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1/"/>
    </mc:Choice>
  </mc:AlternateContent>
  <xr:revisionPtr revIDLastSave="0" documentId="13_ncr:1_{A41BBFA3-629C-3E46-8CAB-2A8375FBE8E8}" xr6:coauthVersionLast="47" xr6:coauthVersionMax="47" xr10:uidLastSave="{00000000-0000-0000-0000-000000000000}"/>
  <bookViews>
    <workbookView xWindow="28960" yWindow="116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8" i="7" l="1"/>
  <c r="L128" i="7"/>
  <c r="M124" i="7"/>
  <c r="L124" i="7"/>
  <c r="K124" i="7"/>
  <c r="J124" i="7"/>
  <c r="P48" i="7"/>
  <c r="P79" i="7" s="1"/>
  <c r="O48" i="7"/>
  <c r="N48" i="7"/>
  <c r="P47" i="7"/>
  <c r="O47" i="7"/>
  <c r="N47" i="7"/>
  <c r="M4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G5" i="7" s="1"/>
  <c r="U60" i="4"/>
  <c r="Y59" i="4"/>
  <c r="Y60" i="4" s="1"/>
  <c r="X59" i="4"/>
  <c r="X60" i="4" s="1"/>
  <c r="W59" i="4"/>
  <c r="W60" i="4" s="1"/>
  <c r="V59" i="4"/>
  <c r="V60" i="4" s="1"/>
  <c r="U59" i="4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K60" i="4" s="1"/>
  <c r="J55" i="4"/>
  <c r="I55" i="4"/>
  <c r="H55" i="4"/>
  <c r="G55" i="4"/>
  <c r="F55" i="4"/>
  <c r="E55" i="4"/>
  <c r="D55" i="4"/>
  <c r="C55" i="4"/>
  <c r="C60" i="4" s="1"/>
  <c r="B55" i="4"/>
  <c r="B60" i="4" s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O79" i="7"/>
  <c r="N78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R30" i="7" l="1"/>
  <c r="Q79" i="7"/>
  <c r="P69" i="7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79" i="7" l="1"/>
  <c r="R20" i="7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N84" i="7"/>
  <c r="O84" i="7" s="1"/>
  <c r="P84" i="7" s="1"/>
  <c r="Q84" i="7" s="1"/>
  <c r="R84" i="7" s="1"/>
  <c r="R28" i="7"/>
  <c r="R21" i="7"/>
  <c r="R34" i="7" s="1"/>
  <c r="H25" i="7" s="1"/>
  <c r="G25" i="7" s="1"/>
  <c r="G10" i="7"/>
  <c r="G11" i="7"/>
  <c r="O90" i="7"/>
  <c r="O87" i="7"/>
  <c r="P87" i="7" s="1"/>
  <c r="Q87" i="7" s="1"/>
  <c r="R87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E10" i="7" s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<sst xmlns="http://schemas.openxmlformats.org/spreadsheetml/2006/main" count="389" uniqueCount="260">
  <si>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</si>
  <si>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</si>
  <si>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</si>
  <si>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</si>
  <si>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</si>
  <si>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</si>
  <si>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</si>
  <si>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</si>
  <si>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</si>
  <si>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</si>
  <si>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</si>
  <si>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</si>
  <si>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</si>
  <si>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</si>
  <si>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</si>
  <si>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</si>
  <si>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</si>
  <si>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</si>
  <si>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</si>
  <si>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</si>
  <si>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</si>
  <si>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</si>
  <si>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</si>
  <si>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</si>
  <si>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</si>
  <si>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</si>
  <si>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</si>
  <si>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</si>
  <si>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</si>
  <si>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</si>
  <si>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</si>
  <si>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</si>
  <si>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</si>
  <si>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</si>
  <si>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</si>
  <si>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</si>
  <si>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</si>
  <si>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</si>
  <si>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</si>
  <si>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</si>
  <si>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</si>
  <si>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</si>
  <si>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</si>
  <si>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</si>
  <si>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</si>
  <si>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</si>
  <si>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</si>
  <si>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</si>
  <si>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</si>
  <si>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</si>
  <si>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</si>
  <si>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</si>
  <si>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</si>
  <si>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</si>
  <si>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</si>
  <si>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</si>
  <si>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</si>
  <si>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</si>
  <si>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</si>
  <si>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</si>
  <si>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</si>
  <si>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</si>
  <si>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</si>
  <si>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</si>
  <si>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</si>
  <si>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</si>
  <si>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</si>
  <si>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</si>
  <si>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</si>
  <si>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</si>
  <si>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</si>
  <si>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</si>
  <si>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</si>
  <si>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</si>
  <si>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</si>
  <si>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</si>
  <si>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</si>
  <si>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</si>
  <si>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</si>
  <si>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</si>
  <si>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</si>
  <si>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</si>
  <si>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</si>
  <si>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</si>
  <si>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</si>
  <si>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</si>
  <si>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</si>
  <si>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</si>
  <si>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</si>
  <si>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</si>
  <si>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</si>
  <si>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</si>
  <si>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</si>
  <si>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</si>
  <si>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</si>
  <si>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</si>
  <si>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</si>
  <si>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</si>
  <si>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</si>
  <si>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</si>
  <si>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</si>
  <si>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</si>
  <si>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</si>
  <si>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</si>
  <si>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</si>
  <si>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</si>
  <si>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</si>
  <si>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</si>
  <si>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</si>
  <si>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</si>
  <si>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</si>
  <si>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</si>
  <si>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</si>
  <si>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</si>
  <si>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</si>
  <si>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</si>
  <si>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</si>
  <si>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</si>
  <si>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</si>
  <si>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</si>
  <si>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https://www.marketscreener.com/quote/stock/PAYPAL-HOLDINGS-INC-23377703/finances/</t>
  </si>
  <si>
    <t>*Forecast from MarketScreener (nur bis 2027)</t>
  </si>
  <si>
    <r>
      <t>Share Price (EOB) |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</si>
  <si>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Income Statement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</si>
  <si>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</si>
  <si>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</si>
  <si>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</si>
  <si>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</si>
  <si>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</si>
  <si>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</si>
  <si>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</si>
  <si>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</si>
  <si>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</si>
  <si>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</si>
  <si>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</si>
  <si>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</si>
  <si>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</si>
  <si>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</si>
  <si>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</si>
  <si>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</si>
  <si>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</si>
  <si>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</si>
  <si>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</si>
  <si>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</si>
  <si>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</si>
  <si>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</si>
  <si>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</si>
  <si>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</si>
  <si>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</si>
  <si>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</si>
  <si>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</si>
  <si>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</si>
  <si>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</si>
  <si>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</si>
  <si>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</si>
  <si>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</si>
  <si>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</si>
  <si>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</si>
  <si>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</si>
  <si>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</si>
  <si>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</si>
  <si>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</si>
  <si>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</si>
  <si>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</si>
  <si>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</si>
  <si>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</si>
  <si>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</si>
  <si>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</si>
  <si>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</si>
  <si>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</si>
  <si>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</si>
  <si>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</si>
  <si>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</si>
  <si>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</si>
  <si>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</si>
  <si>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</si>
  <si>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</si>
  <si>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</si>
  <si>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</si>
  <si>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</si>
  <si>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</si>
  <si>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</si>
  <si>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</si>
  <si>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</si>
  <si>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</si>
  <si>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</si>
  <si>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</si>
  <si>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</si>
  <si>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</si>
  <si>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</si>
  <si>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</si>
  <si>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</si>
  <si>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</si>
  <si>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</si>
  <si>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</si>
  <si>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</si>
  <si>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</si>
  <si>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</si>
  <si>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</si>
  <si>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</si>
  <si>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</si>
  <si>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</si>
  <si>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</si>
  <si>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</si>
  <si>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</si>
  <si>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</si>
  <si>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</si>
  <si>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</si>
  <si>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</si>
  <si>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</si>
  <si>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</si>
  <si>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</si>
  <si>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</si>
  <si>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</si>
  <si>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</si>
  <si>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</si>
  <si>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</si>
  <si>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</si>
  <si>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</si>
  <si>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</si>
  <si>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</si>
  <si>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</si>
  <si>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</si>
  <si>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</si>
  <si>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</si>
  <si>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</si>
  <si>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</si>
  <si>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</si>
  <si>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</si>
  <si>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</si>
  <si>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</si>
  <si>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</si>
  <si>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</si>
  <si>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</si>
  <si>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</si>
  <si>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</si>
  <si>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</si>
  <si>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</si>
  <si>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</si>
  <si>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</si>
  <si>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</si>
  <si>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</si>
  <si>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</si>
  <si>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</si>
  <si>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</si>
  <si>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</si>
  <si>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</si>
  <si>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</si>
  <si>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</si>
  <si>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MA:US</t>
  </si>
  <si>
    <t>https://www.infrontanalytics.com/fe-de/37660NU/MasterCard-Inc-/Beta</t>
  </si>
  <si>
    <t>https://valueinvesting.io/MA/valuation/wacc</t>
  </si>
  <si>
    <t xml:space="preserve">WTF wo COGS? Naja, denke SG&amp;A fängt auf </t>
  </si>
  <si>
    <t xml:space="preserve">sorry bin zu arm für ein Terminal </t>
  </si>
  <si>
    <t>https://www.gurufocus.com/stock/MA/financials</t>
  </si>
  <si>
    <t>https://www.marketscreener.com/quote/stock/MASTERCARD-INC-17163/finances/</t>
  </si>
  <si>
    <t xml:space="preserve">&lt;- Joa, halt unterschiedliche Quellen bzw. Forecasts - but i have to deal with it </t>
  </si>
  <si>
    <t>Revenue Growth angepasst, gibt kein unendliches Wachstum, oder doch? Bin ich zu konservativ?</t>
  </si>
  <si>
    <t>Conclusion: EBIT ist crazy insb. im Vergleich zu PayPal (2024 18,1% of Revenue)…</t>
  </si>
  <si>
    <t xml:space="preserve">Mastercard &gt; PayPal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</si>
</sst>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27" fillId="12" borderId="0" xfId="0" applyNumberFormat="1" applyFont="1" applyFill="1"/>
    <xf numFmtId="38" fontId="28" fillId="12" borderId="0" xfId="0" applyNumberFormat="1" applyFont="1" applyFill="1"/>
    <xf numFmtId="38" fontId="0" fillId="0" borderId="0" xfId="0" applyNumberFormat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0" fontId="13" fillId="0" borderId="0" xfId="0" applyFont="1" applyAlignment="1">
      <alignment vertical="center" wrapText="1"/>
    </xf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D58D27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558.99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276.39999999999998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584.10561316827614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334.56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642.08011380364553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355.91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675.3199040936554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7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D58D2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82827</xdr:colOff>
      <xdr:row>3</xdr:row>
      <xdr:rowOff>48094</xdr:rowOff>
    </xdr:from>
    <xdr:to>
      <xdr:col>2</xdr:col>
      <xdr:colOff>842065</xdr:colOff>
      <xdr:row>10</xdr:row>
      <xdr:rowOff>61511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404014A-6AC6-FEB2-B6F5-0A53F3DC8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740" y="848746"/>
          <a:ext cx="2526195" cy="15595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astercard%20Inc%20(MA_US).xlsx" TargetMode="External"/><Relationship Id="rId1" Type="http://schemas.openxmlformats.org/officeDocument/2006/relationships/externalLinkPath" Target="/Users/oliverschuurmann/Desktop/Mastercard%20Inc%20(M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221.702</v>
          </cell>
          <cell r="C14">
            <v>141.99700000000001</v>
          </cell>
          <cell r="D14">
            <v>-601.86199999999997</v>
          </cell>
          <cell r="E14">
            <v>346.67200000000003</v>
          </cell>
          <cell r="F14">
            <v>393.18400000000003</v>
          </cell>
          <cell r="G14">
            <v>229.495</v>
          </cell>
          <cell r="H14">
            <v>1108.1120000000001</v>
          </cell>
          <cell r="I14">
            <v>1948.34</v>
          </cell>
          <cell r="J14">
            <v>2267</v>
          </cell>
          <cell r="K14">
            <v>2755</v>
          </cell>
          <cell r="L14">
            <v>3470</v>
          </cell>
          <cell r="M14">
            <v>3984</v>
          </cell>
          <cell r="N14">
            <v>4600</v>
          </cell>
          <cell r="O14">
            <v>5076</v>
          </cell>
          <cell r="P14">
            <v>5057</v>
          </cell>
          <cell r="Q14">
            <v>5912</v>
          </cell>
          <cell r="R14">
            <v>6743</v>
          </cell>
          <cell r="S14">
            <v>8374</v>
          </cell>
          <cell r="T14">
            <v>9696</v>
          </cell>
          <cell r="U14">
            <v>8163</v>
          </cell>
          <cell r="V14">
            <v>10227</v>
          </cell>
          <cell r="W14">
            <v>12722</v>
          </cell>
          <cell r="X14">
            <v>14630</v>
          </cell>
          <cell r="Y14">
            <v>16262</v>
          </cell>
          <cell r="Z14">
            <v>16262</v>
          </cell>
        </row>
      </sheetData>
      <sheetData sheetId="2" refreshError="1"/>
      <sheetData sheetId="3">
        <row r="7">
          <cell r="B7">
            <v>69.972999999999999</v>
          </cell>
          <cell r="C7">
            <v>90.504999999999995</v>
          </cell>
          <cell r="D7">
            <v>119.551</v>
          </cell>
          <cell r="E7">
            <v>123.31699999999999</v>
          </cell>
          <cell r="F7">
            <v>109.93600000000001</v>
          </cell>
          <cell r="G7">
            <v>99.781999999999996</v>
          </cell>
          <cell r="H7">
            <v>97.641999999999996</v>
          </cell>
          <cell r="I7">
            <v>112.006</v>
          </cell>
          <cell r="J7">
            <v>141</v>
          </cell>
          <cell r="K7">
            <v>148</v>
          </cell>
          <cell r="L7">
            <v>194</v>
          </cell>
          <cell r="M7">
            <v>230</v>
          </cell>
          <cell r="N7">
            <v>258</v>
          </cell>
          <cell r="O7">
            <v>321</v>
          </cell>
          <cell r="P7">
            <v>366</v>
          </cell>
          <cell r="Q7">
            <v>373</v>
          </cell>
          <cell r="R7">
            <v>437</v>
          </cell>
          <cell r="S7">
            <v>459</v>
          </cell>
          <cell r="T7">
            <v>522</v>
          </cell>
          <cell r="U7">
            <v>580</v>
          </cell>
          <cell r="V7">
            <v>726</v>
          </cell>
          <cell r="W7">
            <v>750</v>
          </cell>
          <cell r="X7">
            <v>799</v>
          </cell>
          <cell r="Y7">
            <v>897</v>
          </cell>
          <cell r="Z7">
            <v>897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3" activePane="bottomLeft" state="frozen"/>
      <selection pane="bottomLeft" activeCell="M45" sqref="M45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MA:US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249</v>
      </c>
      <c r="F5" s="2" t="s">
        <v>112</v>
      </c>
      <c r="G5" s="51">
        <f>E8*E9</f>
        <v>517065.75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45784</v>
      </c>
      <c r="F6" s="2" t="s">
        <v>99</v>
      </c>
      <c r="G6" s="51">
        <f>BS!Y5</f>
        <v>8442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BS!Y26+BS!Y32</f>
        <v>18226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v>558.99</v>
      </c>
      <c r="F8" s="2" t="s">
        <v>52</v>
      </c>
      <c r="G8" s="51">
        <f>G5-G6+G7</f>
        <v>526849.75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IS!Z31</f>
        <v>925</v>
      </c>
      <c r="F9" s="2" t="s">
        <v>55</v>
      </c>
      <c r="G9" s="52">
        <f>G8/E9</f>
        <v>569.56729729729727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106</v>
      </c>
      <c r="E10" s="167">
        <f ca="1">E8/N124</f>
        <v>36.316515351905196</v>
      </c>
      <c r="F10" s="2" t="s">
        <v>116</v>
      </c>
      <c r="G10" s="166">
        <f>G8/N41</f>
        <v>16.695707630878438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105</v>
      </c>
      <c r="E11" s="167">
        <f ca="1">E10/((N124/J124)^(1/5)-1)/100</f>
        <v>3.0629399999961704</v>
      </c>
      <c r="F11" s="2" t="s">
        <v>117</v>
      </c>
      <c r="G11" s="166">
        <f>G8/N44</f>
        <v>28.700209729258592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/>
      <c r="C12" s="2"/>
      <c r="D12" s="2" t="s">
        <v>118</v>
      </c>
      <c r="E12" s="166">
        <f>G5/N41</f>
        <v>16.385655659779438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109</v>
      </c>
      <c r="D18" s="18" t="s">
        <v>108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114</v>
      </c>
      <c r="G20" s="181" t="s">
        <v>111</v>
      </c>
      <c r="H20" s="181"/>
      <c r="I20" s="181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517065.75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115</v>
      </c>
      <c r="G21" s="72">
        <v>-0.1</v>
      </c>
      <c r="H21" s="72">
        <v>0</v>
      </c>
      <c r="I21" s="72">
        <v>0.03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0.96595127797131186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114</v>
      </c>
      <c r="G22" s="181" t="s">
        <v>111</v>
      </c>
      <c r="H22" s="181"/>
      <c r="I22" s="181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8.4250000000000005E-2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115</v>
      </c>
      <c r="G23" s="72">
        <v>-0.03</v>
      </c>
      <c r="H23" s="72">
        <v>0</v>
      </c>
      <c r="I23" s="72">
        <v>0.02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1.0900000000000001</v>
      </c>
      <c r="S24" s="76" t="s">
        <v>250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8.7818209274882597E-2</v>
      </c>
      <c r="H25" s="73">
        <f>R34</f>
        <v>8.2818209274882593E-2</v>
      </c>
      <c r="I25" s="72">
        <f>H25</f>
        <v>8.2818209274882593E-2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8.7818209274882597E-2</v>
      </c>
      <c r="D26" s="11" t="s">
        <v>110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18226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104</v>
      </c>
      <c r="G28" s="95">
        <v>276.39999999999998</v>
      </c>
      <c r="H28" s="96">
        <v>334.56</v>
      </c>
      <c r="I28" s="97">
        <v>355.91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3.4048722028688097E-2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-0.50553677167748978</v>
      </c>
      <c r="H29" s="99">
        <f>H28/E8-1</f>
        <v>-0.40149197660065472</v>
      </c>
      <c r="I29" s="100">
        <f>I28/E8-1</f>
        <v>-0.36329809120020029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0.05</v>
      </c>
      <c r="S29" s="76" t="s">
        <v>251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1">
        <f>(G28/E8)^(1/R62)-1</f>
        <v>-0.15027276631654407</v>
      </c>
      <c r="H30" s="73">
        <f>(H28/E8)^(1/R62)-1</f>
        <v>-0.11191305491206383</v>
      </c>
      <c r="I30" s="102">
        <f>(I28/E8)^(1/R62)-1</f>
        <v>-9.9119226506064528E-2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M79</f>
        <v>0.15602464927232201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107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584.10561316827614</v>
      </c>
      <c r="H32" s="96">
        <f ca="1">R141</f>
        <v>642.08011380364553</v>
      </c>
      <c r="I32" s="97">
        <f ca="1">R142</f>
        <v>675.3199040936554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535291.75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4.4930344314345838E-2</v>
      </c>
      <c r="H33" s="99">
        <f ca="1">H32/E8-1</f>
        <v>0.14864329201532311</v>
      </c>
      <c r="I33" s="100">
        <f ca="1">I32/E8-1</f>
        <v>0.20810730799058197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1.0213709671976989E-2</v>
      </c>
      <c r="H34" s="73">
        <f ca="1">(H32/E8)^(1/R62)-1</f>
        <v>3.2560836104656321E-2</v>
      </c>
      <c r="I34" s="102">
        <f ca="1">(I32/E8)^(1/R62)-1</f>
        <v>4.4681570521734715E-2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8.2818209274882593E-2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113</v>
      </c>
      <c r="E35" s="31"/>
      <c r="F35" s="14"/>
      <c r="G35" s="160">
        <f ca="1">G32*R102</f>
        <v>536208.95288847748</v>
      </c>
      <c r="H35" s="161">
        <f ca="1">H32*R102</f>
        <v>589429.54447174654</v>
      </c>
      <c r="I35" s="162">
        <f ca="1">I32*R102</f>
        <v>619943.6719579756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307.70561316827616</v>
      </c>
      <c r="H37" s="96">
        <f ca="1">H32-H28</f>
        <v>307.52011380364553</v>
      </c>
      <c r="I37" s="97">
        <f ca="1">I32-I28</f>
        <v>319.40990409365537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1.9137271128581772</v>
      </c>
      <c r="L39" s="104" t="s">
        <v>96</v>
      </c>
      <c r="M39" s="154">
        <f>(M41/D41)^(1/10)-1</f>
        <v>0.11287115917954238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9667</v>
      </c>
      <c r="E41" s="34">
        <f>IS!Q5</f>
        <v>10776</v>
      </c>
      <c r="F41" s="34">
        <f>IS!R5</f>
        <v>12497</v>
      </c>
      <c r="G41" s="34">
        <f>IS!S5</f>
        <v>14950</v>
      </c>
      <c r="H41" s="34">
        <f>IS!T5</f>
        <v>16883</v>
      </c>
      <c r="I41" s="34">
        <f>IS!U5</f>
        <v>15301</v>
      </c>
      <c r="J41" s="34">
        <f>IS!V5</f>
        <v>18884</v>
      </c>
      <c r="K41" s="34">
        <f>IS!W5</f>
        <v>22237</v>
      </c>
      <c r="L41" s="34">
        <f>IS!X5</f>
        <v>25098</v>
      </c>
      <c r="M41" s="34">
        <f>IS!Y5</f>
        <v>28167</v>
      </c>
      <c r="N41" s="80">
        <v>31556</v>
      </c>
      <c r="O41" s="80">
        <v>35516</v>
      </c>
      <c r="P41" s="80">
        <v>39805</v>
      </c>
      <c r="Q41" s="82" t="s">
        <v>111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0.11472018206268753</v>
      </c>
      <c r="F42" s="70">
        <f t="shared" ref="F42:P42" si="1">F41/E41-1</f>
        <v>0.15970675575352633</v>
      </c>
      <c r="G42" s="70">
        <f t="shared" si="1"/>
        <v>0.19628710890613754</v>
      </c>
      <c r="H42" s="70">
        <f t="shared" si="1"/>
        <v>0.12929765886287625</v>
      </c>
      <c r="I42" s="70">
        <f t="shared" si="1"/>
        <v>-9.3703725641177571E-2</v>
      </c>
      <c r="J42" s="70">
        <f t="shared" si="1"/>
        <v>0.23416770145742105</v>
      </c>
      <c r="K42" s="70">
        <f t="shared" si="1"/>
        <v>0.17755772082185972</v>
      </c>
      <c r="L42" s="70">
        <f t="shared" si="1"/>
        <v>0.1286594414714215</v>
      </c>
      <c r="M42" s="70">
        <f t="shared" si="1"/>
        <v>0.12228065981353087</v>
      </c>
      <c r="N42" s="70">
        <f t="shared" si="1"/>
        <v>0.12031810274434629</v>
      </c>
      <c r="O42" s="70">
        <f t="shared" si="1"/>
        <v>0.12549119026492583</v>
      </c>
      <c r="P42" s="70">
        <f t="shared" si="1"/>
        <v>0.12076247325149225</v>
      </c>
      <c r="Q42" s="77" t="s">
        <v>254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2.2157405576428713</v>
      </c>
      <c r="L43" s="104" t="s">
        <v>96</v>
      </c>
      <c r="M43" s="154">
        <f>(M44/D44)^(1/10)-1</f>
        <v>0.12390111044375174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IS!P14</f>
        <v>5057</v>
      </c>
      <c r="E44" s="15">
        <f>IS!Q14</f>
        <v>5912</v>
      </c>
      <c r="F44" s="15">
        <f>IS!R14</f>
        <v>6743</v>
      </c>
      <c r="G44" s="15">
        <f>IS!S14</f>
        <v>8374</v>
      </c>
      <c r="H44" s="15">
        <f>IS!T14</f>
        <v>9696</v>
      </c>
      <c r="I44" s="15">
        <f>IS!U14</f>
        <v>8163</v>
      </c>
      <c r="J44" s="15">
        <f>IS!V14</f>
        <v>10227</v>
      </c>
      <c r="K44" s="15">
        <f>IS!W14</f>
        <v>12722</v>
      </c>
      <c r="L44" s="15">
        <f>IS!X14</f>
        <v>14630</v>
      </c>
      <c r="M44" s="15">
        <f>IS!Y14</f>
        <v>16262</v>
      </c>
      <c r="N44" s="81">
        <v>18357</v>
      </c>
      <c r="O44" s="81">
        <v>21057</v>
      </c>
      <c r="P44" s="80">
        <v>23796</v>
      </c>
      <c r="Q44" s="82" t="s">
        <v>111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0.5231198924175029</v>
      </c>
      <c r="E45" s="70">
        <f t="shared" ref="E45:P45" si="2">E44/E41</f>
        <v>0.54862657757980693</v>
      </c>
      <c r="F45" s="70">
        <f t="shared" si="2"/>
        <v>0.53956949667920295</v>
      </c>
      <c r="G45" s="70">
        <f t="shared" si="2"/>
        <v>0.56013377926421404</v>
      </c>
      <c r="H45" s="70">
        <f t="shared" si="2"/>
        <v>0.57430551442279221</v>
      </c>
      <c r="I45" s="70">
        <f>I44/I41</f>
        <v>0.53349454284033726</v>
      </c>
      <c r="J45" s="70">
        <f t="shared" si="2"/>
        <v>0.54156958271552635</v>
      </c>
      <c r="K45" s="70">
        <f t="shared" si="2"/>
        <v>0.57210954715114448</v>
      </c>
      <c r="L45" s="70">
        <f t="shared" si="2"/>
        <v>0.58291497330464581</v>
      </c>
      <c r="M45" s="70">
        <f t="shared" si="2"/>
        <v>0.57734227997301812</v>
      </c>
      <c r="N45" s="70">
        <f t="shared" si="2"/>
        <v>0.58172772214475854</v>
      </c>
      <c r="O45" s="70">
        <f t="shared" si="2"/>
        <v>0.59288771258024553</v>
      </c>
      <c r="P45" s="70">
        <f t="shared" si="2"/>
        <v>0.59781434493154129</v>
      </c>
      <c r="Q45" s="77" t="s">
        <v>254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1150</v>
      </c>
      <c r="E47" s="15">
        <f>-IS!Q20</f>
        <v>1587</v>
      </c>
      <c r="F47" s="15">
        <f>-IS!R20</f>
        <v>2607</v>
      </c>
      <c r="G47" s="15">
        <f>-IS!S20</f>
        <v>1345</v>
      </c>
      <c r="H47" s="15">
        <f>-IS!T20</f>
        <v>1613</v>
      </c>
      <c r="I47" s="15">
        <f>-IS!U20</f>
        <v>1349</v>
      </c>
      <c r="J47" s="15">
        <f>-IS!V20</f>
        <v>1620</v>
      </c>
      <c r="K47" s="15">
        <f>-IS!W20</f>
        <v>1802</v>
      </c>
      <c r="L47" s="15">
        <f>-IS!X20</f>
        <v>2444</v>
      </c>
      <c r="M47" s="15">
        <f>-IS!Y20</f>
        <v>2380</v>
      </c>
      <c r="N47" s="81">
        <f>17899-14369</f>
        <v>3530</v>
      </c>
      <c r="O47" s="81">
        <f>20719-16619</f>
        <v>4100</v>
      </c>
      <c r="P47" s="80">
        <f>23171-18804</f>
        <v>4367</v>
      </c>
      <c r="Q47" s="82" t="s">
        <v>119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D47/IS!P18</f>
        <v>0.23194836627672449</v>
      </c>
      <c r="E48" s="70">
        <f>E47/IS!Q18</f>
        <v>0.28108395324123275</v>
      </c>
      <c r="F48" s="70">
        <f>F47/IS!R18</f>
        <v>0.3997240110395584</v>
      </c>
      <c r="G48" s="70">
        <f>G47/IS!S18</f>
        <v>0.18670183231538034</v>
      </c>
      <c r="H48" s="70">
        <f>H47/IS!T18</f>
        <v>0.16575891480834445</v>
      </c>
      <c r="I48" s="70">
        <f>I47/IS!U18</f>
        <v>0.173840206185567</v>
      </c>
      <c r="J48" s="70">
        <f>J47/IS!V18</f>
        <v>0.15717473561657125</v>
      </c>
      <c r="K48" s="70">
        <f>K47/IS!W18</f>
        <v>0.15359699965905216</v>
      </c>
      <c r="L48" s="70">
        <f>L47/IS!X18</f>
        <v>0.17919202287557739</v>
      </c>
      <c r="M48" s="70">
        <f>M47/IS!Y18</f>
        <v>0.15602464927232201</v>
      </c>
      <c r="N48" s="70">
        <f>N47/17899</f>
        <v>0.19721772166042795</v>
      </c>
      <c r="O48" s="70">
        <f>O47/20719</f>
        <v>0.19788599835899415</v>
      </c>
      <c r="P48" s="70">
        <f>P47/23171</f>
        <v>0.18846834405075311</v>
      </c>
      <c r="Q48" s="77" t="s">
        <v>255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256</v>
      </c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366</v>
      </c>
      <c r="E51" s="15">
        <f>'CFS '!Q7</f>
        <v>373</v>
      </c>
      <c r="F51" s="15">
        <f>'CFS '!R7</f>
        <v>437</v>
      </c>
      <c r="G51" s="15">
        <f>'CFS '!S7</f>
        <v>459</v>
      </c>
      <c r="H51" s="15">
        <f>'CFS '!T7</f>
        <v>522</v>
      </c>
      <c r="I51" s="15">
        <f>'CFS '!U7</f>
        <v>580</v>
      </c>
      <c r="J51" s="15">
        <f>'CFS '!V7</f>
        <v>726</v>
      </c>
      <c r="K51" s="15">
        <f>'CFS '!W7</f>
        <v>750</v>
      </c>
      <c r="L51" s="15">
        <f>'CFS '!X7</f>
        <v>799</v>
      </c>
      <c r="M51" s="15">
        <f>'CFS '!Y7</f>
        <v>897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3.7860763421950966E-2</v>
      </c>
      <c r="E52" s="70">
        <f t="shared" ref="E52:M52" si="5">E51/E41</f>
        <v>3.4613956941351151E-2</v>
      </c>
      <c r="F52" s="70">
        <f t="shared" si="5"/>
        <v>3.49683924141794E-2</v>
      </c>
      <c r="G52" s="70">
        <f t="shared" si="5"/>
        <v>3.0702341137123747E-2</v>
      </c>
      <c r="H52" s="70">
        <f t="shared" si="5"/>
        <v>3.0918675590831012E-2</v>
      </c>
      <c r="I52" s="70">
        <f t="shared" si="5"/>
        <v>3.7906019214430431E-2</v>
      </c>
      <c r="J52" s="70">
        <f t="shared" si="5"/>
        <v>3.8445244651556874E-2</v>
      </c>
      <c r="K52" s="70">
        <f t="shared" si="5"/>
        <v>3.3727571165175156E-2</v>
      </c>
      <c r="L52" s="70">
        <f t="shared" si="5"/>
        <v>3.1835205992509365E-2</v>
      </c>
      <c r="M52" s="70">
        <f t="shared" si="5"/>
        <v>3.1845776973053574E-2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177</v>
      </c>
      <c r="E54" s="15">
        <f>-'CFS '!Q34</f>
        <v>215</v>
      </c>
      <c r="F54" s="15">
        <f>-'CFS '!R34</f>
        <v>300</v>
      </c>
      <c r="G54" s="15">
        <f>-'CFS '!S34</f>
        <v>330</v>
      </c>
      <c r="H54" s="15">
        <f>-'CFS '!T34</f>
        <v>422</v>
      </c>
      <c r="I54" s="15">
        <f>-'CFS '!U34</f>
        <v>708</v>
      </c>
      <c r="J54" s="15">
        <f>-'CFS '!V34</f>
        <v>407</v>
      </c>
      <c r="K54" s="15">
        <f>-'CFS '!W34</f>
        <v>1097</v>
      </c>
      <c r="L54" s="15">
        <f>-'CFS '!X34</f>
        <v>1088</v>
      </c>
      <c r="M54" s="15">
        <f>-'CFS '!Y34</f>
        <v>1194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1.8309713458156615E-2</v>
      </c>
      <c r="E55" s="70">
        <f t="shared" ref="E55:M55" si="6">E54/E41</f>
        <v>1.9951744617668892E-2</v>
      </c>
      <c r="F55" s="70">
        <f t="shared" si="6"/>
        <v>2.4005761382731857E-2</v>
      </c>
      <c r="G55" s="70">
        <f t="shared" si="6"/>
        <v>2.2073578595317726E-2</v>
      </c>
      <c r="H55" s="70">
        <f t="shared" si="6"/>
        <v>2.4995557661553043E-2</v>
      </c>
      <c r="I55" s="70">
        <f t="shared" si="6"/>
        <v>4.6271485523821973E-2</v>
      </c>
      <c r="J55" s="70">
        <f t="shared" si="6"/>
        <v>2.155263715314552E-2</v>
      </c>
      <c r="K55" s="70">
        <f t="shared" si="6"/>
        <v>4.9332194090929531E-2</v>
      </c>
      <c r="L55" s="70">
        <f t="shared" si="6"/>
        <v>4.3350067734480836E-2</v>
      </c>
      <c r="M55" s="70">
        <f t="shared" si="6"/>
        <v>4.2390030887208434E-2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820</v>
      </c>
      <c r="E57" s="15">
        <f>-'CFS '!Q12</f>
        <v>765</v>
      </c>
      <c r="F57" s="15">
        <f>-'CFS '!R12</f>
        <v>177</v>
      </c>
      <c r="G57" s="15">
        <f>-'CFS '!S12</f>
        <v>1313</v>
      </c>
      <c r="H57" s="15">
        <f>-'CFS '!T12</f>
        <v>1698</v>
      </c>
      <c r="I57" s="15">
        <f>-'CFS '!U12</f>
        <v>1150</v>
      </c>
      <c r="J57" s="15">
        <f>-'CFS '!V12</f>
        <v>916</v>
      </c>
      <c r="K57" s="15">
        <f>-'CFS '!W12</f>
        <v>904</v>
      </c>
      <c r="L57" s="15">
        <f>-'CFS '!X12</f>
        <v>1943</v>
      </c>
      <c r="M57" s="15">
        <f>-'CFS '!Y12</f>
        <v>1040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8.4824661218578665E-2</v>
      </c>
      <c r="E58" s="70">
        <f t="shared" ref="E58:M58" si="7">E57/E41</f>
        <v>7.0991091314031182E-2</v>
      </c>
      <c r="F58" s="70">
        <f t="shared" si="7"/>
        <v>1.4163399215811796E-2</v>
      </c>
      <c r="G58" s="70">
        <f t="shared" si="7"/>
        <v>8.7826086956521734E-2</v>
      </c>
      <c r="H58" s="70">
        <f t="shared" si="7"/>
        <v>0.10057454243913996</v>
      </c>
      <c r="I58" s="70">
        <f t="shared" si="7"/>
        <v>7.5158486373439651E-2</v>
      </c>
      <c r="J58" s="70">
        <f t="shared" si="7"/>
        <v>4.850667231518746E-2</v>
      </c>
      <c r="K58" s="70">
        <f t="shared" si="7"/>
        <v>4.0652965777757788E-2</v>
      </c>
      <c r="L58" s="70">
        <f>L57/L41</f>
        <v>7.7416527213323774E-2</v>
      </c>
      <c r="M58" s="70">
        <f t="shared" si="7"/>
        <v>3.6922639968757769E-2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0.65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0.32500000000000001</v>
      </c>
      <c r="O62" s="56">
        <f>N62+1</f>
        <v>1.325</v>
      </c>
      <c r="P62" s="56">
        <f>O62+1</f>
        <v>2.3250000000000002</v>
      </c>
      <c r="Q62" s="56">
        <f>P62+1</f>
        <v>3.3250000000000002</v>
      </c>
      <c r="R62" s="56">
        <f>Q62+1</f>
        <v>4.3250000000000002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0.53530450123653139</v>
      </c>
      <c r="Q63" s="104" t="s">
        <v>98</v>
      </c>
      <c r="R63" s="154">
        <f ca="1">R65/D65-1</f>
        <v>4.0116963733340221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8.9529276673475655E-2</v>
      </c>
      <c r="Q64" s="104" t="s">
        <v>93</v>
      </c>
      <c r="R64" s="154">
        <f ca="1">(R65/D65)^(1/15)-1</f>
        <v>0.11343700288642977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9667</v>
      </c>
      <c r="E65" s="15">
        <f t="shared" si="10"/>
        <v>10776</v>
      </c>
      <c r="F65" s="15">
        <f t="shared" si="10"/>
        <v>12497</v>
      </c>
      <c r="G65" s="15">
        <f t="shared" si="10"/>
        <v>14950</v>
      </c>
      <c r="H65" s="15">
        <f t="shared" si="10"/>
        <v>16883</v>
      </c>
      <c r="I65" s="15">
        <f t="shared" si="10"/>
        <v>15301</v>
      </c>
      <c r="J65" s="15">
        <f t="shared" si="10"/>
        <v>18884</v>
      </c>
      <c r="K65" s="15">
        <f t="shared" si="10"/>
        <v>22237</v>
      </c>
      <c r="L65" s="15">
        <f t="shared" si="10"/>
        <v>25098</v>
      </c>
      <c r="M65" s="15">
        <f t="shared" si="10"/>
        <v>28167</v>
      </c>
      <c r="N65" s="34">
        <f ca="1">M65*(1+N66)</f>
        <v>31556.000000000004</v>
      </c>
      <c r="O65" s="34">
        <f ca="1">N65*(1+O66)</f>
        <v>35516.000000000007</v>
      </c>
      <c r="P65" s="34">
        <f ca="1">O65*(1+P66)</f>
        <v>39805.000000000007</v>
      </c>
      <c r="Q65" s="34">
        <f ca="1">P65*(1+Q66)</f>
        <v>44131.255222998094</v>
      </c>
      <c r="R65" s="34">
        <f ca="1">Q65*(1+R66)</f>
        <v>48448.068841019987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0.11472018206268753</v>
      </c>
      <c r="F66" s="71">
        <f t="shared" si="11"/>
        <v>0.15970675575352633</v>
      </c>
      <c r="G66" s="71">
        <f t="shared" si="11"/>
        <v>0.19628710890613754</v>
      </c>
      <c r="H66" s="71">
        <f t="shared" si="11"/>
        <v>0.12929765886287625</v>
      </c>
      <c r="I66" s="71">
        <f t="shared" si="11"/>
        <v>-9.3703725641177571E-2</v>
      </c>
      <c r="J66" s="71">
        <f t="shared" si="11"/>
        <v>0.23416770145742105</v>
      </c>
      <c r="K66" s="71">
        <f t="shared" si="11"/>
        <v>0.17755772082185972</v>
      </c>
      <c r="L66" s="71">
        <f t="shared" si="11"/>
        <v>0.1286594414714215</v>
      </c>
      <c r="M66" s="71">
        <f t="shared" si="11"/>
        <v>0.12228065981353087</v>
      </c>
      <c r="N66" s="68">
        <f ca="1">OFFSET(N66,$C$20,0)</f>
        <v>0.12031810274434629</v>
      </c>
      <c r="O66" s="68">
        <f ca="1">OFFSET(O66,$C$20,0)</f>
        <v>0.12549119026492583</v>
      </c>
      <c r="P66" s="68">
        <f ca="1">OFFSET(P66,$C$20,0)</f>
        <v>0.12076247325149225</v>
      </c>
      <c r="Q66" s="68">
        <f ca="1">OFFSET(Q66,$C$20,0)</f>
        <v>0.10868622592634303</v>
      </c>
      <c r="R66" s="68">
        <f ca="1">OFFSET(R66,$C$20,0)</f>
        <v>9.781760333370873E-2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0.12031810274434629</v>
      </c>
      <c r="O67" s="64">
        <f>O42</f>
        <v>0.12549119026492583</v>
      </c>
      <c r="P67" s="165">
        <f>P42</f>
        <v>0.12076247325149225</v>
      </c>
      <c r="Q67" s="65">
        <f>P67*(1+G21)</f>
        <v>0.10868622592634303</v>
      </c>
      <c r="R67" s="65">
        <f>Q67*(1+G21)</f>
        <v>9.781760333370873E-2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0.12031810274434629</v>
      </c>
      <c r="O68" s="64">
        <f>O42</f>
        <v>0.12549119026492583</v>
      </c>
      <c r="P68" s="64">
        <f>P67</f>
        <v>0.12076247325149225</v>
      </c>
      <c r="Q68" s="64">
        <f>P68*(1+$H21)</f>
        <v>0.12076247325149225</v>
      </c>
      <c r="R68" s="64">
        <f>Q68*(1+$H21)</f>
        <v>0.12076247325149225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0.12031810274434629</v>
      </c>
      <c r="O69" s="64">
        <f>O42</f>
        <v>0.12549119026492583</v>
      </c>
      <c r="P69" s="64">
        <f>P68</f>
        <v>0.12076247325149225</v>
      </c>
      <c r="Q69" s="66">
        <f>P69*(1+$I21)</f>
        <v>0.12438534744903702</v>
      </c>
      <c r="R69" s="66">
        <f>Q69*(1+$I21)</f>
        <v>0.12811690787250812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0.48451490769911576</v>
      </c>
      <c r="Q70" s="104" t="s">
        <v>98</v>
      </c>
      <c r="R70" s="154">
        <f ca="1">R72/D72-1</f>
        <v>4.3888155350272244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8.2223381459457512E-2</v>
      </c>
      <c r="Q71" s="104" t="s">
        <v>93</v>
      </c>
      <c r="R71" s="154">
        <f ca="1">(R72/D72)^(1/15)-1</f>
        <v>0.11883545706967902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5057</v>
      </c>
      <c r="E72" s="15">
        <f t="shared" si="12"/>
        <v>5912</v>
      </c>
      <c r="F72" s="15">
        <f t="shared" si="12"/>
        <v>6743</v>
      </c>
      <c r="G72" s="15">
        <f t="shared" si="12"/>
        <v>8374</v>
      </c>
      <c r="H72" s="15">
        <f t="shared" si="12"/>
        <v>9696</v>
      </c>
      <c r="I72" s="15">
        <f t="shared" si="12"/>
        <v>8163</v>
      </c>
      <c r="J72" s="15">
        <f t="shared" si="12"/>
        <v>10227</v>
      </c>
      <c r="K72" s="15">
        <f t="shared" si="12"/>
        <v>12722</v>
      </c>
      <c r="L72" s="15">
        <f t="shared" si="12"/>
        <v>14630</v>
      </c>
      <c r="M72" s="15">
        <f t="shared" si="12"/>
        <v>16262</v>
      </c>
      <c r="N72" s="34">
        <f ca="1">N73*N65</f>
        <v>18357.000000000004</v>
      </c>
      <c r="O72" s="34">
        <f ca="1">O73*O65</f>
        <v>21057.000000000004</v>
      </c>
      <c r="P72" s="34">
        <f ca="1">P73*P65</f>
        <v>23796.000000000004</v>
      </c>
      <c r="Q72" s="34">
        <f ca="1">Q73*Q65</f>
        <v>25590.828509178966</v>
      </c>
      <c r="R72" s="34">
        <f ca="1">R73*R65</f>
        <v>27251.240160632675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0.5231198924175029</v>
      </c>
      <c r="E73" s="70">
        <f t="shared" si="13"/>
        <v>0.54862657757980693</v>
      </c>
      <c r="F73" s="70">
        <f t="shared" si="13"/>
        <v>0.53956949667920295</v>
      </c>
      <c r="G73" s="70">
        <f t="shared" si="13"/>
        <v>0.56013377926421404</v>
      </c>
      <c r="H73" s="70">
        <f t="shared" si="13"/>
        <v>0.57430551442279221</v>
      </c>
      <c r="I73" s="70">
        <f t="shared" si="13"/>
        <v>0.53349454284033726</v>
      </c>
      <c r="J73" s="70">
        <f t="shared" si="13"/>
        <v>0.54156958271552635</v>
      </c>
      <c r="K73" s="70">
        <f t="shared" si="13"/>
        <v>0.57210954715114448</v>
      </c>
      <c r="L73" s="70">
        <f t="shared" si="13"/>
        <v>0.58291497330464581</v>
      </c>
      <c r="M73" s="70">
        <f t="shared" si="13"/>
        <v>0.57734227997301812</v>
      </c>
      <c r="N73" s="68">
        <f ca="1">OFFSET(N73,$C$21,0)</f>
        <v>0.58172772214475854</v>
      </c>
      <c r="O73" s="68">
        <f ca="1">OFFSET(O73,$C$21,0)</f>
        <v>0.59288771258024553</v>
      </c>
      <c r="P73" s="68">
        <f ca="1">OFFSET(P73,$C$21,0)</f>
        <v>0.59781434493154129</v>
      </c>
      <c r="Q73" s="68">
        <f ca="1">OFFSET(Q73,$C$21,0)</f>
        <v>0.579879914583595</v>
      </c>
      <c r="R73" s="68">
        <f ca="1">OFFSET(R73,$C$21,0)</f>
        <v>0.56248351714608713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0.58172772214475854</v>
      </c>
      <c r="O74" s="64">
        <f>O45</f>
        <v>0.59288771258024553</v>
      </c>
      <c r="P74" s="64">
        <f>P45</f>
        <v>0.59781434493154129</v>
      </c>
      <c r="Q74" s="65">
        <f>P74*(1+$G23)</f>
        <v>0.579879914583595</v>
      </c>
      <c r="R74" s="65">
        <f>Q74*(1+$G23)</f>
        <v>0.56248351714608713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0.58172772214475854</v>
      </c>
      <c r="O75" s="64">
        <f>O45</f>
        <v>0.59288771258024553</v>
      </c>
      <c r="P75" s="64">
        <f>P74</f>
        <v>0.59781434493154129</v>
      </c>
      <c r="Q75" s="64">
        <f>P75*(1+$H23)</f>
        <v>0.59781434493154129</v>
      </c>
      <c r="R75" s="64">
        <f>Q75*(1+$H23)</f>
        <v>0.59781434493154129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0.58172772214475854</v>
      </c>
      <c r="O76" s="64">
        <f>O45</f>
        <v>0.59288771258024553</v>
      </c>
      <c r="P76" s="64">
        <f>P75</f>
        <v>0.59781434493154129</v>
      </c>
      <c r="Q76" s="66">
        <f>P76*(1+$I23)</f>
        <v>0.60977063183017211</v>
      </c>
      <c r="R76" s="66">
        <f>Q76*(1+$I23)</f>
        <v>0.6219660444667755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1150</v>
      </c>
      <c r="E78" s="15">
        <f t="shared" si="14"/>
        <v>1587</v>
      </c>
      <c r="F78" s="15">
        <f t="shared" si="14"/>
        <v>2607</v>
      </c>
      <c r="G78" s="15">
        <f t="shared" si="14"/>
        <v>1345</v>
      </c>
      <c r="H78" s="15">
        <f t="shared" si="14"/>
        <v>1613</v>
      </c>
      <c r="I78" s="15">
        <f t="shared" si="14"/>
        <v>1349</v>
      </c>
      <c r="J78" s="15">
        <f t="shared" si="14"/>
        <v>1620</v>
      </c>
      <c r="K78" s="15">
        <f t="shared" si="14"/>
        <v>1802</v>
      </c>
      <c r="L78" s="15">
        <f t="shared" si="14"/>
        <v>2444</v>
      </c>
      <c r="M78" s="15">
        <f t="shared" si="14"/>
        <v>2380</v>
      </c>
      <c r="N78" s="34">
        <f>N47</f>
        <v>3530</v>
      </c>
      <c r="O78" s="34">
        <f t="shared" si="14"/>
        <v>4100</v>
      </c>
      <c r="P78" s="34">
        <f ca="1">P72*P79</f>
        <v>4484.7927150317219</v>
      </c>
      <c r="Q78" s="34">
        <f ca="1">Q72*Q79</f>
        <v>4702.5129969444024</v>
      </c>
      <c r="R78" s="34">
        <f ca="1">R72*R79</f>
        <v>5007.6265015125864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0.23194836627672449</v>
      </c>
      <c r="E79" s="70">
        <f t="shared" si="15"/>
        <v>0.28108395324123275</v>
      </c>
      <c r="F79" s="70">
        <f t="shared" si="15"/>
        <v>0.3997240110395584</v>
      </c>
      <c r="G79" s="70">
        <f t="shared" si="15"/>
        <v>0.18670183231538034</v>
      </c>
      <c r="H79" s="70">
        <f t="shared" si="15"/>
        <v>0.16575891480834445</v>
      </c>
      <c r="I79" s="70">
        <f t="shared" si="15"/>
        <v>0.173840206185567</v>
      </c>
      <c r="J79" s="70">
        <f t="shared" si="15"/>
        <v>0.15717473561657125</v>
      </c>
      <c r="K79" s="70">
        <f t="shared" si="15"/>
        <v>0.15359699965905216</v>
      </c>
      <c r="L79" s="70">
        <f t="shared" si="15"/>
        <v>0.17919202287557739</v>
      </c>
      <c r="M79" s="70">
        <f>M48</f>
        <v>0.15602464927232201</v>
      </c>
      <c r="N79" s="64">
        <f>N48</f>
        <v>0.19721772166042795</v>
      </c>
      <c r="O79" s="64">
        <f>O48</f>
        <v>0.19788599835899415</v>
      </c>
      <c r="P79" s="64">
        <f>P48</f>
        <v>0.18846834405075311</v>
      </c>
      <c r="Q79" s="67">
        <f>AVERAGE(L79:P79)</f>
        <v>0.18375774724361491</v>
      </c>
      <c r="R79" s="67">
        <f>Q79</f>
        <v>0.18375774724361491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14827.000000000004</v>
      </c>
      <c r="O81" s="60">
        <f ca="1">O72-O78</f>
        <v>16957.000000000004</v>
      </c>
      <c r="P81" s="60">
        <f ca="1">P72-P78</f>
        <v>19311.207284968281</v>
      </c>
      <c r="Q81" s="60">
        <f ca="1">Q72-Q78</f>
        <v>20888.315512234563</v>
      </c>
      <c r="R81" s="60">
        <f ca="1">R72-R78</f>
        <v>22243.613659120088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366</v>
      </c>
      <c r="E83" s="15">
        <f t="shared" si="16"/>
        <v>373</v>
      </c>
      <c r="F83" s="15">
        <f t="shared" si="16"/>
        <v>437</v>
      </c>
      <c r="G83" s="15">
        <f t="shared" si="16"/>
        <v>459</v>
      </c>
      <c r="H83" s="15">
        <f t="shared" si="16"/>
        <v>522</v>
      </c>
      <c r="I83" s="15">
        <f t="shared" si="16"/>
        <v>580</v>
      </c>
      <c r="J83" s="15">
        <f t="shared" si="16"/>
        <v>726</v>
      </c>
      <c r="K83" s="15">
        <f t="shared" si="16"/>
        <v>750</v>
      </c>
      <c r="L83" s="15">
        <f t="shared" si="16"/>
        <v>799</v>
      </c>
      <c r="M83" s="15">
        <f>M51</f>
        <v>897</v>
      </c>
      <c r="N83" s="34">
        <f ca="1">N65*N84</f>
        <v>1069.2686929816812</v>
      </c>
      <c r="O83" s="34">
        <f ca="1">O65*O84</f>
        <v>1203.452493976974</v>
      </c>
      <c r="P83" s="34">
        <f ca="1">P65*P84</f>
        <v>1348.7843935903099</v>
      </c>
      <c r="Q83" s="34">
        <f ca="1">Q65*Q84</f>
        <v>1495.3786789179919</v>
      </c>
      <c r="R83" s="34">
        <f ca="1">R65*R84</f>
        <v>1641.6530373660776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3.7860763421950966E-2</v>
      </c>
      <c r="E84" s="70">
        <f t="shared" si="17"/>
        <v>3.4613956941351151E-2</v>
      </c>
      <c r="F84" s="70">
        <f t="shared" si="17"/>
        <v>3.49683924141794E-2</v>
      </c>
      <c r="G84" s="70">
        <f t="shared" si="17"/>
        <v>3.0702341137123747E-2</v>
      </c>
      <c r="H84" s="70">
        <f t="shared" si="17"/>
        <v>3.0918675590831012E-2</v>
      </c>
      <c r="I84" s="70">
        <f t="shared" si="17"/>
        <v>3.7906019214430431E-2</v>
      </c>
      <c r="J84" s="70">
        <f t="shared" si="17"/>
        <v>3.8445244651556874E-2</v>
      </c>
      <c r="K84" s="70">
        <f t="shared" si="17"/>
        <v>3.3727571165175156E-2</v>
      </c>
      <c r="L84" s="70">
        <f t="shared" si="17"/>
        <v>3.1835205992509365E-2</v>
      </c>
      <c r="M84" s="70">
        <f t="shared" si="17"/>
        <v>3.1845776973053574E-2</v>
      </c>
      <c r="N84" s="67">
        <f>AVERAGE(E84:M84)</f>
        <v>3.3884798231134522E-2</v>
      </c>
      <c r="O84" s="67">
        <f>N84</f>
        <v>3.3884798231134522E-2</v>
      </c>
      <c r="P84" s="67">
        <f>O84</f>
        <v>3.3884798231134522E-2</v>
      </c>
      <c r="Q84" s="67">
        <f>P84</f>
        <v>3.3884798231134522E-2</v>
      </c>
      <c r="R84" s="67">
        <f>Q84</f>
        <v>3.3884798231134522E-2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177</v>
      </c>
      <c r="E86" s="15">
        <f t="shared" si="18"/>
        <v>215</v>
      </c>
      <c r="F86" s="15">
        <f t="shared" si="18"/>
        <v>300</v>
      </c>
      <c r="G86" s="15">
        <f t="shared" si="18"/>
        <v>330</v>
      </c>
      <c r="H86" s="15">
        <f t="shared" si="18"/>
        <v>422</v>
      </c>
      <c r="I86" s="15">
        <f t="shared" si="18"/>
        <v>708</v>
      </c>
      <c r="J86" s="15">
        <f t="shared" si="18"/>
        <v>407</v>
      </c>
      <c r="K86" s="15">
        <f t="shared" si="18"/>
        <v>1097</v>
      </c>
      <c r="L86" s="15">
        <f t="shared" si="18"/>
        <v>1088</v>
      </c>
      <c r="M86" s="15">
        <f t="shared" si="18"/>
        <v>1194</v>
      </c>
      <c r="N86" s="34">
        <f ca="1">N65*N87</f>
        <v>1030.5595563449162</v>
      </c>
      <c r="O86" s="34">
        <f ca="1">O65*O87</f>
        <v>1159.8857017095338</v>
      </c>
      <c r="P86" s="34">
        <f ca="1">P65*P87</f>
        <v>1299.9563677370197</v>
      </c>
      <c r="Q86" s="34">
        <f ca="1">Q65*Q87</f>
        <v>1441.2437192152738</v>
      </c>
      <c r="R86" s="34">
        <f ca="1">R65*R87</f>
        <v>1582.2227256486728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1.8309713458156615E-2</v>
      </c>
      <c r="E87" s="70">
        <f t="shared" si="19"/>
        <v>1.9951744617668892E-2</v>
      </c>
      <c r="F87" s="70">
        <f t="shared" si="19"/>
        <v>2.4005761382731857E-2</v>
      </c>
      <c r="G87" s="70">
        <f t="shared" si="19"/>
        <v>2.2073578595317726E-2</v>
      </c>
      <c r="H87" s="70">
        <f t="shared" si="19"/>
        <v>2.4995557661553043E-2</v>
      </c>
      <c r="I87" s="70">
        <f t="shared" si="19"/>
        <v>4.6271485523821973E-2</v>
      </c>
      <c r="J87" s="70">
        <f t="shared" si="19"/>
        <v>2.155263715314552E-2</v>
      </c>
      <c r="K87" s="70">
        <f t="shared" si="19"/>
        <v>4.9332194090929531E-2</v>
      </c>
      <c r="L87" s="70">
        <f t="shared" si="19"/>
        <v>4.3350067734480836E-2</v>
      </c>
      <c r="M87" s="70">
        <f t="shared" si="19"/>
        <v>4.2390030887208434E-2</v>
      </c>
      <c r="N87" s="67">
        <f>AVERAGE(E87:M87)</f>
        <v>3.2658117516317538E-2</v>
      </c>
      <c r="O87" s="67">
        <f>N87</f>
        <v>3.2658117516317538E-2</v>
      </c>
      <c r="P87" s="67">
        <f>O87</f>
        <v>3.2658117516317538E-2</v>
      </c>
      <c r="Q87" s="67">
        <f>P87</f>
        <v>3.2658117516317538E-2</v>
      </c>
      <c r="R87" s="67">
        <f>Q87</f>
        <v>3.2658117516317538E-2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820</v>
      </c>
      <c r="E89" s="15">
        <f t="shared" si="20"/>
        <v>765</v>
      </c>
      <c r="F89" s="15">
        <f t="shared" si="20"/>
        <v>177</v>
      </c>
      <c r="G89" s="15">
        <f t="shared" si="20"/>
        <v>1313</v>
      </c>
      <c r="H89" s="15">
        <f t="shared" si="20"/>
        <v>1698</v>
      </c>
      <c r="I89" s="15">
        <f t="shared" si="20"/>
        <v>1150</v>
      </c>
      <c r="J89" s="15">
        <f t="shared" si="20"/>
        <v>916</v>
      </c>
      <c r="K89" s="15">
        <f t="shared" si="20"/>
        <v>904</v>
      </c>
      <c r="L89" s="15">
        <f t="shared" si="20"/>
        <v>1943</v>
      </c>
      <c r="M89" s="15">
        <f t="shared" si="20"/>
        <v>1040</v>
      </c>
      <c r="N89" s="34">
        <f ca="1">N90*N65</f>
        <v>1898.1774977653331</v>
      </c>
      <c r="O89" s="34">
        <f ca="1">O90*O65</f>
        <v>2136.3820512940038</v>
      </c>
      <c r="P89" s="34">
        <f ca="1">P90*P65</f>
        <v>2394.3768316183641</v>
      </c>
      <c r="Q89" s="34">
        <f ca="1">Q90*Q65</f>
        <v>2654.6126128924388</v>
      </c>
      <c r="R89" s="34">
        <f ca="1">R90*R65</f>
        <v>2914.2804564650119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8.4824661218578665E-2</v>
      </c>
      <c r="E90" s="70">
        <f t="shared" si="21"/>
        <v>7.0991091314031182E-2</v>
      </c>
      <c r="F90" s="70">
        <f t="shared" si="21"/>
        <v>1.4163399215811796E-2</v>
      </c>
      <c r="G90" s="70">
        <f t="shared" si="21"/>
        <v>8.7826086956521734E-2</v>
      </c>
      <c r="H90" s="70">
        <f t="shared" si="21"/>
        <v>0.10057454243913996</v>
      </c>
      <c r="I90" s="70">
        <f t="shared" si="21"/>
        <v>7.5158486373439651E-2</v>
      </c>
      <c r="J90" s="70">
        <f t="shared" si="21"/>
        <v>4.850667231518746E-2</v>
      </c>
      <c r="K90" s="70">
        <f t="shared" si="21"/>
        <v>4.0652965777757788E-2</v>
      </c>
      <c r="L90" s="70">
        <f t="shared" si="21"/>
        <v>7.7416527213323774E-2</v>
      </c>
      <c r="M90" s="70">
        <f t="shared" si="21"/>
        <v>3.6922639968757769E-2</v>
      </c>
      <c r="N90" s="67">
        <f>AVERAGE(F90:M90)</f>
        <v>6.0152665032492489E-2</v>
      </c>
      <c r="O90" s="67">
        <f>N90</f>
        <v>6.0152665032492489E-2</v>
      </c>
      <c r="P90" s="67">
        <f>O90</f>
        <v>6.0152665032492489E-2</v>
      </c>
      <c r="Q90" s="67">
        <f>P90</f>
        <v>6.0152665032492489E-2</v>
      </c>
      <c r="R90" s="67">
        <f>Q90</f>
        <v>6.0152665032492489E-2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12967.531638871435</v>
      </c>
      <c r="O92" s="60">
        <f ca="1">O81+O83-O86-O89</f>
        <v>14864.18474097344</v>
      </c>
      <c r="P92" s="60">
        <f ca="1">P81+P83-P86-P89</f>
        <v>16965.658479203208</v>
      </c>
      <c r="Q92" s="60">
        <f ca="1">Q81+Q83-Q86-Q89</f>
        <v>18287.837859044841</v>
      </c>
      <c r="R92" s="60">
        <f ca="1">R81+R83-R86-R89</f>
        <v>19388.763514372484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12617.592896168679</v>
      </c>
      <c r="O93" s="60">
        <f ca="1">O92/(1+$C26)^O62</f>
        <v>13295.478272745286</v>
      </c>
      <c r="P93" s="60">
        <f ca="1">P92/(1+$C26)^P62</f>
        <v>13950.098249779057</v>
      </c>
      <c r="Q93" s="60">
        <f ca="1">Q92/(1+$C26)^Q62</f>
        <v>13823.327082571717</v>
      </c>
      <c r="R93" s="60">
        <f ca="1">R92/(1+$C26)^R62</f>
        <v>13472.370288819473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282702.19850413629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196436.90516353888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263595.7719536231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8442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18226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253811.7719536231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v>918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276.48341171418639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45784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0.65</v>
      </c>
      <c r="O108" s="111"/>
      <c r="P108" s="120"/>
      <c r="Q108" s="111"/>
      <c r="R108" s="111">
        <f>R62</f>
        <v>4.3250000000000002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14827.000000000004</v>
      </c>
      <c r="O110" s="112"/>
      <c r="P110" s="19" t="s">
        <v>104</v>
      </c>
      <c r="Q110" s="44" t="s">
        <v>73</v>
      </c>
      <c r="R110" s="123">
        <v>22244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24398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25633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>
        <v>734</v>
      </c>
      <c r="O114" s="147"/>
      <c r="P114" s="85"/>
      <c r="Q114" s="19" t="s">
        <v>104</v>
      </c>
      <c r="R114" s="124">
        <v>664</v>
      </c>
      <c r="S114" s="82" t="s">
        <v>121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120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0.19721772166042795</v>
      </c>
      <c r="O116" s="116"/>
      <c r="P116" s="129"/>
      <c r="Q116" s="116"/>
      <c r="R116" s="125">
        <f>R79</f>
        <v>0.18375774724361491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14237.757807698757</v>
      </c>
      <c r="O118" s="117"/>
      <c r="P118" s="130"/>
      <c r="Q118" s="44" t="s">
        <v>73</v>
      </c>
      <c r="R118" s="123">
        <f>R110-(R114*(1-R116))</f>
        <v>21702.01514416976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23856.01514416976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25091.01514416976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925</v>
      </c>
      <c r="O122" s="117"/>
      <c r="P122" s="130"/>
      <c r="Q122" s="117"/>
      <c r="R122" s="127">
        <f>R102</f>
        <v>918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104</v>
      </c>
      <c r="J124" s="138">
        <f>IS!V28</f>
        <v>8.7899999999999991</v>
      </c>
      <c r="K124" s="138">
        <f>IS!W28</f>
        <v>10.26</v>
      </c>
      <c r="L124" s="138">
        <f>IS!X28</f>
        <v>11.86</v>
      </c>
      <c r="M124" s="138">
        <f>IS!Y28</f>
        <v>13.91</v>
      </c>
      <c r="N124" s="111">
        <f ca="1">N118/N122</f>
        <v>15.392170602917576</v>
      </c>
      <c r="O124" s="111"/>
      <c r="P124" s="132"/>
      <c r="Q124" s="44" t="s">
        <v>73</v>
      </c>
      <c r="R124" s="134">
        <f>R118/R122</f>
        <v>23.640539372733944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25.986944601492112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27.332260505631545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122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>
        <f>1.04*385</f>
        <v>400.40000000000003</v>
      </c>
      <c r="M128" s="138">
        <f>1.04*508</f>
        <v>528.32000000000005</v>
      </c>
      <c r="N128" s="150">
        <f>E8</f>
        <v>558.99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12.042434120583513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495.90333333333336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15.053042650729392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371.92750000000001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1.5704824546941973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1.72635826553198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1.8157299583753699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584.10561316827614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642.08011380364553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675.3199040936554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 t="s">
        <v>257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 t="s">
        <v>258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 t="s">
        <v>259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B38"/>
  <sheetViews>
    <sheetView workbookViewId="0">
      <pane xSplit="1" topLeftCell="L1" activePane="topRight" state="frozen"/>
      <selection pane="topRight" activeCell="AB10" sqref="AB1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8" s="170" customFormat="1" ht="11.25" customHeight="1">
      <c r="A1" s="168" t="s">
        <v>123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49"/>
    </row>
    <row r="2" spans="1:28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8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171" t="s">
        <v>148</v>
      </c>
      <c r="AA3" s="49"/>
    </row>
    <row r="4" spans="1:28" s="170" customFormat="1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49"/>
    </row>
    <row r="5" spans="1:28" s="170" customFormat="1">
      <c r="A5" s="49" t="s">
        <v>5</v>
      </c>
      <c r="B5" s="49">
        <v>1611.3340000000001</v>
      </c>
      <c r="C5" s="49">
        <v>1891.8109999999999</v>
      </c>
      <c r="D5" s="49">
        <v>2230.8510000000001</v>
      </c>
      <c r="E5" s="49">
        <v>2593.33</v>
      </c>
      <c r="F5" s="49">
        <v>2937.6280000000002</v>
      </c>
      <c r="G5" s="49">
        <v>3326.0740000000001</v>
      </c>
      <c r="H5" s="49">
        <v>4067.5990000000002</v>
      </c>
      <c r="I5" s="49">
        <v>4991.6000000000004</v>
      </c>
      <c r="J5" s="49">
        <v>5099</v>
      </c>
      <c r="K5" s="49">
        <v>5539</v>
      </c>
      <c r="L5" s="49">
        <v>6714</v>
      </c>
      <c r="M5" s="49">
        <v>7391</v>
      </c>
      <c r="N5" s="49">
        <v>8312</v>
      </c>
      <c r="O5" s="49">
        <v>9441</v>
      </c>
      <c r="P5" s="49">
        <v>9667</v>
      </c>
      <c r="Q5" s="49">
        <v>10776</v>
      </c>
      <c r="R5" s="49">
        <v>12497</v>
      </c>
      <c r="S5" s="49">
        <v>14950</v>
      </c>
      <c r="T5" s="49">
        <v>16883</v>
      </c>
      <c r="U5" s="49">
        <v>15301</v>
      </c>
      <c r="V5" s="49">
        <v>18884</v>
      </c>
      <c r="W5" s="49">
        <v>22237</v>
      </c>
      <c r="X5" s="49">
        <v>25098</v>
      </c>
      <c r="Y5" s="49">
        <v>28167</v>
      </c>
      <c r="Z5" s="49">
        <v>28167</v>
      </c>
      <c r="AA5" s="49"/>
    </row>
    <row r="6" spans="1:28" s="170" customFormat="1">
      <c r="A6" s="49" t="s">
        <v>149</v>
      </c>
      <c r="B6" s="173"/>
      <c r="C6" s="173"/>
      <c r="D6" s="173"/>
      <c r="E6" s="173"/>
      <c r="F6" s="173"/>
      <c r="G6" s="173"/>
      <c r="H6" s="173"/>
      <c r="I6" s="173"/>
      <c r="J6" s="173"/>
      <c r="K6" s="173">
        <v>1219</v>
      </c>
      <c r="L6" s="173">
        <v>1453</v>
      </c>
      <c r="M6" s="173">
        <v>1565</v>
      </c>
      <c r="N6" s="173">
        <v>1739</v>
      </c>
      <c r="O6" s="173">
        <v>2064</v>
      </c>
      <c r="P6" s="173">
        <v>2105</v>
      </c>
      <c r="Q6" s="173">
        <v>2225</v>
      </c>
      <c r="R6" s="173">
        <v>2687</v>
      </c>
      <c r="S6" s="173">
        <v>3214</v>
      </c>
      <c r="T6" s="173">
        <v>3537</v>
      </c>
      <c r="U6" s="173">
        <v>3787</v>
      </c>
      <c r="V6" s="173">
        <v>4489</v>
      </c>
      <c r="W6" s="173">
        <v>5263</v>
      </c>
      <c r="X6" s="173">
        <v>6022</v>
      </c>
      <c r="Y6" s="173"/>
      <c r="Z6" s="173"/>
      <c r="AA6" s="49"/>
    </row>
    <row r="7" spans="1:28" s="170" customFormat="1">
      <c r="A7" s="49" t="s">
        <v>150</v>
      </c>
      <c r="B7" s="49">
        <v>1611.3340000000001</v>
      </c>
      <c r="C7" s="49">
        <v>1891.8109999999999</v>
      </c>
      <c r="D7" s="49">
        <v>2230.8510000000001</v>
      </c>
      <c r="E7" s="49">
        <v>2593.33</v>
      </c>
      <c r="F7" s="49">
        <v>2937.6280000000002</v>
      </c>
      <c r="G7" s="49">
        <v>3326.0740000000001</v>
      </c>
      <c r="H7" s="49">
        <v>4067.5990000000002</v>
      </c>
      <c r="I7" s="49">
        <v>4991.6000000000004</v>
      </c>
      <c r="J7" s="49">
        <v>5099</v>
      </c>
      <c r="K7" s="49">
        <v>4320</v>
      </c>
      <c r="L7" s="49">
        <v>5261</v>
      </c>
      <c r="M7" s="49">
        <v>5826</v>
      </c>
      <c r="N7" s="49">
        <v>6573</v>
      </c>
      <c r="O7" s="49">
        <v>7377</v>
      </c>
      <c r="P7" s="49">
        <v>7562</v>
      </c>
      <c r="Q7" s="49">
        <v>8551</v>
      </c>
      <c r="R7" s="49">
        <v>9810</v>
      </c>
      <c r="S7" s="49">
        <v>11736</v>
      </c>
      <c r="T7" s="49">
        <v>13346</v>
      </c>
      <c r="U7" s="49">
        <v>11514</v>
      </c>
      <c r="V7" s="49">
        <v>14395</v>
      </c>
      <c r="W7" s="49">
        <v>16974</v>
      </c>
      <c r="X7" s="49">
        <v>19076</v>
      </c>
      <c r="Y7" s="49">
        <v>28167</v>
      </c>
      <c r="Z7" s="49">
        <v>28167</v>
      </c>
      <c r="AA7" s="49"/>
    </row>
    <row r="8" spans="1:28" s="17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170" t="s">
        <v>252</v>
      </c>
    </row>
    <row r="9" spans="1:28" s="170" customFormat="1">
      <c r="A9" s="174" t="s">
        <v>151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170" t="s">
        <v>253</v>
      </c>
    </row>
    <row r="10" spans="1:28" s="170" customFormat="1">
      <c r="A10" s="49" t="s">
        <v>152</v>
      </c>
      <c r="B10" s="49">
        <v>1319.6590000000001</v>
      </c>
      <c r="C10" s="49">
        <v>1659.309</v>
      </c>
      <c r="D10" s="49">
        <v>2713.1619999999998</v>
      </c>
      <c r="E10" s="49">
        <v>2101.6880000000001</v>
      </c>
      <c r="F10" s="49">
        <v>2359.35</v>
      </c>
      <c r="G10" s="49">
        <v>2557.0549999999998</v>
      </c>
      <c r="H10" s="49">
        <v>2838.4450000000002</v>
      </c>
      <c r="I10" s="49">
        <v>2931.2539999999999</v>
      </c>
      <c r="J10" s="49">
        <v>2691</v>
      </c>
      <c r="K10" s="49">
        <v>1417</v>
      </c>
      <c r="L10" s="49">
        <v>1597</v>
      </c>
      <c r="M10" s="49">
        <v>1612</v>
      </c>
      <c r="N10" s="49">
        <v>1715</v>
      </c>
      <c r="O10" s="49">
        <v>1980</v>
      </c>
      <c r="P10" s="49">
        <v>2139</v>
      </c>
      <c r="Q10" s="49">
        <v>2266</v>
      </c>
      <c r="R10" s="49">
        <v>2631</v>
      </c>
      <c r="S10" s="49">
        <v>2903</v>
      </c>
      <c r="T10" s="49">
        <v>3128</v>
      </c>
      <c r="U10" s="49">
        <v>2771</v>
      </c>
      <c r="V10" s="49">
        <v>3442</v>
      </c>
      <c r="W10" s="49">
        <v>3502</v>
      </c>
      <c r="X10" s="49">
        <v>3647</v>
      </c>
      <c r="Y10" s="49">
        <v>11008</v>
      </c>
      <c r="Z10" s="49">
        <v>11008</v>
      </c>
      <c r="AA10" s="49"/>
    </row>
    <row r="11" spans="1:28" s="170" customFormat="1">
      <c r="A11" s="49" t="s">
        <v>153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8" s="170" customFormat="1">
      <c r="A12" s="49" t="s">
        <v>154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8" s="170" customFormat="1">
      <c r="A13" s="49" t="s">
        <v>155</v>
      </c>
      <c r="B13" s="173">
        <v>69.972999999999999</v>
      </c>
      <c r="C13" s="173">
        <v>90.504999999999995</v>
      </c>
      <c r="D13" s="173">
        <v>119.551</v>
      </c>
      <c r="E13" s="173">
        <v>144.97</v>
      </c>
      <c r="F13" s="173">
        <v>185.09399999999999</v>
      </c>
      <c r="G13" s="173">
        <v>539.524</v>
      </c>
      <c r="H13" s="173">
        <v>121.042</v>
      </c>
      <c r="I13" s="173">
        <v>112.006</v>
      </c>
      <c r="J13" s="173">
        <v>141</v>
      </c>
      <c r="K13" s="173">
        <v>148</v>
      </c>
      <c r="L13" s="173">
        <v>194</v>
      </c>
      <c r="M13" s="173">
        <v>230</v>
      </c>
      <c r="N13" s="173">
        <v>258</v>
      </c>
      <c r="O13" s="173">
        <v>321</v>
      </c>
      <c r="P13" s="173">
        <v>366</v>
      </c>
      <c r="Q13" s="173">
        <v>373</v>
      </c>
      <c r="R13" s="173">
        <v>436</v>
      </c>
      <c r="S13" s="173">
        <v>459</v>
      </c>
      <c r="T13" s="173">
        <v>522</v>
      </c>
      <c r="U13" s="173">
        <v>580</v>
      </c>
      <c r="V13" s="173">
        <v>726</v>
      </c>
      <c r="W13" s="173">
        <v>750</v>
      </c>
      <c r="X13" s="173">
        <v>799</v>
      </c>
      <c r="Y13" s="173">
        <v>897</v>
      </c>
      <c r="Z13" s="173">
        <v>897</v>
      </c>
      <c r="AA13" s="49"/>
    </row>
    <row r="14" spans="1:28" s="170" customFormat="1">
      <c r="A14" s="174" t="s">
        <v>156</v>
      </c>
      <c r="B14" s="49">
        <v>221.702</v>
      </c>
      <c r="C14" s="49">
        <v>141.99700000000001</v>
      </c>
      <c r="D14" s="49">
        <v>-601.86199999999997</v>
      </c>
      <c r="E14" s="49">
        <v>346.67200000000003</v>
      </c>
      <c r="F14" s="49">
        <v>393.18400000000003</v>
      </c>
      <c r="G14" s="49">
        <v>229.495</v>
      </c>
      <c r="H14" s="49">
        <v>1108.1120000000001</v>
      </c>
      <c r="I14" s="49">
        <v>1948.34</v>
      </c>
      <c r="J14" s="49">
        <v>2267</v>
      </c>
      <c r="K14" s="49">
        <v>2755</v>
      </c>
      <c r="L14" s="49">
        <v>3470</v>
      </c>
      <c r="M14" s="49">
        <v>3984</v>
      </c>
      <c r="N14" s="49">
        <v>4600</v>
      </c>
      <c r="O14" s="49">
        <v>5076</v>
      </c>
      <c r="P14" s="49">
        <v>5057</v>
      </c>
      <c r="Q14" s="49">
        <v>5912</v>
      </c>
      <c r="R14" s="49">
        <v>6743</v>
      </c>
      <c r="S14" s="49">
        <v>8374</v>
      </c>
      <c r="T14" s="49">
        <v>9696</v>
      </c>
      <c r="U14" s="49">
        <v>8163</v>
      </c>
      <c r="V14" s="49">
        <v>10227</v>
      </c>
      <c r="W14" s="49">
        <v>12722</v>
      </c>
      <c r="X14" s="49">
        <v>14630</v>
      </c>
      <c r="Y14" s="49">
        <v>16262</v>
      </c>
      <c r="Z14" s="49">
        <v>16262</v>
      </c>
      <c r="AA14" s="49"/>
    </row>
    <row r="15" spans="1:28" s="17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8" s="170" customFormat="1">
      <c r="A16" s="49" t="s">
        <v>157</v>
      </c>
      <c r="B16" s="49">
        <v>14.101000000000001</v>
      </c>
      <c r="C16" s="49">
        <v>13.199</v>
      </c>
      <c r="D16" s="49">
        <v>-27.533999999999999</v>
      </c>
      <c r="E16" s="49"/>
      <c r="F16" s="49"/>
      <c r="G16" s="49"/>
      <c r="H16" s="49"/>
      <c r="I16" s="49">
        <v>5.157</v>
      </c>
      <c r="J16" s="49">
        <v>-59</v>
      </c>
      <c r="K16" s="49">
        <v>-4</v>
      </c>
      <c r="L16" s="49">
        <v>19</v>
      </c>
      <c r="M16" s="49">
        <v>16</v>
      </c>
      <c r="N16" s="49">
        <v>-14</v>
      </c>
      <c r="O16" s="49">
        <v>-48</v>
      </c>
      <c r="P16" s="49">
        <v>-61</v>
      </c>
      <c r="Q16" s="49">
        <v>-95</v>
      </c>
      <c r="R16" s="49">
        <v>-154</v>
      </c>
      <c r="S16" s="49">
        <v>-186</v>
      </c>
      <c r="T16" s="49">
        <v>-224</v>
      </c>
      <c r="U16" s="49">
        <v>-380</v>
      </c>
      <c r="V16" s="49">
        <v>-431</v>
      </c>
      <c r="W16" s="49">
        <v>-471</v>
      </c>
      <c r="X16" s="49">
        <v>-575</v>
      </c>
      <c r="Y16" s="49">
        <v>-646</v>
      </c>
      <c r="Z16" s="49">
        <v>-646</v>
      </c>
      <c r="AA16" s="49"/>
    </row>
    <row r="17" spans="1:27" s="170" customFormat="1">
      <c r="A17" s="49" t="s">
        <v>158</v>
      </c>
      <c r="B17" s="173">
        <v>-2.8639999999999999</v>
      </c>
      <c r="C17" s="173">
        <v>3.1920000000000002</v>
      </c>
      <c r="D17" s="173">
        <v>17.876000000000001</v>
      </c>
      <c r="E17" s="173">
        <v>-22.972000000000001</v>
      </c>
      <c r="F17" s="173">
        <v>14.154</v>
      </c>
      <c r="G17" s="173">
        <v>64.677000000000007</v>
      </c>
      <c r="H17" s="173">
        <v>563.32000000000005</v>
      </c>
      <c r="I17" s="173">
        <v>-2336.71</v>
      </c>
      <c r="J17" s="173">
        <v>10</v>
      </c>
      <c r="K17" s="173">
        <v>6</v>
      </c>
      <c r="L17" s="173">
        <v>-741</v>
      </c>
      <c r="M17" s="173">
        <v>-67</v>
      </c>
      <c r="N17" s="173">
        <v>-86</v>
      </c>
      <c r="O17" s="173">
        <v>51</v>
      </c>
      <c r="P17" s="173">
        <v>-38</v>
      </c>
      <c r="Q17" s="173">
        <v>-171</v>
      </c>
      <c r="R17" s="173">
        <v>-67</v>
      </c>
      <c r="S17" s="173">
        <v>-984</v>
      </c>
      <c r="T17" s="173">
        <v>259</v>
      </c>
      <c r="U17" s="173">
        <v>-23</v>
      </c>
      <c r="V17" s="173">
        <v>511</v>
      </c>
      <c r="W17" s="173">
        <v>-519</v>
      </c>
      <c r="X17" s="173">
        <v>-416</v>
      </c>
      <c r="Y17" s="173">
        <v>-362</v>
      </c>
      <c r="Z17" s="173">
        <v>-362</v>
      </c>
      <c r="AA17" s="49"/>
    </row>
    <row r="18" spans="1:27" s="170" customFormat="1">
      <c r="A18" s="49" t="s">
        <v>159</v>
      </c>
      <c r="B18" s="174">
        <v>232.93899999999999</v>
      </c>
      <c r="C18" s="174">
        <v>158.38800000000001</v>
      </c>
      <c r="D18" s="174">
        <v>-611.52</v>
      </c>
      <c r="E18" s="174">
        <v>323.7</v>
      </c>
      <c r="F18" s="174">
        <v>407.33800000000002</v>
      </c>
      <c r="G18" s="174">
        <v>294.17200000000003</v>
      </c>
      <c r="H18" s="174">
        <v>1671.432</v>
      </c>
      <c r="I18" s="174">
        <v>-383.21300000000002</v>
      </c>
      <c r="J18" s="174">
        <v>2218</v>
      </c>
      <c r="K18" s="174">
        <v>2757</v>
      </c>
      <c r="L18" s="174">
        <v>2748</v>
      </c>
      <c r="M18" s="174">
        <v>3933</v>
      </c>
      <c r="N18" s="174">
        <v>4500</v>
      </c>
      <c r="O18" s="174">
        <v>5079</v>
      </c>
      <c r="P18" s="174">
        <v>4958</v>
      </c>
      <c r="Q18" s="174">
        <v>5646</v>
      </c>
      <c r="R18" s="174">
        <v>6522</v>
      </c>
      <c r="S18" s="174">
        <v>7204</v>
      </c>
      <c r="T18" s="174">
        <v>9731</v>
      </c>
      <c r="U18" s="174">
        <v>7760</v>
      </c>
      <c r="V18" s="174">
        <v>10307</v>
      </c>
      <c r="W18" s="174">
        <v>11732</v>
      </c>
      <c r="X18" s="174">
        <v>13639</v>
      </c>
      <c r="Y18" s="174">
        <v>15254</v>
      </c>
      <c r="Z18" s="174">
        <v>15254</v>
      </c>
      <c r="AA18" s="49"/>
    </row>
    <row r="19" spans="1:27" s="170" customFormat="1">
      <c r="A19" s="49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49"/>
    </row>
    <row r="20" spans="1:27" s="170" customFormat="1">
      <c r="A20" s="49" t="s">
        <v>160</v>
      </c>
      <c r="B20" s="173">
        <v>-90.878</v>
      </c>
      <c r="C20" s="173">
        <v>-41.959000000000003</v>
      </c>
      <c r="D20" s="173">
        <v>220.77799999999999</v>
      </c>
      <c r="E20" s="173">
        <v>-85.64</v>
      </c>
      <c r="F20" s="173">
        <v>-140.619</v>
      </c>
      <c r="G20" s="173">
        <v>-243.982</v>
      </c>
      <c r="H20" s="173">
        <v>-585.54600000000005</v>
      </c>
      <c r="I20" s="173">
        <v>129.298</v>
      </c>
      <c r="J20" s="173">
        <v>-755</v>
      </c>
      <c r="K20" s="173">
        <v>-910</v>
      </c>
      <c r="L20" s="173">
        <v>-842</v>
      </c>
      <c r="M20" s="173">
        <v>-1174</v>
      </c>
      <c r="N20" s="173">
        <v>-1384</v>
      </c>
      <c r="O20" s="173">
        <v>-1462</v>
      </c>
      <c r="P20" s="173">
        <v>-1150</v>
      </c>
      <c r="Q20" s="173">
        <v>-1587</v>
      </c>
      <c r="R20" s="173">
        <v>-2607</v>
      </c>
      <c r="S20" s="173">
        <v>-1345</v>
      </c>
      <c r="T20" s="173">
        <v>-1613</v>
      </c>
      <c r="U20" s="173">
        <v>-1349</v>
      </c>
      <c r="V20" s="173">
        <v>-1620</v>
      </c>
      <c r="W20" s="173">
        <v>-1802</v>
      </c>
      <c r="X20" s="173">
        <v>-2444</v>
      </c>
      <c r="Y20" s="173">
        <v>-2380</v>
      </c>
      <c r="Z20" s="173">
        <v>-2380</v>
      </c>
      <c r="AA20" s="49"/>
    </row>
    <row r="21" spans="1:27" s="170" customFormat="1">
      <c r="A21" s="49" t="s">
        <v>161</v>
      </c>
      <c r="B21" s="174">
        <v>142.06100000000001</v>
      </c>
      <c r="C21" s="174">
        <v>116.429</v>
      </c>
      <c r="D21" s="174">
        <v>-390.74200000000002</v>
      </c>
      <c r="E21" s="174">
        <v>238.06</v>
      </c>
      <c r="F21" s="174">
        <v>266.71899999999999</v>
      </c>
      <c r="G21" s="174">
        <v>50.19</v>
      </c>
      <c r="H21" s="174">
        <v>1085.886</v>
      </c>
      <c r="I21" s="174">
        <v>-253.91499999999999</v>
      </c>
      <c r="J21" s="174">
        <v>1463</v>
      </c>
      <c r="K21" s="174">
        <v>1847</v>
      </c>
      <c r="L21" s="174">
        <v>1906</v>
      </c>
      <c r="M21" s="174">
        <v>2759</v>
      </c>
      <c r="N21" s="174">
        <v>3116</v>
      </c>
      <c r="O21" s="174">
        <v>3617</v>
      </c>
      <c r="P21" s="174">
        <v>3808</v>
      </c>
      <c r="Q21" s="174">
        <v>4059</v>
      </c>
      <c r="R21" s="174">
        <v>3915</v>
      </c>
      <c r="S21" s="174">
        <v>5859</v>
      </c>
      <c r="T21" s="174">
        <v>8118</v>
      </c>
      <c r="U21" s="174">
        <v>6411</v>
      </c>
      <c r="V21" s="174">
        <v>8687</v>
      </c>
      <c r="W21" s="174">
        <v>9930</v>
      </c>
      <c r="X21" s="174">
        <v>11195</v>
      </c>
      <c r="Y21" s="174">
        <v>12874</v>
      </c>
      <c r="Z21" s="174">
        <v>12874</v>
      </c>
      <c r="AA21" s="49"/>
    </row>
    <row r="22" spans="1:27" s="170" customFormat="1">
      <c r="A22" s="49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49"/>
    </row>
    <row r="23" spans="1:27" s="170" customFormat="1">
      <c r="A23" s="49" t="s">
        <v>162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70" customFormat="1">
      <c r="A24" s="49" t="s">
        <v>163</v>
      </c>
      <c r="B24" s="49"/>
      <c r="C24" s="49"/>
      <c r="D24" s="49"/>
      <c r="E24" s="49"/>
      <c r="F24" s="49"/>
      <c r="G24" s="49"/>
      <c r="H24" s="49"/>
      <c r="I24" s="49"/>
      <c r="J24" s="49"/>
      <c r="K24" s="49">
        <v>-1</v>
      </c>
      <c r="L24" s="49">
        <v>2</v>
      </c>
      <c r="M24" s="49">
        <v>1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0" customFormat="1">
      <c r="A25" s="49" t="s">
        <v>164</v>
      </c>
      <c r="B25" s="49">
        <v>2.8421709430404001E-14</v>
      </c>
      <c r="C25" s="49"/>
      <c r="D25" s="49">
        <v>4.9489999999999998</v>
      </c>
      <c r="E25" s="49"/>
      <c r="F25" s="49">
        <v>-5.6843418860808002E-14</v>
      </c>
      <c r="G25" s="49">
        <v>-2.8421709430404001E-14</v>
      </c>
      <c r="H25" s="49"/>
      <c r="I25" s="49">
        <v>2.8421709430404001E-14</v>
      </c>
      <c r="J25" s="49"/>
      <c r="K25" s="49"/>
      <c r="L25" s="49">
        <v>-2</v>
      </c>
      <c r="M25" s="49">
        <v>-1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70" customFormat="1" ht="11.25" customHeight="1" thickBot="1">
      <c r="A26" s="174" t="s">
        <v>165</v>
      </c>
      <c r="B26" s="175">
        <v>142.06100000000001</v>
      </c>
      <c r="C26" s="175">
        <v>116.429</v>
      </c>
      <c r="D26" s="175">
        <v>-385.79300000000001</v>
      </c>
      <c r="E26" s="175">
        <v>238.06</v>
      </c>
      <c r="F26" s="175">
        <v>266.71899999999999</v>
      </c>
      <c r="G26" s="175">
        <v>50.19</v>
      </c>
      <c r="H26" s="175">
        <v>1085.886</v>
      </c>
      <c r="I26" s="175">
        <v>-253.91499999999999</v>
      </c>
      <c r="J26" s="175">
        <v>1463</v>
      </c>
      <c r="K26" s="175">
        <v>1846</v>
      </c>
      <c r="L26" s="175">
        <v>1906</v>
      </c>
      <c r="M26" s="175">
        <v>2759</v>
      </c>
      <c r="N26" s="175">
        <v>3116</v>
      </c>
      <c r="O26" s="175">
        <v>3617</v>
      </c>
      <c r="P26" s="175">
        <v>3808</v>
      </c>
      <c r="Q26" s="175">
        <v>4059</v>
      </c>
      <c r="R26" s="175">
        <v>3915</v>
      </c>
      <c r="S26" s="175">
        <v>5859</v>
      </c>
      <c r="T26" s="175">
        <v>8118</v>
      </c>
      <c r="U26" s="175">
        <v>6411</v>
      </c>
      <c r="V26" s="175">
        <v>8687</v>
      </c>
      <c r="W26" s="175">
        <v>9930</v>
      </c>
      <c r="X26" s="175">
        <v>11195</v>
      </c>
      <c r="Y26" s="175">
        <v>12874</v>
      </c>
      <c r="Z26" s="175">
        <v>12874</v>
      </c>
      <c r="AA26" s="49"/>
    </row>
    <row r="27" spans="1:27" s="170" customFormat="1" ht="11.25" customHeight="1" thickTop="1">
      <c r="A27" s="49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49"/>
    </row>
    <row r="28" spans="1:27" s="170" customFormat="1">
      <c r="A28" s="49" t="s">
        <v>166</v>
      </c>
      <c r="B28" s="176">
        <v>0.2</v>
      </c>
      <c r="C28" s="176">
        <v>0.14000000000000001</v>
      </c>
      <c r="D28" s="176">
        <v>-0.39</v>
      </c>
      <c r="E28" s="176">
        <v>0.24</v>
      </c>
      <c r="F28" s="176">
        <v>0.2</v>
      </c>
      <c r="G28" s="176">
        <v>0.04</v>
      </c>
      <c r="H28" s="176">
        <v>0.81</v>
      </c>
      <c r="I28" s="176">
        <v>-0.19</v>
      </c>
      <c r="J28" s="176">
        <v>1.1200000000000001</v>
      </c>
      <c r="K28" s="176">
        <v>1.41</v>
      </c>
      <c r="L28" s="176">
        <v>1.49</v>
      </c>
      <c r="M28" s="176">
        <v>2.2000000000000002</v>
      </c>
      <c r="N28" s="176">
        <v>2.57</v>
      </c>
      <c r="O28" s="176">
        <v>3.11</v>
      </c>
      <c r="P28" s="176">
        <v>3.36</v>
      </c>
      <c r="Q28" s="176">
        <v>3.7</v>
      </c>
      <c r="R28" s="176">
        <v>3.67</v>
      </c>
      <c r="S28" s="176">
        <v>5.63</v>
      </c>
      <c r="T28" s="176">
        <v>7.98</v>
      </c>
      <c r="U28" s="176">
        <v>6.4</v>
      </c>
      <c r="V28" s="176">
        <v>8.7899999999999991</v>
      </c>
      <c r="W28" s="176">
        <v>10.26</v>
      </c>
      <c r="X28" s="176">
        <v>11.86</v>
      </c>
      <c r="Y28" s="176">
        <v>13.91</v>
      </c>
      <c r="Z28" s="176">
        <v>13.91</v>
      </c>
      <c r="AA28" s="49"/>
    </row>
    <row r="29" spans="1:27" s="170" customFormat="1">
      <c r="A29" s="49" t="s">
        <v>167</v>
      </c>
      <c r="B29" s="176">
        <v>0.2</v>
      </c>
      <c r="C29" s="176">
        <v>0.14000000000000001</v>
      </c>
      <c r="D29" s="176">
        <v>-0.39</v>
      </c>
      <c r="E29" s="176">
        <v>0.24</v>
      </c>
      <c r="F29" s="176">
        <v>0.2</v>
      </c>
      <c r="G29" s="176">
        <v>0.04</v>
      </c>
      <c r="H29" s="176">
        <v>0.8</v>
      </c>
      <c r="I29" s="176">
        <v>-0.19</v>
      </c>
      <c r="J29" s="176">
        <v>1.1200000000000001</v>
      </c>
      <c r="K29" s="176">
        <v>1.41</v>
      </c>
      <c r="L29" s="176">
        <v>1.48</v>
      </c>
      <c r="M29" s="176">
        <v>2.19</v>
      </c>
      <c r="N29" s="176">
        <v>2.56</v>
      </c>
      <c r="O29" s="176">
        <v>3.1</v>
      </c>
      <c r="P29" s="176">
        <v>3.35</v>
      </c>
      <c r="Q29" s="176">
        <v>3.69</v>
      </c>
      <c r="R29" s="176">
        <v>3.65</v>
      </c>
      <c r="S29" s="176">
        <v>5.6</v>
      </c>
      <c r="T29" s="176">
        <v>7.94</v>
      </c>
      <c r="U29" s="176">
        <v>6.37</v>
      </c>
      <c r="V29" s="176">
        <v>8.76</v>
      </c>
      <c r="W29" s="176">
        <v>10.220000000000001</v>
      </c>
      <c r="X29" s="176">
        <v>11.83</v>
      </c>
      <c r="Y29" s="176">
        <v>13.89</v>
      </c>
      <c r="Z29" s="176">
        <v>13.89</v>
      </c>
      <c r="AA29" s="49"/>
    </row>
    <row r="30" spans="1:27" s="170" customFormat="1">
      <c r="A30" s="49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49"/>
    </row>
    <row r="31" spans="1:27" s="170" customFormat="1">
      <c r="A31" s="49" t="s">
        <v>168</v>
      </c>
      <c r="B31" s="49">
        <v>717.1</v>
      </c>
      <c r="C31" s="49">
        <v>862.04</v>
      </c>
      <c r="D31" s="49">
        <v>1000</v>
      </c>
      <c r="E31" s="49">
        <v>1000.252</v>
      </c>
      <c r="F31" s="49">
        <v>1349.69</v>
      </c>
      <c r="G31" s="49">
        <v>1354.11</v>
      </c>
      <c r="H31" s="49">
        <v>1348.87</v>
      </c>
      <c r="I31" s="49">
        <v>1301.48</v>
      </c>
      <c r="J31" s="49">
        <v>1300</v>
      </c>
      <c r="K31" s="49">
        <v>1310</v>
      </c>
      <c r="L31" s="49">
        <v>1279</v>
      </c>
      <c r="M31" s="49">
        <v>1253</v>
      </c>
      <c r="N31" s="49">
        <v>1211</v>
      </c>
      <c r="O31" s="49">
        <v>1165</v>
      </c>
      <c r="P31" s="49">
        <v>1134</v>
      </c>
      <c r="Q31" s="49">
        <v>1098</v>
      </c>
      <c r="R31" s="49">
        <v>1067</v>
      </c>
      <c r="S31" s="49">
        <v>1041</v>
      </c>
      <c r="T31" s="49">
        <v>1017</v>
      </c>
      <c r="U31" s="49">
        <v>1002</v>
      </c>
      <c r="V31" s="49">
        <v>988</v>
      </c>
      <c r="W31" s="49">
        <v>968</v>
      </c>
      <c r="X31" s="49">
        <v>944</v>
      </c>
      <c r="Y31" s="49">
        <v>925</v>
      </c>
      <c r="Z31" s="49">
        <v>925</v>
      </c>
      <c r="AA31" s="49"/>
    </row>
    <row r="32" spans="1:27" s="170" customFormat="1">
      <c r="A32" s="49" t="s">
        <v>169</v>
      </c>
      <c r="B32" s="49">
        <v>717.1</v>
      </c>
      <c r="C32" s="49">
        <v>862.04</v>
      </c>
      <c r="D32" s="49">
        <v>1000</v>
      </c>
      <c r="E32" s="49">
        <v>1000.252</v>
      </c>
      <c r="F32" s="49">
        <v>1349.69</v>
      </c>
      <c r="G32" s="49">
        <v>1357.79</v>
      </c>
      <c r="H32" s="49">
        <v>1356.95</v>
      </c>
      <c r="I32" s="49">
        <v>1301.48</v>
      </c>
      <c r="J32" s="49">
        <v>1300</v>
      </c>
      <c r="K32" s="49">
        <v>1310</v>
      </c>
      <c r="L32" s="49">
        <v>1284</v>
      </c>
      <c r="M32" s="49">
        <v>1258</v>
      </c>
      <c r="N32" s="49">
        <v>1215</v>
      </c>
      <c r="O32" s="49">
        <v>1169</v>
      </c>
      <c r="P32" s="49">
        <v>1137</v>
      </c>
      <c r="Q32" s="49">
        <v>1101</v>
      </c>
      <c r="R32" s="49">
        <v>1072</v>
      </c>
      <c r="S32" s="49">
        <v>1047</v>
      </c>
      <c r="T32" s="49">
        <v>1022</v>
      </c>
      <c r="U32" s="49">
        <v>1006</v>
      </c>
      <c r="V32" s="49">
        <v>992</v>
      </c>
      <c r="W32" s="49">
        <v>971</v>
      </c>
      <c r="X32" s="49">
        <v>946</v>
      </c>
      <c r="Y32" s="49">
        <v>927</v>
      </c>
      <c r="Z32" s="49">
        <v>927</v>
      </c>
      <c r="AA32" s="49"/>
    </row>
    <row r="33" spans="1:27" s="17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70" customFormat="1">
      <c r="A34" s="174" t="s">
        <v>170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70" customFormat="1">
      <c r="A35" s="49" t="s">
        <v>156</v>
      </c>
      <c r="B35" s="177">
        <f>'[1]Income Statement'!B14</f>
        <v>221.702</v>
      </c>
      <c r="C35" s="177">
        <f>'[1]Income Statement'!C14</f>
        <v>141.99700000000001</v>
      </c>
      <c r="D35" s="177">
        <f>'[1]Income Statement'!D14</f>
        <v>-601.86199999999997</v>
      </c>
      <c r="E35" s="177">
        <f>'[1]Income Statement'!E14</f>
        <v>346.67200000000003</v>
      </c>
      <c r="F35" s="177">
        <f>'[1]Income Statement'!F14</f>
        <v>393.18400000000003</v>
      </c>
      <c r="G35" s="177">
        <f>'[1]Income Statement'!G14</f>
        <v>229.495</v>
      </c>
      <c r="H35" s="177">
        <f>'[1]Income Statement'!H14</f>
        <v>1108.1120000000001</v>
      </c>
      <c r="I35" s="177">
        <f>'[1]Income Statement'!I14</f>
        <v>1948.34</v>
      </c>
      <c r="J35" s="177">
        <f>'[1]Income Statement'!J14</f>
        <v>2267</v>
      </c>
      <c r="K35" s="177">
        <f>'[1]Income Statement'!K14</f>
        <v>2755</v>
      </c>
      <c r="L35" s="177">
        <f>'[1]Income Statement'!L14</f>
        <v>3470</v>
      </c>
      <c r="M35" s="177">
        <f>'[1]Income Statement'!M14</f>
        <v>3984</v>
      </c>
      <c r="N35" s="177">
        <f>'[1]Income Statement'!N14</f>
        <v>4600</v>
      </c>
      <c r="O35" s="177">
        <f>'[1]Income Statement'!O14</f>
        <v>5076</v>
      </c>
      <c r="P35" s="177">
        <f>'[1]Income Statement'!P14</f>
        <v>5057</v>
      </c>
      <c r="Q35" s="177">
        <f>'[1]Income Statement'!Q14</f>
        <v>5912</v>
      </c>
      <c r="R35" s="177">
        <f>'[1]Income Statement'!R14</f>
        <v>6743</v>
      </c>
      <c r="S35" s="177">
        <f>'[1]Income Statement'!S14</f>
        <v>8374</v>
      </c>
      <c r="T35" s="177">
        <f>'[1]Income Statement'!T14</f>
        <v>9696</v>
      </c>
      <c r="U35" s="177">
        <f>'[1]Income Statement'!U14</f>
        <v>8163</v>
      </c>
      <c r="V35" s="177">
        <f>'[1]Income Statement'!V14</f>
        <v>10227</v>
      </c>
      <c r="W35" s="177">
        <f>'[1]Income Statement'!W14</f>
        <v>12722</v>
      </c>
      <c r="X35" s="177">
        <f>'[1]Income Statement'!X14</f>
        <v>14630</v>
      </c>
      <c r="Y35" s="177">
        <f>'[1]Income Statement'!Y14</f>
        <v>16262</v>
      </c>
      <c r="Z35" s="177">
        <f>'[1]Income Statement'!Z14</f>
        <v>16262</v>
      </c>
      <c r="AA35" s="49"/>
    </row>
    <row r="36" spans="1:27" s="170" customFormat="1">
      <c r="A36" s="49" t="s">
        <v>171</v>
      </c>
      <c r="B36" s="178">
        <f>'[1]Cash Flow Statement'!B7</f>
        <v>69.972999999999999</v>
      </c>
      <c r="C36" s="178">
        <f>'[1]Cash Flow Statement'!C7</f>
        <v>90.504999999999995</v>
      </c>
      <c r="D36" s="178">
        <f>'[1]Cash Flow Statement'!D7</f>
        <v>119.551</v>
      </c>
      <c r="E36" s="178">
        <f>'[1]Cash Flow Statement'!E7</f>
        <v>123.31699999999999</v>
      </c>
      <c r="F36" s="178">
        <f>'[1]Cash Flow Statement'!F7</f>
        <v>109.93600000000001</v>
      </c>
      <c r="G36" s="178">
        <f>'[1]Cash Flow Statement'!G7</f>
        <v>99.781999999999996</v>
      </c>
      <c r="H36" s="178">
        <f>'[1]Cash Flow Statement'!H7</f>
        <v>97.641999999999996</v>
      </c>
      <c r="I36" s="178">
        <f>'[1]Cash Flow Statement'!I7</f>
        <v>112.006</v>
      </c>
      <c r="J36" s="178">
        <f>'[1]Cash Flow Statement'!J7</f>
        <v>141</v>
      </c>
      <c r="K36" s="178">
        <f>'[1]Cash Flow Statement'!K7</f>
        <v>148</v>
      </c>
      <c r="L36" s="178">
        <f>'[1]Cash Flow Statement'!L7</f>
        <v>194</v>
      </c>
      <c r="M36" s="178">
        <f>'[1]Cash Flow Statement'!M7</f>
        <v>230</v>
      </c>
      <c r="N36" s="178">
        <f>'[1]Cash Flow Statement'!N7</f>
        <v>258</v>
      </c>
      <c r="O36" s="178">
        <f>'[1]Cash Flow Statement'!O7</f>
        <v>321</v>
      </c>
      <c r="P36" s="178">
        <f>'[1]Cash Flow Statement'!P7</f>
        <v>366</v>
      </c>
      <c r="Q36" s="178">
        <f>'[1]Cash Flow Statement'!Q7</f>
        <v>373</v>
      </c>
      <c r="R36" s="178">
        <f>'[1]Cash Flow Statement'!R7</f>
        <v>437</v>
      </c>
      <c r="S36" s="178">
        <f>'[1]Cash Flow Statement'!S7</f>
        <v>459</v>
      </c>
      <c r="T36" s="178">
        <f>'[1]Cash Flow Statement'!T7</f>
        <v>522</v>
      </c>
      <c r="U36" s="178">
        <f>'[1]Cash Flow Statement'!U7</f>
        <v>580</v>
      </c>
      <c r="V36" s="178">
        <f>'[1]Cash Flow Statement'!V7</f>
        <v>726</v>
      </c>
      <c r="W36" s="178">
        <f>'[1]Cash Flow Statement'!W7</f>
        <v>750</v>
      </c>
      <c r="X36" s="178">
        <f>'[1]Cash Flow Statement'!X7</f>
        <v>799</v>
      </c>
      <c r="Y36" s="178">
        <f>'[1]Cash Flow Statement'!Y7</f>
        <v>897</v>
      </c>
      <c r="Z36" s="178">
        <f>'[1]Cash Flow Statement'!Z7</f>
        <v>897</v>
      </c>
      <c r="AA36" s="49"/>
    </row>
    <row r="37" spans="1:27" s="170" customFormat="1">
      <c r="A37" s="49" t="s">
        <v>172</v>
      </c>
      <c r="B37" s="49">
        <f t="shared" ref="B37:Z37" si="0">B35+B36</f>
        <v>291.67500000000001</v>
      </c>
      <c r="C37" s="49">
        <f t="shared" si="0"/>
        <v>232.50200000000001</v>
      </c>
      <c r="D37" s="49">
        <f t="shared" si="0"/>
        <v>-482.31099999999998</v>
      </c>
      <c r="E37" s="49">
        <f t="shared" si="0"/>
        <v>469.98900000000003</v>
      </c>
      <c r="F37" s="49">
        <f t="shared" si="0"/>
        <v>503.12</v>
      </c>
      <c r="G37" s="49">
        <f t="shared" si="0"/>
        <v>329.27699999999999</v>
      </c>
      <c r="H37" s="49">
        <f t="shared" si="0"/>
        <v>1205.7540000000001</v>
      </c>
      <c r="I37" s="49">
        <f t="shared" si="0"/>
        <v>2060.346</v>
      </c>
      <c r="J37" s="49">
        <f t="shared" si="0"/>
        <v>2408</v>
      </c>
      <c r="K37" s="49">
        <f t="shared" si="0"/>
        <v>2903</v>
      </c>
      <c r="L37" s="49">
        <f t="shared" si="0"/>
        <v>3664</v>
      </c>
      <c r="M37" s="49">
        <f t="shared" si="0"/>
        <v>4214</v>
      </c>
      <c r="N37" s="49">
        <f t="shared" si="0"/>
        <v>4858</v>
      </c>
      <c r="O37" s="49">
        <f t="shared" si="0"/>
        <v>5397</v>
      </c>
      <c r="P37" s="49">
        <f t="shared" si="0"/>
        <v>5423</v>
      </c>
      <c r="Q37" s="49">
        <f t="shared" si="0"/>
        <v>6285</v>
      </c>
      <c r="R37" s="49">
        <f t="shared" si="0"/>
        <v>7180</v>
      </c>
      <c r="S37" s="49">
        <f t="shared" si="0"/>
        <v>8833</v>
      </c>
      <c r="T37" s="49">
        <f t="shared" si="0"/>
        <v>10218</v>
      </c>
      <c r="U37" s="49">
        <f t="shared" si="0"/>
        <v>8743</v>
      </c>
      <c r="V37" s="49">
        <f t="shared" si="0"/>
        <v>10953</v>
      </c>
      <c r="W37" s="49">
        <f t="shared" si="0"/>
        <v>13472</v>
      </c>
      <c r="X37" s="49">
        <f t="shared" si="0"/>
        <v>15429</v>
      </c>
      <c r="Y37" s="49">
        <f t="shared" si="0"/>
        <v>17159</v>
      </c>
      <c r="Z37" s="49">
        <f t="shared" si="0"/>
        <v>17159</v>
      </c>
      <c r="AA37" s="49"/>
    </row>
    <row r="38" spans="1:27" s="170" customFormat="1">
      <c r="A38" s="17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topLeftCell="E1" workbookViewId="0">
      <selection activeCell="J12" sqref="J12"/>
    </sheetView>
  </sheetViews>
  <sheetFormatPr baseColWidth="10" defaultRowHeight="16"/>
  <cols>
    <col min="1" max="1" width="46.6640625" bestFit="1" customWidth="1"/>
  </cols>
  <sheetData>
    <row r="1" spans="1:27" s="170" customFormat="1" ht="11.25" customHeight="1">
      <c r="A1" s="168" t="s">
        <v>173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49"/>
    </row>
    <row r="2" spans="1:27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171" t="s">
        <v>148</v>
      </c>
      <c r="AA3" s="49"/>
    </row>
    <row r="4" spans="1:27" s="170" customFormat="1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49"/>
    </row>
    <row r="5" spans="1:27" s="170" customFormat="1">
      <c r="A5" s="174" t="s">
        <v>165</v>
      </c>
      <c r="B5" s="174">
        <v>142.06100000000001</v>
      </c>
      <c r="C5" s="174">
        <v>116.429</v>
      </c>
      <c r="D5" s="174">
        <v>-385.79300000000001</v>
      </c>
      <c r="E5" s="174">
        <v>238.06</v>
      </c>
      <c r="F5" s="174">
        <v>266.71899999999999</v>
      </c>
      <c r="G5" s="174">
        <v>50.19</v>
      </c>
      <c r="H5" s="174">
        <v>1085.886</v>
      </c>
      <c r="I5" s="174">
        <v>-253.91499999999999</v>
      </c>
      <c r="J5" s="174">
        <v>1463</v>
      </c>
      <c r="K5" s="174">
        <v>1847</v>
      </c>
      <c r="L5" s="174">
        <v>1906</v>
      </c>
      <c r="M5" s="174">
        <v>2759</v>
      </c>
      <c r="N5" s="174">
        <v>3116</v>
      </c>
      <c r="O5" s="174">
        <v>3617</v>
      </c>
      <c r="P5" s="174">
        <v>3808</v>
      </c>
      <c r="Q5" s="174">
        <v>4059</v>
      </c>
      <c r="R5" s="174">
        <v>3915</v>
      </c>
      <c r="S5" s="174">
        <v>5859</v>
      </c>
      <c r="T5" s="174">
        <v>8118</v>
      </c>
      <c r="U5" s="174">
        <v>6411</v>
      </c>
      <c r="V5" s="174">
        <v>8687</v>
      </c>
      <c r="W5" s="174">
        <v>9930</v>
      </c>
      <c r="X5" s="174">
        <v>11195</v>
      </c>
      <c r="Y5" s="174">
        <v>12874</v>
      </c>
      <c r="Z5" s="174">
        <v>12874</v>
      </c>
      <c r="AA5" s="49"/>
    </row>
    <row r="6" spans="1:27" s="170" customFormat="1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49"/>
    </row>
    <row r="7" spans="1:27" s="170" customFormat="1">
      <c r="A7" s="49" t="s">
        <v>174</v>
      </c>
      <c r="B7" s="49">
        <v>69.972999999999999</v>
      </c>
      <c r="C7" s="49">
        <v>90.504999999999995</v>
      </c>
      <c r="D7" s="49">
        <v>119.551</v>
      </c>
      <c r="E7" s="49">
        <v>123.31699999999999</v>
      </c>
      <c r="F7" s="49">
        <v>109.93600000000001</v>
      </c>
      <c r="G7" s="49">
        <v>99.781999999999996</v>
      </c>
      <c r="H7" s="49">
        <v>97.641999999999996</v>
      </c>
      <c r="I7" s="49">
        <v>112.006</v>
      </c>
      <c r="J7" s="49">
        <v>141</v>
      </c>
      <c r="K7" s="49">
        <v>148</v>
      </c>
      <c r="L7" s="49">
        <v>194</v>
      </c>
      <c r="M7" s="49">
        <v>230</v>
      </c>
      <c r="N7" s="49">
        <v>258</v>
      </c>
      <c r="O7" s="49">
        <v>321</v>
      </c>
      <c r="P7" s="49">
        <v>366</v>
      </c>
      <c r="Q7" s="49">
        <v>373</v>
      </c>
      <c r="R7" s="49">
        <v>437</v>
      </c>
      <c r="S7" s="49">
        <v>459</v>
      </c>
      <c r="T7" s="49">
        <v>522</v>
      </c>
      <c r="U7" s="49">
        <v>580</v>
      </c>
      <c r="V7" s="49">
        <v>726</v>
      </c>
      <c r="W7" s="49">
        <v>750</v>
      </c>
      <c r="X7" s="49">
        <v>799</v>
      </c>
      <c r="Y7" s="49">
        <v>897</v>
      </c>
      <c r="Z7" s="49">
        <v>897</v>
      </c>
      <c r="AA7" s="49"/>
    </row>
    <row r="8" spans="1:27" s="170" customFormat="1">
      <c r="A8" s="49" t="s">
        <v>175</v>
      </c>
      <c r="B8" s="49">
        <v>-32.97</v>
      </c>
      <c r="C8" s="49">
        <v>16.414000000000001</v>
      </c>
      <c r="D8" s="49">
        <v>-48.798999999999999</v>
      </c>
      <c r="E8" s="49">
        <v>-22.446000000000002</v>
      </c>
      <c r="F8" s="49">
        <v>-64.188999999999993</v>
      </c>
      <c r="G8" s="49">
        <v>-93.427999999999997</v>
      </c>
      <c r="H8" s="49">
        <v>-417.28899999999999</v>
      </c>
      <c r="I8" s="49">
        <v>-130.98699999999999</v>
      </c>
      <c r="J8" s="49">
        <v>366</v>
      </c>
      <c r="K8" s="49">
        <v>-226</v>
      </c>
      <c r="L8" s="49">
        <v>-276</v>
      </c>
      <c r="M8" s="49">
        <v>-806</v>
      </c>
      <c r="N8" s="49">
        <v>-83</v>
      </c>
      <c r="O8" s="49">
        <v>13</v>
      </c>
      <c r="P8" s="49">
        <v>-133</v>
      </c>
      <c r="Q8" s="49">
        <v>-349</v>
      </c>
      <c r="R8" s="49">
        <v>-734</v>
      </c>
      <c r="S8" s="49">
        <v>-1395</v>
      </c>
      <c r="T8" s="49">
        <v>-448</v>
      </c>
      <c r="U8" s="49">
        <v>-88</v>
      </c>
      <c r="V8" s="49">
        <v>-484</v>
      </c>
      <c r="W8" s="49">
        <v>-469</v>
      </c>
      <c r="X8" s="49">
        <v>-717</v>
      </c>
      <c r="Y8" s="49">
        <v>21</v>
      </c>
      <c r="Z8" s="49">
        <v>21</v>
      </c>
      <c r="AA8" s="49"/>
    </row>
    <row r="9" spans="1:27" s="170" customFormat="1">
      <c r="A9" s="49" t="s">
        <v>176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70" customFormat="1">
      <c r="A10" s="49" t="s">
        <v>177</v>
      </c>
      <c r="B10" s="49">
        <v>-13.311</v>
      </c>
      <c r="C10" s="49">
        <v>-4.0860000000000003</v>
      </c>
      <c r="D10" s="49">
        <v>-21.603999999999999</v>
      </c>
      <c r="E10" s="49">
        <v>-24.260999999999999</v>
      </c>
      <c r="F10" s="49">
        <v>-52.17</v>
      </c>
      <c r="G10" s="49">
        <v>42.622999999999998</v>
      </c>
      <c r="H10" s="49">
        <v>-19.859000000000002</v>
      </c>
      <c r="I10" s="49">
        <v>-100.85299999999999</v>
      </c>
      <c r="J10" s="49">
        <v>-113</v>
      </c>
      <c r="K10" s="49">
        <v>-48</v>
      </c>
      <c r="L10" s="49">
        <v>27</v>
      </c>
      <c r="M10" s="49">
        <v>-573</v>
      </c>
      <c r="N10" s="49">
        <v>-598</v>
      </c>
      <c r="O10" s="49">
        <v>-1316</v>
      </c>
      <c r="P10" s="49">
        <v>-802</v>
      </c>
      <c r="Q10" s="49">
        <v>-1073</v>
      </c>
      <c r="R10" s="49">
        <v>-1402</v>
      </c>
      <c r="S10" s="49">
        <v>-1769</v>
      </c>
      <c r="T10" s="49">
        <v>-1661</v>
      </c>
      <c r="U10" s="49">
        <v>-1552</v>
      </c>
      <c r="V10" s="49">
        <v>-2087</v>
      </c>
      <c r="W10" s="49">
        <v>-2175</v>
      </c>
      <c r="X10" s="49">
        <v>-2438</v>
      </c>
      <c r="Y10" s="49">
        <v>-3225</v>
      </c>
      <c r="Z10" s="49">
        <v>-3225</v>
      </c>
      <c r="AA10" s="49"/>
    </row>
    <row r="11" spans="1:27" s="170" customFormat="1">
      <c r="A11" s="49" t="s">
        <v>178</v>
      </c>
      <c r="B11" s="173">
        <v>18.846</v>
      </c>
      <c r="C11" s="173">
        <v>77.53</v>
      </c>
      <c r="D11" s="173">
        <v>762.00599999999997</v>
      </c>
      <c r="E11" s="173">
        <v>-23.687000000000001</v>
      </c>
      <c r="F11" s="173">
        <v>54.405999999999999</v>
      </c>
      <c r="G11" s="173">
        <v>95.015000000000001</v>
      </c>
      <c r="H11" s="173">
        <v>326.60599999999999</v>
      </c>
      <c r="I11" s="173">
        <v>1306.414</v>
      </c>
      <c r="J11" s="173">
        <v>-928</v>
      </c>
      <c r="K11" s="173">
        <v>-165</v>
      </c>
      <c r="L11" s="173">
        <v>956</v>
      </c>
      <c r="M11" s="173">
        <v>526</v>
      </c>
      <c r="N11" s="173">
        <v>828</v>
      </c>
      <c r="O11" s="173">
        <v>135</v>
      </c>
      <c r="P11" s="173">
        <v>115</v>
      </c>
      <c r="Q11" s="173">
        <v>657</v>
      </c>
      <c r="R11" s="173">
        <v>1959</v>
      </c>
      <c r="S11" s="173">
        <v>1851</v>
      </c>
      <c r="T11" s="173">
        <v>411</v>
      </c>
      <c r="U11" s="173">
        <v>490</v>
      </c>
      <c r="V11" s="173">
        <v>1655</v>
      </c>
      <c r="W11" s="173">
        <v>1740</v>
      </c>
      <c r="X11" s="173">
        <v>1212</v>
      </c>
      <c r="Y11" s="173">
        <v>2164</v>
      </c>
      <c r="Z11" s="173">
        <v>2164</v>
      </c>
      <c r="AA11" s="49"/>
    </row>
    <row r="12" spans="1:27" s="170" customFormat="1">
      <c r="A12" s="49" t="s">
        <v>179</v>
      </c>
      <c r="B12" s="49">
        <v>-27.434999999999999</v>
      </c>
      <c r="C12" s="49">
        <v>89.858000000000004</v>
      </c>
      <c r="D12" s="49">
        <v>691.60299999999995</v>
      </c>
      <c r="E12" s="49">
        <v>-70.394000000000005</v>
      </c>
      <c r="F12" s="49">
        <v>-61.953000000000003</v>
      </c>
      <c r="G12" s="49">
        <v>44.21</v>
      </c>
      <c r="H12" s="49">
        <v>-110.542</v>
      </c>
      <c r="I12" s="49">
        <v>1074.5740000000001</v>
      </c>
      <c r="J12" s="49">
        <v>-675</v>
      </c>
      <c r="K12" s="49">
        <v>-439</v>
      </c>
      <c r="L12" s="49">
        <v>707</v>
      </c>
      <c r="M12" s="49">
        <v>-853</v>
      </c>
      <c r="N12" s="49">
        <v>147</v>
      </c>
      <c r="O12" s="49">
        <v>-1168</v>
      </c>
      <c r="P12" s="49">
        <v>-820</v>
      </c>
      <c r="Q12" s="49">
        <v>-765</v>
      </c>
      <c r="R12" s="49">
        <v>-177</v>
      </c>
      <c r="S12" s="49">
        <v>-1313</v>
      </c>
      <c r="T12" s="49">
        <v>-1698</v>
      </c>
      <c r="U12" s="49">
        <v>-1150</v>
      </c>
      <c r="V12" s="49">
        <v>-916</v>
      </c>
      <c r="W12" s="49">
        <v>-904</v>
      </c>
      <c r="X12" s="49">
        <v>-1943</v>
      </c>
      <c r="Y12" s="49">
        <v>-1040</v>
      </c>
      <c r="Z12" s="49">
        <v>-1040</v>
      </c>
      <c r="AA12" s="49"/>
    </row>
    <row r="13" spans="1:27" s="170" customFormat="1">
      <c r="A13" s="49" t="s">
        <v>180</v>
      </c>
      <c r="B13" s="49">
        <v>-2.7250000000000001</v>
      </c>
      <c r="C13" s="49">
        <v>4.4290000000000003</v>
      </c>
      <c r="D13" s="49">
        <v>-240.666</v>
      </c>
      <c r="E13" s="49">
        <v>40.844999999999999</v>
      </c>
      <c r="F13" s="49">
        <v>-54.036000000000001</v>
      </c>
      <c r="G13" s="49">
        <v>32.267000000000003</v>
      </c>
      <c r="H13" s="49">
        <v>-5.492</v>
      </c>
      <c r="I13" s="49">
        <v>-483.952</v>
      </c>
      <c r="J13" s="49">
        <v>337</v>
      </c>
      <c r="K13" s="49">
        <v>122</v>
      </c>
      <c r="L13" s="49">
        <v>-175</v>
      </c>
      <c r="M13" s="49">
        <v>241</v>
      </c>
      <c r="N13" s="49">
        <v>-119</v>
      </c>
      <c r="O13" s="49">
        <v>-91</v>
      </c>
      <c r="P13" s="49">
        <v>-16</v>
      </c>
      <c r="Q13" s="49">
        <v>-20</v>
      </c>
      <c r="R13" s="49">
        <v>86</v>
      </c>
      <c r="S13" s="49">
        <v>-244</v>
      </c>
      <c r="T13" s="49">
        <v>-7</v>
      </c>
      <c r="U13" s="49">
        <v>73</v>
      </c>
      <c r="V13" s="49">
        <v>-69</v>
      </c>
      <c r="W13" s="49">
        <v>-651</v>
      </c>
      <c r="X13" s="49">
        <v>-236</v>
      </c>
      <c r="Y13" s="49">
        <v>-527</v>
      </c>
      <c r="Z13" s="49">
        <v>-527</v>
      </c>
      <c r="AA13" s="49"/>
    </row>
    <row r="14" spans="1:27" s="170" customFormat="1">
      <c r="A14" s="49" t="s">
        <v>181</v>
      </c>
      <c r="B14" s="49"/>
      <c r="C14" s="49"/>
      <c r="D14" s="49"/>
      <c r="E14" s="49"/>
      <c r="F14" s="49"/>
      <c r="G14" s="49"/>
      <c r="H14" s="49"/>
      <c r="I14" s="49">
        <v>60.97</v>
      </c>
      <c r="J14" s="49">
        <v>88</v>
      </c>
      <c r="K14" s="49">
        <v>-22</v>
      </c>
      <c r="L14" s="49">
        <v>35</v>
      </c>
      <c r="M14" s="49"/>
      <c r="N14" s="49">
        <v>63</v>
      </c>
      <c r="O14" s="49">
        <v>-15</v>
      </c>
      <c r="P14" s="49">
        <v>80</v>
      </c>
      <c r="Q14" s="49">
        <v>101</v>
      </c>
      <c r="R14" s="49">
        <v>176</v>
      </c>
      <c r="S14" s="49">
        <v>196</v>
      </c>
      <c r="T14" s="49">
        <v>250</v>
      </c>
      <c r="U14" s="49">
        <v>254</v>
      </c>
      <c r="V14" s="49">
        <v>273</v>
      </c>
      <c r="W14" s="49">
        <v>295</v>
      </c>
      <c r="X14" s="49">
        <v>460</v>
      </c>
      <c r="Y14" s="49">
        <v>526</v>
      </c>
      <c r="Z14" s="49">
        <v>526</v>
      </c>
      <c r="AA14" s="49"/>
    </row>
    <row r="15" spans="1:27" s="170" customFormat="1">
      <c r="A15" s="49" t="s">
        <v>182</v>
      </c>
      <c r="B15" s="173">
        <v>14.622</v>
      </c>
      <c r="C15" s="173">
        <v>8.6509999999999998</v>
      </c>
      <c r="D15" s="173">
        <v>5.7500000000000986</v>
      </c>
      <c r="E15" s="173">
        <v>11.967000000000001</v>
      </c>
      <c r="F15" s="173">
        <v>12.182</v>
      </c>
      <c r="G15" s="173">
        <v>423.71199999999999</v>
      </c>
      <c r="H15" s="173">
        <v>-297.63299999999998</v>
      </c>
      <c r="I15" s="173">
        <v>-96.454999999999998</v>
      </c>
      <c r="J15" s="173">
        <v>24</v>
      </c>
      <c r="K15" s="173">
        <v>41</v>
      </c>
      <c r="L15" s="173">
        <v>17</v>
      </c>
      <c r="M15" s="173">
        <v>571</v>
      </c>
      <c r="N15" s="173">
        <v>670</v>
      </c>
      <c r="O15" s="173">
        <v>743</v>
      </c>
      <c r="P15" s="173">
        <v>683</v>
      </c>
      <c r="Q15" s="173">
        <v>889</v>
      </c>
      <c r="R15" s="173">
        <v>1227</v>
      </c>
      <c r="S15" s="173">
        <v>1266</v>
      </c>
      <c r="T15" s="173">
        <v>998</v>
      </c>
      <c r="U15" s="173">
        <v>1056</v>
      </c>
      <c r="V15" s="173">
        <v>762</v>
      </c>
      <c r="W15" s="173">
        <v>1775</v>
      </c>
      <c r="X15" s="173">
        <v>1705</v>
      </c>
      <c r="Y15" s="173">
        <v>2050</v>
      </c>
      <c r="Z15" s="173">
        <v>2050</v>
      </c>
      <c r="AA15" s="49"/>
    </row>
    <row r="16" spans="1:27" s="170" customFormat="1">
      <c r="A16" s="174" t="s">
        <v>183</v>
      </c>
      <c r="B16" s="174">
        <v>196.49600000000001</v>
      </c>
      <c r="C16" s="174">
        <v>309.87200000000001</v>
      </c>
      <c r="D16" s="174">
        <v>190.44499999999999</v>
      </c>
      <c r="E16" s="174">
        <v>343.79500000000002</v>
      </c>
      <c r="F16" s="174">
        <v>272.84800000000001</v>
      </c>
      <c r="G16" s="174">
        <v>650.16099999999994</v>
      </c>
      <c r="H16" s="174">
        <v>769.86099999999999</v>
      </c>
      <c r="I16" s="174">
        <v>413.22800000000001</v>
      </c>
      <c r="J16" s="174">
        <v>1378</v>
      </c>
      <c r="K16" s="174">
        <v>1697</v>
      </c>
      <c r="L16" s="174">
        <v>2684</v>
      </c>
      <c r="M16" s="174">
        <v>2948</v>
      </c>
      <c r="N16" s="174">
        <v>4135</v>
      </c>
      <c r="O16" s="174">
        <v>3407</v>
      </c>
      <c r="P16" s="174">
        <v>4101</v>
      </c>
      <c r="Q16" s="174">
        <v>4637</v>
      </c>
      <c r="R16" s="174">
        <v>5664</v>
      </c>
      <c r="S16" s="174">
        <v>6223</v>
      </c>
      <c r="T16" s="174">
        <v>8183</v>
      </c>
      <c r="U16" s="174">
        <v>7224</v>
      </c>
      <c r="V16" s="174">
        <v>9463</v>
      </c>
      <c r="W16" s="174">
        <v>11195</v>
      </c>
      <c r="X16" s="174">
        <v>11980</v>
      </c>
      <c r="Y16" s="174">
        <v>14780</v>
      </c>
      <c r="Z16" s="174">
        <v>14780</v>
      </c>
      <c r="AA16" s="49"/>
    </row>
    <row r="17" spans="1:27" s="17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70" customFormat="1">
      <c r="A18" s="49" t="s">
        <v>184</v>
      </c>
      <c r="B18" s="49">
        <v>-57.860999999999997</v>
      </c>
      <c r="C18" s="49">
        <v>-54.237000000000002</v>
      </c>
      <c r="D18" s="49">
        <v>-76.253</v>
      </c>
      <c r="E18" s="49">
        <v>-78.155000000000001</v>
      </c>
      <c r="F18" s="49">
        <v>-82.003</v>
      </c>
      <c r="G18" s="49">
        <v>-94.468000000000004</v>
      </c>
      <c r="H18" s="49">
        <v>-156.422</v>
      </c>
      <c r="I18" s="49">
        <v>-75.626000000000005</v>
      </c>
      <c r="J18" s="49">
        <v>-57</v>
      </c>
      <c r="K18" s="49">
        <v>-151</v>
      </c>
      <c r="L18" s="49">
        <v>-177</v>
      </c>
      <c r="M18" s="49">
        <v>-218</v>
      </c>
      <c r="N18" s="49">
        <v>-155</v>
      </c>
      <c r="O18" s="49">
        <v>-175</v>
      </c>
      <c r="P18" s="49">
        <v>-177</v>
      </c>
      <c r="Q18" s="49">
        <v>-215</v>
      </c>
      <c r="R18" s="49">
        <v>-300</v>
      </c>
      <c r="S18" s="49">
        <v>-330</v>
      </c>
      <c r="T18" s="49">
        <v>-422</v>
      </c>
      <c r="U18" s="49">
        <v>-708</v>
      </c>
      <c r="V18" s="49">
        <v>-407</v>
      </c>
      <c r="W18" s="49">
        <v>-1097</v>
      </c>
      <c r="X18" s="49">
        <v>-1088</v>
      </c>
      <c r="Y18" s="49">
        <v>-1194</v>
      </c>
      <c r="Z18" s="49">
        <v>-1194</v>
      </c>
      <c r="AA18" s="49"/>
    </row>
    <row r="19" spans="1:27" s="170" customFormat="1">
      <c r="A19" s="49" t="s">
        <v>185</v>
      </c>
      <c r="B19" s="49"/>
      <c r="C19" s="49">
        <v>31.242999999999999</v>
      </c>
      <c r="D19" s="49"/>
      <c r="E19" s="49"/>
      <c r="F19" s="49"/>
      <c r="G19" s="49"/>
      <c r="H19" s="49"/>
      <c r="I19" s="49">
        <v>-81.730999999999995</v>
      </c>
      <c r="J19" s="49">
        <v>-21</v>
      </c>
      <c r="K19" s="49">
        <v>-498</v>
      </c>
      <c r="L19" s="49">
        <v>-460</v>
      </c>
      <c r="M19" s="49">
        <v>-70</v>
      </c>
      <c r="N19" s="49"/>
      <c r="O19" s="49">
        <v>-525</v>
      </c>
      <c r="P19" s="49">
        <v>-582</v>
      </c>
      <c r="Q19" s="49"/>
      <c r="R19" s="49">
        <v>-1175</v>
      </c>
      <c r="S19" s="49"/>
      <c r="T19" s="49">
        <v>-1440</v>
      </c>
      <c r="U19" s="49">
        <v>-989</v>
      </c>
      <c r="V19" s="49">
        <v>-4436</v>
      </c>
      <c r="W19" s="49">
        <v>-313</v>
      </c>
      <c r="X19" s="49"/>
      <c r="Y19" s="49">
        <v>-2511</v>
      </c>
      <c r="Z19" s="49">
        <v>-2511</v>
      </c>
      <c r="AA19" s="49"/>
    </row>
    <row r="20" spans="1:27" s="170" customFormat="1">
      <c r="A20" s="49" t="s">
        <v>186</v>
      </c>
      <c r="B20" s="49">
        <v>-135.76599999999999</v>
      </c>
      <c r="C20" s="49">
        <v>-40.860999999999997</v>
      </c>
      <c r="D20" s="49">
        <v>-16.478999999999999</v>
      </c>
      <c r="E20" s="49">
        <v>-162.65600000000001</v>
      </c>
      <c r="F20" s="49">
        <v>49.387999999999998</v>
      </c>
      <c r="G20" s="49">
        <v>-581.39</v>
      </c>
      <c r="H20" s="49">
        <v>463.654</v>
      </c>
      <c r="I20" s="49">
        <v>457.22899999999998</v>
      </c>
      <c r="J20" s="49">
        <v>-499</v>
      </c>
      <c r="K20" s="49">
        <v>11</v>
      </c>
      <c r="L20" s="49">
        <v>-125</v>
      </c>
      <c r="M20" s="49">
        <v>-1700</v>
      </c>
      <c r="N20" s="49">
        <v>319</v>
      </c>
      <c r="O20" s="49">
        <v>1450</v>
      </c>
      <c r="P20" s="49">
        <v>210</v>
      </c>
      <c r="Q20" s="49">
        <v>-783</v>
      </c>
      <c r="R20" s="49">
        <v>-182</v>
      </c>
      <c r="S20" s="49">
        <v>12</v>
      </c>
      <c r="T20" s="49">
        <v>532</v>
      </c>
      <c r="U20" s="49">
        <v>-185</v>
      </c>
      <c r="V20" s="49">
        <v>-55</v>
      </c>
      <c r="W20" s="49">
        <v>-57</v>
      </c>
      <c r="X20" s="49">
        <v>-257</v>
      </c>
      <c r="Y20" s="49">
        <v>306</v>
      </c>
      <c r="Z20" s="49">
        <v>306</v>
      </c>
      <c r="AA20" s="49"/>
    </row>
    <row r="21" spans="1:27" s="170" customFormat="1">
      <c r="A21" s="49" t="s">
        <v>187</v>
      </c>
      <c r="B21" s="49"/>
      <c r="C21" s="49">
        <v>-47.128</v>
      </c>
      <c r="D21" s="49"/>
      <c r="E21" s="49"/>
      <c r="F21" s="49"/>
      <c r="G21" s="49"/>
      <c r="H21" s="49"/>
      <c r="I21" s="49">
        <v>-94.647000000000006</v>
      </c>
      <c r="J21" s="49">
        <v>-83</v>
      </c>
      <c r="K21" s="49">
        <v>-90</v>
      </c>
      <c r="L21" s="49">
        <v>-100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70" customFormat="1">
      <c r="A22" s="49" t="s">
        <v>188</v>
      </c>
      <c r="B22" s="173">
        <v>-25.472999999999999</v>
      </c>
      <c r="C22" s="173">
        <v>-4.9720000000000004</v>
      </c>
      <c r="D22" s="173">
        <v>-68.950999999999993</v>
      </c>
      <c r="E22" s="173">
        <v>-33.703000000000003</v>
      </c>
      <c r="F22" s="173">
        <v>-1.0399999999998999</v>
      </c>
      <c r="G22" s="173">
        <v>-0.36800000000017002</v>
      </c>
      <c r="H22" s="173">
        <v>7.9089999999999998</v>
      </c>
      <c r="I22" s="173">
        <v>-3.5740000000001002</v>
      </c>
      <c r="J22" s="173">
        <v>-4</v>
      </c>
      <c r="K22" s="173">
        <v>87</v>
      </c>
      <c r="L22" s="173">
        <v>114</v>
      </c>
      <c r="M22" s="173">
        <v>-851</v>
      </c>
      <c r="N22" s="173">
        <v>-168</v>
      </c>
      <c r="O22" s="173">
        <v>-60</v>
      </c>
      <c r="P22" s="173">
        <v>-166</v>
      </c>
      <c r="Q22" s="173">
        <v>-165</v>
      </c>
      <c r="R22" s="173">
        <v>-124</v>
      </c>
      <c r="S22" s="173">
        <v>-188</v>
      </c>
      <c r="T22" s="173">
        <v>-310</v>
      </c>
      <c r="U22" s="173">
        <v>3</v>
      </c>
      <c r="V22" s="173">
        <v>-374</v>
      </c>
      <c r="W22" s="173">
        <v>-3</v>
      </c>
      <c r="X22" s="173">
        <v>-6</v>
      </c>
      <c r="Y22" s="173">
        <v>-3</v>
      </c>
      <c r="Z22" s="173">
        <v>-3</v>
      </c>
      <c r="AA22" s="49"/>
    </row>
    <row r="23" spans="1:27" s="170" customFormat="1">
      <c r="A23" s="174" t="s">
        <v>189</v>
      </c>
      <c r="B23" s="174">
        <v>-219.1</v>
      </c>
      <c r="C23" s="174">
        <v>-115.955</v>
      </c>
      <c r="D23" s="174">
        <v>-161.68299999999999</v>
      </c>
      <c r="E23" s="174">
        <v>-274.51400000000001</v>
      </c>
      <c r="F23" s="174">
        <v>-33.655000000000001</v>
      </c>
      <c r="G23" s="174">
        <v>-676.226</v>
      </c>
      <c r="H23" s="174">
        <v>315.14100000000002</v>
      </c>
      <c r="I23" s="174">
        <v>201.65100000000001</v>
      </c>
      <c r="J23" s="174">
        <v>-664</v>
      </c>
      <c r="K23" s="174">
        <v>-641</v>
      </c>
      <c r="L23" s="174">
        <v>-748</v>
      </c>
      <c r="M23" s="174">
        <v>-2839</v>
      </c>
      <c r="N23" s="174">
        <v>-4</v>
      </c>
      <c r="O23" s="174">
        <v>690</v>
      </c>
      <c r="P23" s="174">
        <v>-715</v>
      </c>
      <c r="Q23" s="174">
        <v>-1163</v>
      </c>
      <c r="R23" s="174">
        <v>-1781</v>
      </c>
      <c r="S23" s="174">
        <v>-506</v>
      </c>
      <c r="T23" s="174">
        <v>-1640</v>
      </c>
      <c r="U23" s="174">
        <v>-1879</v>
      </c>
      <c r="V23" s="174">
        <v>-5272</v>
      </c>
      <c r="W23" s="174">
        <v>-1470</v>
      </c>
      <c r="X23" s="174">
        <v>-1351</v>
      </c>
      <c r="Y23" s="174">
        <v>-3402</v>
      </c>
      <c r="Z23" s="174">
        <v>-3402</v>
      </c>
      <c r="AA23" s="49"/>
    </row>
    <row r="24" spans="1:27" s="17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0" customFormat="1">
      <c r="A25" s="49" t="s">
        <v>190</v>
      </c>
      <c r="B25" s="49"/>
      <c r="C25" s="49"/>
      <c r="D25" s="49"/>
      <c r="E25" s="49"/>
      <c r="F25" s="49"/>
      <c r="G25" s="49">
        <v>649.97299999999996</v>
      </c>
      <c r="H25" s="49">
        <v>-598.93499999999995</v>
      </c>
      <c r="I25" s="49">
        <v>-649.46799999999996</v>
      </c>
      <c r="J25" s="49">
        <v>-4.62</v>
      </c>
      <c r="K25" s="49"/>
      <c r="L25" s="49">
        <v>-1148</v>
      </c>
      <c r="M25" s="49">
        <v>-1748</v>
      </c>
      <c r="N25" s="49">
        <v>-2443</v>
      </c>
      <c r="O25" s="49">
        <v>-3386</v>
      </c>
      <c r="P25" s="49">
        <v>-3518</v>
      </c>
      <c r="Q25" s="49">
        <v>-3511</v>
      </c>
      <c r="R25" s="49">
        <v>-3762</v>
      </c>
      <c r="S25" s="49">
        <v>-4933</v>
      </c>
      <c r="T25" s="49">
        <v>-6497</v>
      </c>
      <c r="U25" s="49">
        <v>-4473</v>
      </c>
      <c r="V25" s="49">
        <v>-5904</v>
      </c>
      <c r="W25" s="49">
        <v>-8753</v>
      </c>
      <c r="X25" s="49">
        <v>-9032</v>
      </c>
      <c r="Y25" s="49">
        <v>-11035</v>
      </c>
      <c r="Z25" s="49">
        <v>-11035</v>
      </c>
      <c r="AA25" s="49"/>
    </row>
    <row r="26" spans="1:27" s="170" customFormat="1">
      <c r="A26" s="49" t="s">
        <v>191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70" customFormat="1">
      <c r="A27" s="49" t="s">
        <v>192</v>
      </c>
      <c r="B27" s="49">
        <v>5.4429999999999996</v>
      </c>
      <c r="C27" s="49">
        <v>-34.893000000000001</v>
      </c>
      <c r="D27" s="49"/>
      <c r="E27" s="49"/>
      <c r="F27" s="49"/>
      <c r="G27" s="49"/>
      <c r="H27" s="49"/>
      <c r="I27" s="49">
        <v>-80</v>
      </c>
      <c r="J27" s="49">
        <v>-149</v>
      </c>
      <c r="K27" s="49"/>
      <c r="L27" s="49"/>
      <c r="M27" s="49"/>
      <c r="N27" s="49">
        <v>35</v>
      </c>
      <c r="O27" s="49">
        <v>1530</v>
      </c>
      <c r="P27" s="49">
        <v>1735</v>
      </c>
      <c r="Q27" s="49">
        <v>1972</v>
      </c>
      <c r="R27" s="49">
        <v>-64</v>
      </c>
      <c r="S27" s="49">
        <v>991</v>
      </c>
      <c r="T27" s="49">
        <v>2224</v>
      </c>
      <c r="U27" s="49">
        <v>3959</v>
      </c>
      <c r="V27" s="49">
        <v>1374</v>
      </c>
      <c r="W27" s="49">
        <v>399</v>
      </c>
      <c r="X27" s="49">
        <v>1554</v>
      </c>
      <c r="Y27" s="49">
        <v>2624</v>
      </c>
      <c r="Z27" s="49">
        <v>2624</v>
      </c>
      <c r="AA27" s="49"/>
    </row>
    <row r="28" spans="1:27" s="170" customFormat="1">
      <c r="A28" s="49" t="s">
        <v>193</v>
      </c>
      <c r="B28" s="49"/>
      <c r="C28" s="49"/>
      <c r="D28" s="49"/>
      <c r="E28" s="49"/>
      <c r="F28" s="49"/>
      <c r="G28" s="49">
        <v>-12.372999999999999</v>
      </c>
      <c r="H28" s="49">
        <v>-74.001999999999995</v>
      </c>
      <c r="I28" s="49">
        <v>-79.259</v>
      </c>
      <c r="J28" s="49">
        <v>-79</v>
      </c>
      <c r="K28" s="49">
        <v>-79</v>
      </c>
      <c r="L28" s="49">
        <v>-77</v>
      </c>
      <c r="M28" s="49">
        <v>-132</v>
      </c>
      <c r="N28" s="49">
        <v>-255</v>
      </c>
      <c r="O28" s="49">
        <v>-515</v>
      </c>
      <c r="P28" s="49">
        <v>-727</v>
      </c>
      <c r="Q28" s="49">
        <v>-837</v>
      </c>
      <c r="R28" s="49">
        <v>-942</v>
      </c>
      <c r="S28" s="49">
        <v>-1044</v>
      </c>
      <c r="T28" s="49">
        <v>-1345</v>
      </c>
      <c r="U28" s="49">
        <v>-1605</v>
      </c>
      <c r="V28" s="49">
        <v>-1741</v>
      </c>
      <c r="W28" s="49">
        <v>-1903</v>
      </c>
      <c r="X28" s="49">
        <v>-2158</v>
      </c>
      <c r="Y28" s="49">
        <v>-2448</v>
      </c>
      <c r="Z28" s="49">
        <v>-2448</v>
      </c>
      <c r="AA28" s="49"/>
    </row>
    <row r="29" spans="1:27" s="170" customFormat="1">
      <c r="A29" s="49" t="s">
        <v>194</v>
      </c>
      <c r="B29" s="173"/>
      <c r="C29" s="173"/>
      <c r="D29" s="173"/>
      <c r="E29" s="173"/>
      <c r="F29" s="173"/>
      <c r="G29" s="173">
        <v>1.1368683772161999E-13</v>
      </c>
      <c r="H29" s="173">
        <v>15.43</v>
      </c>
      <c r="I29" s="173">
        <v>57.348999999999997</v>
      </c>
      <c r="J29" s="173">
        <v>47.62</v>
      </c>
      <c r="K29" s="173">
        <v>98</v>
      </c>
      <c r="L29" s="173">
        <v>10</v>
      </c>
      <c r="M29" s="173">
        <v>82</v>
      </c>
      <c r="N29" s="173">
        <v>34</v>
      </c>
      <c r="O29" s="173">
        <v>32</v>
      </c>
      <c r="P29" s="173">
        <v>-6</v>
      </c>
      <c r="Q29" s="173">
        <v>32</v>
      </c>
      <c r="R29" s="173">
        <v>4</v>
      </c>
      <c r="S29" s="173">
        <v>20</v>
      </c>
      <c r="T29" s="173">
        <v>-249</v>
      </c>
      <c r="U29" s="173">
        <v>-33</v>
      </c>
      <c r="V29" s="173">
        <v>-284</v>
      </c>
      <c r="W29" s="173">
        <v>-71</v>
      </c>
      <c r="X29" s="173">
        <v>148</v>
      </c>
      <c r="Y29" s="173">
        <v>23</v>
      </c>
      <c r="Z29" s="173">
        <v>23</v>
      </c>
      <c r="AA29" s="49"/>
    </row>
    <row r="30" spans="1:27" s="170" customFormat="1">
      <c r="A30" s="174" t="s">
        <v>195</v>
      </c>
      <c r="B30" s="174">
        <v>5.4429999999999996</v>
      </c>
      <c r="C30" s="174">
        <v>-34.893000000000001</v>
      </c>
      <c r="D30" s="174"/>
      <c r="E30" s="174"/>
      <c r="F30" s="174"/>
      <c r="G30" s="174">
        <v>637.6</v>
      </c>
      <c r="H30" s="174">
        <v>-657.50699999999995</v>
      </c>
      <c r="I30" s="174">
        <v>-751.37800000000004</v>
      </c>
      <c r="J30" s="174">
        <v>-185</v>
      </c>
      <c r="K30" s="174">
        <v>19</v>
      </c>
      <c r="L30" s="174">
        <v>-1215</v>
      </c>
      <c r="M30" s="174">
        <v>-1798</v>
      </c>
      <c r="N30" s="174">
        <v>-2629</v>
      </c>
      <c r="O30" s="174">
        <v>-2339</v>
      </c>
      <c r="P30" s="174">
        <v>-2516</v>
      </c>
      <c r="Q30" s="174">
        <v>-2344</v>
      </c>
      <c r="R30" s="174">
        <v>-4764</v>
      </c>
      <c r="S30" s="174">
        <v>-4966</v>
      </c>
      <c r="T30" s="174">
        <v>-5867</v>
      </c>
      <c r="U30" s="174">
        <v>-2152</v>
      </c>
      <c r="V30" s="174">
        <v>-6555</v>
      </c>
      <c r="W30" s="174">
        <v>-10328</v>
      </c>
      <c r="X30" s="174">
        <v>-9488</v>
      </c>
      <c r="Y30" s="174">
        <v>-10836</v>
      </c>
      <c r="Z30" s="174">
        <v>-10836</v>
      </c>
      <c r="AA30" s="49"/>
    </row>
    <row r="31" spans="1:27" s="17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70" customFormat="1">
      <c r="A32" s="174" t="s">
        <v>196</v>
      </c>
      <c r="B32" s="49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49"/>
    </row>
    <row r="33" spans="1:27" s="170" customFormat="1">
      <c r="A33" s="49" t="s">
        <v>197</v>
      </c>
      <c r="B33" s="177">
        <f t="shared" ref="B33:Z33" si="0">B16</f>
        <v>196.49600000000001</v>
      </c>
      <c r="C33" s="177">
        <f t="shared" si="0"/>
        <v>309.87200000000001</v>
      </c>
      <c r="D33" s="177">
        <f t="shared" si="0"/>
        <v>190.44499999999999</v>
      </c>
      <c r="E33" s="177">
        <f t="shared" si="0"/>
        <v>343.79500000000002</v>
      </c>
      <c r="F33" s="177">
        <f t="shared" si="0"/>
        <v>272.84800000000001</v>
      </c>
      <c r="G33" s="177">
        <f t="shared" si="0"/>
        <v>650.16099999999994</v>
      </c>
      <c r="H33" s="177">
        <f t="shared" si="0"/>
        <v>769.86099999999999</v>
      </c>
      <c r="I33" s="177">
        <f t="shared" si="0"/>
        <v>413.22800000000001</v>
      </c>
      <c r="J33" s="177">
        <f t="shared" si="0"/>
        <v>1378</v>
      </c>
      <c r="K33" s="177">
        <f t="shared" si="0"/>
        <v>1697</v>
      </c>
      <c r="L33" s="177">
        <f t="shared" si="0"/>
        <v>2684</v>
      </c>
      <c r="M33" s="177">
        <f t="shared" si="0"/>
        <v>2948</v>
      </c>
      <c r="N33" s="177">
        <f t="shared" si="0"/>
        <v>4135</v>
      </c>
      <c r="O33" s="177">
        <f t="shared" si="0"/>
        <v>3407</v>
      </c>
      <c r="P33" s="177">
        <f t="shared" si="0"/>
        <v>4101</v>
      </c>
      <c r="Q33" s="177">
        <f t="shared" si="0"/>
        <v>4637</v>
      </c>
      <c r="R33" s="177">
        <f t="shared" si="0"/>
        <v>5664</v>
      </c>
      <c r="S33" s="177">
        <f t="shared" si="0"/>
        <v>6223</v>
      </c>
      <c r="T33" s="177">
        <f t="shared" si="0"/>
        <v>8183</v>
      </c>
      <c r="U33" s="177">
        <f t="shared" si="0"/>
        <v>7224</v>
      </c>
      <c r="V33" s="177">
        <f t="shared" si="0"/>
        <v>9463</v>
      </c>
      <c r="W33" s="177">
        <f t="shared" si="0"/>
        <v>11195</v>
      </c>
      <c r="X33" s="177">
        <f t="shared" si="0"/>
        <v>11980</v>
      </c>
      <c r="Y33" s="177">
        <f t="shared" si="0"/>
        <v>14780</v>
      </c>
      <c r="Z33" s="177">
        <f t="shared" si="0"/>
        <v>14780</v>
      </c>
      <c r="AA33" s="49"/>
    </row>
    <row r="34" spans="1:27" s="170" customFormat="1">
      <c r="A34" s="49" t="s">
        <v>198</v>
      </c>
      <c r="B34" s="178">
        <f t="shared" ref="B34:Z34" si="1">B18</f>
        <v>-57.860999999999997</v>
      </c>
      <c r="C34" s="178">
        <f t="shared" si="1"/>
        <v>-54.237000000000002</v>
      </c>
      <c r="D34" s="178">
        <f t="shared" si="1"/>
        <v>-76.253</v>
      </c>
      <c r="E34" s="178">
        <f t="shared" si="1"/>
        <v>-78.155000000000001</v>
      </c>
      <c r="F34" s="178">
        <f t="shared" si="1"/>
        <v>-82.003</v>
      </c>
      <c r="G34" s="178">
        <f t="shared" si="1"/>
        <v>-94.468000000000004</v>
      </c>
      <c r="H34" s="178">
        <f t="shared" si="1"/>
        <v>-156.422</v>
      </c>
      <c r="I34" s="178">
        <f t="shared" si="1"/>
        <v>-75.626000000000005</v>
      </c>
      <c r="J34" s="178">
        <f t="shared" si="1"/>
        <v>-57</v>
      </c>
      <c r="K34" s="178">
        <f t="shared" si="1"/>
        <v>-151</v>
      </c>
      <c r="L34" s="178">
        <f t="shared" si="1"/>
        <v>-177</v>
      </c>
      <c r="M34" s="178">
        <f t="shared" si="1"/>
        <v>-218</v>
      </c>
      <c r="N34" s="178">
        <f t="shared" si="1"/>
        <v>-155</v>
      </c>
      <c r="O34" s="178">
        <f t="shared" si="1"/>
        <v>-175</v>
      </c>
      <c r="P34" s="178">
        <f t="shared" si="1"/>
        <v>-177</v>
      </c>
      <c r="Q34" s="178">
        <f t="shared" si="1"/>
        <v>-215</v>
      </c>
      <c r="R34" s="178">
        <f t="shared" si="1"/>
        <v>-300</v>
      </c>
      <c r="S34" s="178">
        <f t="shared" si="1"/>
        <v>-330</v>
      </c>
      <c r="T34" s="178">
        <f t="shared" si="1"/>
        <v>-422</v>
      </c>
      <c r="U34" s="178">
        <f t="shared" si="1"/>
        <v>-708</v>
      </c>
      <c r="V34" s="178">
        <f t="shared" si="1"/>
        <v>-407</v>
      </c>
      <c r="W34" s="178">
        <f t="shared" si="1"/>
        <v>-1097</v>
      </c>
      <c r="X34" s="178">
        <f t="shared" si="1"/>
        <v>-1088</v>
      </c>
      <c r="Y34" s="178">
        <f t="shared" si="1"/>
        <v>-1194</v>
      </c>
      <c r="Z34" s="178">
        <f t="shared" si="1"/>
        <v>-1194</v>
      </c>
      <c r="AA34" s="49"/>
    </row>
    <row r="35" spans="1:27" s="170" customFormat="1">
      <c r="A35" s="49" t="s">
        <v>199</v>
      </c>
      <c r="B35" s="49">
        <f t="shared" ref="B35:Z35" si="2">B33+B34</f>
        <v>138.63500000000002</v>
      </c>
      <c r="C35" s="49">
        <f t="shared" si="2"/>
        <v>255.63500000000002</v>
      </c>
      <c r="D35" s="49">
        <f t="shared" si="2"/>
        <v>114.19199999999999</v>
      </c>
      <c r="E35" s="49">
        <f t="shared" si="2"/>
        <v>265.64</v>
      </c>
      <c r="F35" s="49">
        <f t="shared" si="2"/>
        <v>190.84500000000003</v>
      </c>
      <c r="G35" s="49">
        <f t="shared" si="2"/>
        <v>555.69299999999998</v>
      </c>
      <c r="H35" s="49">
        <f t="shared" si="2"/>
        <v>613.43899999999996</v>
      </c>
      <c r="I35" s="49">
        <f t="shared" si="2"/>
        <v>337.60199999999998</v>
      </c>
      <c r="J35" s="49">
        <f t="shared" si="2"/>
        <v>1321</v>
      </c>
      <c r="K35" s="49">
        <f t="shared" si="2"/>
        <v>1546</v>
      </c>
      <c r="L35" s="49">
        <f t="shared" si="2"/>
        <v>2507</v>
      </c>
      <c r="M35" s="49">
        <f t="shared" si="2"/>
        <v>2730</v>
      </c>
      <c r="N35" s="49">
        <f t="shared" si="2"/>
        <v>3980</v>
      </c>
      <c r="O35" s="49">
        <f t="shared" si="2"/>
        <v>3232</v>
      </c>
      <c r="P35" s="49">
        <f t="shared" si="2"/>
        <v>3924</v>
      </c>
      <c r="Q35" s="49">
        <f t="shared" si="2"/>
        <v>4422</v>
      </c>
      <c r="R35" s="49">
        <f t="shared" si="2"/>
        <v>5364</v>
      </c>
      <c r="S35" s="49">
        <f t="shared" si="2"/>
        <v>5893</v>
      </c>
      <c r="T35" s="49">
        <f t="shared" si="2"/>
        <v>7761</v>
      </c>
      <c r="U35" s="49">
        <f t="shared" si="2"/>
        <v>6516</v>
      </c>
      <c r="V35" s="49">
        <f t="shared" si="2"/>
        <v>9056</v>
      </c>
      <c r="W35" s="49">
        <f t="shared" si="2"/>
        <v>10098</v>
      </c>
      <c r="X35" s="49">
        <f t="shared" si="2"/>
        <v>10892</v>
      </c>
      <c r="Y35" s="49">
        <f t="shared" si="2"/>
        <v>13586</v>
      </c>
      <c r="Z35" s="49">
        <f t="shared" si="2"/>
        <v>13586</v>
      </c>
      <c r="AA35" s="49"/>
    </row>
    <row r="36" spans="1:27" s="17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7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7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7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70" customFormat="1">
      <c r="A40" s="17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1"/>
  <sheetViews>
    <sheetView topLeftCell="A5" workbookViewId="0">
      <pane xSplit="1" topLeftCell="J1" activePane="topRight" state="frozen"/>
      <selection pane="topRight" activeCell="AD20" sqref="AD20"/>
    </sheetView>
  </sheetViews>
  <sheetFormatPr baseColWidth="10" defaultRowHeight="16"/>
  <cols>
    <col min="1" max="1" width="35.83203125" bestFit="1" customWidth="1"/>
    <col min="15" max="15" width="0.33203125" customWidth="1"/>
    <col min="16" max="16" width="22.83203125" customWidth="1"/>
    <col min="22" max="22" width="16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70" customFormat="1" ht="11.25" customHeight="1">
      <c r="A1" s="168" t="s">
        <v>200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49"/>
    </row>
    <row r="2" spans="1:26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49"/>
    </row>
    <row r="4" spans="1:26" s="170" customFormat="1">
      <c r="A4" s="174" t="s">
        <v>201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49"/>
    </row>
    <row r="5" spans="1:26" s="170" customFormat="1">
      <c r="A5" s="49" t="s">
        <v>202</v>
      </c>
      <c r="B5" s="49">
        <v>176.143</v>
      </c>
      <c r="C5" s="49">
        <v>336.47399999999999</v>
      </c>
      <c r="D5" s="49">
        <v>374.16899999999998</v>
      </c>
      <c r="E5" s="49">
        <v>328.99599999999998</v>
      </c>
      <c r="F5" s="49">
        <v>545.27300000000002</v>
      </c>
      <c r="G5" s="49">
        <v>1185.08</v>
      </c>
      <c r="H5" s="49">
        <v>1659.2950000000001</v>
      </c>
      <c r="I5" s="49">
        <v>1505.16</v>
      </c>
      <c r="J5" s="49">
        <v>2055</v>
      </c>
      <c r="K5" s="49">
        <v>3067</v>
      </c>
      <c r="L5" s="49">
        <v>3734</v>
      </c>
      <c r="M5" s="49">
        <v>2052</v>
      </c>
      <c r="N5" s="49">
        <v>3599</v>
      </c>
      <c r="O5" s="49">
        <v>5137</v>
      </c>
      <c r="P5" s="49">
        <v>5747</v>
      </c>
      <c r="Q5" s="49">
        <v>6721</v>
      </c>
      <c r="R5" s="49">
        <v>5933</v>
      </c>
      <c r="S5" s="49">
        <v>6682</v>
      </c>
      <c r="T5" s="49">
        <v>6988</v>
      </c>
      <c r="U5" s="49">
        <v>10113</v>
      </c>
      <c r="V5" s="49">
        <v>7421</v>
      </c>
      <c r="W5" s="49">
        <v>7008</v>
      </c>
      <c r="X5" s="49">
        <v>8588</v>
      </c>
      <c r="Y5" s="49">
        <v>8442</v>
      </c>
      <c r="Z5" s="49"/>
    </row>
    <row r="6" spans="1:26" s="170" customFormat="1">
      <c r="A6" s="49" t="s">
        <v>203</v>
      </c>
      <c r="B6" s="49"/>
      <c r="C6" s="49">
        <v>535.45000000000005</v>
      </c>
      <c r="D6" s="49">
        <v>536.34100000000001</v>
      </c>
      <c r="E6" s="49">
        <v>808.89300000000003</v>
      </c>
      <c r="F6" s="49">
        <v>736.61900000000003</v>
      </c>
      <c r="G6" s="49">
        <v>1298.8409999999999</v>
      </c>
      <c r="H6" s="49">
        <v>1310.6869999999999</v>
      </c>
      <c r="I6" s="49">
        <v>742.09500000000003</v>
      </c>
      <c r="J6" s="49">
        <v>824</v>
      </c>
      <c r="K6" s="49">
        <v>1131</v>
      </c>
      <c r="L6" s="49">
        <v>1215</v>
      </c>
      <c r="M6" s="49">
        <v>2951</v>
      </c>
      <c r="N6" s="49">
        <v>2696</v>
      </c>
      <c r="O6" s="49">
        <v>1238</v>
      </c>
      <c r="P6" s="49">
        <v>991</v>
      </c>
      <c r="Q6" s="49">
        <v>1614</v>
      </c>
      <c r="R6" s="49">
        <v>1849</v>
      </c>
      <c r="S6" s="49">
        <v>1696</v>
      </c>
      <c r="T6" s="49">
        <v>688</v>
      </c>
      <c r="U6" s="49">
        <v>483</v>
      </c>
      <c r="V6" s="49">
        <v>473</v>
      </c>
      <c r="W6" s="49">
        <v>400</v>
      </c>
      <c r="X6" s="49">
        <v>592</v>
      </c>
      <c r="Y6" s="49">
        <v>330</v>
      </c>
      <c r="Z6" s="49"/>
    </row>
    <row r="7" spans="1:26" s="170" customFormat="1">
      <c r="A7" s="49" t="s">
        <v>204</v>
      </c>
      <c r="B7" s="49">
        <v>180.51</v>
      </c>
      <c r="C7" s="49">
        <v>198.85499999999999</v>
      </c>
      <c r="D7" s="49">
        <v>259.42899999999997</v>
      </c>
      <c r="E7" s="49">
        <v>293.29199999999997</v>
      </c>
      <c r="F7" s="49">
        <v>347.75400000000002</v>
      </c>
      <c r="G7" s="49">
        <v>763.21400000000006</v>
      </c>
      <c r="H7" s="49">
        <v>1245.191</v>
      </c>
      <c r="I7" s="49">
        <v>1350.981</v>
      </c>
      <c r="J7" s="49">
        <v>995</v>
      </c>
      <c r="K7" s="49">
        <v>1147</v>
      </c>
      <c r="L7" s="49">
        <v>1444</v>
      </c>
      <c r="M7" s="49">
        <v>2042</v>
      </c>
      <c r="N7" s="49">
        <v>2317</v>
      </c>
      <c r="O7" s="49">
        <v>2161</v>
      </c>
      <c r="P7" s="49">
        <v>2147</v>
      </c>
      <c r="Q7" s="49">
        <v>2509</v>
      </c>
      <c r="R7" s="49">
        <v>3344</v>
      </c>
      <c r="S7" s="49">
        <v>4728</v>
      </c>
      <c r="T7" s="49">
        <v>5509</v>
      </c>
      <c r="U7" s="49">
        <v>4352</v>
      </c>
      <c r="V7" s="49">
        <v>3006</v>
      </c>
      <c r="W7" s="49">
        <v>3425</v>
      </c>
      <c r="X7" s="49">
        <v>4060</v>
      </c>
      <c r="Y7" s="49">
        <v>3773</v>
      </c>
      <c r="Z7" s="49"/>
    </row>
    <row r="8" spans="1:26" s="170" customFormat="1">
      <c r="A8" s="49" t="s">
        <v>205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70" customFormat="1">
      <c r="A9" s="49" t="s">
        <v>206</v>
      </c>
      <c r="B9" s="173">
        <v>761.31</v>
      </c>
      <c r="C9" s="173">
        <v>384.85899999999998</v>
      </c>
      <c r="D9" s="173">
        <v>439.911</v>
      </c>
      <c r="E9" s="173">
        <v>471.61500000000001</v>
      </c>
      <c r="F9" s="173">
        <v>598.25199999999995</v>
      </c>
      <c r="G9" s="173">
        <v>330.09399999999999</v>
      </c>
      <c r="H9" s="173">
        <v>376.56799999999998</v>
      </c>
      <c r="I9" s="173">
        <v>713.27099999999996</v>
      </c>
      <c r="J9" s="173">
        <v>1129</v>
      </c>
      <c r="K9" s="173">
        <v>1109</v>
      </c>
      <c r="L9" s="173">
        <v>1348</v>
      </c>
      <c r="M9" s="173">
        <v>2312</v>
      </c>
      <c r="N9" s="173">
        <v>2338</v>
      </c>
      <c r="O9" s="173">
        <v>2461</v>
      </c>
      <c r="P9" s="173">
        <v>2099</v>
      </c>
      <c r="Q9" s="173">
        <v>2384</v>
      </c>
      <c r="R9" s="173">
        <v>2671</v>
      </c>
      <c r="S9" s="173">
        <v>3065</v>
      </c>
      <c r="T9" s="173">
        <v>3717</v>
      </c>
      <c r="U9" s="173">
        <v>4165</v>
      </c>
      <c r="V9" s="173">
        <v>6049</v>
      </c>
      <c r="W9" s="173">
        <v>5773</v>
      </c>
      <c r="X9" s="173">
        <v>5721</v>
      </c>
      <c r="Y9" s="173">
        <v>7179</v>
      </c>
      <c r="Z9" s="49"/>
    </row>
    <row r="10" spans="1:26" s="170" customFormat="1">
      <c r="A10" s="49" t="s">
        <v>207</v>
      </c>
      <c r="B10" s="49">
        <v>1117.963</v>
      </c>
      <c r="C10" s="49">
        <v>1455.6379999999999</v>
      </c>
      <c r="D10" s="49">
        <v>1609.85</v>
      </c>
      <c r="E10" s="49">
        <v>1902.796</v>
      </c>
      <c r="F10" s="49">
        <v>2227.8980000000001</v>
      </c>
      <c r="G10" s="49">
        <v>3577.2289999999998</v>
      </c>
      <c r="H10" s="49">
        <v>4591.741</v>
      </c>
      <c r="I10" s="49">
        <v>4311.5069999999996</v>
      </c>
      <c r="J10" s="49">
        <v>5003</v>
      </c>
      <c r="K10" s="49">
        <v>6454</v>
      </c>
      <c r="L10" s="49">
        <v>7741</v>
      </c>
      <c r="M10" s="49">
        <v>9357</v>
      </c>
      <c r="N10" s="49">
        <v>10950</v>
      </c>
      <c r="O10" s="49">
        <v>10997</v>
      </c>
      <c r="P10" s="49">
        <v>10984</v>
      </c>
      <c r="Q10" s="49">
        <v>13228</v>
      </c>
      <c r="R10" s="49">
        <v>13797</v>
      </c>
      <c r="S10" s="49">
        <v>16171</v>
      </c>
      <c r="T10" s="49">
        <v>16902</v>
      </c>
      <c r="U10" s="49">
        <v>19113</v>
      </c>
      <c r="V10" s="49">
        <v>16949</v>
      </c>
      <c r="W10" s="49">
        <v>16606</v>
      </c>
      <c r="X10" s="49">
        <v>18961</v>
      </c>
      <c r="Y10" s="49">
        <v>19724</v>
      </c>
      <c r="Z10" s="49"/>
    </row>
    <row r="11" spans="1:26" s="170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70" customFormat="1">
      <c r="A12" s="49" t="s">
        <v>208</v>
      </c>
      <c r="B12" s="49">
        <v>159.74199999999999</v>
      </c>
      <c r="C12" s="49">
        <v>484.83600000000001</v>
      </c>
      <c r="D12" s="49">
        <v>546.779</v>
      </c>
      <c r="E12" s="49">
        <v>572.23500000000001</v>
      </c>
      <c r="F12" s="49">
        <v>603.93299999999999</v>
      </c>
      <c r="G12" s="49">
        <v>473.45100000000002</v>
      </c>
      <c r="H12" s="49">
        <v>541.08799999999997</v>
      </c>
      <c r="I12" s="49">
        <v>585.06700000000001</v>
      </c>
      <c r="J12" s="49">
        <v>753</v>
      </c>
      <c r="K12" s="49">
        <v>771</v>
      </c>
      <c r="L12" s="49">
        <v>819</v>
      </c>
      <c r="M12" s="49">
        <v>858</v>
      </c>
      <c r="N12" s="49">
        <v>920</v>
      </c>
      <c r="O12" s="49">
        <v>1052</v>
      </c>
      <c r="P12" s="49">
        <v>1166</v>
      </c>
      <c r="Q12" s="49">
        <v>1336</v>
      </c>
      <c r="R12" s="49">
        <v>1543</v>
      </c>
      <c r="S12" s="49">
        <v>1768</v>
      </c>
      <c r="T12" s="49">
        <v>2928</v>
      </c>
      <c r="U12" s="49">
        <v>3292</v>
      </c>
      <c r="V12" s="49">
        <v>3521</v>
      </c>
      <c r="W12" s="49">
        <v>3910</v>
      </c>
      <c r="X12" s="49">
        <v>4298</v>
      </c>
      <c r="Y12" s="49">
        <v>4531</v>
      </c>
      <c r="Z12" s="49"/>
    </row>
    <row r="13" spans="1:26" s="170" customFormat="1">
      <c r="A13" s="49" t="s">
        <v>209</v>
      </c>
      <c r="B13" s="173"/>
      <c r="C13" s="173">
        <v>-258.11599999999999</v>
      </c>
      <c r="D13" s="173">
        <v>-288.25900000000001</v>
      </c>
      <c r="E13" s="173">
        <v>-329.87700000000001</v>
      </c>
      <c r="F13" s="173">
        <v>-373.31900000000002</v>
      </c>
      <c r="G13" s="173">
        <v>-220.72</v>
      </c>
      <c r="H13" s="173">
        <v>-250.88800000000001</v>
      </c>
      <c r="I13" s="173">
        <v>-278.26900000000001</v>
      </c>
      <c r="J13" s="173">
        <v>-304</v>
      </c>
      <c r="K13" s="173">
        <v>-332</v>
      </c>
      <c r="L13" s="173">
        <v>-370</v>
      </c>
      <c r="M13" s="173">
        <v>-386</v>
      </c>
      <c r="N13" s="173">
        <v>-394</v>
      </c>
      <c r="O13" s="173">
        <v>-437</v>
      </c>
      <c r="P13" s="173">
        <v>-491</v>
      </c>
      <c r="Q13" s="173">
        <v>-603</v>
      </c>
      <c r="R13" s="173">
        <v>-714</v>
      </c>
      <c r="S13" s="173">
        <v>-847</v>
      </c>
      <c r="T13" s="173">
        <v>-1100</v>
      </c>
      <c r="U13" s="173">
        <v>-1390</v>
      </c>
      <c r="V13" s="173">
        <v>-1614</v>
      </c>
      <c r="W13" s="173">
        <v>-1904</v>
      </c>
      <c r="X13" s="173">
        <v>-2237</v>
      </c>
      <c r="Y13" s="173">
        <v>-2393</v>
      </c>
      <c r="Z13" s="49"/>
    </row>
    <row r="14" spans="1:26" s="170" customFormat="1">
      <c r="A14" s="49" t="s">
        <v>210</v>
      </c>
      <c r="B14" s="49">
        <v>159.74199999999999</v>
      </c>
      <c r="C14" s="49">
        <v>226.72</v>
      </c>
      <c r="D14" s="49">
        <v>258.52</v>
      </c>
      <c r="E14" s="49">
        <v>242.358</v>
      </c>
      <c r="F14" s="49">
        <v>230.614</v>
      </c>
      <c r="G14" s="49">
        <v>252.73099999999999</v>
      </c>
      <c r="H14" s="49">
        <v>290.2</v>
      </c>
      <c r="I14" s="49">
        <v>306.798</v>
      </c>
      <c r="J14" s="49">
        <v>449</v>
      </c>
      <c r="K14" s="49">
        <v>439</v>
      </c>
      <c r="L14" s="49">
        <v>449</v>
      </c>
      <c r="M14" s="49">
        <v>472</v>
      </c>
      <c r="N14" s="49">
        <v>526</v>
      </c>
      <c r="O14" s="49">
        <v>615</v>
      </c>
      <c r="P14" s="49">
        <v>675</v>
      </c>
      <c r="Q14" s="49">
        <v>733</v>
      </c>
      <c r="R14" s="49">
        <v>829</v>
      </c>
      <c r="S14" s="49">
        <v>921</v>
      </c>
      <c r="T14" s="49">
        <v>1828</v>
      </c>
      <c r="U14" s="49">
        <v>1902</v>
      </c>
      <c r="V14" s="49">
        <v>1907</v>
      </c>
      <c r="W14" s="49">
        <v>2006</v>
      </c>
      <c r="X14" s="49">
        <v>2061</v>
      </c>
      <c r="Y14" s="49">
        <v>2138</v>
      </c>
      <c r="Z14" s="49"/>
    </row>
    <row r="15" spans="1:26" s="170" customFormat="1">
      <c r="A15" s="49" t="s">
        <v>211</v>
      </c>
      <c r="B15" s="49">
        <v>7.14</v>
      </c>
      <c r="C15" s="49">
        <v>152.94</v>
      </c>
      <c r="D15" s="49">
        <v>187.88</v>
      </c>
      <c r="E15" s="49">
        <v>217.65</v>
      </c>
      <c r="F15" s="49">
        <v>196.7</v>
      </c>
      <c r="G15" s="49">
        <v>217.01</v>
      </c>
      <c r="H15" s="49">
        <v>239.63</v>
      </c>
      <c r="I15" s="49">
        <v>297.99</v>
      </c>
      <c r="J15" s="49">
        <v>309</v>
      </c>
      <c r="K15" s="49">
        <v>677</v>
      </c>
      <c r="L15" s="49">
        <v>1014</v>
      </c>
      <c r="M15" s="49">
        <v>1092</v>
      </c>
      <c r="N15" s="49">
        <v>1122</v>
      </c>
      <c r="O15" s="49">
        <v>1522</v>
      </c>
      <c r="P15" s="49">
        <v>1891</v>
      </c>
      <c r="Q15" s="49">
        <v>1756</v>
      </c>
      <c r="R15" s="49">
        <v>3035</v>
      </c>
      <c r="S15" s="49">
        <v>2904</v>
      </c>
      <c r="T15" s="49">
        <v>4021</v>
      </c>
      <c r="U15" s="49">
        <v>4960</v>
      </c>
      <c r="V15" s="49">
        <v>7662</v>
      </c>
      <c r="W15" s="49">
        <v>7522</v>
      </c>
      <c r="X15" s="49">
        <v>7660</v>
      </c>
      <c r="Y15" s="49">
        <v>9193</v>
      </c>
      <c r="Z15" s="49"/>
    </row>
    <row r="16" spans="1:26" s="170" customFormat="1">
      <c r="A16" s="49" t="s">
        <v>212</v>
      </c>
      <c r="B16" s="49">
        <v>84.114000000000004</v>
      </c>
      <c r="C16" s="49">
        <v>285.70400000000001</v>
      </c>
      <c r="D16" s="49">
        <v>327.63099999999997</v>
      </c>
      <c r="E16" s="49">
        <v>328.988</v>
      </c>
      <c r="F16" s="49">
        <v>273.85500000000002</v>
      </c>
      <c r="G16" s="49">
        <v>271.37599999999998</v>
      </c>
      <c r="H16" s="49">
        <v>320.75400000000002</v>
      </c>
      <c r="I16" s="49">
        <v>394.28500000000003</v>
      </c>
      <c r="J16" s="49">
        <v>415</v>
      </c>
      <c r="K16" s="49">
        <v>530</v>
      </c>
      <c r="L16" s="49">
        <v>665</v>
      </c>
      <c r="M16" s="49">
        <v>672</v>
      </c>
      <c r="N16" s="49">
        <v>672</v>
      </c>
      <c r="O16" s="49">
        <v>714</v>
      </c>
      <c r="P16" s="49">
        <v>803</v>
      </c>
      <c r="Q16" s="49">
        <v>722</v>
      </c>
      <c r="R16" s="49">
        <v>1120</v>
      </c>
      <c r="S16" s="49">
        <v>991</v>
      </c>
      <c r="T16" s="49">
        <v>1417</v>
      </c>
      <c r="U16" s="49">
        <v>1753</v>
      </c>
      <c r="V16" s="49">
        <v>3671</v>
      </c>
      <c r="W16" s="49">
        <v>3859</v>
      </c>
      <c r="X16" s="49">
        <v>4086</v>
      </c>
      <c r="Y16" s="49">
        <v>5453</v>
      </c>
      <c r="Z16" s="49"/>
    </row>
    <row r="17" spans="1:26" s="170" customFormat="1">
      <c r="A17" s="49" t="s">
        <v>213</v>
      </c>
      <c r="B17" s="49"/>
      <c r="C17" s="49">
        <v>6.5629999999999997</v>
      </c>
      <c r="D17" s="49">
        <v>196.14099999999999</v>
      </c>
      <c r="E17" s="49"/>
      <c r="F17" s="49"/>
      <c r="G17" s="49"/>
      <c r="H17" s="49"/>
      <c r="I17" s="49">
        <v>229.21</v>
      </c>
      <c r="J17" s="49">
        <v>518</v>
      </c>
      <c r="K17" s="49">
        <v>142</v>
      </c>
      <c r="L17" s="49">
        <v>266</v>
      </c>
      <c r="M17" s="49">
        <v>281</v>
      </c>
      <c r="N17" s="49">
        <v>229</v>
      </c>
      <c r="O17" s="49">
        <v>245</v>
      </c>
      <c r="P17" s="49">
        <v>166</v>
      </c>
      <c r="Q17" s="49">
        <v>132</v>
      </c>
      <c r="R17" s="49">
        <v>249</v>
      </c>
      <c r="S17" s="49">
        <v>337</v>
      </c>
      <c r="T17" s="49">
        <v>914</v>
      </c>
      <c r="U17" s="49">
        <v>1172</v>
      </c>
      <c r="V17" s="49">
        <v>1834</v>
      </c>
      <c r="W17" s="49">
        <v>1730</v>
      </c>
      <c r="X17" s="49">
        <v>1729</v>
      </c>
      <c r="Y17" s="49"/>
      <c r="Z17" s="49"/>
    </row>
    <row r="18" spans="1:26" s="170" customFormat="1">
      <c r="A18" s="49" t="s">
        <v>214</v>
      </c>
      <c r="B18" s="173">
        <v>117.346</v>
      </c>
      <c r="C18" s="173">
        <v>133.31</v>
      </c>
      <c r="D18" s="173">
        <v>320.88299999999998</v>
      </c>
      <c r="E18" s="173">
        <v>572.87800000000004</v>
      </c>
      <c r="F18" s="173">
        <v>771.47699999999998</v>
      </c>
      <c r="G18" s="173">
        <v>764.12400000000002</v>
      </c>
      <c r="H18" s="173">
        <v>817.71600000000001</v>
      </c>
      <c r="I18" s="173">
        <v>936.05899999999997</v>
      </c>
      <c r="J18" s="173">
        <v>776</v>
      </c>
      <c r="K18" s="173">
        <v>595</v>
      </c>
      <c r="L18" s="173">
        <v>558</v>
      </c>
      <c r="M18" s="173">
        <v>588</v>
      </c>
      <c r="N18" s="173">
        <v>743</v>
      </c>
      <c r="O18" s="173">
        <v>1236</v>
      </c>
      <c r="P18" s="173">
        <v>1731</v>
      </c>
      <c r="Q18" s="173">
        <v>2104</v>
      </c>
      <c r="R18" s="173">
        <v>2299</v>
      </c>
      <c r="S18" s="173">
        <v>3536</v>
      </c>
      <c r="T18" s="173">
        <v>4154</v>
      </c>
      <c r="U18" s="173">
        <v>4684</v>
      </c>
      <c r="V18" s="173">
        <v>5646</v>
      </c>
      <c r="W18" s="173">
        <v>7001</v>
      </c>
      <c r="X18" s="173">
        <v>7951</v>
      </c>
      <c r="Y18" s="173">
        <v>11573</v>
      </c>
      <c r="Z18" s="49"/>
    </row>
    <row r="19" spans="1:26" s="170" customFormat="1" ht="11.25" customHeight="1" thickBot="1">
      <c r="A19" s="174" t="s">
        <v>215</v>
      </c>
      <c r="B19" s="180">
        <v>1486.3050000000001</v>
      </c>
      <c r="C19" s="180">
        <v>2260.875</v>
      </c>
      <c r="D19" s="180">
        <v>2900.9050000000002</v>
      </c>
      <c r="E19" s="180">
        <v>3264.67</v>
      </c>
      <c r="F19" s="180">
        <v>3700.5439999999999</v>
      </c>
      <c r="G19" s="180">
        <v>5082.47</v>
      </c>
      <c r="H19" s="180">
        <v>6260.0410000000002</v>
      </c>
      <c r="I19" s="180">
        <v>6475.8490000000002</v>
      </c>
      <c r="J19" s="180">
        <v>7470</v>
      </c>
      <c r="K19" s="180">
        <v>8837</v>
      </c>
      <c r="L19" s="180">
        <v>10693</v>
      </c>
      <c r="M19" s="180">
        <v>12462</v>
      </c>
      <c r="N19" s="180">
        <v>14242</v>
      </c>
      <c r="O19" s="180">
        <v>15329</v>
      </c>
      <c r="P19" s="180">
        <v>16250</v>
      </c>
      <c r="Q19" s="180">
        <v>18675</v>
      </c>
      <c r="R19" s="180">
        <v>21329</v>
      </c>
      <c r="S19" s="180">
        <v>24860</v>
      </c>
      <c r="T19" s="180">
        <v>29236</v>
      </c>
      <c r="U19" s="180">
        <v>33584</v>
      </c>
      <c r="V19" s="180">
        <v>37669</v>
      </c>
      <c r="W19" s="180">
        <v>38724</v>
      </c>
      <c r="X19" s="180">
        <v>42448</v>
      </c>
      <c r="Y19" s="180">
        <v>48081</v>
      </c>
      <c r="Z19" s="49"/>
    </row>
    <row r="20" spans="1:26" s="170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70" customFormat="1">
      <c r="A21" s="174" t="s">
        <v>216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70" customFormat="1">
      <c r="A22" s="49" t="s">
        <v>217</v>
      </c>
      <c r="B22" s="49">
        <v>110.907</v>
      </c>
      <c r="C22" s="49">
        <v>172.24199999999999</v>
      </c>
      <c r="D22" s="49">
        <v>202.60400000000001</v>
      </c>
      <c r="E22" s="49">
        <v>187.035</v>
      </c>
      <c r="F22" s="49">
        <v>185.02099999999999</v>
      </c>
      <c r="G22" s="49">
        <v>278.65600000000001</v>
      </c>
      <c r="H22" s="49">
        <v>252.39099999999999</v>
      </c>
      <c r="I22" s="49">
        <v>794.57899999999995</v>
      </c>
      <c r="J22" s="49">
        <v>768</v>
      </c>
      <c r="K22" s="49">
        <v>908</v>
      </c>
      <c r="L22" s="49">
        <v>360</v>
      </c>
      <c r="M22" s="49">
        <v>357</v>
      </c>
      <c r="N22" s="49">
        <v>338</v>
      </c>
      <c r="O22" s="49">
        <v>419</v>
      </c>
      <c r="P22" s="49">
        <v>472</v>
      </c>
      <c r="Q22" s="49">
        <v>609</v>
      </c>
      <c r="R22" s="49">
        <v>933</v>
      </c>
      <c r="S22" s="49">
        <v>537</v>
      </c>
      <c r="T22" s="49">
        <v>489</v>
      </c>
      <c r="U22" s="49">
        <v>527</v>
      </c>
      <c r="V22" s="49">
        <v>738</v>
      </c>
      <c r="W22" s="49">
        <v>926</v>
      </c>
      <c r="X22" s="49">
        <v>834</v>
      </c>
      <c r="Y22" s="49">
        <v>929</v>
      </c>
      <c r="Z22" s="49"/>
    </row>
    <row r="23" spans="1:26" s="170" customFormat="1">
      <c r="A23" s="49" t="s">
        <v>218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>
        <v>82</v>
      </c>
      <c r="M23" s="49">
        <v>94</v>
      </c>
      <c r="N23" s="49">
        <v>95</v>
      </c>
      <c r="O23" s="49">
        <v>105</v>
      </c>
      <c r="P23" s="49">
        <v>143</v>
      </c>
      <c r="Q23" s="49">
        <v>161</v>
      </c>
      <c r="R23" s="49">
        <v>194</v>
      </c>
      <c r="S23" s="49">
        <v>158</v>
      </c>
      <c r="T23" s="49">
        <v>332</v>
      </c>
      <c r="U23" s="49">
        <v>208</v>
      </c>
      <c r="V23" s="49">
        <v>337</v>
      </c>
      <c r="W23" s="49">
        <v>279</v>
      </c>
      <c r="X23" s="49">
        <v>486</v>
      </c>
      <c r="Y23" s="49"/>
      <c r="Z23" s="49"/>
    </row>
    <row r="24" spans="1:26" s="170" customFormat="1">
      <c r="A24" s="49" t="s">
        <v>219</v>
      </c>
      <c r="B24" s="49">
        <v>353.19400000000002</v>
      </c>
      <c r="C24" s="49">
        <v>486.43599999999998</v>
      </c>
      <c r="D24" s="49">
        <v>555.16499999999996</v>
      </c>
      <c r="E24" s="49">
        <v>648.01900000000001</v>
      </c>
      <c r="F24" s="49">
        <v>850.65700000000004</v>
      </c>
      <c r="G24" s="49">
        <v>936.42700000000002</v>
      </c>
      <c r="H24" s="49">
        <v>1071.557</v>
      </c>
      <c r="I24" s="49">
        <v>1032.0609999999999</v>
      </c>
      <c r="J24" s="49">
        <v>1225</v>
      </c>
      <c r="K24" s="49">
        <v>1315</v>
      </c>
      <c r="L24" s="49">
        <v>2298</v>
      </c>
      <c r="M24" s="49">
        <v>2380</v>
      </c>
      <c r="N24" s="49">
        <v>2892</v>
      </c>
      <c r="O24" s="49">
        <v>3105</v>
      </c>
      <c r="P24" s="49">
        <v>3329</v>
      </c>
      <c r="Q24" s="49">
        <v>3879</v>
      </c>
      <c r="R24" s="49">
        <v>4446</v>
      </c>
      <c r="S24" s="49">
        <v>6180</v>
      </c>
      <c r="T24" s="49">
        <v>6071</v>
      </c>
      <c r="U24" s="49">
        <v>6064</v>
      </c>
      <c r="V24" s="49">
        <v>7145</v>
      </c>
      <c r="W24" s="49">
        <v>8616</v>
      </c>
      <c r="X24" s="49">
        <v>8754</v>
      </c>
      <c r="Y24" s="49">
        <v>11323</v>
      </c>
      <c r="Z24" s="49"/>
    </row>
    <row r="25" spans="1:26" s="170" customFormat="1">
      <c r="A25" s="49" t="s">
        <v>220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170" customFormat="1">
      <c r="A26" s="49" t="s">
        <v>221</v>
      </c>
      <c r="B26" s="49">
        <v>9.5310000000000006</v>
      </c>
      <c r="C26" s="49"/>
      <c r="D26" s="49"/>
      <c r="E26" s="49"/>
      <c r="F26" s="49"/>
      <c r="G26" s="49"/>
      <c r="H26" s="49">
        <v>80</v>
      </c>
      <c r="I26" s="49">
        <v>149.38</v>
      </c>
      <c r="J26" s="49"/>
      <c r="K26" s="49"/>
      <c r="L26" s="49"/>
      <c r="M26" s="49"/>
      <c r="N26" s="49"/>
      <c r="O26" s="49"/>
      <c r="P26" s="49"/>
      <c r="Q26" s="49"/>
      <c r="R26" s="49"/>
      <c r="S26" s="49">
        <v>500</v>
      </c>
      <c r="T26" s="49"/>
      <c r="U26" s="49">
        <v>649</v>
      </c>
      <c r="V26" s="49">
        <v>792</v>
      </c>
      <c r="W26" s="49">
        <v>274</v>
      </c>
      <c r="X26" s="49">
        <v>1337</v>
      </c>
      <c r="Y26" s="49">
        <v>750</v>
      </c>
      <c r="Z26" s="49"/>
    </row>
    <row r="27" spans="1:26" s="170" customFormat="1">
      <c r="A27" s="49" t="s">
        <v>222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70" customFormat="1">
      <c r="A28" s="49" t="s">
        <v>223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70" customFormat="1">
      <c r="A29" s="49" t="s">
        <v>224</v>
      </c>
      <c r="B29" s="173">
        <v>176.339</v>
      </c>
      <c r="C29" s="173">
        <v>271.06599999999997</v>
      </c>
      <c r="D29" s="173">
        <v>431.089</v>
      </c>
      <c r="E29" s="173">
        <v>466.30799999999999</v>
      </c>
      <c r="F29" s="173">
        <v>521.02499999999998</v>
      </c>
      <c r="G29" s="173">
        <v>596.50699999999995</v>
      </c>
      <c r="H29" s="173">
        <v>959.39400000000001</v>
      </c>
      <c r="I29" s="173">
        <v>1014.431</v>
      </c>
      <c r="J29" s="173">
        <v>1174</v>
      </c>
      <c r="K29" s="173">
        <v>920</v>
      </c>
      <c r="L29" s="173">
        <v>1477</v>
      </c>
      <c r="M29" s="173">
        <v>2075</v>
      </c>
      <c r="N29" s="173">
        <v>2707</v>
      </c>
      <c r="O29" s="173">
        <v>2593</v>
      </c>
      <c r="P29" s="173">
        <v>2325</v>
      </c>
      <c r="Q29" s="173">
        <v>2557</v>
      </c>
      <c r="R29" s="173">
        <v>3220</v>
      </c>
      <c r="S29" s="173">
        <v>4218</v>
      </c>
      <c r="T29" s="173">
        <v>5012</v>
      </c>
      <c r="U29" s="173">
        <v>4399</v>
      </c>
      <c r="V29" s="173">
        <v>4150</v>
      </c>
      <c r="W29" s="173">
        <v>4076</v>
      </c>
      <c r="X29" s="173">
        <v>4853</v>
      </c>
      <c r="Y29" s="173">
        <v>6218</v>
      </c>
      <c r="Z29" s="49"/>
    </row>
    <row r="30" spans="1:26" s="170" customFormat="1">
      <c r="A30" s="49" t="s">
        <v>225</v>
      </c>
      <c r="B30" s="49">
        <v>649.971</v>
      </c>
      <c r="C30" s="49">
        <v>929.74400000000003</v>
      </c>
      <c r="D30" s="49">
        <v>1188.8579999999999</v>
      </c>
      <c r="E30" s="49">
        <v>1301.3620000000001</v>
      </c>
      <c r="F30" s="49">
        <v>1556.703</v>
      </c>
      <c r="G30" s="49">
        <v>1811.59</v>
      </c>
      <c r="H30" s="49">
        <v>2363.3420000000001</v>
      </c>
      <c r="I30" s="49">
        <v>2990.451</v>
      </c>
      <c r="J30" s="49">
        <v>3167</v>
      </c>
      <c r="K30" s="49">
        <v>3143</v>
      </c>
      <c r="L30" s="49">
        <v>4217</v>
      </c>
      <c r="M30" s="49">
        <v>4906</v>
      </c>
      <c r="N30" s="49">
        <v>6032</v>
      </c>
      <c r="O30" s="49">
        <v>6222</v>
      </c>
      <c r="P30" s="49">
        <v>6269</v>
      </c>
      <c r="Q30" s="49">
        <v>7206</v>
      </c>
      <c r="R30" s="49">
        <v>8793</v>
      </c>
      <c r="S30" s="49">
        <v>11593</v>
      </c>
      <c r="T30" s="49">
        <v>11904</v>
      </c>
      <c r="U30" s="49">
        <v>11847</v>
      </c>
      <c r="V30" s="49">
        <v>13162</v>
      </c>
      <c r="W30" s="49">
        <v>14171</v>
      </c>
      <c r="X30" s="49">
        <v>16264</v>
      </c>
      <c r="Y30" s="49">
        <v>19220</v>
      </c>
      <c r="Z30" s="49"/>
    </row>
    <row r="31" spans="1:26" s="17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70" customFormat="1">
      <c r="A32" s="49" t="s">
        <v>226</v>
      </c>
      <c r="B32" s="49">
        <v>80.064999999999998</v>
      </c>
      <c r="C32" s="49">
        <v>80.106999999999999</v>
      </c>
      <c r="D32" s="49">
        <v>229.57400000000001</v>
      </c>
      <c r="E32" s="49">
        <v>229.56899999999999</v>
      </c>
      <c r="F32" s="49">
        <v>229.489</v>
      </c>
      <c r="G32" s="49">
        <v>229.66800000000001</v>
      </c>
      <c r="H32" s="49">
        <v>149.82400000000001</v>
      </c>
      <c r="I32" s="49">
        <v>19.387</v>
      </c>
      <c r="J32" s="49">
        <v>22</v>
      </c>
      <c r="K32" s="49"/>
      <c r="L32" s="49"/>
      <c r="M32" s="49"/>
      <c r="N32" s="49"/>
      <c r="O32" s="49">
        <v>1494</v>
      </c>
      <c r="P32" s="49">
        <v>3268</v>
      </c>
      <c r="Q32" s="49">
        <v>5180</v>
      </c>
      <c r="R32" s="49">
        <v>5424</v>
      </c>
      <c r="S32" s="49">
        <v>5834</v>
      </c>
      <c r="T32" s="49">
        <v>8527</v>
      </c>
      <c r="U32" s="49">
        <v>12023</v>
      </c>
      <c r="V32" s="49">
        <v>13109</v>
      </c>
      <c r="W32" s="49">
        <v>13749</v>
      </c>
      <c r="X32" s="49">
        <v>14344</v>
      </c>
      <c r="Y32" s="49">
        <v>17476</v>
      </c>
      <c r="Z32" s="49"/>
    </row>
    <row r="33" spans="1:26" s="170" customFormat="1">
      <c r="A33" s="49" t="s">
        <v>227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170" customFormat="1">
      <c r="A34" s="49" t="s">
        <v>228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70" customFormat="1">
      <c r="A35" s="49" t="s">
        <v>220</v>
      </c>
      <c r="B35" s="49"/>
      <c r="C35" s="49">
        <v>67.444999999999993</v>
      </c>
      <c r="D35" s="49">
        <v>64.125</v>
      </c>
      <c r="E35" s="49">
        <v>73.227000000000004</v>
      </c>
      <c r="F35" s="49">
        <v>61.188000000000002</v>
      </c>
      <c r="G35" s="49">
        <v>66.197999999999993</v>
      </c>
      <c r="H35" s="49">
        <v>71.278000000000006</v>
      </c>
      <c r="I35" s="49">
        <v>74.518000000000001</v>
      </c>
      <c r="J35" s="49">
        <v>80</v>
      </c>
      <c r="K35" s="49">
        <v>74</v>
      </c>
      <c r="L35" s="49">
        <v>113</v>
      </c>
      <c r="M35" s="49">
        <v>104</v>
      </c>
      <c r="N35" s="49">
        <v>117</v>
      </c>
      <c r="O35" s="49">
        <v>115</v>
      </c>
      <c r="P35" s="49">
        <v>79</v>
      </c>
      <c r="Q35" s="49">
        <v>81</v>
      </c>
      <c r="R35" s="49">
        <v>106</v>
      </c>
      <c r="S35" s="49">
        <v>67</v>
      </c>
      <c r="T35" s="49">
        <v>85</v>
      </c>
      <c r="U35" s="49">
        <v>86</v>
      </c>
      <c r="V35" s="49">
        <v>395</v>
      </c>
      <c r="W35" s="49">
        <v>393</v>
      </c>
      <c r="X35" s="49">
        <v>369</v>
      </c>
      <c r="Y35" s="49">
        <v>317</v>
      </c>
      <c r="Z35" s="49"/>
    </row>
    <row r="36" spans="1:26" s="170" customFormat="1">
      <c r="A36" s="49" t="s">
        <v>229</v>
      </c>
      <c r="B36" s="173">
        <v>149.608</v>
      </c>
      <c r="C36" s="173">
        <v>159.529</v>
      </c>
      <c r="D36" s="173">
        <v>715.00699999999995</v>
      </c>
      <c r="E36" s="173">
        <v>680.94</v>
      </c>
      <c r="F36" s="173">
        <v>679.39599999999996</v>
      </c>
      <c r="G36" s="173">
        <v>606.03499999999997</v>
      </c>
      <c r="H36" s="173">
        <v>643.66999999999996</v>
      </c>
      <c r="I36" s="173">
        <v>1459.518</v>
      </c>
      <c r="J36" s="173">
        <v>689</v>
      </c>
      <c r="K36" s="173">
        <v>404</v>
      </c>
      <c r="L36" s="173">
        <v>486</v>
      </c>
      <c r="M36" s="173">
        <v>523</v>
      </c>
      <c r="N36" s="173">
        <v>598</v>
      </c>
      <c r="O36" s="173">
        <v>674</v>
      </c>
      <c r="P36" s="173">
        <v>572</v>
      </c>
      <c r="Q36" s="173">
        <v>524</v>
      </c>
      <c r="R36" s="173">
        <v>1438</v>
      </c>
      <c r="S36" s="173">
        <v>1877</v>
      </c>
      <c r="T36" s="173">
        <v>2729</v>
      </c>
      <c r="U36" s="173">
        <v>3111</v>
      </c>
      <c r="V36" s="173">
        <v>3591</v>
      </c>
      <c r="W36" s="173">
        <v>4034</v>
      </c>
      <c r="X36" s="173">
        <v>4474</v>
      </c>
      <c r="Y36" s="173">
        <v>4553</v>
      </c>
      <c r="Z36" s="49"/>
    </row>
    <row r="37" spans="1:26" s="170" customFormat="1">
      <c r="A37" s="174" t="s">
        <v>230</v>
      </c>
      <c r="B37" s="174">
        <v>879.64400000000001</v>
      </c>
      <c r="C37" s="174">
        <v>1236.825</v>
      </c>
      <c r="D37" s="174">
        <v>2197.5639999999999</v>
      </c>
      <c r="E37" s="174">
        <v>2285.098</v>
      </c>
      <c r="F37" s="174">
        <v>2526.7759999999998</v>
      </c>
      <c r="G37" s="174">
        <v>2713.491</v>
      </c>
      <c r="H37" s="174">
        <v>3228.114</v>
      </c>
      <c r="I37" s="174">
        <v>4543.8739999999998</v>
      </c>
      <c r="J37" s="174">
        <v>3958</v>
      </c>
      <c r="K37" s="174">
        <v>3621</v>
      </c>
      <c r="L37" s="174">
        <v>4816</v>
      </c>
      <c r="M37" s="174">
        <v>5533</v>
      </c>
      <c r="N37" s="174">
        <v>6747</v>
      </c>
      <c r="O37" s="174">
        <v>8505</v>
      </c>
      <c r="P37" s="174">
        <v>10188</v>
      </c>
      <c r="Q37" s="174">
        <v>12991</v>
      </c>
      <c r="R37" s="174">
        <v>15761</v>
      </c>
      <c r="S37" s="174">
        <v>19371</v>
      </c>
      <c r="T37" s="174">
        <v>23245</v>
      </c>
      <c r="U37" s="174">
        <v>27067</v>
      </c>
      <c r="V37" s="174">
        <v>30257</v>
      </c>
      <c r="W37" s="174">
        <v>32347</v>
      </c>
      <c r="X37" s="174">
        <v>35451</v>
      </c>
      <c r="Y37" s="174">
        <v>41566</v>
      </c>
      <c r="Z37" s="49"/>
    </row>
    <row r="38" spans="1:26" s="17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70" customFormat="1">
      <c r="A39" s="174" t="s">
        <v>231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70" customFormat="1">
      <c r="A40" s="49" t="s">
        <v>232</v>
      </c>
      <c r="B40" s="49"/>
      <c r="C40" s="49">
        <v>967.36800000000005</v>
      </c>
      <c r="D40" s="49">
        <v>967.36800000000005</v>
      </c>
      <c r="E40" s="49">
        <v>967.36800000000005</v>
      </c>
      <c r="F40" s="49">
        <v>974.60500000000002</v>
      </c>
      <c r="G40" s="49">
        <v>3289.8789999999999</v>
      </c>
      <c r="H40" s="49">
        <v>3312.38</v>
      </c>
      <c r="I40" s="49">
        <v>3304.6039999999998</v>
      </c>
      <c r="J40" s="49">
        <v>3412</v>
      </c>
      <c r="K40" s="49">
        <v>3445</v>
      </c>
      <c r="L40" s="49">
        <v>3519</v>
      </c>
      <c r="M40" s="49">
        <v>3641</v>
      </c>
      <c r="N40" s="49">
        <v>3762</v>
      </c>
      <c r="O40" s="49">
        <v>3876</v>
      </c>
      <c r="P40" s="49">
        <v>4004</v>
      </c>
      <c r="Q40" s="49">
        <v>4183</v>
      </c>
      <c r="R40" s="49">
        <v>4365</v>
      </c>
      <c r="S40" s="49">
        <v>4580</v>
      </c>
      <c r="T40" s="49">
        <v>4787</v>
      </c>
      <c r="U40" s="49">
        <v>4982</v>
      </c>
      <c r="V40" s="49">
        <v>5061</v>
      </c>
      <c r="W40" s="49">
        <v>5298</v>
      </c>
      <c r="X40" s="49">
        <v>5893</v>
      </c>
      <c r="Y40" s="49">
        <v>6442</v>
      </c>
      <c r="Z40" s="49"/>
    </row>
    <row r="41" spans="1:26" s="170" customFormat="1">
      <c r="A41" s="49" t="s">
        <v>233</v>
      </c>
      <c r="B41" s="49">
        <v>602.72400000000005</v>
      </c>
      <c r="C41" s="49">
        <v>26.529</v>
      </c>
      <c r="D41" s="49">
        <v>-359.26400000000001</v>
      </c>
      <c r="E41" s="49">
        <v>-121.20399999999999</v>
      </c>
      <c r="F41" s="49">
        <v>145.51499999999999</v>
      </c>
      <c r="G41" s="49">
        <v>-1029.1959999999999</v>
      </c>
      <c r="H41" s="49">
        <v>37.698999999999998</v>
      </c>
      <c r="I41" s="49">
        <v>-236.1</v>
      </c>
      <c r="J41" s="49">
        <v>1148</v>
      </c>
      <c r="K41" s="49">
        <v>2915</v>
      </c>
      <c r="L41" s="49">
        <v>4745</v>
      </c>
      <c r="M41" s="49">
        <v>7354</v>
      </c>
      <c r="N41" s="49">
        <v>10121</v>
      </c>
      <c r="O41" s="49">
        <v>13169</v>
      </c>
      <c r="P41" s="49">
        <v>16222</v>
      </c>
      <c r="Q41" s="49">
        <v>19418</v>
      </c>
      <c r="R41" s="49">
        <v>22364</v>
      </c>
      <c r="S41" s="49">
        <v>27283</v>
      </c>
      <c r="T41" s="49">
        <v>33984</v>
      </c>
      <c r="U41" s="49">
        <v>38747</v>
      </c>
      <c r="V41" s="49">
        <v>45648</v>
      </c>
      <c r="W41" s="49">
        <v>53607</v>
      </c>
      <c r="X41" s="49">
        <v>62564</v>
      </c>
      <c r="Y41" s="49">
        <v>72907</v>
      </c>
      <c r="Z41" s="49"/>
    </row>
    <row r="42" spans="1:26" s="170" customFormat="1">
      <c r="A42" s="49" t="s">
        <v>234</v>
      </c>
      <c r="B42" s="49"/>
      <c r="C42" s="49"/>
      <c r="D42" s="49"/>
      <c r="E42" s="49"/>
      <c r="F42" s="49"/>
      <c r="G42" s="49"/>
      <c r="H42" s="49">
        <v>-600.53200000000004</v>
      </c>
      <c r="I42" s="49">
        <v>-1250</v>
      </c>
      <c r="J42" s="49">
        <v>-1250</v>
      </c>
      <c r="K42" s="49">
        <v>-1250</v>
      </c>
      <c r="L42" s="49">
        <v>-2394</v>
      </c>
      <c r="M42" s="49">
        <v>-4139</v>
      </c>
      <c r="N42" s="49">
        <v>-6577</v>
      </c>
      <c r="O42" s="49">
        <v>-9995</v>
      </c>
      <c r="P42" s="49">
        <v>-13522</v>
      </c>
      <c r="Q42" s="49">
        <v>-17021</v>
      </c>
      <c r="R42" s="49">
        <v>-20764</v>
      </c>
      <c r="S42" s="49">
        <v>-25750</v>
      </c>
      <c r="T42" s="49">
        <v>-32205</v>
      </c>
      <c r="U42" s="49">
        <v>-36658</v>
      </c>
      <c r="V42" s="49">
        <v>-42588</v>
      </c>
      <c r="W42" s="49">
        <v>-51354</v>
      </c>
      <c r="X42" s="49">
        <v>-60429</v>
      </c>
      <c r="Y42" s="49">
        <v>-71431</v>
      </c>
      <c r="Z42" s="49"/>
    </row>
    <row r="43" spans="1:26" s="170" customFormat="1">
      <c r="A43" s="49" t="s">
        <v>235</v>
      </c>
      <c r="B43" s="49"/>
      <c r="C43" s="49">
        <v>1</v>
      </c>
      <c r="D43" s="49">
        <v>1</v>
      </c>
      <c r="E43" s="49">
        <v>1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s="170" customFormat="1">
      <c r="A44" s="49" t="s">
        <v>236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170" customFormat="1">
      <c r="A45" s="49" t="s">
        <v>237</v>
      </c>
      <c r="B45" s="49">
        <v>3.9369999999999998</v>
      </c>
      <c r="C45" s="49">
        <v>28.509</v>
      </c>
      <c r="D45" s="49">
        <v>89.617000000000004</v>
      </c>
      <c r="E45" s="49">
        <v>127.788</v>
      </c>
      <c r="F45" s="49">
        <v>49.014000000000003</v>
      </c>
      <c r="G45" s="49">
        <v>103.66200000000001</v>
      </c>
      <c r="H45" s="49">
        <v>277.74599999999998</v>
      </c>
      <c r="I45" s="49">
        <v>108.837</v>
      </c>
      <c r="J45" s="49">
        <v>194</v>
      </c>
      <c r="K45" s="49">
        <v>95</v>
      </c>
      <c r="L45" s="49">
        <v>-2</v>
      </c>
      <c r="M45" s="49">
        <v>61</v>
      </c>
      <c r="N45" s="49">
        <v>178</v>
      </c>
      <c r="O45" s="49">
        <v>-260</v>
      </c>
      <c r="P45" s="49">
        <v>-676</v>
      </c>
      <c r="Q45" s="49">
        <v>-924</v>
      </c>
      <c r="R45" s="49">
        <v>-497</v>
      </c>
      <c r="S45" s="49">
        <v>-718</v>
      </c>
      <c r="T45" s="49">
        <v>-673</v>
      </c>
      <c r="U45" s="49">
        <v>-680</v>
      </c>
      <c r="V45" s="49">
        <v>-809</v>
      </c>
      <c r="W45" s="49">
        <v>-1253</v>
      </c>
      <c r="X45" s="49">
        <v>-1099</v>
      </c>
      <c r="Y45" s="49">
        <v>-1433</v>
      </c>
      <c r="Z45" s="49"/>
    </row>
    <row r="46" spans="1:26" s="170" customFormat="1">
      <c r="A46" s="49" t="s">
        <v>163</v>
      </c>
      <c r="B46" s="49"/>
      <c r="C46" s="49">
        <v>0.64400000000000002</v>
      </c>
      <c r="D46" s="49">
        <v>4.62</v>
      </c>
      <c r="E46" s="49">
        <v>4.62</v>
      </c>
      <c r="F46" s="49">
        <v>4.62</v>
      </c>
      <c r="G46" s="49">
        <v>4.62</v>
      </c>
      <c r="H46" s="49">
        <v>4.62</v>
      </c>
      <c r="I46" s="49">
        <v>4.62</v>
      </c>
      <c r="J46" s="49">
        <v>8</v>
      </c>
      <c r="K46" s="49">
        <v>11</v>
      </c>
      <c r="L46" s="49">
        <v>9</v>
      </c>
      <c r="M46" s="49">
        <v>12</v>
      </c>
      <c r="N46" s="49">
        <v>11</v>
      </c>
      <c r="O46" s="49">
        <v>34</v>
      </c>
      <c r="P46" s="49">
        <v>34</v>
      </c>
      <c r="Q46" s="49">
        <v>28</v>
      </c>
      <c r="R46" s="49">
        <v>100</v>
      </c>
      <c r="S46" s="49">
        <v>94</v>
      </c>
      <c r="T46" s="49">
        <v>98</v>
      </c>
      <c r="U46" s="49">
        <v>126</v>
      </c>
      <c r="V46" s="49">
        <v>100</v>
      </c>
      <c r="W46" s="49">
        <v>79</v>
      </c>
      <c r="X46" s="49">
        <v>68</v>
      </c>
      <c r="Y46" s="49">
        <v>30</v>
      </c>
      <c r="Z46" s="49"/>
    </row>
    <row r="47" spans="1:26" s="170" customFormat="1">
      <c r="A47" s="49" t="s">
        <v>238</v>
      </c>
      <c r="B47" s="173">
        <v>-1.1368683772161999E-13</v>
      </c>
      <c r="C47" s="173">
        <v>-1.1368683772161999E-13</v>
      </c>
      <c r="D47" s="173"/>
      <c r="E47" s="173"/>
      <c r="F47" s="173">
        <v>1.3999999999896E-2</v>
      </c>
      <c r="G47" s="173">
        <v>1.3999999999668999E-2</v>
      </c>
      <c r="H47" s="173">
        <v>1.3999999999668999E-2</v>
      </c>
      <c r="I47" s="173">
        <v>1.4000000000124E-2</v>
      </c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49"/>
    </row>
    <row r="48" spans="1:26" s="170" customFormat="1">
      <c r="A48" s="174" t="s">
        <v>239</v>
      </c>
      <c r="B48" s="174">
        <v>606.66099999999994</v>
      </c>
      <c r="C48" s="174">
        <v>1024.05</v>
      </c>
      <c r="D48" s="174">
        <v>703.34100000000001</v>
      </c>
      <c r="E48" s="174">
        <v>979.572</v>
      </c>
      <c r="F48" s="174">
        <v>1173.768</v>
      </c>
      <c r="G48" s="174">
        <v>2368.9789999999998</v>
      </c>
      <c r="H48" s="174">
        <v>3031.9270000000001</v>
      </c>
      <c r="I48" s="174">
        <v>1931.9749999999999</v>
      </c>
      <c r="J48" s="174">
        <v>3512</v>
      </c>
      <c r="K48" s="174">
        <v>5216</v>
      </c>
      <c r="L48" s="174">
        <v>5877</v>
      </c>
      <c r="M48" s="174">
        <v>6929</v>
      </c>
      <c r="N48" s="174">
        <v>7495</v>
      </c>
      <c r="O48" s="174">
        <v>6824</v>
      </c>
      <c r="P48" s="174">
        <v>6062</v>
      </c>
      <c r="Q48" s="174">
        <v>5684</v>
      </c>
      <c r="R48" s="174">
        <v>5568</v>
      </c>
      <c r="S48" s="174">
        <v>5489</v>
      </c>
      <c r="T48" s="174">
        <v>5991</v>
      </c>
      <c r="U48" s="174">
        <v>6517</v>
      </c>
      <c r="V48" s="174">
        <v>7412</v>
      </c>
      <c r="W48" s="174">
        <v>6377</v>
      </c>
      <c r="X48" s="174">
        <v>6997</v>
      </c>
      <c r="Y48" s="174">
        <v>6515</v>
      </c>
      <c r="Z48" s="49"/>
    </row>
    <row r="49" spans="1:26" s="170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70" customFormat="1" ht="11.25" customHeight="1" thickBot="1">
      <c r="A50" s="174" t="s">
        <v>240</v>
      </c>
      <c r="B50" s="180">
        <v>1486.3050000000001</v>
      </c>
      <c r="C50" s="180">
        <v>2260.875</v>
      </c>
      <c r="D50" s="180">
        <v>2900.9050000000002</v>
      </c>
      <c r="E50" s="180">
        <v>3264.67</v>
      </c>
      <c r="F50" s="180">
        <v>3700.5439999999999</v>
      </c>
      <c r="G50" s="180">
        <v>5082.47</v>
      </c>
      <c r="H50" s="180">
        <v>6260.0410000000002</v>
      </c>
      <c r="I50" s="180">
        <v>6475.8490000000002</v>
      </c>
      <c r="J50" s="180">
        <v>7470</v>
      </c>
      <c r="K50" s="180">
        <v>8837</v>
      </c>
      <c r="L50" s="180">
        <v>10693</v>
      </c>
      <c r="M50" s="180">
        <v>12462</v>
      </c>
      <c r="N50" s="180">
        <v>14242</v>
      </c>
      <c r="O50" s="180">
        <v>15329</v>
      </c>
      <c r="P50" s="180">
        <v>16250</v>
      </c>
      <c r="Q50" s="180">
        <v>18675</v>
      </c>
      <c r="R50" s="180">
        <v>21329</v>
      </c>
      <c r="S50" s="180">
        <v>24860</v>
      </c>
      <c r="T50" s="180">
        <v>29236</v>
      </c>
      <c r="U50" s="180">
        <v>33584</v>
      </c>
      <c r="V50" s="180">
        <v>37669</v>
      </c>
      <c r="W50" s="180">
        <v>38724</v>
      </c>
      <c r="X50" s="180">
        <v>42448</v>
      </c>
      <c r="Y50" s="180">
        <v>48081</v>
      </c>
      <c r="Z50" s="49"/>
    </row>
    <row r="51" spans="1:26" s="170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70" customFormat="1">
      <c r="A52" s="174" t="s">
        <v>241</v>
      </c>
      <c r="B52" s="49">
        <v>717.1</v>
      </c>
      <c r="C52" s="49">
        <v>862.04</v>
      </c>
      <c r="D52" s="49">
        <v>1000</v>
      </c>
      <c r="E52" s="49">
        <v>1000.252</v>
      </c>
      <c r="F52" s="49">
        <v>1349.7090000000001</v>
      </c>
      <c r="G52" s="49">
        <v>1349.71</v>
      </c>
      <c r="H52" s="49">
        <v>1312.72</v>
      </c>
      <c r="I52" s="49">
        <v>1293.6469999999999</v>
      </c>
      <c r="J52" s="49">
        <v>1297.711</v>
      </c>
      <c r="K52" s="49">
        <v>1308.9860000000001</v>
      </c>
      <c r="L52" s="49">
        <v>1268.6369999999999</v>
      </c>
      <c r="M52" s="49">
        <v>1232.4390000000001</v>
      </c>
      <c r="N52" s="49">
        <v>1148.838</v>
      </c>
      <c r="O52" s="49">
        <v>1152.5619999999999</v>
      </c>
      <c r="P52" s="49">
        <v>1116</v>
      </c>
      <c r="Q52" s="49">
        <v>1081</v>
      </c>
      <c r="R52" s="49">
        <v>1054</v>
      </c>
      <c r="S52" s="49">
        <v>1031</v>
      </c>
      <c r="T52" s="49">
        <v>1007.415</v>
      </c>
      <c r="U52" s="49">
        <v>995.45500000000004</v>
      </c>
      <c r="V52" s="49">
        <v>980</v>
      </c>
      <c r="W52" s="49">
        <v>956</v>
      </c>
      <c r="X52" s="49">
        <v>934</v>
      </c>
      <c r="Y52" s="49">
        <v>914.06399999999996</v>
      </c>
      <c r="Z52" s="49"/>
    </row>
    <row r="53" spans="1:26" s="17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70" customFormat="1">
      <c r="A54" s="174" t="s">
        <v>242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70" customFormat="1">
      <c r="A55" s="49" t="s">
        <v>243</v>
      </c>
      <c r="B55" s="177">
        <f t="shared" ref="B55:Y55" si="0">B48</f>
        <v>606.66099999999994</v>
      </c>
      <c r="C55" s="177">
        <f t="shared" si="0"/>
        <v>1024.05</v>
      </c>
      <c r="D55" s="177">
        <f t="shared" si="0"/>
        <v>703.34100000000001</v>
      </c>
      <c r="E55" s="177">
        <f t="shared" si="0"/>
        <v>979.572</v>
      </c>
      <c r="F55" s="177">
        <f t="shared" si="0"/>
        <v>1173.768</v>
      </c>
      <c r="G55" s="177">
        <f t="shared" si="0"/>
        <v>2368.9789999999998</v>
      </c>
      <c r="H55" s="177">
        <f t="shared" si="0"/>
        <v>3031.9270000000001</v>
      </c>
      <c r="I55" s="177">
        <f t="shared" si="0"/>
        <v>1931.9749999999999</v>
      </c>
      <c r="J55" s="177">
        <f t="shared" si="0"/>
        <v>3512</v>
      </c>
      <c r="K55" s="177">
        <f t="shared" si="0"/>
        <v>5216</v>
      </c>
      <c r="L55" s="177">
        <f t="shared" si="0"/>
        <v>5877</v>
      </c>
      <c r="M55" s="177">
        <f t="shared" si="0"/>
        <v>6929</v>
      </c>
      <c r="N55" s="177">
        <f t="shared" si="0"/>
        <v>7495</v>
      </c>
      <c r="O55" s="177">
        <f t="shared" si="0"/>
        <v>6824</v>
      </c>
      <c r="P55" s="177">
        <f t="shared" si="0"/>
        <v>6062</v>
      </c>
      <c r="Q55" s="177">
        <f t="shared" si="0"/>
        <v>5684</v>
      </c>
      <c r="R55" s="177">
        <f t="shared" si="0"/>
        <v>5568</v>
      </c>
      <c r="S55" s="177">
        <f t="shared" si="0"/>
        <v>5489</v>
      </c>
      <c r="T55" s="177">
        <f t="shared" si="0"/>
        <v>5991</v>
      </c>
      <c r="U55" s="177">
        <f t="shared" si="0"/>
        <v>6517</v>
      </c>
      <c r="V55" s="177">
        <f t="shared" si="0"/>
        <v>7412</v>
      </c>
      <c r="W55" s="177">
        <f t="shared" si="0"/>
        <v>6377</v>
      </c>
      <c r="X55" s="177">
        <f t="shared" si="0"/>
        <v>6997</v>
      </c>
      <c r="Y55" s="177">
        <f t="shared" si="0"/>
        <v>6515</v>
      </c>
      <c r="Z55" s="49"/>
    </row>
    <row r="56" spans="1:26" s="170" customFormat="1">
      <c r="A56" s="49" t="s">
        <v>244</v>
      </c>
      <c r="B56" s="177">
        <f t="shared" ref="B56:Y56" si="1">B32+B33</f>
        <v>80.064999999999998</v>
      </c>
      <c r="C56" s="177">
        <f t="shared" si="1"/>
        <v>80.106999999999999</v>
      </c>
      <c r="D56" s="177">
        <f t="shared" si="1"/>
        <v>229.57400000000001</v>
      </c>
      <c r="E56" s="177">
        <f t="shared" si="1"/>
        <v>229.56899999999999</v>
      </c>
      <c r="F56" s="177">
        <f t="shared" si="1"/>
        <v>229.489</v>
      </c>
      <c r="G56" s="177">
        <f t="shared" si="1"/>
        <v>229.66800000000001</v>
      </c>
      <c r="H56" s="177">
        <f t="shared" si="1"/>
        <v>149.82400000000001</v>
      </c>
      <c r="I56" s="177">
        <f t="shared" si="1"/>
        <v>19.387</v>
      </c>
      <c r="J56" s="177">
        <f t="shared" si="1"/>
        <v>22</v>
      </c>
      <c r="K56" s="177">
        <f t="shared" si="1"/>
        <v>0</v>
      </c>
      <c r="L56" s="177">
        <f t="shared" si="1"/>
        <v>0</v>
      </c>
      <c r="M56" s="177">
        <f t="shared" si="1"/>
        <v>0</v>
      </c>
      <c r="N56" s="177">
        <f t="shared" si="1"/>
        <v>0</v>
      </c>
      <c r="O56" s="177">
        <f t="shared" si="1"/>
        <v>1494</v>
      </c>
      <c r="P56" s="177">
        <f t="shared" si="1"/>
        <v>3268</v>
      </c>
      <c r="Q56" s="177">
        <f t="shared" si="1"/>
        <v>5180</v>
      </c>
      <c r="R56" s="177">
        <f t="shared" si="1"/>
        <v>5424</v>
      </c>
      <c r="S56" s="177">
        <f t="shared" si="1"/>
        <v>5834</v>
      </c>
      <c r="T56" s="177">
        <f t="shared" si="1"/>
        <v>8527</v>
      </c>
      <c r="U56" s="177">
        <f t="shared" si="1"/>
        <v>12023</v>
      </c>
      <c r="V56" s="177">
        <f t="shared" si="1"/>
        <v>13109</v>
      </c>
      <c r="W56" s="177">
        <f t="shared" si="1"/>
        <v>13749</v>
      </c>
      <c r="X56" s="177">
        <f t="shared" si="1"/>
        <v>14344</v>
      </c>
      <c r="Y56" s="177">
        <f t="shared" si="1"/>
        <v>17476</v>
      </c>
      <c r="Z56" s="49"/>
    </row>
    <row r="57" spans="1:26" s="170" customFormat="1">
      <c r="A57" s="49" t="s">
        <v>245</v>
      </c>
      <c r="B57" s="177">
        <f t="shared" ref="B57:Y57" si="2">B26</f>
        <v>9.5310000000000006</v>
      </c>
      <c r="C57" s="177">
        <f t="shared" si="2"/>
        <v>0</v>
      </c>
      <c r="D57" s="177">
        <f t="shared" si="2"/>
        <v>0</v>
      </c>
      <c r="E57" s="177">
        <f t="shared" si="2"/>
        <v>0</v>
      </c>
      <c r="F57" s="177">
        <f t="shared" si="2"/>
        <v>0</v>
      </c>
      <c r="G57" s="177">
        <f t="shared" si="2"/>
        <v>0</v>
      </c>
      <c r="H57" s="177">
        <f t="shared" si="2"/>
        <v>80</v>
      </c>
      <c r="I57" s="177">
        <f t="shared" si="2"/>
        <v>149.38</v>
      </c>
      <c r="J57" s="177">
        <f t="shared" si="2"/>
        <v>0</v>
      </c>
      <c r="K57" s="177">
        <f t="shared" si="2"/>
        <v>0</v>
      </c>
      <c r="L57" s="177">
        <f t="shared" si="2"/>
        <v>0</v>
      </c>
      <c r="M57" s="177">
        <f t="shared" si="2"/>
        <v>0</v>
      </c>
      <c r="N57" s="177">
        <f t="shared" si="2"/>
        <v>0</v>
      </c>
      <c r="O57" s="177">
        <f t="shared" si="2"/>
        <v>0</v>
      </c>
      <c r="P57" s="177">
        <f t="shared" si="2"/>
        <v>0</v>
      </c>
      <c r="Q57" s="177">
        <f t="shared" si="2"/>
        <v>0</v>
      </c>
      <c r="R57" s="177">
        <f t="shared" si="2"/>
        <v>0</v>
      </c>
      <c r="S57" s="177">
        <f t="shared" si="2"/>
        <v>500</v>
      </c>
      <c r="T57" s="177">
        <f t="shared" si="2"/>
        <v>0</v>
      </c>
      <c r="U57" s="177">
        <f t="shared" si="2"/>
        <v>649</v>
      </c>
      <c r="V57" s="177">
        <f t="shared" si="2"/>
        <v>792</v>
      </c>
      <c r="W57" s="177">
        <f t="shared" si="2"/>
        <v>274</v>
      </c>
      <c r="X57" s="177">
        <f t="shared" si="2"/>
        <v>1337</v>
      </c>
      <c r="Y57" s="177">
        <f t="shared" si="2"/>
        <v>750</v>
      </c>
      <c r="Z57" s="49"/>
    </row>
    <row r="58" spans="1:26" s="170" customFormat="1">
      <c r="A58" s="49" t="s">
        <v>246</v>
      </c>
      <c r="B58" s="177">
        <f t="shared" ref="B58:Y58" si="3">B46</f>
        <v>0</v>
      </c>
      <c r="C58" s="177">
        <f t="shared" si="3"/>
        <v>0.64400000000000002</v>
      </c>
      <c r="D58" s="177">
        <f t="shared" si="3"/>
        <v>4.62</v>
      </c>
      <c r="E58" s="177">
        <f t="shared" si="3"/>
        <v>4.62</v>
      </c>
      <c r="F58" s="177">
        <f t="shared" si="3"/>
        <v>4.62</v>
      </c>
      <c r="G58" s="177">
        <f t="shared" si="3"/>
        <v>4.62</v>
      </c>
      <c r="H58" s="177">
        <f t="shared" si="3"/>
        <v>4.62</v>
      </c>
      <c r="I58" s="177">
        <f t="shared" si="3"/>
        <v>4.62</v>
      </c>
      <c r="J58" s="177">
        <f t="shared" si="3"/>
        <v>8</v>
      </c>
      <c r="K58" s="177">
        <f t="shared" si="3"/>
        <v>11</v>
      </c>
      <c r="L58" s="177">
        <f t="shared" si="3"/>
        <v>9</v>
      </c>
      <c r="M58" s="177">
        <f t="shared" si="3"/>
        <v>12</v>
      </c>
      <c r="N58" s="177">
        <f t="shared" si="3"/>
        <v>11</v>
      </c>
      <c r="O58" s="177">
        <f t="shared" si="3"/>
        <v>34</v>
      </c>
      <c r="P58" s="177">
        <f t="shared" si="3"/>
        <v>34</v>
      </c>
      <c r="Q58" s="177">
        <f t="shared" si="3"/>
        <v>28</v>
      </c>
      <c r="R58" s="177">
        <f t="shared" si="3"/>
        <v>100</v>
      </c>
      <c r="S58" s="177">
        <f t="shared" si="3"/>
        <v>94</v>
      </c>
      <c r="T58" s="177">
        <f t="shared" si="3"/>
        <v>98</v>
      </c>
      <c r="U58" s="177">
        <f t="shared" si="3"/>
        <v>126</v>
      </c>
      <c r="V58" s="177">
        <f t="shared" si="3"/>
        <v>100</v>
      </c>
      <c r="W58" s="177">
        <f t="shared" si="3"/>
        <v>79</v>
      </c>
      <c r="X58" s="177">
        <f t="shared" si="3"/>
        <v>68</v>
      </c>
      <c r="Y58" s="177">
        <f t="shared" si="3"/>
        <v>30</v>
      </c>
      <c r="Z58" s="49"/>
    </row>
    <row r="59" spans="1:26" s="170" customFormat="1">
      <c r="A59" s="49" t="s">
        <v>247</v>
      </c>
      <c r="B59" s="178">
        <f t="shared" ref="B59:Y59" si="4">B5</f>
        <v>176.143</v>
      </c>
      <c r="C59" s="178">
        <f t="shared" si="4"/>
        <v>336.47399999999999</v>
      </c>
      <c r="D59" s="178">
        <f t="shared" si="4"/>
        <v>374.16899999999998</v>
      </c>
      <c r="E59" s="178">
        <f t="shared" si="4"/>
        <v>328.99599999999998</v>
      </c>
      <c r="F59" s="178">
        <f t="shared" si="4"/>
        <v>545.27300000000002</v>
      </c>
      <c r="G59" s="178">
        <f t="shared" si="4"/>
        <v>1185.08</v>
      </c>
      <c r="H59" s="178">
        <f t="shared" si="4"/>
        <v>1659.2950000000001</v>
      </c>
      <c r="I59" s="178">
        <f t="shared" si="4"/>
        <v>1505.16</v>
      </c>
      <c r="J59" s="178">
        <f t="shared" si="4"/>
        <v>2055</v>
      </c>
      <c r="K59" s="178">
        <f t="shared" si="4"/>
        <v>3067</v>
      </c>
      <c r="L59" s="178">
        <f t="shared" si="4"/>
        <v>3734</v>
      </c>
      <c r="M59" s="178">
        <f t="shared" si="4"/>
        <v>2052</v>
      </c>
      <c r="N59" s="178">
        <f t="shared" si="4"/>
        <v>3599</v>
      </c>
      <c r="O59" s="178">
        <f t="shared" si="4"/>
        <v>5137</v>
      </c>
      <c r="P59" s="178">
        <f t="shared" si="4"/>
        <v>5747</v>
      </c>
      <c r="Q59" s="178">
        <f t="shared" si="4"/>
        <v>6721</v>
      </c>
      <c r="R59" s="178">
        <f t="shared" si="4"/>
        <v>5933</v>
      </c>
      <c r="S59" s="178">
        <f t="shared" si="4"/>
        <v>6682</v>
      </c>
      <c r="T59" s="178">
        <f t="shared" si="4"/>
        <v>6988</v>
      </c>
      <c r="U59" s="178">
        <f t="shared" si="4"/>
        <v>10113</v>
      </c>
      <c r="V59" s="178">
        <f t="shared" si="4"/>
        <v>7421</v>
      </c>
      <c r="W59" s="178">
        <f t="shared" si="4"/>
        <v>7008</v>
      </c>
      <c r="X59" s="178">
        <f t="shared" si="4"/>
        <v>8588</v>
      </c>
      <c r="Y59" s="178">
        <f t="shared" si="4"/>
        <v>8442</v>
      </c>
      <c r="Z59" s="49"/>
    </row>
    <row r="60" spans="1:26" s="170" customFormat="1">
      <c r="A60" s="49" t="s">
        <v>248</v>
      </c>
      <c r="B60" s="49">
        <f t="shared" ref="B60:Y60" si="5">SUM(B55:B58)-B59</f>
        <v>520.11399999999981</v>
      </c>
      <c r="C60" s="49">
        <f t="shared" si="5"/>
        <v>768.327</v>
      </c>
      <c r="D60" s="49">
        <f t="shared" si="5"/>
        <v>563.36599999999999</v>
      </c>
      <c r="E60" s="49">
        <f t="shared" si="5"/>
        <v>884.76499999999999</v>
      </c>
      <c r="F60" s="49">
        <f t="shared" si="5"/>
        <v>862.60399999999993</v>
      </c>
      <c r="G60" s="49">
        <f t="shared" si="5"/>
        <v>1418.1869999999999</v>
      </c>
      <c r="H60" s="49">
        <f t="shared" si="5"/>
        <v>1607.076</v>
      </c>
      <c r="I60" s="49">
        <f t="shared" si="5"/>
        <v>600.20199999999954</v>
      </c>
      <c r="J60" s="49">
        <f t="shared" si="5"/>
        <v>1487</v>
      </c>
      <c r="K60" s="49">
        <f t="shared" si="5"/>
        <v>2160</v>
      </c>
      <c r="L60" s="49">
        <f t="shared" si="5"/>
        <v>2152</v>
      </c>
      <c r="M60" s="49">
        <f t="shared" si="5"/>
        <v>4889</v>
      </c>
      <c r="N60" s="49">
        <f t="shared" si="5"/>
        <v>3907</v>
      </c>
      <c r="O60" s="49">
        <f t="shared" si="5"/>
        <v>3215</v>
      </c>
      <c r="P60" s="49">
        <f t="shared" si="5"/>
        <v>3617</v>
      </c>
      <c r="Q60" s="49">
        <f t="shared" si="5"/>
        <v>4171</v>
      </c>
      <c r="R60" s="49">
        <f t="shared" si="5"/>
        <v>5159</v>
      </c>
      <c r="S60" s="49">
        <f t="shared" si="5"/>
        <v>5235</v>
      </c>
      <c r="T60" s="49">
        <f t="shared" si="5"/>
        <v>7628</v>
      </c>
      <c r="U60" s="49">
        <f t="shared" si="5"/>
        <v>9202</v>
      </c>
      <c r="V60" s="49">
        <f t="shared" si="5"/>
        <v>13992</v>
      </c>
      <c r="W60" s="49">
        <f t="shared" si="5"/>
        <v>13471</v>
      </c>
      <c r="X60" s="49">
        <f t="shared" si="5"/>
        <v>14158</v>
      </c>
      <c r="Y60" s="49">
        <f t="shared" si="5"/>
        <v>16329</v>
      </c>
      <c r="Z60" s="49"/>
    </row>
    <row r="61" spans="1:26" s="170" customFormat="1">
      <c r="A61" s="17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H11" sqref="H11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43920</v>
      </c>
      <c r="D3" s="88">
        <v>245.85</v>
      </c>
      <c r="E3" s="88"/>
    </row>
    <row r="4" spans="3:15">
      <c r="C4" s="87">
        <v>43921</v>
      </c>
      <c r="D4" s="88">
        <v>252.46</v>
      </c>
      <c r="E4" s="88"/>
    </row>
    <row r="5" spans="3:15">
      <c r="C5" s="87">
        <v>43922</v>
      </c>
      <c r="D5" s="88">
        <v>230.94</v>
      </c>
      <c r="E5" s="88"/>
    </row>
    <row r="6" spans="3:15">
      <c r="C6" s="87">
        <v>43923</v>
      </c>
      <c r="D6" s="88">
        <v>228.39</v>
      </c>
      <c r="E6" s="88"/>
    </row>
    <row r="7" spans="3:15">
      <c r="C7" s="87">
        <v>43924</v>
      </c>
      <c r="D7" s="88">
        <v>236.98</v>
      </c>
      <c r="E7" s="88"/>
    </row>
    <row r="8" spans="3:15">
      <c r="C8" s="87">
        <v>43927</v>
      </c>
      <c r="D8" s="88">
        <v>252</v>
      </c>
      <c r="E8" s="88"/>
    </row>
    <row r="9" spans="3:15">
      <c r="C9" s="87">
        <v>43928</v>
      </c>
      <c r="D9" s="88">
        <v>281.61</v>
      </c>
      <c r="E9" s="88"/>
    </row>
    <row r="10" spans="3:15">
      <c r="C10" s="87">
        <v>43929</v>
      </c>
      <c r="D10" s="88">
        <v>262.51</v>
      </c>
      <c r="E10" s="88"/>
    </row>
    <row r="11" spans="3:15">
      <c r="C11" s="87">
        <v>43930</v>
      </c>
      <c r="D11" s="88">
        <v>275.13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43934</v>
      </c>
      <c r="D12" s="88">
        <v>268.2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43935</v>
      </c>
      <c r="D13" s="88">
        <v>269.88</v>
      </c>
      <c r="E13" s="88"/>
    </row>
    <row r="14" spans="3:15">
      <c r="C14" s="87">
        <v>43936</v>
      </c>
      <c r="D14" s="88">
        <v>260.51</v>
      </c>
      <c r="E14" s="88"/>
    </row>
    <row r="15" spans="3:15">
      <c r="C15" s="87">
        <v>43937</v>
      </c>
      <c r="D15" s="88">
        <v>258.39</v>
      </c>
      <c r="E15" s="88"/>
    </row>
    <row r="16" spans="3:15">
      <c r="C16" s="87">
        <v>43938</v>
      </c>
      <c r="D16" s="88">
        <v>258.25</v>
      </c>
      <c r="E16" s="88"/>
    </row>
    <row r="17" spans="3:5">
      <c r="C17" s="87">
        <v>43941</v>
      </c>
      <c r="D17" s="88">
        <v>254.51</v>
      </c>
      <c r="E17" s="88"/>
    </row>
    <row r="18" spans="3:5">
      <c r="C18" s="87">
        <v>43942</v>
      </c>
      <c r="D18" s="88">
        <v>246.65</v>
      </c>
      <c r="E18" s="88"/>
    </row>
    <row r="19" spans="3:5">
      <c r="C19" s="87">
        <v>43943</v>
      </c>
      <c r="D19" s="88">
        <v>251.46</v>
      </c>
      <c r="E19" s="88"/>
    </row>
    <row r="20" spans="3:5">
      <c r="C20" s="87">
        <v>43944</v>
      </c>
      <c r="D20" s="88">
        <v>259.39</v>
      </c>
      <c r="E20" s="88"/>
    </row>
    <row r="21" spans="3:5">
      <c r="C21" s="87">
        <v>43945</v>
      </c>
      <c r="D21" s="88">
        <v>258.43</v>
      </c>
      <c r="E21" s="88"/>
    </row>
    <row r="22" spans="3:5">
      <c r="C22" s="87">
        <v>43948</v>
      </c>
      <c r="D22" s="88">
        <v>260.22000000000003</v>
      </c>
      <c r="E22" s="88"/>
    </row>
    <row r="23" spans="3:5">
      <c r="C23" s="87">
        <v>43949</v>
      </c>
      <c r="D23" s="88">
        <v>270.39999999999998</v>
      </c>
      <c r="E23" s="88"/>
    </row>
    <row r="24" spans="3:5">
      <c r="C24" s="87">
        <v>43950</v>
      </c>
      <c r="D24" s="88">
        <v>278.45</v>
      </c>
      <c r="E24" s="88"/>
    </row>
    <row r="25" spans="3:5">
      <c r="C25" s="87">
        <v>43951</v>
      </c>
      <c r="D25" s="88">
        <v>278.43</v>
      </c>
      <c r="E25" s="88"/>
    </row>
    <row r="26" spans="3:5">
      <c r="C26" s="87">
        <v>43952</v>
      </c>
      <c r="D26" s="88">
        <v>268.7</v>
      </c>
      <c r="E26" s="88"/>
    </row>
    <row r="27" spans="3:5">
      <c r="C27" s="87">
        <v>43955</v>
      </c>
      <c r="D27" s="88">
        <v>265.5</v>
      </c>
      <c r="E27" s="88"/>
    </row>
    <row r="28" spans="3:5">
      <c r="C28" s="87">
        <v>43956</v>
      </c>
      <c r="D28" s="88">
        <v>276.83999999999997</v>
      </c>
      <c r="E28" s="88"/>
    </row>
    <row r="29" spans="3:5">
      <c r="C29" s="87">
        <v>43957</v>
      </c>
      <c r="D29" s="88">
        <v>276.95999999999998</v>
      </c>
      <c r="E29" s="88"/>
    </row>
    <row r="30" spans="3:5">
      <c r="C30" s="87">
        <v>43958</v>
      </c>
      <c r="D30" s="88">
        <v>277.81</v>
      </c>
      <c r="E30" s="88"/>
    </row>
    <row r="31" spans="3:5">
      <c r="C31" s="87">
        <v>43959</v>
      </c>
      <c r="D31" s="88">
        <v>283.39999999999998</v>
      </c>
      <c r="E31" s="88"/>
    </row>
    <row r="32" spans="3:5">
      <c r="C32" s="87">
        <v>43962</v>
      </c>
      <c r="D32" s="88">
        <v>279.5</v>
      </c>
      <c r="E32" s="88"/>
    </row>
    <row r="33" spans="3:5">
      <c r="C33" s="87">
        <v>43963</v>
      </c>
      <c r="D33" s="88">
        <v>280.45</v>
      </c>
      <c r="E33" s="88"/>
    </row>
    <row r="34" spans="3:5">
      <c r="C34" s="87">
        <v>43964</v>
      </c>
      <c r="D34" s="88">
        <v>272.3</v>
      </c>
      <c r="E34" s="88"/>
    </row>
    <row r="35" spans="3:5">
      <c r="C35" s="87">
        <v>43965</v>
      </c>
      <c r="D35" s="88">
        <v>270.2</v>
      </c>
      <c r="E35" s="88"/>
    </row>
    <row r="36" spans="3:5">
      <c r="C36" s="87">
        <v>43966</v>
      </c>
      <c r="D36" s="88">
        <v>276.04000000000002</v>
      </c>
      <c r="E36" s="88"/>
    </row>
    <row r="37" spans="3:5">
      <c r="C37" s="87">
        <v>43969</v>
      </c>
      <c r="D37" s="88">
        <v>285.45999999999998</v>
      </c>
      <c r="E37" s="88"/>
    </row>
    <row r="38" spans="3:5">
      <c r="C38" s="87">
        <v>43970</v>
      </c>
      <c r="D38" s="88">
        <v>289.17</v>
      </c>
      <c r="E38" s="88"/>
    </row>
    <row r="39" spans="3:5">
      <c r="C39" s="87">
        <v>43971</v>
      </c>
      <c r="D39" s="88">
        <v>295.75</v>
      </c>
      <c r="E39" s="88"/>
    </row>
    <row r="40" spans="3:5">
      <c r="C40" s="87">
        <v>43972</v>
      </c>
      <c r="D40" s="88">
        <v>299.37</v>
      </c>
      <c r="E40" s="88"/>
    </row>
    <row r="41" spans="3:5">
      <c r="C41" s="87">
        <v>43973</v>
      </c>
      <c r="D41" s="88">
        <v>295.06</v>
      </c>
      <c r="E41" s="88"/>
    </row>
    <row r="42" spans="3:5">
      <c r="C42" s="87">
        <v>43977</v>
      </c>
      <c r="D42" s="88">
        <v>304.62</v>
      </c>
      <c r="E42" s="88"/>
    </row>
    <row r="43" spans="3:5">
      <c r="C43" s="87">
        <v>43978</v>
      </c>
      <c r="D43" s="88">
        <v>304</v>
      </c>
      <c r="E43" s="88"/>
    </row>
    <row r="44" spans="3:5">
      <c r="C44" s="87">
        <v>43979</v>
      </c>
      <c r="D44" s="88">
        <v>300.98</v>
      </c>
      <c r="E44" s="88"/>
    </row>
    <row r="45" spans="3:5">
      <c r="C45" s="87">
        <v>43980</v>
      </c>
      <c r="D45" s="88">
        <v>302</v>
      </c>
      <c r="E45" s="88"/>
    </row>
    <row r="46" spans="3:5">
      <c r="C46" s="87">
        <v>43983</v>
      </c>
      <c r="D46" s="88">
        <v>300.8</v>
      </c>
      <c r="E46" s="88"/>
    </row>
    <row r="47" spans="3:5">
      <c r="C47" s="87">
        <v>43984</v>
      </c>
      <c r="D47" s="88">
        <v>304.99</v>
      </c>
      <c r="E47" s="88"/>
    </row>
    <row r="48" spans="3:5">
      <c r="C48" s="87">
        <v>43985</v>
      </c>
      <c r="D48" s="88">
        <v>305.48</v>
      </c>
      <c r="E48" s="88"/>
    </row>
    <row r="49" spans="3:5">
      <c r="C49" s="87">
        <v>43986</v>
      </c>
      <c r="D49" s="88">
        <v>305.44</v>
      </c>
      <c r="E49" s="88"/>
    </row>
    <row r="50" spans="3:5">
      <c r="C50" s="87">
        <v>43987</v>
      </c>
      <c r="D50" s="88">
        <v>306.81</v>
      </c>
      <c r="E50" s="88"/>
    </row>
    <row r="51" spans="3:5">
      <c r="C51" s="87">
        <v>43990</v>
      </c>
      <c r="D51" s="88">
        <v>311.06</v>
      </c>
      <c r="E51" s="88"/>
    </row>
    <row r="52" spans="3:5">
      <c r="C52" s="87">
        <v>43991</v>
      </c>
      <c r="D52" s="88">
        <v>309.77999999999997</v>
      </c>
      <c r="E52" s="88"/>
    </row>
    <row r="53" spans="3:5">
      <c r="C53" s="87">
        <v>43992</v>
      </c>
      <c r="D53" s="88">
        <v>312.39</v>
      </c>
      <c r="E53" s="88"/>
    </row>
    <row r="54" spans="3:5">
      <c r="C54" s="87">
        <v>43993</v>
      </c>
      <c r="D54" s="88">
        <v>305.01</v>
      </c>
      <c r="E54" s="88"/>
    </row>
    <row r="55" spans="3:5">
      <c r="C55" s="87">
        <v>43994</v>
      </c>
      <c r="D55" s="88">
        <v>298.79000000000002</v>
      </c>
      <c r="E55" s="88"/>
    </row>
    <row r="56" spans="3:5">
      <c r="C56" s="87">
        <v>43997</v>
      </c>
      <c r="D56" s="88">
        <v>290</v>
      </c>
      <c r="E56" s="88"/>
    </row>
    <row r="57" spans="3:5">
      <c r="C57" s="87">
        <v>43998</v>
      </c>
      <c r="D57" s="88">
        <v>305.91000000000003</v>
      </c>
      <c r="E57" s="88"/>
    </row>
    <row r="58" spans="3:5">
      <c r="C58" s="87">
        <v>43999</v>
      </c>
      <c r="D58" s="88">
        <v>305</v>
      </c>
      <c r="E58" s="88"/>
    </row>
    <row r="59" spans="3:5">
      <c r="C59" s="87">
        <v>44000</v>
      </c>
      <c r="D59" s="88">
        <v>301.83</v>
      </c>
      <c r="E59" s="88"/>
    </row>
    <row r="60" spans="3:5">
      <c r="C60" s="87">
        <v>44001</v>
      </c>
      <c r="D60" s="88">
        <v>309.5</v>
      </c>
      <c r="E60" s="88"/>
    </row>
    <row r="61" spans="3:5">
      <c r="C61" s="87">
        <v>44004</v>
      </c>
      <c r="D61" s="88">
        <v>299.60000000000002</v>
      </c>
      <c r="E61" s="88"/>
    </row>
    <row r="62" spans="3:5">
      <c r="C62" s="87">
        <v>44005</v>
      </c>
      <c r="D62" s="88">
        <v>307.02999999999997</v>
      </c>
      <c r="E62" s="88"/>
    </row>
    <row r="63" spans="3:5">
      <c r="C63" s="87">
        <v>44006</v>
      </c>
      <c r="D63" s="88">
        <v>305</v>
      </c>
      <c r="E63" s="88"/>
    </row>
    <row r="64" spans="3:5">
      <c r="C64" s="87">
        <v>44007</v>
      </c>
      <c r="D64" s="88">
        <v>294.16000000000003</v>
      </c>
      <c r="E64" s="88"/>
    </row>
    <row r="65" spans="3:5">
      <c r="C65" s="87">
        <v>44008</v>
      </c>
      <c r="D65" s="88">
        <v>296.88</v>
      </c>
      <c r="E65" s="88"/>
    </row>
    <row r="66" spans="3:5">
      <c r="C66" s="87">
        <v>44011</v>
      </c>
      <c r="D66" s="88">
        <v>291.33999999999997</v>
      </c>
      <c r="E66" s="88"/>
    </row>
    <row r="67" spans="3:5">
      <c r="C67" s="87">
        <v>44012</v>
      </c>
      <c r="D67" s="88">
        <v>293.08999999999997</v>
      </c>
      <c r="E67" s="88"/>
    </row>
    <row r="68" spans="3:5">
      <c r="C68" s="87">
        <v>44013</v>
      </c>
      <c r="D68" s="88">
        <v>295.95999999999998</v>
      </c>
      <c r="E68" s="88"/>
    </row>
    <row r="69" spans="3:5">
      <c r="C69" s="87">
        <v>44014</v>
      </c>
      <c r="D69" s="88">
        <v>304.33</v>
      </c>
      <c r="E69" s="88"/>
    </row>
    <row r="70" spans="3:5">
      <c r="C70" s="87">
        <v>44018</v>
      </c>
      <c r="D70" s="88">
        <v>306.64999999999998</v>
      </c>
      <c r="E70" s="88"/>
    </row>
    <row r="71" spans="3:5">
      <c r="C71" s="87">
        <v>44019</v>
      </c>
      <c r="D71" s="88">
        <v>303.19</v>
      </c>
      <c r="E71" s="88"/>
    </row>
    <row r="72" spans="3:5">
      <c r="C72" s="87">
        <v>44020</v>
      </c>
      <c r="D72" s="88">
        <v>300.91000000000003</v>
      </c>
      <c r="E72" s="88"/>
    </row>
    <row r="73" spans="3:5">
      <c r="C73" s="87">
        <v>44021</v>
      </c>
      <c r="D73" s="88">
        <v>299.62</v>
      </c>
      <c r="E73" s="88"/>
    </row>
    <row r="74" spans="3:5">
      <c r="C74" s="87">
        <v>44022</v>
      </c>
      <c r="D74" s="88">
        <v>294</v>
      </c>
      <c r="E74" s="88"/>
    </row>
    <row r="75" spans="3:5">
      <c r="C75" s="87">
        <v>44025</v>
      </c>
      <c r="D75" s="88">
        <v>297.86</v>
      </c>
      <c r="E75" s="88"/>
    </row>
    <row r="76" spans="3:5">
      <c r="C76" s="87">
        <v>44026</v>
      </c>
      <c r="D76" s="88">
        <v>292</v>
      </c>
      <c r="E76" s="88"/>
    </row>
    <row r="77" spans="3:5">
      <c r="C77" s="87">
        <v>44027</v>
      </c>
      <c r="D77" s="88">
        <v>303</v>
      </c>
      <c r="E77" s="88"/>
    </row>
    <row r="78" spans="3:5">
      <c r="C78" s="87">
        <v>44028</v>
      </c>
      <c r="D78" s="88">
        <v>302.97000000000003</v>
      </c>
      <c r="E78" s="88"/>
    </row>
    <row r="79" spans="3:5">
      <c r="C79" s="87">
        <v>44029</v>
      </c>
      <c r="D79" s="88">
        <v>301.73</v>
      </c>
      <c r="E79" s="88"/>
    </row>
    <row r="80" spans="3:5">
      <c r="C80" s="87">
        <v>44032</v>
      </c>
      <c r="D80" s="88">
        <v>301.92</v>
      </c>
      <c r="E80" s="88"/>
    </row>
    <row r="81" spans="3:5">
      <c r="C81" s="87">
        <v>44033</v>
      </c>
      <c r="D81" s="88">
        <v>313</v>
      </c>
      <c r="E81" s="88"/>
    </row>
    <row r="82" spans="3:5">
      <c r="C82" s="87">
        <v>44034</v>
      </c>
      <c r="D82" s="88">
        <v>308.13</v>
      </c>
      <c r="E82" s="88"/>
    </row>
    <row r="83" spans="3:5">
      <c r="C83" s="87">
        <v>44035</v>
      </c>
      <c r="D83" s="88">
        <v>313.55</v>
      </c>
      <c r="E83" s="88"/>
    </row>
    <row r="84" spans="3:5">
      <c r="C84" s="87">
        <v>44036</v>
      </c>
      <c r="D84" s="88">
        <v>306.48</v>
      </c>
      <c r="E84" s="88"/>
    </row>
    <row r="85" spans="3:5">
      <c r="C85" s="87">
        <v>44039</v>
      </c>
      <c r="D85" s="88">
        <v>307.06</v>
      </c>
      <c r="E85" s="88"/>
    </row>
    <row r="86" spans="3:5">
      <c r="C86" s="87">
        <v>44040</v>
      </c>
      <c r="D86" s="88">
        <v>308.5</v>
      </c>
      <c r="E86" s="88"/>
    </row>
    <row r="87" spans="3:5">
      <c r="C87" s="87">
        <v>44041</v>
      </c>
      <c r="D87" s="88">
        <v>304.5</v>
      </c>
      <c r="E87" s="88"/>
    </row>
    <row r="88" spans="3:5">
      <c r="C88" s="87">
        <v>44042</v>
      </c>
      <c r="D88" s="88">
        <v>304</v>
      </c>
      <c r="E88" s="88"/>
    </row>
    <row r="89" spans="3:5">
      <c r="C89" s="87">
        <v>44043</v>
      </c>
      <c r="D89" s="88">
        <v>310</v>
      </c>
      <c r="E89" s="88"/>
    </row>
    <row r="90" spans="3:5">
      <c r="C90" s="87">
        <v>44046</v>
      </c>
      <c r="D90" s="88">
        <v>311</v>
      </c>
      <c r="E90" s="88"/>
    </row>
    <row r="91" spans="3:5">
      <c r="C91" s="87">
        <v>44047</v>
      </c>
      <c r="D91" s="88">
        <v>312.5</v>
      </c>
      <c r="E91" s="88"/>
    </row>
    <row r="92" spans="3:5">
      <c r="C92" s="87">
        <v>44048</v>
      </c>
      <c r="D92" s="88">
        <v>316.37</v>
      </c>
      <c r="E92" s="88"/>
    </row>
    <row r="93" spans="3:5">
      <c r="C93" s="87">
        <v>44049</v>
      </c>
      <c r="D93" s="88">
        <v>327.39999999999998</v>
      </c>
      <c r="E93" s="88"/>
    </row>
    <row r="94" spans="3:5">
      <c r="C94" s="87">
        <v>44050</v>
      </c>
      <c r="D94" s="88">
        <v>328</v>
      </c>
      <c r="E94" s="88"/>
    </row>
    <row r="95" spans="3:5">
      <c r="C95" s="87">
        <v>44053</v>
      </c>
      <c r="D95" s="88">
        <v>327.19</v>
      </c>
      <c r="E95" s="88"/>
    </row>
    <row r="96" spans="3:5">
      <c r="C96" s="87">
        <v>44054</v>
      </c>
      <c r="D96" s="88">
        <v>325</v>
      </c>
      <c r="E96" s="88"/>
    </row>
    <row r="97" spans="3:5">
      <c r="C97" s="87">
        <v>44055</v>
      </c>
      <c r="D97" s="88">
        <v>328.66</v>
      </c>
      <c r="E97" s="88"/>
    </row>
    <row r="98" spans="3:5">
      <c r="C98" s="87">
        <v>44056</v>
      </c>
      <c r="D98" s="88">
        <v>325.93</v>
      </c>
      <c r="E98" s="88"/>
    </row>
    <row r="99" spans="3:5">
      <c r="C99" s="87">
        <v>44057</v>
      </c>
      <c r="D99" s="88">
        <v>325.67</v>
      </c>
      <c r="E99" s="88"/>
    </row>
    <row r="100" spans="3:5">
      <c r="C100" s="87">
        <v>44060</v>
      </c>
      <c r="D100" s="88">
        <v>327</v>
      </c>
      <c r="E100" s="88"/>
    </row>
    <row r="101" spans="3:5">
      <c r="C101" s="87">
        <v>44061</v>
      </c>
      <c r="D101" s="88">
        <v>330.2</v>
      </c>
      <c r="E101" s="88"/>
    </row>
    <row r="102" spans="3:5">
      <c r="C102" s="87">
        <v>44062</v>
      </c>
      <c r="D102" s="88">
        <v>330.04</v>
      </c>
      <c r="E102" s="88"/>
    </row>
    <row r="103" spans="3:5">
      <c r="C103" s="87">
        <v>44063</v>
      </c>
      <c r="D103" s="88">
        <v>330.19</v>
      </c>
      <c r="E103" s="88"/>
    </row>
    <row r="104" spans="3:5">
      <c r="C104" s="87">
        <v>44064</v>
      </c>
      <c r="D104" s="88">
        <v>338</v>
      </c>
      <c r="E104" s="88"/>
    </row>
    <row r="105" spans="3:5">
      <c r="C105" s="87">
        <v>44067</v>
      </c>
      <c r="D105" s="88">
        <v>339.36</v>
      </c>
      <c r="E105" s="88"/>
    </row>
    <row r="106" spans="3:5">
      <c r="C106" s="87">
        <v>44068</v>
      </c>
      <c r="D106" s="88">
        <v>344.71</v>
      </c>
      <c r="E106" s="88"/>
    </row>
    <row r="107" spans="3:5">
      <c r="C107" s="87">
        <v>44069</v>
      </c>
      <c r="D107" s="88">
        <v>348</v>
      </c>
      <c r="E107" s="88"/>
    </row>
    <row r="108" spans="3:5">
      <c r="C108" s="87">
        <v>44070</v>
      </c>
      <c r="D108" s="88">
        <v>351.73</v>
      </c>
      <c r="E108" s="88"/>
    </row>
    <row r="109" spans="3:5">
      <c r="C109" s="87">
        <v>44071</v>
      </c>
      <c r="D109" s="88">
        <v>357.48</v>
      </c>
      <c r="E109" s="88"/>
    </row>
    <row r="110" spans="3:5">
      <c r="C110" s="87">
        <v>44074</v>
      </c>
      <c r="D110" s="88">
        <v>366.63</v>
      </c>
      <c r="E110" s="88"/>
    </row>
    <row r="111" spans="3:5">
      <c r="C111" s="87">
        <v>44075</v>
      </c>
      <c r="D111" s="88">
        <v>357.71</v>
      </c>
      <c r="E111" s="88"/>
    </row>
    <row r="112" spans="3:5">
      <c r="C112" s="87">
        <v>44076</v>
      </c>
      <c r="D112" s="88">
        <v>357.39</v>
      </c>
      <c r="E112" s="88"/>
    </row>
    <row r="113" spans="3:5">
      <c r="C113" s="87">
        <v>44077</v>
      </c>
      <c r="D113" s="88">
        <v>358.47</v>
      </c>
      <c r="E113" s="88"/>
    </row>
    <row r="114" spans="3:5">
      <c r="C114" s="87">
        <v>44078</v>
      </c>
      <c r="D114" s="88">
        <v>343</v>
      </c>
      <c r="E114" s="88"/>
    </row>
    <row r="115" spans="3:5">
      <c r="C115" s="87">
        <v>44082</v>
      </c>
      <c r="D115" s="88">
        <v>328.76</v>
      </c>
      <c r="E115" s="88"/>
    </row>
    <row r="116" spans="3:5">
      <c r="C116" s="87">
        <v>44083</v>
      </c>
      <c r="D116" s="88">
        <v>337.39</v>
      </c>
      <c r="E116" s="88"/>
    </row>
    <row r="117" spans="3:5">
      <c r="C117" s="87">
        <v>44084</v>
      </c>
      <c r="D117" s="88">
        <v>342.5</v>
      </c>
      <c r="E117" s="88"/>
    </row>
    <row r="118" spans="3:5">
      <c r="C118" s="87">
        <v>44085</v>
      </c>
      <c r="D118" s="88">
        <v>334.71</v>
      </c>
      <c r="E118" s="88"/>
    </row>
    <row r="119" spans="3:5">
      <c r="C119" s="87">
        <v>44088</v>
      </c>
      <c r="D119" s="88">
        <v>334.97</v>
      </c>
      <c r="E119" s="88"/>
    </row>
    <row r="120" spans="3:5">
      <c r="C120" s="87">
        <v>44089</v>
      </c>
      <c r="D120" s="88">
        <v>342.74</v>
      </c>
      <c r="E120" s="88"/>
    </row>
    <row r="121" spans="3:5">
      <c r="C121" s="87">
        <v>44090</v>
      </c>
      <c r="D121" s="88">
        <v>341.28</v>
      </c>
      <c r="E121" s="88"/>
    </row>
    <row r="122" spans="3:5">
      <c r="C122" s="87">
        <v>44091</v>
      </c>
      <c r="D122" s="88">
        <v>337.14</v>
      </c>
      <c r="E122" s="88"/>
    </row>
    <row r="123" spans="3:5">
      <c r="C123" s="87">
        <v>44092</v>
      </c>
      <c r="D123" s="88">
        <v>338.21</v>
      </c>
      <c r="E123" s="88"/>
    </row>
    <row r="124" spans="3:5">
      <c r="C124" s="87">
        <v>44095</v>
      </c>
      <c r="D124" s="88">
        <v>329.47</v>
      </c>
      <c r="E124" s="88"/>
    </row>
    <row r="125" spans="3:5">
      <c r="C125" s="87">
        <v>44096</v>
      </c>
      <c r="D125" s="88">
        <v>329.51</v>
      </c>
      <c r="E125" s="88"/>
    </row>
    <row r="126" spans="3:5">
      <c r="C126" s="87">
        <v>44097</v>
      </c>
      <c r="D126" s="88">
        <v>334.84</v>
      </c>
      <c r="E126" s="88"/>
    </row>
    <row r="127" spans="3:5">
      <c r="C127" s="87">
        <v>44098</v>
      </c>
      <c r="D127" s="88">
        <v>323.2</v>
      </c>
      <c r="E127" s="88"/>
    </row>
    <row r="128" spans="3:5">
      <c r="C128" s="87">
        <v>44099</v>
      </c>
      <c r="D128" s="88">
        <v>325.64999999999998</v>
      </c>
      <c r="E128" s="88"/>
    </row>
    <row r="129" spans="3:5">
      <c r="C129" s="87">
        <v>44102</v>
      </c>
      <c r="D129" s="88">
        <v>336.61</v>
      </c>
      <c r="E129" s="88"/>
    </row>
    <row r="130" spans="3:5">
      <c r="C130" s="87">
        <v>44103</v>
      </c>
      <c r="D130" s="88">
        <v>338.39</v>
      </c>
      <c r="E130" s="88"/>
    </row>
    <row r="131" spans="3:5">
      <c r="C131" s="87">
        <v>44104</v>
      </c>
      <c r="D131" s="88">
        <v>336.7</v>
      </c>
      <c r="E131" s="88"/>
    </row>
    <row r="132" spans="3:5">
      <c r="C132" s="87">
        <v>44105</v>
      </c>
      <c r="D132" s="88">
        <v>342.24</v>
      </c>
      <c r="E132" s="88"/>
    </row>
    <row r="133" spans="3:5">
      <c r="C133" s="87">
        <v>44106</v>
      </c>
      <c r="D133" s="88">
        <v>338.27</v>
      </c>
      <c r="E133" s="88"/>
    </row>
    <row r="134" spans="3:5">
      <c r="C134" s="87">
        <v>44109</v>
      </c>
      <c r="D134" s="88">
        <v>341.68</v>
      </c>
      <c r="E134" s="88"/>
    </row>
    <row r="135" spans="3:5">
      <c r="C135" s="87">
        <v>44110</v>
      </c>
      <c r="D135" s="88">
        <v>342.06</v>
      </c>
      <c r="E135" s="88"/>
    </row>
    <row r="136" spans="3:5">
      <c r="C136" s="87">
        <v>44111</v>
      </c>
      <c r="D136" s="88">
        <v>341.78</v>
      </c>
      <c r="E136" s="88"/>
    </row>
    <row r="137" spans="3:5">
      <c r="C137" s="87">
        <v>44112</v>
      </c>
      <c r="D137" s="88">
        <v>345.01</v>
      </c>
      <c r="E137" s="88"/>
    </row>
    <row r="138" spans="3:5">
      <c r="C138" s="87">
        <v>44113</v>
      </c>
      <c r="D138" s="88">
        <v>347.99</v>
      </c>
      <c r="E138" s="88"/>
    </row>
    <row r="139" spans="3:5">
      <c r="C139" s="87">
        <v>44116</v>
      </c>
      <c r="D139" s="88">
        <v>355</v>
      </c>
      <c r="E139" s="88"/>
    </row>
    <row r="140" spans="3:5">
      <c r="C140" s="87">
        <v>44117</v>
      </c>
      <c r="D140" s="88">
        <v>351.43</v>
      </c>
      <c r="E140" s="88"/>
    </row>
    <row r="141" spans="3:5">
      <c r="C141" s="87">
        <v>44118</v>
      </c>
      <c r="D141" s="88">
        <v>345.76</v>
      </c>
      <c r="E141" s="88"/>
    </row>
    <row r="142" spans="3:5">
      <c r="C142" s="87">
        <v>44119</v>
      </c>
      <c r="D142" s="88">
        <v>338.3</v>
      </c>
      <c r="E142" s="88"/>
    </row>
    <row r="143" spans="3:5">
      <c r="C143" s="87">
        <v>44120</v>
      </c>
      <c r="D143" s="88">
        <v>340</v>
      </c>
      <c r="E143" s="88"/>
    </row>
    <row r="144" spans="3:5">
      <c r="C144" s="87">
        <v>44123</v>
      </c>
      <c r="D144" s="88">
        <v>340.12</v>
      </c>
      <c r="E144" s="88"/>
    </row>
    <row r="145" spans="3:5">
      <c r="C145" s="87">
        <v>44124</v>
      </c>
      <c r="D145" s="88">
        <v>333.04</v>
      </c>
      <c r="E145" s="88"/>
    </row>
    <row r="146" spans="3:5">
      <c r="C146" s="87">
        <v>44125</v>
      </c>
      <c r="D146" s="88">
        <v>332.49</v>
      </c>
      <c r="E146" s="88"/>
    </row>
    <row r="147" spans="3:5">
      <c r="C147" s="87">
        <v>44126</v>
      </c>
      <c r="D147" s="88">
        <v>333.37</v>
      </c>
      <c r="E147" s="88"/>
    </row>
    <row r="148" spans="3:5">
      <c r="C148" s="87">
        <v>44127</v>
      </c>
      <c r="D148" s="88">
        <v>335.69</v>
      </c>
      <c r="E148" s="88"/>
    </row>
    <row r="149" spans="3:5">
      <c r="C149" s="87">
        <v>44130</v>
      </c>
      <c r="D149" s="88">
        <v>326.41000000000003</v>
      </c>
      <c r="E149" s="88"/>
    </row>
    <row r="150" spans="3:5">
      <c r="C150" s="87">
        <v>44131</v>
      </c>
      <c r="D150" s="88">
        <v>318.89999999999998</v>
      </c>
      <c r="E150" s="88"/>
    </row>
    <row r="151" spans="3:5">
      <c r="C151" s="87">
        <v>44132</v>
      </c>
      <c r="D151" s="88">
        <v>301.69</v>
      </c>
      <c r="E151" s="88"/>
    </row>
    <row r="152" spans="3:5">
      <c r="C152" s="87">
        <v>44133</v>
      </c>
      <c r="D152" s="88">
        <v>293.2</v>
      </c>
      <c r="E152" s="88"/>
    </row>
    <row r="153" spans="3:5">
      <c r="C153" s="87">
        <v>44134</v>
      </c>
      <c r="D153" s="88">
        <v>289.85000000000002</v>
      </c>
      <c r="E153" s="88"/>
    </row>
    <row r="154" spans="3:5">
      <c r="C154" s="87">
        <v>44137</v>
      </c>
      <c r="D154" s="88">
        <v>294.24</v>
      </c>
      <c r="E154" s="88"/>
    </row>
    <row r="155" spans="3:5">
      <c r="C155" s="87">
        <v>44138</v>
      </c>
      <c r="D155" s="88">
        <v>294.45</v>
      </c>
      <c r="E155" s="88"/>
    </row>
    <row r="156" spans="3:5">
      <c r="C156" s="87">
        <v>44139</v>
      </c>
      <c r="D156" s="88">
        <v>305.08999999999997</v>
      </c>
      <c r="E156" s="88"/>
    </row>
    <row r="157" spans="3:5">
      <c r="C157" s="87">
        <v>44140</v>
      </c>
      <c r="D157" s="88">
        <v>315.14</v>
      </c>
      <c r="E157" s="88"/>
    </row>
    <row r="158" spans="3:5">
      <c r="C158" s="87">
        <v>44141</v>
      </c>
      <c r="D158" s="88">
        <v>315.98</v>
      </c>
      <c r="E158" s="88"/>
    </row>
    <row r="159" spans="3:5">
      <c r="C159" s="87">
        <v>44144</v>
      </c>
      <c r="D159" s="88">
        <v>346.92</v>
      </c>
      <c r="E159" s="88"/>
    </row>
    <row r="160" spans="3:5">
      <c r="C160" s="87">
        <v>44145</v>
      </c>
      <c r="D160" s="88">
        <v>339.99</v>
      </c>
      <c r="E160" s="88"/>
    </row>
    <row r="161" spans="3:5">
      <c r="C161" s="87">
        <v>44146</v>
      </c>
      <c r="D161" s="88">
        <v>337.41</v>
      </c>
      <c r="E161" s="88"/>
    </row>
    <row r="162" spans="3:5">
      <c r="C162" s="87">
        <v>44147</v>
      </c>
      <c r="D162" s="88">
        <v>329.06</v>
      </c>
      <c r="E162" s="88"/>
    </row>
    <row r="163" spans="3:5">
      <c r="C163" s="87">
        <v>44148</v>
      </c>
      <c r="D163" s="88">
        <v>330.3</v>
      </c>
      <c r="E163" s="88"/>
    </row>
    <row r="164" spans="3:5">
      <c r="C164" s="87">
        <v>44151</v>
      </c>
      <c r="D164" s="88">
        <v>341.8</v>
      </c>
      <c r="E164" s="88"/>
    </row>
    <row r="165" spans="3:5">
      <c r="C165" s="87">
        <v>44152</v>
      </c>
      <c r="D165" s="88">
        <v>333.17</v>
      </c>
      <c r="E165" s="88"/>
    </row>
    <row r="166" spans="3:5">
      <c r="C166" s="87">
        <v>44153</v>
      </c>
      <c r="D166" s="88">
        <v>336.53</v>
      </c>
      <c r="E166" s="88"/>
    </row>
    <row r="167" spans="3:5">
      <c r="C167" s="87">
        <v>44154</v>
      </c>
      <c r="D167" s="88">
        <v>335.49</v>
      </c>
      <c r="E167" s="88"/>
    </row>
    <row r="168" spans="3:5">
      <c r="C168" s="87">
        <v>44155</v>
      </c>
      <c r="D168" s="88">
        <v>334.78</v>
      </c>
      <c r="E168" s="88"/>
    </row>
    <row r="169" spans="3:5">
      <c r="C169" s="87">
        <v>44158</v>
      </c>
      <c r="D169" s="88">
        <v>326.20999999999998</v>
      </c>
      <c r="E169" s="88"/>
    </row>
    <row r="170" spans="3:5">
      <c r="C170" s="87">
        <v>44159</v>
      </c>
      <c r="D170" s="88">
        <v>336.91</v>
      </c>
      <c r="E170" s="88"/>
    </row>
    <row r="171" spans="3:5">
      <c r="C171" s="87">
        <v>44160</v>
      </c>
      <c r="D171" s="88">
        <v>343.71</v>
      </c>
      <c r="E171" s="88"/>
    </row>
    <row r="172" spans="3:5">
      <c r="C172" s="87">
        <v>44162</v>
      </c>
      <c r="D172" s="88">
        <v>342.83</v>
      </c>
      <c r="E172" s="88"/>
    </row>
    <row r="173" spans="3:5">
      <c r="C173" s="87">
        <v>44165</v>
      </c>
      <c r="D173" s="88">
        <v>337.66</v>
      </c>
      <c r="E173" s="88"/>
    </row>
    <row r="174" spans="3:5">
      <c r="C174" s="87">
        <v>44166</v>
      </c>
      <c r="D174" s="88">
        <v>339.67</v>
      </c>
      <c r="E174" s="88"/>
    </row>
    <row r="175" spans="3:5">
      <c r="C175" s="87">
        <v>44167</v>
      </c>
      <c r="D175" s="88">
        <v>336.78</v>
      </c>
      <c r="E175" s="88"/>
    </row>
    <row r="176" spans="3:5">
      <c r="C176" s="87">
        <v>44168</v>
      </c>
      <c r="D176" s="88">
        <v>338.56</v>
      </c>
      <c r="E176" s="88"/>
    </row>
    <row r="177" spans="3:5">
      <c r="C177" s="87">
        <v>44169</v>
      </c>
      <c r="D177" s="88">
        <v>336.92</v>
      </c>
      <c r="E177" s="88"/>
    </row>
    <row r="178" spans="3:5">
      <c r="C178" s="87">
        <v>44172</v>
      </c>
      <c r="D178" s="88">
        <v>343.36</v>
      </c>
      <c r="E178" s="88"/>
    </row>
    <row r="179" spans="3:5">
      <c r="C179" s="87">
        <v>44173</v>
      </c>
      <c r="D179" s="88">
        <v>338.28</v>
      </c>
      <c r="E179" s="88"/>
    </row>
    <row r="180" spans="3:5">
      <c r="C180" s="87">
        <v>44174</v>
      </c>
      <c r="D180" s="88">
        <v>340.41</v>
      </c>
      <c r="E180" s="88"/>
    </row>
    <row r="181" spans="3:5">
      <c r="C181" s="87">
        <v>44175</v>
      </c>
      <c r="D181" s="88">
        <v>334.65</v>
      </c>
      <c r="E181" s="88"/>
    </row>
    <row r="182" spans="3:5">
      <c r="C182" s="87">
        <v>44176</v>
      </c>
      <c r="D182" s="88">
        <v>327.08999999999997</v>
      </c>
      <c r="E182" s="88"/>
    </row>
    <row r="183" spans="3:5">
      <c r="C183" s="87">
        <v>44179</v>
      </c>
      <c r="D183" s="88">
        <v>329</v>
      </c>
      <c r="E183" s="88"/>
    </row>
    <row r="184" spans="3:5">
      <c r="C184" s="87">
        <v>44180</v>
      </c>
      <c r="D184" s="88">
        <v>333.16</v>
      </c>
      <c r="E184" s="88"/>
    </row>
    <row r="185" spans="3:5">
      <c r="C185" s="87">
        <v>44181</v>
      </c>
      <c r="D185" s="88">
        <v>333.96</v>
      </c>
      <c r="E185" s="88"/>
    </row>
    <row r="186" spans="3:5">
      <c r="C186" s="87">
        <v>44182</v>
      </c>
      <c r="D186" s="88">
        <v>334.54</v>
      </c>
      <c r="E186" s="88"/>
    </row>
    <row r="187" spans="3:5">
      <c r="C187" s="87">
        <v>44183</v>
      </c>
      <c r="D187" s="88">
        <v>336.51</v>
      </c>
      <c r="E187" s="88"/>
    </row>
    <row r="188" spans="3:5">
      <c r="C188" s="87">
        <v>44186</v>
      </c>
      <c r="D188" s="88">
        <v>333.21</v>
      </c>
      <c r="E188" s="88"/>
    </row>
    <row r="189" spans="3:5">
      <c r="C189" s="87">
        <v>44187</v>
      </c>
      <c r="D189" s="88">
        <v>334.16</v>
      </c>
      <c r="E189" s="88"/>
    </row>
    <row r="190" spans="3:5">
      <c r="C190" s="87">
        <v>44188</v>
      </c>
      <c r="D190" s="88">
        <v>334.13</v>
      </c>
      <c r="E190" s="88"/>
    </row>
    <row r="191" spans="3:5">
      <c r="C191" s="87">
        <v>44189</v>
      </c>
      <c r="D191" s="88">
        <v>330.65</v>
      </c>
      <c r="E191" s="88"/>
    </row>
    <row r="192" spans="3:5">
      <c r="C192" s="87">
        <v>44193</v>
      </c>
      <c r="D192" s="88">
        <v>337.86</v>
      </c>
      <c r="E192" s="88"/>
    </row>
    <row r="193" spans="3:5">
      <c r="C193" s="87">
        <v>44194</v>
      </c>
      <c r="D193" s="88">
        <v>347.78</v>
      </c>
      <c r="E193" s="88"/>
    </row>
    <row r="194" spans="3:5">
      <c r="C194" s="87">
        <v>44195</v>
      </c>
      <c r="D194" s="88">
        <v>348.68</v>
      </c>
      <c r="E194" s="88"/>
    </row>
    <row r="195" spans="3:5">
      <c r="C195" s="87">
        <v>44196</v>
      </c>
      <c r="D195" s="88">
        <v>355.03</v>
      </c>
      <c r="E195" s="88"/>
    </row>
    <row r="196" spans="3:5">
      <c r="C196" s="87">
        <v>44200</v>
      </c>
      <c r="D196" s="88">
        <v>358</v>
      </c>
      <c r="E196" s="88"/>
    </row>
    <row r="197" spans="3:5">
      <c r="C197" s="87">
        <v>44201</v>
      </c>
      <c r="D197" s="88">
        <v>348.8</v>
      </c>
      <c r="E197" s="88"/>
    </row>
    <row r="198" spans="3:5">
      <c r="C198" s="87">
        <v>44202</v>
      </c>
      <c r="D198" s="88">
        <v>350.42</v>
      </c>
      <c r="E198" s="88"/>
    </row>
    <row r="199" spans="3:5">
      <c r="C199" s="87">
        <v>44203</v>
      </c>
      <c r="D199" s="88">
        <v>348.95</v>
      </c>
      <c r="E199" s="88"/>
    </row>
    <row r="200" spans="3:5">
      <c r="C200" s="87">
        <v>44204</v>
      </c>
      <c r="D200" s="88">
        <v>351.36</v>
      </c>
      <c r="E200" s="88"/>
    </row>
    <row r="201" spans="3:5">
      <c r="C201" s="87">
        <v>44207</v>
      </c>
      <c r="D201" s="88">
        <v>352.11</v>
      </c>
      <c r="E201" s="88"/>
    </row>
    <row r="202" spans="3:5">
      <c r="C202" s="87">
        <v>44208</v>
      </c>
      <c r="D202" s="88">
        <v>347.08</v>
      </c>
      <c r="E202" s="88"/>
    </row>
    <row r="203" spans="3:5">
      <c r="C203" s="87">
        <v>44209</v>
      </c>
      <c r="D203" s="88">
        <v>349.61</v>
      </c>
      <c r="E203" s="88"/>
    </row>
    <row r="204" spans="3:5">
      <c r="C204" s="87">
        <v>44210</v>
      </c>
      <c r="D204" s="88">
        <v>348.69</v>
      </c>
      <c r="E204" s="88"/>
    </row>
    <row r="205" spans="3:5">
      <c r="C205" s="87">
        <v>44211</v>
      </c>
      <c r="D205" s="88">
        <v>327.54000000000002</v>
      </c>
      <c r="E205" s="88"/>
    </row>
    <row r="206" spans="3:5">
      <c r="C206" s="87">
        <v>44215</v>
      </c>
      <c r="D206" s="88">
        <v>326.99</v>
      </c>
      <c r="E206" s="88"/>
    </row>
    <row r="207" spans="3:5">
      <c r="C207" s="87">
        <v>44216</v>
      </c>
      <c r="D207" s="88">
        <v>329.99</v>
      </c>
      <c r="E207" s="88"/>
    </row>
    <row r="208" spans="3:5">
      <c r="C208" s="87">
        <v>44217</v>
      </c>
      <c r="D208" s="88">
        <v>334.41</v>
      </c>
      <c r="E208" s="88"/>
    </row>
    <row r="209" spans="3:5">
      <c r="C209" s="87">
        <v>44218</v>
      </c>
      <c r="D209" s="88">
        <v>330.39</v>
      </c>
      <c r="E209" s="88"/>
    </row>
    <row r="210" spans="3:5">
      <c r="C210" s="87">
        <v>44221</v>
      </c>
      <c r="D210" s="88">
        <v>327.51</v>
      </c>
      <c r="E210" s="88"/>
    </row>
    <row r="211" spans="3:5">
      <c r="C211" s="87">
        <v>44222</v>
      </c>
      <c r="D211" s="88">
        <v>330</v>
      </c>
      <c r="E211" s="88"/>
    </row>
    <row r="212" spans="3:5">
      <c r="C212" s="87">
        <v>44223</v>
      </c>
      <c r="D212" s="88">
        <v>320.36</v>
      </c>
      <c r="E212" s="88"/>
    </row>
    <row r="213" spans="3:5">
      <c r="C213" s="87">
        <v>44224</v>
      </c>
      <c r="D213" s="88">
        <v>327.08999999999997</v>
      </c>
      <c r="E213" s="88"/>
    </row>
    <row r="214" spans="3:5">
      <c r="C214" s="87">
        <v>44225</v>
      </c>
      <c r="D214" s="88">
        <v>323.8</v>
      </c>
      <c r="E214" s="88"/>
    </row>
    <row r="215" spans="3:5">
      <c r="C215" s="87">
        <v>44228</v>
      </c>
      <c r="D215" s="88">
        <v>320.91000000000003</v>
      </c>
      <c r="E215" s="88"/>
    </row>
    <row r="216" spans="3:5">
      <c r="C216" s="87">
        <v>44229</v>
      </c>
      <c r="D216" s="88">
        <v>323.45</v>
      </c>
      <c r="E216" s="88"/>
    </row>
    <row r="217" spans="3:5">
      <c r="C217" s="87">
        <v>44230</v>
      </c>
      <c r="D217" s="88">
        <v>333.84</v>
      </c>
      <c r="E217" s="88"/>
    </row>
    <row r="218" spans="3:5">
      <c r="C218" s="87">
        <v>44231</v>
      </c>
      <c r="D218" s="88">
        <v>335.37</v>
      </c>
      <c r="E218" s="88"/>
    </row>
    <row r="219" spans="3:5">
      <c r="C219" s="87">
        <v>44232</v>
      </c>
      <c r="D219" s="88">
        <v>342.52</v>
      </c>
      <c r="E219" s="88"/>
    </row>
    <row r="220" spans="3:5">
      <c r="C220" s="87">
        <v>44235</v>
      </c>
      <c r="D220" s="88">
        <v>340</v>
      </c>
      <c r="E220" s="88"/>
    </row>
    <row r="221" spans="3:5">
      <c r="C221" s="87">
        <v>44236</v>
      </c>
      <c r="D221" s="88">
        <v>335.95</v>
      </c>
      <c r="E221" s="88"/>
    </row>
    <row r="222" spans="3:5">
      <c r="C222" s="87">
        <v>44237</v>
      </c>
      <c r="D222" s="88">
        <v>335</v>
      </c>
      <c r="E222" s="88"/>
    </row>
    <row r="223" spans="3:5">
      <c r="C223" s="87">
        <v>44238</v>
      </c>
      <c r="D223" s="88">
        <v>345.5</v>
      </c>
      <c r="E223" s="88"/>
    </row>
    <row r="224" spans="3:5">
      <c r="C224" s="87">
        <v>44239</v>
      </c>
      <c r="D224" s="88">
        <v>341.33</v>
      </c>
      <c r="E224" s="88"/>
    </row>
    <row r="225" spans="3:5">
      <c r="C225" s="87">
        <v>44243</v>
      </c>
      <c r="D225" s="88">
        <v>343.2</v>
      </c>
      <c r="E225" s="88"/>
    </row>
    <row r="226" spans="3:5">
      <c r="C226" s="87">
        <v>44244</v>
      </c>
      <c r="D226" s="88">
        <v>339.04</v>
      </c>
      <c r="E226" s="88"/>
    </row>
    <row r="227" spans="3:5">
      <c r="C227" s="87">
        <v>44245</v>
      </c>
      <c r="D227" s="88">
        <v>334.49</v>
      </c>
      <c r="E227" s="88"/>
    </row>
    <row r="228" spans="3:5">
      <c r="C228" s="87">
        <v>44246</v>
      </c>
      <c r="D228" s="88">
        <v>338.44</v>
      </c>
      <c r="E228" s="88"/>
    </row>
    <row r="229" spans="3:5">
      <c r="C229" s="87">
        <v>44249</v>
      </c>
      <c r="D229" s="88">
        <v>330</v>
      </c>
      <c r="E229" s="88"/>
    </row>
    <row r="230" spans="3:5">
      <c r="C230" s="87">
        <v>44250</v>
      </c>
      <c r="D230" s="88">
        <v>340.65</v>
      </c>
      <c r="E230" s="88"/>
    </row>
    <row r="231" spans="3:5">
      <c r="C231" s="87">
        <v>44251</v>
      </c>
      <c r="D231" s="88">
        <v>352.87</v>
      </c>
      <c r="E231" s="88"/>
    </row>
    <row r="232" spans="3:5">
      <c r="C232" s="87">
        <v>44252</v>
      </c>
      <c r="D232" s="88">
        <v>364.56</v>
      </c>
      <c r="E232" s="88"/>
    </row>
    <row r="233" spans="3:5">
      <c r="C233" s="87">
        <v>44253</v>
      </c>
      <c r="D233" s="88">
        <v>357.08</v>
      </c>
      <c r="E233" s="88"/>
    </row>
    <row r="234" spans="3:5">
      <c r="C234" s="87">
        <v>44256</v>
      </c>
      <c r="D234" s="88">
        <v>360.68</v>
      </c>
      <c r="E234" s="88"/>
    </row>
    <row r="235" spans="3:5">
      <c r="C235" s="87">
        <v>44257</v>
      </c>
      <c r="D235" s="88">
        <v>362</v>
      </c>
      <c r="E235" s="88"/>
    </row>
    <row r="236" spans="3:5">
      <c r="C236" s="87">
        <v>44258</v>
      </c>
      <c r="D236" s="88">
        <v>360</v>
      </c>
      <c r="E236" s="88"/>
    </row>
    <row r="237" spans="3:5">
      <c r="C237" s="87">
        <v>44259</v>
      </c>
      <c r="D237" s="88">
        <v>360.1</v>
      </c>
      <c r="E237" s="88"/>
    </row>
    <row r="238" spans="3:5">
      <c r="C238" s="87">
        <v>44260</v>
      </c>
      <c r="D238" s="88">
        <v>354.92</v>
      </c>
      <c r="E238" s="88"/>
    </row>
    <row r="239" spans="3:5">
      <c r="C239" s="87">
        <v>44263</v>
      </c>
      <c r="D239" s="88">
        <v>362.4</v>
      </c>
      <c r="E239" s="88"/>
    </row>
    <row r="240" spans="3:5">
      <c r="C240" s="87">
        <v>44264</v>
      </c>
      <c r="D240" s="88">
        <v>375</v>
      </c>
      <c r="E240" s="88"/>
    </row>
    <row r="241" spans="3:5">
      <c r="C241" s="87">
        <v>44265</v>
      </c>
      <c r="D241" s="88">
        <v>376.6</v>
      </c>
      <c r="E241" s="88"/>
    </row>
    <row r="242" spans="3:5">
      <c r="C242" s="87">
        <v>44266</v>
      </c>
      <c r="D242" s="88">
        <v>385.5</v>
      </c>
      <c r="E242" s="88"/>
    </row>
    <row r="243" spans="3:5">
      <c r="C243" s="87">
        <v>44267</v>
      </c>
      <c r="D243" s="88">
        <v>381.14</v>
      </c>
      <c r="E243" s="88"/>
    </row>
    <row r="244" spans="3:5">
      <c r="C244" s="87">
        <v>44270</v>
      </c>
      <c r="D244" s="88">
        <v>383.31</v>
      </c>
      <c r="E244" s="88"/>
    </row>
    <row r="245" spans="3:5">
      <c r="C245" s="87">
        <v>44271</v>
      </c>
      <c r="D245" s="88">
        <v>382.7</v>
      </c>
      <c r="E245" s="88"/>
    </row>
    <row r="246" spans="3:5">
      <c r="C246" s="87">
        <v>44272</v>
      </c>
      <c r="D246" s="88">
        <v>381.85</v>
      </c>
      <c r="E246" s="88"/>
    </row>
    <row r="247" spans="3:5">
      <c r="C247" s="87">
        <v>44273</v>
      </c>
      <c r="D247" s="88">
        <v>375.03</v>
      </c>
      <c r="E247" s="88"/>
    </row>
    <row r="248" spans="3:5">
      <c r="C248" s="87">
        <v>44274</v>
      </c>
      <c r="D248" s="88">
        <v>364.8</v>
      </c>
      <c r="E248" s="88"/>
    </row>
    <row r="249" spans="3:5">
      <c r="C249" s="87">
        <v>44277</v>
      </c>
      <c r="D249" s="88">
        <v>355.94</v>
      </c>
      <c r="E249" s="88"/>
    </row>
    <row r="250" spans="3:5">
      <c r="C250" s="87">
        <v>44278</v>
      </c>
      <c r="D250" s="88">
        <v>359.3</v>
      </c>
      <c r="E250" s="88"/>
    </row>
    <row r="251" spans="3:5">
      <c r="C251" s="87">
        <v>44279</v>
      </c>
      <c r="D251" s="88">
        <v>357.08</v>
      </c>
      <c r="E251" s="88"/>
    </row>
    <row r="252" spans="3:5">
      <c r="C252" s="87">
        <v>44280</v>
      </c>
      <c r="D252" s="88">
        <v>358.01</v>
      </c>
      <c r="E252" s="88"/>
    </row>
    <row r="253" spans="3:5">
      <c r="C253" s="87">
        <v>44281</v>
      </c>
      <c r="D253" s="88">
        <v>359.93</v>
      </c>
      <c r="E253" s="88"/>
    </row>
    <row r="254" spans="3:5">
      <c r="C254" s="87">
        <v>44284</v>
      </c>
      <c r="D254" s="88">
        <v>364.24</v>
      </c>
      <c r="E254" s="88"/>
    </row>
    <row r="255" spans="3:5">
      <c r="C255" s="87">
        <v>44285</v>
      </c>
      <c r="D255" s="88">
        <v>360.78</v>
      </c>
      <c r="E255" s="88"/>
    </row>
    <row r="256" spans="3:5">
      <c r="C256" s="87">
        <v>44286</v>
      </c>
      <c r="D256" s="88">
        <v>359.59</v>
      </c>
      <c r="E256" s="88"/>
    </row>
    <row r="257" spans="3:5">
      <c r="C257" s="87">
        <v>44287</v>
      </c>
      <c r="D257" s="88">
        <v>357.04</v>
      </c>
      <c r="E257" s="88"/>
    </row>
    <row r="258" spans="3:5">
      <c r="C258" s="87">
        <v>44291</v>
      </c>
      <c r="D258" s="88">
        <v>366.8</v>
      </c>
      <c r="E258" s="88"/>
    </row>
    <row r="259" spans="3:5">
      <c r="C259" s="87">
        <v>44292</v>
      </c>
      <c r="D259" s="88">
        <v>364.9</v>
      </c>
      <c r="E259" s="88"/>
    </row>
    <row r="260" spans="3:5">
      <c r="C260" s="87">
        <v>44293</v>
      </c>
      <c r="D260" s="88">
        <v>369.14</v>
      </c>
      <c r="E260" s="88"/>
    </row>
    <row r="261" spans="3:5">
      <c r="C261" s="87">
        <v>44294</v>
      </c>
      <c r="D261" s="88">
        <v>373</v>
      </c>
      <c r="E261" s="88"/>
    </row>
    <row r="262" spans="3:5">
      <c r="C262" s="87">
        <v>44295</v>
      </c>
      <c r="D262" s="88">
        <v>376.08</v>
      </c>
      <c r="E262" s="88"/>
    </row>
    <row r="263" spans="3:5">
      <c r="C263" s="87">
        <v>44298</v>
      </c>
      <c r="D263" s="88">
        <v>378.08</v>
      </c>
      <c r="E263" s="88"/>
    </row>
    <row r="264" spans="3:5">
      <c r="C264" s="87">
        <v>44299</v>
      </c>
      <c r="D264" s="88">
        <v>379.06</v>
      </c>
      <c r="E264" s="88"/>
    </row>
    <row r="265" spans="3:5">
      <c r="C265" s="87">
        <v>44300</v>
      </c>
      <c r="D265" s="88">
        <v>377</v>
      </c>
      <c r="E265" s="88"/>
    </row>
    <row r="266" spans="3:5">
      <c r="C266" s="87">
        <v>44301</v>
      </c>
      <c r="D266" s="88">
        <v>381.17</v>
      </c>
      <c r="E266" s="88"/>
    </row>
    <row r="267" spans="3:5">
      <c r="C267" s="87">
        <v>44302</v>
      </c>
      <c r="D267" s="88">
        <v>389</v>
      </c>
      <c r="E267" s="88"/>
    </row>
    <row r="268" spans="3:5">
      <c r="C268" s="87">
        <v>44305</v>
      </c>
      <c r="D268" s="88">
        <v>384.9</v>
      </c>
      <c r="E268" s="88"/>
    </row>
    <row r="269" spans="3:5">
      <c r="C269" s="87">
        <v>44306</v>
      </c>
      <c r="D269" s="88">
        <v>380.19</v>
      </c>
      <c r="E269" s="88"/>
    </row>
    <row r="270" spans="3:5">
      <c r="C270" s="87">
        <v>44307</v>
      </c>
      <c r="D270" s="88">
        <v>378.59</v>
      </c>
      <c r="E270" s="88"/>
    </row>
    <row r="271" spans="3:5">
      <c r="C271" s="87">
        <v>44308</v>
      </c>
      <c r="D271" s="88">
        <v>383.08</v>
      </c>
      <c r="E271" s="88"/>
    </row>
    <row r="272" spans="3:5">
      <c r="C272" s="87">
        <v>44309</v>
      </c>
      <c r="D272" s="88">
        <v>384.35</v>
      </c>
      <c r="E272" s="88"/>
    </row>
    <row r="273" spans="3:5">
      <c r="C273" s="87">
        <v>44312</v>
      </c>
      <c r="D273" s="88">
        <v>387.83</v>
      </c>
      <c r="E273" s="88"/>
    </row>
    <row r="274" spans="3:5">
      <c r="C274" s="87">
        <v>44313</v>
      </c>
      <c r="D274" s="88">
        <v>388.22</v>
      </c>
      <c r="E274" s="88"/>
    </row>
    <row r="275" spans="3:5">
      <c r="C275" s="87">
        <v>44314</v>
      </c>
      <c r="D275" s="88">
        <v>390.7</v>
      </c>
      <c r="E275" s="88"/>
    </row>
    <row r="276" spans="3:5">
      <c r="C276" s="87">
        <v>44315</v>
      </c>
      <c r="D276" s="88">
        <v>391.5</v>
      </c>
      <c r="E276" s="88"/>
    </row>
    <row r="277" spans="3:5">
      <c r="C277" s="87">
        <v>44316</v>
      </c>
      <c r="D277" s="88">
        <v>382.86</v>
      </c>
      <c r="E277" s="88"/>
    </row>
    <row r="278" spans="3:5">
      <c r="C278" s="87">
        <v>44319</v>
      </c>
      <c r="D278" s="88">
        <v>385.47</v>
      </c>
      <c r="E278" s="88"/>
    </row>
    <row r="279" spans="3:5">
      <c r="C279" s="87">
        <v>44320</v>
      </c>
      <c r="D279" s="88">
        <v>377.07</v>
      </c>
      <c r="E279" s="88"/>
    </row>
    <row r="280" spans="3:5">
      <c r="C280" s="87">
        <v>44321</v>
      </c>
      <c r="D280" s="88">
        <v>377.93</v>
      </c>
      <c r="E280" s="88"/>
    </row>
    <row r="281" spans="3:5">
      <c r="C281" s="87">
        <v>44322</v>
      </c>
      <c r="D281" s="88">
        <v>371.14</v>
      </c>
      <c r="E281" s="88"/>
    </row>
    <row r="282" spans="3:5">
      <c r="C282" s="87">
        <v>44323</v>
      </c>
      <c r="D282" s="88">
        <v>377.26</v>
      </c>
      <c r="E282" s="88"/>
    </row>
    <row r="283" spans="3:5">
      <c r="C283" s="87">
        <v>44326</v>
      </c>
      <c r="D283" s="88">
        <v>375.79</v>
      </c>
      <c r="E283" s="88"/>
    </row>
    <row r="284" spans="3:5">
      <c r="C284" s="87">
        <v>44327</v>
      </c>
      <c r="D284" s="88">
        <v>361.01</v>
      </c>
      <c r="E284" s="88"/>
    </row>
    <row r="285" spans="3:5">
      <c r="C285" s="87">
        <v>44328</v>
      </c>
      <c r="D285" s="88">
        <v>364.75</v>
      </c>
      <c r="E285" s="88"/>
    </row>
    <row r="286" spans="3:5">
      <c r="C286" s="87">
        <v>44329</v>
      </c>
      <c r="D286" s="88">
        <v>359.33</v>
      </c>
      <c r="E286" s="88"/>
    </row>
    <row r="287" spans="3:5">
      <c r="C287" s="87">
        <v>44330</v>
      </c>
      <c r="D287" s="88">
        <v>363.03</v>
      </c>
      <c r="E287" s="88"/>
    </row>
    <row r="288" spans="3:5">
      <c r="C288" s="87">
        <v>44333</v>
      </c>
      <c r="D288" s="88">
        <v>362.3</v>
      </c>
      <c r="E288" s="88"/>
    </row>
    <row r="289" spans="3:5">
      <c r="C289" s="87">
        <v>44334</v>
      </c>
      <c r="D289" s="88">
        <v>367</v>
      </c>
      <c r="E289" s="88"/>
    </row>
    <row r="290" spans="3:5">
      <c r="C290" s="87">
        <v>44335</v>
      </c>
      <c r="D290" s="88">
        <v>357.33</v>
      </c>
      <c r="E290" s="88"/>
    </row>
    <row r="291" spans="3:5">
      <c r="C291" s="87">
        <v>44336</v>
      </c>
      <c r="D291" s="88">
        <v>362.94</v>
      </c>
      <c r="E291" s="88"/>
    </row>
    <row r="292" spans="3:5">
      <c r="C292" s="87">
        <v>44337</v>
      </c>
      <c r="D292" s="88">
        <v>369.14</v>
      </c>
      <c r="E292" s="88"/>
    </row>
    <row r="293" spans="3:5">
      <c r="C293" s="87">
        <v>44340</v>
      </c>
      <c r="D293" s="88">
        <v>370.08</v>
      </c>
      <c r="E293" s="88"/>
    </row>
    <row r="294" spans="3:5">
      <c r="C294" s="87">
        <v>44341</v>
      </c>
      <c r="D294" s="88">
        <v>373.13</v>
      </c>
      <c r="E294" s="88"/>
    </row>
    <row r="295" spans="3:5">
      <c r="C295" s="87">
        <v>44342</v>
      </c>
      <c r="D295" s="88">
        <v>369</v>
      </c>
      <c r="E295" s="88"/>
    </row>
    <row r="296" spans="3:5">
      <c r="C296" s="87">
        <v>44343</v>
      </c>
      <c r="D296" s="88">
        <v>364.55</v>
      </c>
      <c r="E296" s="88"/>
    </row>
    <row r="297" spans="3:5">
      <c r="C297" s="87">
        <v>44344</v>
      </c>
      <c r="D297" s="88">
        <v>363.5</v>
      </c>
      <c r="E297" s="88"/>
    </row>
    <row r="298" spans="3:5">
      <c r="C298" s="87">
        <v>44348</v>
      </c>
      <c r="D298" s="88">
        <v>364.48</v>
      </c>
      <c r="E298" s="88"/>
    </row>
    <row r="299" spans="3:5">
      <c r="C299" s="87">
        <v>44349</v>
      </c>
      <c r="D299" s="88">
        <v>363.53</v>
      </c>
      <c r="E299" s="88"/>
    </row>
    <row r="300" spans="3:5">
      <c r="C300" s="87">
        <v>44350</v>
      </c>
      <c r="D300" s="88">
        <v>363.36</v>
      </c>
      <c r="E300" s="88"/>
    </row>
    <row r="301" spans="3:5">
      <c r="C301" s="87">
        <v>44351</v>
      </c>
      <c r="D301" s="88">
        <v>364.31</v>
      </c>
      <c r="E301" s="88"/>
    </row>
    <row r="302" spans="3:5">
      <c r="C302" s="87">
        <v>44354</v>
      </c>
      <c r="D302" s="88">
        <v>367.8</v>
      </c>
      <c r="E302" s="88"/>
    </row>
    <row r="303" spans="3:5">
      <c r="C303" s="87">
        <v>44355</v>
      </c>
      <c r="D303" s="88">
        <v>365</v>
      </c>
      <c r="E303" s="88"/>
    </row>
    <row r="304" spans="3:5">
      <c r="C304" s="87">
        <v>44356</v>
      </c>
      <c r="D304" s="88">
        <v>366.94</v>
      </c>
      <c r="E304" s="88"/>
    </row>
    <row r="305" spans="3:5">
      <c r="C305" s="87">
        <v>44357</v>
      </c>
      <c r="D305" s="88">
        <v>364.69</v>
      </c>
      <c r="E305" s="88"/>
    </row>
    <row r="306" spans="3:5">
      <c r="C306" s="87">
        <v>44358</v>
      </c>
      <c r="D306" s="88">
        <v>365.54</v>
      </c>
      <c r="E306" s="88"/>
    </row>
    <row r="307" spans="3:5">
      <c r="C307" s="87">
        <v>44361</v>
      </c>
      <c r="D307" s="88">
        <v>366</v>
      </c>
      <c r="E307" s="88"/>
    </row>
    <row r="308" spans="3:5">
      <c r="C308" s="87">
        <v>44362</v>
      </c>
      <c r="D308" s="88">
        <v>367.33600000000001</v>
      </c>
      <c r="E308" s="88"/>
    </row>
    <row r="309" spans="3:5">
      <c r="C309" s="87">
        <v>44363</v>
      </c>
      <c r="D309" s="88">
        <v>369.38</v>
      </c>
      <c r="E309" s="88"/>
    </row>
    <row r="310" spans="3:5">
      <c r="C310" s="87">
        <v>44364</v>
      </c>
      <c r="D310" s="88">
        <v>363.5</v>
      </c>
      <c r="E310" s="88"/>
    </row>
    <row r="311" spans="3:5">
      <c r="C311" s="87">
        <v>44365</v>
      </c>
      <c r="D311" s="88">
        <v>362.12</v>
      </c>
      <c r="E311" s="88"/>
    </row>
    <row r="312" spans="3:5">
      <c r="C312" s="87">
        <v>44368</v>
      </c>
      <c r="D312" s="88">
        <v>368.62</v>
      </c>
      <c r="E312" s="88"/>
    </row>
    <row r="313" spans="3:5">
      <c r="C313" s="87">
        <v>44369</v>
      </c>
      <c r="D313" s="88">
        <v>373.99</v>
      </c>
      <c r="E313" s="88"/>
    </row>
    <row r="314" spans="3:5">
      <c r="C314" s="87">
        <v>44370</v>
      </c>
      <c r="D314" s="88">
        <v>378</v>
      </c>
      <c r="E314" s="88"/>
    </row>
    <row r="315" spans="3:5">
      <c r="C315" s="87">
        <v>44371</v>
      </c>
      <c r="D315" s="88">
        <v>379</v>
      </c>
      <c r="E315" s="88"/>
    </row>
    <row r="316" spans="3:5">
      <c r="C316" s="87">
        <v>44372</v>
      </c>
      <c r="D316" s="88">
        <v>375.45</v>
      </c>
      <c r="E316" s="88"/>
    </row>
    <row r="317" spans="3:5">
      <c r="C317" s="87">
        <v>44375</v>
      </c>
      <c r="D317" s="88">
        <v>380.92</v>
      </c>
      <c r="E317" s="88"/>
    </row>
    <row r="318" spans="3:5">
      <c r="C318" s="87">
        <v>44376</v>
      </c>
      <c r="D318" s="88">
        <v>369.01</v>
      </c>
      <c r="E318" s="88"/>
    </row>
    <row r="319" spans="3:5">
      <c r="C319" s="87">
        <v>44377</v>
      </c>
      <c r="D319" s="88">
        <v>367.95</v>
      </c>
      <c r="E319" s="88"/>
    </row>
    <row r="320" spans="3:5">
      <c r="C320" s="87">
        <v>44378</v>
      </c>
      <c r="D320" s="88">
        <v>366.05</v>
      </c>
      <c r="E320" s="88"/>
    </row>
    <row r="321" spans="3:5">
      <c r="C321" s="87">
        <v>44379</v>
      </c>
      <c r="D321" s="88">
        <v>372.69</v>
      </c>
      <c r="E321" s="88"/>
    </row>
    <row r="322" spans="3:5">
      <c r="C322" s="87">
        <v>44383</v>
      </c>
      <c r="D322" s="88">
        <v>376.65</v>
      </c>
      <c r="E322" s="88"/>
    </row>
    <row r="323" spans="3:5">
      <c r="C323" s="87">
        <v>44384</v>
      </c>
      <c r="D323" s="88">
        <v>376.79</v>
      </c>
      <c r="E323" s="88"/>
    </row>
    <row r="324" spans="3:5">
      <c r="C324" s="87">
        <v>44385</v>
      </c>
      <c r="D324" s="88">
        <v>367.5</v>
      </c>
      <c r="E324" s="88"/>
    </row>
    <row r="325" spans="3:5">
      <c r="C325" s="87">
        <v>44386</v>
      </c>
      <c r="D325" s="88">
        <v>371.85</v>
      </c>
      <c r="E325" s="88"/>
    </row>
    <row r="326" spans="3:5">
      <c r="C326" s="87">
        <v>44389</v>
      </c>
      <c r="D326" s="88">
        <v>375</v>
      </c>
      <c r="E326" s="88"/>
    </row>
    <row r="327" spans="3:5">
      <c r="C327" s="87">
        <v>44390</v>
      </c>
      <c r="D327" s="88">
        <v>375.55</v>
      </c>
      <c r="E327" s="88"/>
    </row>
    <row r="328" spans="3:5">
      <c r="C328" s="87">
        <v>44391</v>
      </c>
      <c r="D328" s="88">
        <v>382.98</v>
      </c>
      <c r="E328" s="88"/>
    </row>
    <row r="329" spans="3:5">
      <c r="C329" s="87">
        <v>44392</v>
      </c>
      <c r="D329" s="88">
        <v>390.14</v>
      </c>
      <c r="E329" s="88"/>
    </row>
    <row r="330" spans="3:5">
      <c r="C330" s="87">
        <v>44393</v>
      </c>
      <c r="D330" s="88">
        <v>393.15</v>
      </c>
      <c r="E330" s="88"/>
    </row>
    <row r="331" spans="3:5">
      <c r="C331" s="87">
        <v>44396</v>
      </c>
      <c r="D331" s="88">
        <v>378</v>
      </c>
      <c r="E331" s="88"/>
    </row>
    <row r="332" spans="3:5">
      <c r="C332" s="87">
        <v>44397</v>
      </c>
      <c r="D332" s="88">
        <v>367</v>
      </c>
      <c r="E332" s="88"/>
    </row>
    <row r="333" spans="3:5">
      <c r="C333" s="87">
        <v>44398</v>
      </c>
      <c r="D333" s="88">
        <v>376.03</v>
      </c>
      <c r="E333" s="88"/>
    </row>
    <row r="334" spans="3:5">
      <c r="C334" s="87">
        <v>44399</v>
      </c>
      <c r="D334" s="88">
        <v>380.3</v>
      </c>
      <c r="E334" s="88"/>
    </row>
    <row r="335" spans="3:5">
      <c r="C335" s="87">
        <v>44400</v>
      </c>
      <c r="D335" s="88">
        <v>385.09</v>
      </c>
      <c r="E335" s="88"/>
    </row>
    <row r="336" spans="3:5">
      <c r="C336" s="87">
        <v>44403</v>
      </c>
      <c r="D336" s="88">
        <v>391.67</v>
      </c>
      <c r="E336" s="88"/>
    </row>
    <row r="337" spans="3:5">
      <c r="C337" s="87">
        <v>44404</v>
      </c>
      <c r="D337" s="88">
        <v>390</v>
      </c>
      <c r="E337" s="88"/>
    </row>
    <row r="338" spans="3:5">
      <c r="C338" s="87">
        <v>44405</v>
      </c>
      <c r="D338" s="88">
        <v>391.62</v>
      </c>
      <c r="E338" s="88"/>
    </row>
    <row r="339" spans="3:5">
      <c r="C339" s="87">
        <v>44406</v>
      </c>
      <c r="D339" s="88">
        <v>387.5</v>
      </c>
      <c r="E339" s="88"/>
    </row>
    <row r="340" spans="3:5">
      <c r="C340" s="87">
        <v>44407</v>
      </c>
      <c r="D340" s="88">
        <v>389</v>
      </c>
      <c r="E340" s="88"/>
    </row>
    <row r="341" spans="3:5">
      <c r="C341" s="87">
        <v>44410</v>
      </c>
      <c r="D341" s="88">
        <v>389.3</v>
      </c>
      <c r="E341" s="88"/>
    </row>
    <row r="342" spans="3:5">
      <c r="C342" s="87">
        <v>44411</v>
      </c>
      <c r="D342" s="88">
        <v>376.66</v>
      </c>
      <c r="E342" s="88"/>
    </row>
    <row r="343" spans="3:5">
      <c r="C343" s="87">
        <v>44412</v>
      </c>
      <c r="D343" s="88">
        <v>367.28</v>
      </c>
      <c r="E343" s="88"/>
    </row>
    <row r="344" spans="3:5">
      <c r="C344" s="87">
        <v>44413</v>
      </c>
      <c r="D344" s="88">
        <v>368.2</v>
      </c>
      <c r="E344" s="88"/>
    </row>
    <row r="345" spans="3:5">
      <c r="C345" s="87">
        <v>44414</v>
      </c>
      <c r="D345" s="88">
        <v>371.42</v>
      </c>
      <c r="E345" s="88"/>
    </row>
    <row r="346" spans="3:5">
      <c r="C346" s="87">
        <v>44417</v>
      </c>
      <c r="D346" s="88">
        <v>374.19</v>
      </c>
      <c r="E346" s="88"/>
    </row>
    <row r="347" spans="3:5">
      <c r="C347" s="87">
        <v>44418</v>
      </c>
      <c r="D347" s="88">
        <v>372.29</v>
      </c>
      <c r="E347" s="88"/>
    </row>
    <row r="348" spans="3:5">
      <c r="C348" s="87">
        <v>44419</v>
      </c>
      <c r="D348" s="88">
        <v>368.55</v>
      </c>
      <c r="E348" s="88"/>
    </row>
    <row r="349" spans="3:5">
      <c r="C349" s="87">
        <v>44420</v>
      </c>
      <c r="D349" s="88">
        <v>362.57</v>
      </c>
      <c r="E349" s="88"/>
    </row>
    <row r="350" spans="3:5">
      <c r="C350" s="87">
        <v>44421</v>
      </c>
      <c r="D350" s="88">
        <v>362.26</v>
      </c>
      <c r="E350" s="88"/>
    </row>
    <row r="351" spans="3:5">
      <c r="C351" s="87">
        <v>44424</v>
      </c>
      <c r="D351" s="88">
        <v>360.5</v>
      </c>
      <c r="E351" s="88"/>
    </row>
    <row r="352" spans="3:5">
      <c r="C352" s="87">
        <v>44425</v>
      </c>
      <c r="D352" s="88">
        <v>362</v>
      </c>
      <c r="E352" s="88"/>
    </row>
    <row r="353" spans="3:5">
      <c r="C353" s="87">
        <v>44426</v>
      </c>
      <c r="D353" s="88">
        <v>361.18</v>
      </c>
      <c r="E353" s="88"/>
    </row>
    <row r="354" spans="3:5">
      <c r="C354" s="87">
        <v>44427</v>
      </c>
      <c r="D354" s="88">
        <v>356.9</v>
      </c>
      <c r="E354" s="88"/>
    </row>
    <row r="355" spans="3:5">
      <c r="C355" s="87">
        <v>44428</v>
      </c>
      <c r="D355" s="88">
        <v>357.36</v>
      </c>
      <c r="E355" s="88"/>
    </row>
    <row r="356" spans="3:5">
      <c r="C356" s="87">
        <v>44431</v>
      </c>
      <c r="D356" s="88">
        <v>357.47</v>
      </c>
      <c r="E356" s="88"/>
    </row>
    <row r="357" spans="3:5">
      <c r="C357" s="87">
        <v>44432</v>
      </c>
      <c r="D357" s="88">
        <v>363.03</v>
      </c>
      <c r="E357" s="88"/>
    </row>
    <row r="358" spans="3:5">
      <c r="C358" s="87">
        <v>44433</v>
      </c>
      <c r="D358" s="88">
        <v>361.96</v>
      </c>
      <c r="E358" s="88"/>
    </row>
    <row r="359" spans="3:5">
      <c r="C359" s="87">
        <v>44434</v>
      </c>
      <c r="D359" s="88">
        <v>358</v>
      </c>
      <c r="E359" s="88"/>
    </row>
    <row r="360" spans="3:5">
      <c r="C360" s="87">
        <v>44435</v>
      </c>
      <c r="D360" s="88">
        <v>352.46</v>
      </c>
      <c r="E360" s="88"/>
    </row>
    <row r="361" spans="3:5">
      <c r="C361" s="87">
        <v>44438</v>
      </c>
      <c r="D361" s="88">
        <v>354.8</v>
      </c>
      <c r="E361" s="88"/>
    </row>
    <row r="362" spans="3:5">
      <c r="C362" s="87">
        <v>44439</v>
      </c>
      <c r="D362" s="88">
        <v>352.94</v>
      </c>
      <c r="E362" s="88"/>
    </row>
    <row r="363" spans="3:5">
      <c r="C363" s="87">
        <v>44440</v>
      </c>
      <c r="D363" s="88">
        <v>347.38</v>
      </c>
      <c r="E363" s="88"/>
    </row>
    <row r="364" spans="3:5">
      <c r="C364" s="87">
        <v>44441</v>
      </c>
      <c r="D364" s="88">
        <v>350.51</v>
      </c>
      <c r="E364" s="88"/>
    </row>
    <row r="365" spans="3:5">
      <c r="C365" s="87">
        <v>44442</v>
      </c>
      <c r="D365" s="88">
        <v>339.93</v>
      </c>
      <c r="E365" s="88"/>
    </row>
    <row r="366" spans="3:5">
      <c r="C366" s="87">
        <v>44446</v>
      </c>
      <c r="D366" s="88">
        <v>344.89</v>
      </c>
      <c r="E366" s="88"/>
    </row>
    <row r="367" spans="3:5">
      <c r="C367" s="87">
        <v>44447</v>
      </c>
      <c r="D367" s="88">
        <v>345</v>
      </c>
      <c r="E367" s="88"/>
    </row>
    <row r="368" spans="3:5">
      <c r="C368" s="87">
        <v>44448</v>
      </c>
      <c r="D368" s="88">
        <v>350.71</v>
      </c>
      <c r="E368" s="88"/>
    </row>
    <row r="369" spans="3:5">
      <c r="C369" s="87">
        <v>44449</v>
      </c>
      <c r="D369" s="88">
        <v>354.928</v>
      </c>
      <c r="E369" s="88"/>
    </row>
    <row r="370" spans="3:5">
      <c r="C370" s="87">
        <v>44452</v>
      </c>
      <c r="D370" s="88">
        <v>350</v>
      </c>
      <c r="E370" s="88"/>
    </row>
    <row r="371" spans="3:5">
      <c r="C371" s="87">
        <v>44453</v>
      </c>
      <c r="D371" s="88">
        <v>349.68</v>
      </c>
      <c r="E371" s="88"/>
    </row>
    <row r="372" spans="3:5">
      <c r="C372" s="87">
        <v>44454</v>
      </c>
      <c r="D372" s="88">
        <v>347</v>
      </c>
      <c r="E372" s="88"/>
    </row>
    <row r="373" spans="3:5">
      <c r="C373" s="87">
        <v>44455</v>
      </c>
      <c r="D373" s="88">
        <v>345.41</v>
      </c>
      <c r="E373" s="88"/>
    </row>
    <row r="374" spans="3:5">
      <c r="C374" s="87">
        <v>44456</v>
      </c>
      <c r="D374" s="88">
        <v>344</v>
      </c>
      <c r="E374" s="88"/>
    </row>
    <row r="375" spans="3:5">
      <c r="C375" s="87">
        <v>44459</v>
      </c>
      <c r="D375" s="88">
        <v>338.32</v>
      </c>
      <c r="E375" s="88"/>
    </row>
    <row r="376" spans="3:5">
      <c r="C376" s="87">
        <v>44460</v>
      </c>
      <c r="D376" s="88">
        <v>342.2</v>
      </c>
      <c r="E376" s="88"/>
    </row>
    <row r="377" spans="3:5">
      <c r="C377" s="87">
        <v>44461</v>
      </c>
      <c r="D377" s="88">
        <v>339.3</v>
      </c>
      <c r="E377" s="88"/>
    </row>
    <row r="378" spans="3:5">
      <c r="C378" s="87">
        <v>44462</v>
      </c>
      <c r="D378" s="88">
        <v>345.74</v>
      </c>
      <c r="E378" s="88"/>
    </row>
    <row r="379" spans="3:5">
      <c r="C379" s="87">
        <v>44463</v>
      </c>
      <c r="D379" s="88">
        <v>354.03</v>
      </c>
      <c r="E379" s="88"/>
    </row>
    <row r="380" spans="3:5">
      <c r="C380" s="87">
        <v>44466</v>
      </c>
      <c r="D380" s="88">
        <v>357.05</v>
      </c>
      <c r="E380" s="88"/>
    </row>
    <row r="381" spans="3:5">
      <c r="C381" s="87">
        <v>44467</v>
      </c>
      <c r="D381" s="88">
        <v>355.5</v>
      </c>
      <c r="E381" s="88"/>
    </row>
    <row r="382" spans="3:5">
      <c r="C382" s="87">
        <v>44468</v>
      </c>
      <c r="D382" s="88">
        <v>352.81</v>
      </c>
      <c r="E382" s="88"/>
    </row>
    <row r="383" spans="3:5">
      <c r="C383" s="87">
        <v>44469</v>
      </c>
      <c r="D383" s="88">
        <v>354.74</v>
      </c>
      <c r="E383" s="88"/>
    </row>
    <row r="384" spans="3:5">
      <c r="C384" s="87">
        <v>44470</v>
      </c>
      <c r="D384" s="88">
        <v>349.83</v>
      </c>
      <c r="E384" s="88"/>
    </row>
    <row r="385" spans="3:5">
      <c r="C385" s="87">
        <v>44473</v>
      </c>
      <c r="D385" s="88">
        <v>359.93</v>
      </c>
      <c r="E385" s="88"/>
    </row>
    <row r="386" spans="3:5">
      <c r="C386" s="87">
        <v>44474</v>
      </c>
      <c r="D386" s="88">
        <v>347.56</v>
      </c>
      <c r="E386" s="88"/>
    </row>
    <row r="387" spans="3:5">
      <c r="C387" s="87">
        <v>44475</v>
      </c>
      <c r="D387" s="88">
        <v>340.01</v>
      </c>
      <c r="E387" s="88"/>
    </row>
    <row r="388" spans="3:5">
      <c r="C388" s="87">
        <v>44476</v>
      </c>
      <c r="D388" s="88">
        <v>349</v>
      </c>
      <c r="E388" s="88"/>
    </row>
    <row r="389" spans="3:5">
      <c r="C389" s="87">
        <v>44477</v>
      </c>
      <c r="D389" s="88">
        <v>356</v>
      </c>
      <c r="E389" s="88"/>
    </row>
    <row r="390" spans="3:5">
      <c r="C390" s="87">
        <v>44480</v>
      </c>
      <c r="D390" s="88">
        <v>353.95</v>
      </c>
      <c r="E390" s="88"/>
    </row>
    <row r="391" spans="3:5">
      <c r="C391" s="87">
        <v>44481</v>
      </c>
      <c r="D391" s="88">
        <v>348.65</v>
      </c>
      <c r="E391" s="88"/>
    </row>
    <row r="392" spans="3:5">
      <c r="C392" s="87">
        <v>44482</v>
      </c>
      <c r="D392" s="88">
        <v>346.25</v>
      </c>
      <c r="E392" s="88"/>
    </row>
    <row r="393" spans="3:5">
      <c r="C393" s="87">
        <v>44483</v>
      </c>
      <c r="D393" s="88">
        <v>343.84</v>
      </c>
      <c r="E393" s="88"/>
    </row>
    <row r="394" spans="3:5">
      <c r="C394" s="87">
        <v>44484</v>
      </c>
      <c r="D394" s="88">
        <v>349</v>
      </c>
      <c r="E394" s="88"/>
    </row>
    <row r="395" spans="3:5">
      <c r="C395" s="87">
        <v>44487</v>
      </c>
      <c r="D395" s="88">
        <v>353.96</v>
      </c>
      <c r="E395" s="88"/>
    </row>
    <row r="396" spans="3:5">
      <c r="C396" s="87">
        <v>44488</v>
      </c>
      <c r="D396" s="88">
        <v>358.4</v>
      </c>
      <c r="E396" s="88"/>
    </row>
    <row r="397" spans="3:5">
      <c r="C397" s="87">
        <v>44489</v>
      </c>
      <c r="D397" s="88">
        <v>361.7</v>
      </c>
      <c r="E397" s="88"/>
    </row>
    <row r="398" spans="3:5">
      <c r="C398" s="87">
        <v>44490</v>
      </c>
      <c r="D398" s="88">
        <v>354.6</v>
      </c>
      <c r="E398" s="88"/>
    </row>
    <row r="399" spans="3:5">
      <c r="C399" s="87">
        <v>44491</v>
      </c>
      <c r="D399" s="88">
        <v>356.68</v>
      </c>
      <c r="E399" s="88"/>
    </row>
    <row r="400" spans="3:5">
      <c r="C400" s="87">
        <v>44494</v>
      </c>
      <c r="D400" s="88">
        <v>362.46</v>
      </c>
      <c r="E400" s="88"/>
    </row>
    <row r="401" spans="3:5">
      <c r="C401" s="87">
        <v>44495</v>
      </c>
      <c r="D401" s="88">
        <v>363.38</v>
      </c>
      <c r="E401" s="88"/>
    </row>
    <row r="402" spans="3:5">
      <c r="C402" s="87">
        <v>44496</v>
      </c>
      <c r="D402" s="88">
        <v>348</v>
      </c>
      <c r="E402" s="88"/>
    </row>
    <row r="403" spans="3:5">
      <c r="C403" s="87">
        <v>44497</v>
      </c>
      <c r="D403" s="88">
        <v>344.17</v>
      </c>
      <c r="E403" s="88"/>
    </row>
    <row r="404" spans="3:5">
      <c r="C404" s="87">
        <v>44498</v>
      </c>
      <c r="D404" s="88">
        <v>331.24</v>
      </c>
      <c r="E404" s="88"/>
    </row>
    <row r="405" spans="3:5">
      <c r="C405" s="87">
        <v>44501</v>
      </c>
      <c r="D405" s="88">
        <v>335.25</v>
      </c>
      <c r="E405" s="88"/>
    </row>
    <row r="406" spans="3:5">
      <c r="C406" s="87">
        <v>44502</v>
      </c>
      <c r="D406" s="88">
        <v>335.13</v>
      </c>
      <c r="E406" s="88"/>
    </row>
    <row r="407" spans="3:5">
      <c r="C407" s="87">
        <v>44503</v>
      </c>
      <c r="D407" s="88">
        <v>328.5</v>
      </c>
      <c r="E407" s="88"/>
    </row>
    <row r="408" spans="3:5">
      <c r="C408" s="87">
        <v>44504</v>
      </c>
      <c r="D408" s="88">
        <v>331.07</v>
      </c>
      <c r="E408" s="88"/>
    </row>
    <row r="409" spans="3:5">
      <c r="C409" s="87">
        <v>44505</v>
      </c>
      <c r="D409" s="88">
        <v>342.44</v>
      </c>
      <c r="E409" s="88"/>
    </row>
    <row r="410" spans="3:5">
      <c r="C410" s="87">
        <v>44508</v>
      </c>
      <c r="D410" s="88">
        <v>348.01</v>
      </c>
      <c r="E410" s="88"/>
    </row>
    <row r="411" spans="3:5">
      <c r="C411" s="87">
        <v>44509</v>
      </c>
      <c r="D411" s="88">
        <v>350</v>
      </c>
      <c r="E411" s="88"/>
    </row>
    <row r="412" spans="3:5">
      <c r="C412" s="87">
        <v>44510</v>
      </c>
      <c r="D412" s="88">
        <v>350.096</v>
      </c>
      <c r="E412" s="88"/>
    </row>
    <row r="413" spans="3:5">
      <c r="C413" s="87">
        <v>44511</v>
      </c>
      <c r="D413" s="88">
        <v>358.38</v>
      </c>
      <c r="E413" s="88"/>
    </row>
    <row r="414" spans="3:5">
      <c r="C414" s="87">
        <v>44512</v>
      </c>
      <c r="D414" s="88">
        <v>356.06</v>
      </c>
      <c r="E414" s="88"/>
    </row>
    <row r="415" spans="3:5">
      <c r="C415" s="87">
        <v>44515</v>
      </c>
      <c r="D415" s="88">
        <v>365.14</v>
      </c>
      <c r="E415" s="88"/>
    </row>
    <row r="416" spans="3:5">
      <c r="C416" s="87">
        <v>44516</v>
      </c>
      <c r="D416" s="88">
        <v>364.77</v>
      </c>
      <c r="E416" s="88"/>
    </row>
    <row r="417" spans="3:5">
      <c r="C417" s="87">
        <v>44517</v>
      </c>
      <c r="D417" s="88">
        <v>359.58</v>
      </c>
      <c r="E417" s="88"/>
    </row>
    <row r="418" spans="3:5">
      <c r="C418" s="87">
        <v>44518</v>
      </c>
      <c r="D418" s="88">
        <v>360.73</v>
      </c>
      <c r="E418" s="88"/>
    </row>
    <row r="419" spans="3:5">
      <c r="C419" s="87">
        <v>44519</v>
      </c>
      <c r="D419" s="88">
        <v>346</v>
      </c>
      <c r="E419" s="88"/>
    </row>
    <row r="420" spans="3:5">
      <c r="C420" s="87">
        <v>44522</v>
      </c>
      <c r="D420" s="88">
        <v>339.8</v>
      </c>
      <c r="E420" s="88"/>
    </row>
    <row r="421" spans="3:5">
      <c r="C421" s="87">
        <v>44523</v>
      </c>
      <c r="D421" s="88">
        <v>324.95999999999998</v>
      </c>
      <c r="E421" s="88"/>
    </row>
    <row r="422" spans="3:5">
      <c r="C422" s="87">
        <v>44524</v>
      </c>
      <c r="D422" s="88">
        <v>326.95</v>
      </c>
      <c r="E422" s="88"/>
    </row>
    <row r="423" spans="3:5">
      <c r="C423" s="87">
        <v>44526</v>
      </c>
      <c r="D423" s="88">
        <v>321.58499999999998</v>
      </c>
      <c r="E423" s="88"/>
    </row>
    <row r="424" spans="3:5">
      <c r="C424" s="87">
        <v>44529</v>
      </c>
      <c r="D424" s="88">
        <v>330.005</v>
      </c>
      <c r="E424" s="88"/>
    </row>
    <row r="425" spans="3:5">
      <c r="C425" s="87">
        <v>44530</v>
      </c>
      <c r="D425" s="88">
        <v>318</v>
      </c>
      <c r="E425" s="88"/>
    </row>
    <row r="426" spans="3:5">
      <c r="C426" s="87">
        <v>44531</v>
      </c>
      <c r="D426" s="88">
        <v>320.77999999999997</v>
      </c>
      <c r="E426" s="88"/>
    </row>
    <row r="427" spans="3:5">
      <c r="C427" s="87">
        <v>44532</v>
      </c>
      <c r="D427" s="88">
        <v>309.58999999999997</v>
      </c>
      <c r="E427" s="88"/>
    </row>
    <row r="428" spans="3:5">
      <c r="C428" s="87">
        <v>44533</v>
      </c>
      <c r="D428" s="88">
        <v>320.24</v>
      </c>
      <c r="E428" s="88"/>
    </row>
    <row r="429" spans="3:5">
      <c r="C429" s="87">
        <v>44536</v>
      </c>
      <c r="D429" s="88">
        <v>324.75</v>
      </c>
      <c r="E429" s="88"/>
    </row>
    <row r="430" spans="3:5">
      <c r="C430" s="87">
        <v>44537</v>
      </c>
      <c r="D430" s="88">
        <v>337.3</v>
      </c>
      <c r="E430" s="88"/>
    </row>
    <row r="431" spans="3:5">
      <c r="C431" s="87">
        <v>44538</v>
      </c>
      <c r="D431" s="88">
        <v>339.23</v>
      </c>
      <c r="E431" s="88"/>
    </row>
    <row r="432" spans="3:5">
      <c r="C432" s="87">
        <v>44539</v>
      </c>
      <c r="D432" s="88">
        <v>340.05</v>
      </c>
      <c r="E432" s="88"/>
    </row>
    <row r="433" spans="3:5">
      <c r="C433" s="87">
        <v>44540</v>
      </c>
      <c r="D433" s="88">
        <v>347</v>
      </c>
      <c r="E433" s="88"/>
    </row>
    <row r="434" spans="3:5">
      <c r="C434" s="87">
        <v>44543</v>
      </c>
      <c r="D434" s="88">
        <v>349.19</v>
      </c>
      <c r="E434" s="88"/>
    </row>
    <row r="435" spans="3:5">
      <c r="C435" s="87">
        <v>44544</v>
      </c>
      <c r="D435" s="88">
        <v>345.32</v>
      </c>
      <c r="E435" s="88"/>
    </row>
    <row r="436" spans="3:5">
      <c r="C436" s="87">
        <v>44545</v>
      </c>
      <c r="D436" s="88">
        <v>340</v>
      </c>
      <c r="E436" s="88"/>
    </row>
    <row r="437" spans="3:5">
      <c r="C437" s="87">
        <v>44546</v>
      </c>
      <c r="D437" s="88">
        <v>351.7</v>
      </c>
      <c r="E437" s="88"/>
    </row>
    <row r="438" spans="3:5">
      <c r="C438" s="87">
        <v>44547</v>
      </c>
      <c r="D438" s="88">
        <v>349.19</v>
      </c>
      <c r="E438" s="88"/>
    </row>
    <row r="439" spans="3:5">
      <c r="C439" s="87">
        <v>44550</v>
      </c>
      <c r="D439" s="88">
        <v>341.24</v>
      </c>
      <c r="E439" s="88"/>
    </row>
    <row r="440" spans="3:5">
      <c r="C440" s="87">
        <v>44551</v>
      </c>
      <c r="D440" s="88">
        <v>340.33</v>
      </c>
      <c r="E440" s="88"/>
    </row>
    <row r="441" spans="3:5">
      <c r="C441" s="87">
        <v>44552</v>
      </c>
      <c r="D441" s="88">
        <v>346.58</v>
      </c>
      <c r="E441" s="88"/>
    </row>
    <row r="442" spans="3:5">
      <c r="C442" s="87">
        <v>44553</v>
      </c>
      <c r="D442" s="88">
        <v>357.54</v>
      </c>
      <c r="E442" s="88"/>
    </row>
    <row r="443" spans="3:5">
      <c r="C443" s="87">
        <v>44557</v>
      </c>
      <c r="D443" s="88">
        <v>360</v>
      </c>
      <c r="E443" s="88"/>
    </row>
    <row r="444" spans="3:5">
      <c r="C444" s="87">
        <v>44558</v>
      </c>
      <c r="D444" s="88">
        <v>358.79</v>
      </c>
      <c r="E444" s="88"/>
    </row>
    <row r="445" spans="3:5">
      <c r="C445" s="87">
        <v>44559</v>
      </c>
      <c r="D445" s="88">
        <v>361.78</v>
      </c>
      <c r="E445" s="88"/>
    </row>
    <row r="446" spans="3:5">
      <c r="C446" s="87">
        <v>44560</v>
      </c>
      <c r="D446" s="88">
        <v>362</v>
      </c>
      <c r="E446" s="88"/>
    </row>
    <row r="447" spans="3:5">
      <c r="C447" s="87">
        <v>44561</v>
      </c>
      <c r="D447" s="88">
        <v>357.95</v>
      </c>
      <c r="E447" s="88"/>
    </row>
    <row r="448" spans="3:5">
      <c r="C448" s="87">
        <v>44564</v>
      </c>
      <c r="D448" s="88">
        <v>359.79</v>
      </c>
      <c r="E448" s="88"/>
    </row>
    <row r="449" spans="3:5">
      <c r="C449" s="87">
        <v>44565</v>
      </c>
      <c r="D449" s="88">
        <v>371.99</v>
      </c>
      <c r="E449" s="88"/>
    </row>
    <row r="450" spans="3:5">
      <c r="C450" s="87">
        <v>44566</v>
      </c>
      <c r="D450" s="88">
        <v>374</v>
      </c>
      <c r="E450" s="88"/>
    </row>
    <row r="451" spans="3:5">
      <c r="C451" s="87">
        <v>44567</v>
      </c>
      <c r="D451" s="88">
        <v>368.69</v>
      </c>
      <c r="E451" s="88"/>
    </row>
    <row r="452" spans="3:5">
      <c r="C452" s="87">
        <v>44568</v>
      </c>
      <c r="D452" s="88">
        <v>366.39</v>
      </c>
      <c r="E452" s="88"/>
    </row>
    <row r="453" spans="3:5">
      <c r="C453" s="87">
        <v>44571</v>
      </c>
      <c r="D453" s="88">
        <v>370.91</v>
      </c>
      <c r="E453" s="88"/>
    </row>
    <row r="454" spans="3:5">
      <c r="C454" s="87">
        <v>44572</v>
      </c>
      <c r="D454" s="88">
        <v>363.53</v>
      </c>
      <c r="E454" s="88"/>
    </row>
    <row r="455" spans="3:5">
      <c r="C455" s="87">
        <v>44573</v>
      </c>
      <c r="D455" s="88">
        <v>368.94</v>
      </c>
      <c r="E455" s="88"/>
    </row>
    <row r="456" spans="3:5">
      <c r="C456" s="87">
        <v>44574</v>
      </c>
      <c r="D456" s="88">
        <v>368.61</v>
      </c>
      <c r="E456" s="88"/>
    </row>
    <row r="457" spans="3:5">
      <c r="C457" s="87">
        <v>44575</v>
      </c>
      <c r="D457" s="88">
        <v>364.32</v>
      </c>
      <c r="E457" s="88"/>
    </row>
    <row r="458" spans="3:5">
      <c r="C458" s="87">
        <v>44579</v>
      </c>
      <c r="D458" s="88">
        <v>370.79</v>
      </c>
      <c r="E458" s="88"/>
    </row>
    <row r="459" spans="3:5">
      <c r="C459" s="87">
        <v>44580</v>
      </c>
      <c r="D459" s="88">
        <v>362.41</v>
      </c>
      <c r="E459" s="88"/>
    </row>
    <row r="460" spans="3:5">
      <c r="C460" s="87">
        <v>44581</v>
      </c>
      <c r="D460" s="88">
        <v>361.83</v>
      </c>
      <c r="E460" s="88"/>
    </row>
    <row r="461" spans="3:5">
      <c r="C461" s="87">
        <v>44582</v>
      </c>
      <c r="D461" s="88">
        <v>362.5</v>
      </c>
      <c r="E461" s="88"/>
    </row>
    <row r="462" spans="3:5">
      <c r="C462" s="87">
        <v>44585</v>
      </c>
      <c r="D462" s="88">
        <v>342.57</v>
      </c>
      <c r="E462" s="88"/>
    </row>
    <row r="463" spans="3:5">
      <c r="C463" s="87">
        <v>44586</v>
      </c>
      <c r="D463" s="88">
        <v>343.32</v>
      </c>
      <c r="E463" s="88"/>
    </row>
    <row r="464" spans="3:5">
      <c r="C464" s="87">
        <v>44587</v>
      </c>
      <c r="D464" s="88">
        <v>343.36</v>
      </c>
      <c r="E464" s="88"/>
    </row>
    <row r="465" spans="3:5">
      <c r="C465" s="87">
        <v>44588</v>
      </c>
      <c r="D465" s="88">
        <v>349.08</v>
      </c>
      <c r="E465" s="88"/>
    </row>
    <row r="466" spans="3:5">
      <c r="C466" s="87">
        <v>44589</v>
      </c>
      <c r="D466" s="88">
        <v>359.05</v>
      </c>
      <c r="E466" s="88"/>
    </row>
    <row r="467" spans="3:5">
      <c r="C467" s="87">
        <v>44592</v>
      </c>
      <c r="D467" s="88">
        <v>378.68</v>
      </c>
      <c r="E467" s="88"/>
    </row>
    <row r="468" spans="3:5">
      <c r="C468" s="87">
        <v>44593</v>
      </c>
      <c r="D468" s="88">
        <v>385.76</v>
      </c>
      <c r="E468" s="88"/>
    </row>
    <row r="469" spans="3:5">
      <c r="C469" s="87">
        <v>44594</v>
      </c>
      <c r="D469" s="88">
        <v>389.29</v>
      </c>
      <c r="E469" s="88"/>
    </row>
    <row r="470" spans="3:5">
      <c r="C470" s="87">
        <v>44595</v>
      </c>
      <c r="D470" s="88">
        <v>388.54</v>
      </c>
      <c r="E470" s="88"/>
    </row>
    <row r="471" spans="3:5">
      <c r="C471" s="87">
        <v>44596</v>
      </c>
      <c r="D471" s="88">
        <v>387.57</v>
      </c>
      <c r="E471" s="88"/>
    </row>
    <row r="472" spans="3:5">
      <c r="C472" s="87">
        <v>44599</v>
      </c>
      <c r="D472" s="88">
        <v>382.2</v>
      </c>
      <c r="E472" s="88"/>
    </row>
    <row r="473" spans="3:5">
      <c r="C473" s="87">
        <v>44600</v>
      </c>
      <c r="D473" s="88">
        <v>377.54</v>
      </c>
      <c r="E473" s="88"/>
    </row>
    <row r="474" spans="3:5">
      <c r="C474" s="87">
        <v>44601</v>
      </c>
      <c r="D474" s="88">
        <v>385.6</v>
      </c>
      <c r="E474" s="88"/>
    </row>
    <row r="475" spans="3:5">
      <c r="C475" s="87">
        <v>44602</v>
      </c>
      <c r="D475" s="88">
        <v>371.72</v>
      </c>
      <c r="E475" s="88"/>
    </row>
    <row r="476" spans="3:5">
      <c r="C476" s="87">
        <v>44603</v>
      </c>
      <c r="D476" s="88">
        <v>377.86</v>
      </c>
      <c r="E476" s="88"/>
    </row>
    <row r="477" spans="3:5">
      <c r="C477" s="87">
        <v>44606</v>
      </c>
      <c r="D477" s="88">
        <v>368.82</v>
      </c>
      <c r="E477" s="88"/>
    </row>
    <row r="478" spans="3:5">
      <c r="C478" s="87">
        <v>44607</v>
      </c>
      <c r="D478" s="88">
        <v>374.58</v>
      </c>
      <c r="E478" s="88"/>
    </row>
    <row r="479" spans="3:5">
      <c r="C479" s="87">
        <v>44608</v>
      </c>
      <c r="D479" s="88">
        <v>379.96</v>
      </c>
      <c r="E479" s="88"/>
    </row>
    <row r="480" spans="3:5">
      <c r="C480" s="87">
        <v>44609</v>
      </c>
      <c r="D480" s="88">
        <v>378.6</v>
      </c>
      <c r="E480" s="88"/>
    </row>
    <row r="481" spans="3:5">
      <c r="C481" s="87">
        <v>44610</v>
      </c>
      <c r="D481" s="88">
        <v>374.51</v>
      </c>
      <c r="E481" s="88"/>
    </row>
    <row r="482" spans="3:5">
      <c r="C482" s="87">
        <v>44614</v>
      </c>
      <c r="D482" s="88">
        <v>365</v>
      </c>
      <c r="E482" s="88"/>
    </row>
    <row r="483" spans="3:5">
      <c r="C483" s="87">
        <v>44615</v>
      </c>
      <c r="D483" s="88">
        <v>371.97</v>
      </c>
      <c r="E483" s="88"/>
    </row>
    <row r="484" spans="3:5">
      <c r="C484" s="87">
        <v>44616</v>
      </c>
      <c r="D484" s="88">
        <v>345.94</v>
      </c>
      <c r="E484" s="88"/>
    </row>
    <row r="485" spans="3:5">
      <c r="C485" s="87">
        <v>44617</v>
      </c>
      <c r="D485" s="88">
        <v>367.22</v>
      </c>
      <c r="E485" s="88"/>
    </row>
    <row r="486" spans="3:5">
      <c r="C486" s="87">
        <v>44620</v>
      </c>
      <c r="D486" s="88">
        <v>362.19</v>
      </c>
      <c r="E486" s="88"/>
    </row>
    <row r="487" spans="3:5">
      <c r="C487" s="87">
        <v>44621</v>
      </c>
      <c r="D487" s="88">
        <v>357.85</v>
      </c>
      <c r="E487" s="88"/>
    </row>
    <row r="488" spans="3:5">
      <c r="C488" s="87">
        <v>44622</v>
      </c>
      <c r="D488" s="88">
        <v>342.96</v>
      </c>
      <c r="E488" s="88"/>
    </row>
    <row r="489" spans="3:5">
      <c r="C489" s="87">
        <v>44623</v>
      </c>
      <c r="D489" s="88">
        <v>347.63</v>
      </c>
      <c r="E489" s="88"/>
    </row>
    <row r="490" spans="3:5">
      <c r="C490" s="87">
        <v>44624</v>
      </c>
      <c r="D490" s="88">
        <v>336.9</v>
      </c>
      <c r="E490" s="88"/>
    </row>
    <row r="491" spans="3:5">
      <c r="C491" s="87">
        <v>44627</v>
      </c>
      <c r="D491" s="88">
        <v>329.58</v>
      </c>
      <c r="E491" s="88"/>
    </row>
    <row r="492" spans="3:5">
      <c r="C492" s="87">
        <v>44628</v>
      </c>
      <c r="D492" s="88">
        <v>311.39</v>
      </c>
      <c r="E492" s="88"/>
    </row>
    <row r="493" spans="3:5">
      <c r="C493" s="87">
        <v>44629</v>
      </c>
      <c r="D493" s="88">
        <v>323.14999999999998</v>
      </c>
      <c r="E493" s="88"/>
    </row>
    <row r="494" spans="3:5">
      <c r="C494" s="87">
        <v>44630</v>
      </c>
      <c r="D494" s="88">
        <v>321.94</v>
      </c>
      <c r="E494" s="88"/>
    </row>
    <row r="495" spans="3:5">
      <c r="C495" s="87">
        <v>44631</v>
      </c>
      <c r="D495" s="88">
        <v>330.03</v>
      </c>
      <c r="E495" s="88"/>
    </row>
    <row r="496" spans="3:5">
      <c r="C496" s="87">
        <v>44634</v>
      </c>
      <c r="D496" s="88">
        <v>329.1</v>
      </c>
      <c r="E496" s="88"/>
    </row>
    <row r="497" spans="3:5">
      <c r="C497" s="87">
        <v>44635</v>
      </c>
      <c r="D497" s="88">
        <v>332.42</v>
      </c>
      <c r="E497" s="88"/>
    </row>
    <row r="498" spans="3:5">
      <c r="C498" s="87">
        <v>44636</v>
      </c>
      <c r="D498" s="88">
        <v>341.99</v>
      </c>
      <c r="E498" s="88"/>
    </row>
    <row r="499" spans="3:5">
      <c r="C499" s="87">
        <v>44637</v>
      </c>
      <c r="D499" s="88">
        <v>341.6</v>
      </c>
      <c r="E499" s="88"/>
    </row>
    <row r="500" spans="3:5">
      <c r="C500" s="87">
        <v>44638</v>
      </c>
      <c r="D500" s="88">
        <v>346.69600000000003</v>
      </c>
      <c r="E500" s="88"/>
    </row>
    <row r="501" spans="3:5">
      <c r="C501" s="87">
        <v>44641</v>
      </c>
      <c r="D501" s="88">
        <v>346.02</v>
      </c>
      <c r="E501" s="88"/>
    </row>
    <row r="502" spans="3:5">
      <c r="C502" s="87">
        <v>44642</v>
      </c>
      <c r="D502" s="88">
        <v>346.78</v>
      </c>
      <c r="E502" s="88"/>
    </row>
    <row r="503" spans="3:5">
      <c r="C503" s="87">
        <v>44643</v>
      </c>
      <c r="D503" s="88">
        <v>343.4</v>
      </c>
      <c r="E503" s="88"/>
    </row>
    <row r="504" spans="3:5">
      <c r="C504" s="87">
        <v>44644</v>
      </c>
      <c r="D504" s="88">
        <v>342.25</v>
      </c>
      <c r="E504" s="88"/>
    </row>
    <row r="505" spans="3:5">
      <c r="C505" s="87">
        <v>44645</v>
      </c>
      <c r="D505" s="88">
        <v>350.41</v>
      </c>
      <c r="E505" s="88"/>
    </row>
    <row r="506" spans="3:5">
      <c r="C506" s="87">
        <v>44648</v>
      </c>
      <c r="D506" s="88">
        <v>348.51</v>
      </c>
      <c r="E506" s="88"/>
    </row>
    <row r="507" spans="3:5">
      <c r="C507" s="87">
        <v>44649</v>
      </c>
      <c r="D507" s="88">
        <v>358.72</v>
      </c>
      <c r="E507" s="88"/>
    </row>
    <row r="508" spans="3:5">
      <c r="C508" s="87">
        <v>44650</v>
      </c>
      <c r="D508" s="88">
        <v>364.01</v>
      </c>
      <c r="E508" s="88"/>
    </row>
    <row r="509" spans="3:5">
      <c r="C509" s="87">
        <v>44651</v>
      </c>
      <c r="D509" s="88">
        <v>359.58</v>
      </c>
      <c r="E509" s="88"/>
    </row>
    <row r="510" spans="3:5">
      <c r="C510" s="87">
        <v>44652</v>
      </c>
      <c r="D510" s="88">
        <v>359.22</v>
      </c>
      <c r="E510" s="88"/>
    </row>
    <row r="511" spans="3:5">
      <c r="C511" s="87">
        <v>44655</v>
      </c>
      <c r="D511" s="88">
        <v>364.25</v>
      </c>
      <c r="E511" s="88"/>
    </row>
    <row r="512" spans="3:5">
      <c r="C512" s="87">
        <v>44656</v>
      </c>
      <c r="D512" s="88">
        <v>363.31</v>
      </c>
      <c r="E512" s="88"/>
    </row>
    <row r="513" spans="3:5">
      <c r="C513" s="87">
        <v>44657</v>
      </c>
      <c r="D513" s="88">
        <v>356.47</v>
      </c>
      <c r="E513" s="88"/>
    </row>
    <row r="514" spans="3:5">
      <c r="C514" s="87">
        <v>44658</v>
      </c>
      <c r="D514" s="88">
        <v>351.18</v>
      </c>
      <c r="E514" s="88"/>
    </row>
    <row r="515" spans="3:5">
      <c r="C515" s="87">
        <v>44659</v>
      </c>
      <c r="D515" s="88">
        <v>347.3</v>
      </c>
      <c r="E515" s="88"/>
    </row>
    <row r="516" spans="3:5">
      <c r="C516" s="87">
        <v>44662</v>
      </c>
      <c r="D516" s="88">
        <v>350.64</v>
      </c>
      <c r="E516" s="88"/>
    </row>
    <row r="517" spans="3:5">
      <c r="C517" s="87">
        <v>44663</v>
      </c>
      <c r="D517" s="88">
        <v>350</v>
      </c>
      <c r="E517" s="88"/>
    </row>
    <row r="518" spans="3:5">
      <c r="C518" s="87">
        <v>44664</v>
      </c>
      <c r="D518" s="88">
        <v>344.41</v>
      </c>
      <c r="E518" s="88"/>
    </row>
    <row r="519" spans="3:5">
      <c r="C519" s="87">
        <v>44665</v>
      </c>
      <c r="D519" s="88">
        <v>357.18</v>
      </c>
      <c r="E519" s="88"/>
    </row>
    <row r="520" spans="3:5">
      <c r="C520" s="87">
        <v>44669</v>
      </c>
      <c r="D520" s="88">
        <v>353.99</v>
      </c>
      <c r="E520" s="88"/>
    </row>
    <row r="521" spans="3:5">
      <c r="C521" s="87">
        <v>44670</v>
      </c>
      <c r="D521" s="88">
        <v>356.81</v>
      </c>
      <c r="E521" s="88"/>
    </row>
    <row r="522" spans="3:5">
      <c r="C522" s="87">
        <v>44671</v>
      </c>
      <c r="D522" s="88">
        <v>366.66</v>
      </c>
      <c r="E522" s="88"/>
    </row>
    <row r="523" spans="3:5">
      <c r="C523" s="87">
        <v>44672</v>
      </c>
      <c r="D523" s="88">
        <v>369.48</v>
      </c>
      <c r="E523" s="88"/>
    </row>
    <row r="524" spans="3:5">
      <c r="C524" s="87">
        <v>44673</v>
      </c>
      <c r="D524" s="88">
        <v>360.5</v>
      </c>
      <c r="E524" s="88"/>
    </row>
    <row r="525" spans="3:5">
      <c r="C525" s="87">
        <v>44676</v>
      </c>
      <c r="D525" s="88">
        <v>349.28</v>
      </c>
      <c r="E525" s="88"/>
    </row>
    <row r="526" spans="3:5">
      <c r="C526" s="87">
        <v>44677</v>
      </c>
      <c r="D526" s="88">
        <v>347.94</v>
      </c>
      <c r="E526" s="88"/>
    </row>
    <row r="527" spans="3:5">
      <c r="C527" s="87">
        <v>44678</v>
      </c>
      <c r="D527" s="88">
        <v>357</v>
      </c>
      <c r="E527" s="88"/>
    </row>
    <row r="528" spans="3:5">
      <c r="C528" s="87">
        <v>44679</v>
      </c>
      <c r="D528" s="88">
        <v>369.13</v>
      </c>
      <c r="E528" s="88"/>
    </row>
    <row r="529" spans="3:5">
      <c r="C529" s="87">
        <v>44680</v>
      </c>
      <c r="D529" s="88">
        <v>372.05</v>
      </c>
      <c r="E529" s="88"/>
    </row>
    <row r="530" spans="3:5">
      <c r="C530" s="87">
        <v>44683</v>
      </c>
      <c r="D530" s="88">
        <v>363</v>
      </c>
      <c r="E530" s="88"/>
    </row>
    <row r="531" spans="3:5">
      <c r="C531" s="87">
        <v>44684</v>
      </c>
      <c r="D531" s="88">
        <v>361.59</v>
      </c>
      <c r="E531" s="88"/>
    </row>
    <row r="532" spans="3:5">
      <c r="C532" s="87">
        <v>44685</v>
      </c>
      <c r="D532" s="88">
        <v>359.37</v>
      </c>
      <c r="E532" s="88"/>
    </row>
    <row r="533" spans="3:5">
      <c r="C533" s="87">
        <v>44686</v>
      </c>
      <c r="D533" s="88">
        <v>362.1</v>
      </c>
      <c r="E533" s="88"/>
    </row>
    <row r="534" spans="3:5">
      <c r="C534" s="87">
        <v>44687</v>
      </c>
      <c r="D534" s="88">
        <v>346.25</v>
      </c>
      <c r="E534" s="88"/>
    </row>
    <row r="535" spans="3:5">
      <c r="C535" s="87">
        <v>44690</v>
      </c>
      <c r="D535" s="88">
        <v>341</v>
      </c>
      <c r="E535" s="88"/>
    </row>
    <row r="536" spans="3:5">
      <c r="C536" s="87">
        <v>44691</v>
      </c>
      <c r="D536" s="88">
        <v>332.31</v>
      </c>
      <c r="E536" s="88"/>
    </row>
    <row r="537" spans="3:5">
      <c r="C537" s="87">
        <v>44692</v>
      </c>
      <c r="D537" s="88">
        <v>325.48</v>
      </c>
      <c r="E537" s="88"/>
    </row>
    <row r="538" spans="3:5">
      <c r="C538" s="87">
        <v>44693</v>
      </c>
      <c r="D538" s="88">
        <v>321.77</v>
      </c>
      <c r="E538" s="88"/>
    </row>
    <row r="539" spans="3:5">
      <c r="C539" s="87">
        <v>44694</v>
      </c>
      <c r="D539" s="88">
        <v>327.67</v>
      </c>
      <c r="E539" s="88"/>
    </row>
    <row r="540" spans="3:5">
      <c r="C540" s="87">
        <v>44697</v>
      </c>
      <c r="D540" s="88">
        <v>328.54</v>
      </c>
      <c r="E540" s="88"/>
    </row>
    <row r="541" spans="3:5">
      <c r="C541" s="87">
        <v>44698</v>
      </c>
      <c r="D541" s="88">
        <v>340.11</v>
      </c>
      <c r="E541" s="88"/>
    </row>
    <row r="542" spans="3:5">
      <c r="C542" s="87">
        <v>44699</v>
      </c>
      <c r="D542" s="88">
        <v>333.62</v>
      </c>
      <c r="E542" s="88"/>
    </row>
    <row r="543" spans="3:5">
      <c r="C543" s="87">
        <v>44700</v>
      </c>
      <c r="D543" s="88">
        <v>330</v>
      </c>
      <c r="E543" s="88"/>
    </row>
    <row r="544" spans="3:5">
      <c r="C544" s="87">
        <v>44701</v>
      </c>
      <c r="D544" s="88">
        <v>335.7</v>
      </c>
      <c r="E544" s="88"/>
    </row>
    <row r="545" spans="3:5">
      <c r="C545" s="87">
        <v>44704</v>
      </c>
      <c r="D545" s="88">
        <v>339.03</v>
      </c>
      <c r="E545" s="88"/>
    </row>
    <row r="546" spans="3:5">
      <c r="C546" s="87">
        <v>44705</v>
      </c>
      <c r="D546" s="88">
        <v>343.89</v>
      </c>
      <c r="E546" s="88"/>
    </row>
    <row r="547" spans="3:5">
      <c r="C547" s="87">
        <v>44706</v>
      </c>
      <c r="D547" s="88">
        <v>340.58</v>
      </c>
      <c r="E547" s="88"/>
    </row>
    <row r="548" spans="3:5">
      <c r="C548" s="87">
        <v>44707</v>
      </c>
      <c r="D548" s="88">
        <v>348</v>
      </c>
      <c r="E548" s="88"/>
    </row>
    <row r="549" spans="3:5">
      <c r="C549" s="87">
        <v>44708</v>
      </c>
      <c r="D549" s="88">
        <v>353.39</v>
      </c>
      <c r="E549" s="88"/>
    </row>
    <row r="550" spans="3:5">
      <c r="C550" s="87">
        <v>44712</v>
      </c>
      <c r="D550" s="88">
        <v>353.09</v>
      </c>
      <c r="E550" s="88"/>
    </row>
    <row r="551" spans="3:5">
      <c r="C551" s="87">
        <v>44713</v>
      </c>
      <c r="D551" s="88">
        <v>358.2</v>
      </c>
      <c r="E551" s="88"/>
    </row>
    <row r="552" spans="3:5">
      <c r="C552" s="87">
        <v>44714</v>
      </c>
      <c r="D552" s="88">
        <v>360.49</v>
      </c>
      <c r="E552" s="88"/>
    </row>
    <row r="553" spans="3:5">
      <c r="C553" s="87">
        <v>44715</v>
      </c>
      <c r="D553" s="88">
        <v>359.48</v>
      </c>
      <c r="E553" s="88"/>
    </row>
    <row r="554" spans="3:5">
      <c r="C554" s="87">
        <v>44718</v>
      </c>
      <c r="D554" s="88">
        <v>362</v>
      </c>
      <c r="E554" s="88"/>
    </row>
    <row r="555" spans="3:5">
      <c r="C555" s="87">
        <v>44719</v>
      </c>
      <c r="D555" s="88">
        <v>356.93</v>
      </c>
      <c r="E555" s="88"/>
    </row>
    <row r="556" spans="3:5">
      <c r="C556" s="87">
        <v>44720</v>
      </c>
      <c r="D556" s="88">
        <v>365</v>
      </c>
      <c r="E556" s="88"/>
    </row>
    <row r="557" spans="3:5">
      <c r="C557" s="87">
        <v>44721</v>
      </c>
      <c r="D557" s="88">
        <v>359.76</v>
      </c>
      <c r="E557" s="88"/>
    </row>
    <row r="558" spans="3:5">
      <c r="C558" s="87">
        <v>44722</v>
      </c>
      <c r="D558" s="88">
        <v>341.33</v>
      </c>
      <c r="E558" s="88"/>
    </row>
    <row r="559" spans="3:5">
      <c r="C559" s="87">
        <v>44725</v>
      </c>
      <c r="D559" s="88">
        <v>322</v>
      </c>
      <c r="E559" s="88"/>
    </row>
    <row r="560" spans="3:5">
      <c r="C560" s="87">
        <v>44726</v>
      </c>
      <c r="D560" s="88">
        <v>320.10000000000002</v>
      </c>
      <c r="E560" s="88"/>
    </row>
    <row r="561" spans="3:5">
      <c r="C561" s="87">
        <v>44727</v>
      </c>
      <c r="D561" s="88">
        <v>327.41000000000003</v>
      </c>
      <c r="E561" s="88"/>
    </row>
    <row r="562" spans="3:5">
      <c r="C562" s="87">
        <v>44728</v>
      </c>
      <c r="D562" s="88">
        <v>316.08999999999997</v>
      </c>
      <c r="E562" s="88"/>
    </row>
    <row r="563" spans="3:5">
      <c r="C563" s="87">
        <v>44729</v>
      </c>
      <c r="D563" s="88">
        <v>307</v>
      </c>
      <c r="E563" s="88"/>
    </row>
    <row r="564" spans="3:5">
      <c r="C564" s="87">
        <v>44733</v>
      </c>
      <c r="D564" s="88">
        <v>316.05</v>
      </c>
      <c r="E564" s="88"/>
    </row>
    <row r="565" spans="3:5">
      <c r="C565" s="87">
        <v>44734</v>
      </c>
      <c r="D565" s="88">
        <v>313.47000000000003</v>
      </c>
      <c r="E565" s="88"/>
    </row>
    <row r="566" spans="3:5">
      <c r="C566" s="87">
        <v>44735</v>
      </c>
      <c r="D566" s="88">
        <v>318.89999999999998</v>
      </c>
      <c r="E566" s="88"/>
    </row>
    <row r="567" spans="3:5">
      <c r="C567" s="87">
        <v>44736</v>
      </c>
      <c r="D567" s="88">
        <v>319.22000000000003</v>
      </c>
      <c r="E567" s="88"/>
    </row>
    <row r="568" spans="3:5">
      <c r="C568" s="87">
        <v>44739</v>
      </c>
      <c r="D568" s="88">
        <v>331.97</v>
      </c>
      <c r="E568" s="88"/>
    </row>
    <row r="569" spans="3:5">
      <c r="C569" s="87">
        <v>44740</v>
      </c>
      <c r="D569" s="88">
        <v>332.7</v>
      </c>
      <c r="E569" s="88"/>
    </row>
    <row r="570" spans="3:5">
      <c r="C570" s="87">
        <v>44741</v>
      </c>
      <c r="D570" s="88">
        <v>319.11</v>
      </c>
      <c r="E570" s="88"/>
    </row>
    <row r="571" spans="3:5">
      <c r="C571" s="87">
        <v>44742</v>
      </c>
      <c r="D571" s="88">
        <v>315.3</v>
      </c>
      <c r="E571" s="88"/>
    </row>
    <row r="572" spans="3:5">
      <c r="C572" s="87">
        <v>44743</v>
      </c>
      <c r="D572" s="88">
        <v>314.10000000000002</v>
      </c>
      <c r="E572" s="88"/>
    </row>
    <row r="573" spans="3:5">
      <c r="C573" s="87">
        <v>44747</v>
      </c>
      <c r="D573" s="88">
        <v>313.08</v>
      </c>
      <c r="E573" s="88"/>
    </row>
    <row r="574" spans="3:5">
      <c r="C574" s="87">
        <v>44748</v>
      </c>
      <c r="D574" s="88">
        <v>319</v>
      </c>
      <c r="E574" s="88"/>
    </row>
    <row r="575" spans="3:5">
      <c r="C575" s="87">
        <v>44749</v>
      </c>
      <c r="D575" s="88">
        <v>322.35000000000002</v>
      </c>
      <c r="E575" s="88"/>
    </row>
    <row r="576" spans="3:5">
      <c r="C576" s="87">
        <v>44750</v>
      </c>
      <c r="D576" s="88">
        <v>322.77999999999997</v>
      </c>
      <c r="E576" s="88"/>
    </row>
    <row r="577" spans="3:5">
      <c r="C577" s="87">
        <v>44753</v>
      </c>
      <c r="D577" s="88">
        <v>319.38</v>
      </c>
      <c r="E577" s="88"/>
    </row>
    <row r="578" spans="3:5">
      <c r="C578" s="87">
        <v>44754</v>
      </c>
      <c r="D578" s="88">
        <v>320.20999999999998</v>
      </c>
      <c r="E578" s="88"/>
    </row>
    <row r="579" spans="3:5">
      <c r="C579" s="87">
        <v>44755</v>
      </c>
      <c r="D579" s="88">
        <v>315.95</v>
      </c>
      <c r="E579" s="88"/>
    </row>
    <row r="580" spans="3:5">
      <c r="C580" s="87">
        <v>44756</v>
      </c>
      <c r="D580" s="88">
        <v>316.16000000000003</v>
      </c>
      <c r="E580" s="88"/>
    </row>
    <row r="581" spans="3:5">
      <c r="C581" s="87">
        <v>44757</v>
      </c>
      <c r="D581" s="88">
        <v>333.63</v>
      </c>
      <c r="E581" s="88"/>
    </row>
    <row r="582" spans="3:5">
      <c r="C582" s="87">
        <v>44760</v>
      </c>
      <c r="D582" s="88">
        <v>335.5</v>
      </c>
      <c r="E582" s="88"/>
    </row>
    <row r="583" spans="3:5">
      <c r="C583" s="87">
        <v>44761</v>
      </c>
      <c r="D583" s="88">
        <v>331.78</v>
      </c>
      <c r="E583" s="88"/>
    </row>
    <row r="584" spans="3:5">
      <c r="C584" s="87">
        <v>44762</v>
      </c>
      <c r="D584" s="88">
        <v>340.38</v>
      </c>
      <c r="E584" s="88"/>
    </row>
    <row r="585" spans="3:5">
      <c r="C585" s="87">
        <v>44763</v>
      </c>
      <c r="D585" s="88">
        <v>341.87</v>
      </c>
      <c r="E585" s="88"/>
    </row>
    <row r="586" spans="3:5">
      <c r="C586" s="87">
        <v>44764</v>
      </c>
      <c r="D586" s="88">
        <v>348.88</v>
      </c>
      <c r="E586" s="88"/>
    </row>
    <row r="587" spans="3:5">
      <c r="C587" s="87">
        <v>44767</v>
      </c>
      <c r="D587" s="88">
        <v>344.45</v>
      </c>
      <c r="E587" s="88"/>
    </row>
    <row r="588" spans="3:5">
      <c r="C588" s="87">
        <v>44768</v>
      </c>
      <c r="D588" s="88">
        <v>342.65</v>
      </c>
      <c r="E588" s="88"/>
    </row>
    <row r="589" spans="3:5">
      <c r="C589" s="87">
        <v>44769</v>
      </c>
      <c r="D589" s="88">
        <v>343.01</v>
      </c>
      <c r="E589" s="88"/>
    </row>
    <row r="590" spans="3:5">
      <c r="C590" s="87">
        <v>44770</v>
      </c>
      <c r="D590" s="88">
        <v>348</v>
      </c>
      <c r="E590" s="88"/>
    </row>
    <row r="591" spans="3:5">
      <c r="C591" s="87">
        <v>44771</v>
      </c>
      <c r="D591" s="88">
        <v>354.13</v>
      </c>
      <c r="E591" s="88"/>
    </row>
    <row r="592" spans="3:5">
      <c r="C592" s="87">
        <v>44774</v>
      </c>
      <c r="D592" s="88">
        <v>347.81</v>
      </c>
      <c r="E592" s="88"/>
    </row>
    <row r="593" spans="3:5">
      <c r="C593" s="87">
        <v>44775</v>
      </c>
      <c r="D593" s="88">
        <v>347.08</v>
      </c>
      <c r="E593" s="88"/>
    </row>
    <row r="594" spans="3:5">
      <c r="C594" s="87">
        <v>44776</v>
      </c>
      <c r="D594" s="88">
        <v>350</v>
      </c>
      <c r="E594" s="88"/>
    </row>
    <row r="595" spans="3:5">
      <c r="C595" s="87">
        <v>44777</v>
      </c>
      <c r="D595" s="88">
        <v>354.67</v>
      </c>
      <c r="E595" s="88"/>
    </row>
    <row r="596" spans="3:5">
      <c r="C596" s="87">
        <v>44778</v>
      </c>
      <c r="D596" s="88">
        <v>350.4</v>
      </c>
      <c r="E596" s="88"/>
    </row>
    <row r="597" spans="3:5">
      <c r="C597" s="87">
        <v>44781</v>
      </c>
      <c r="D597" s="88">
        <v>359</v>
      </c>
      <c r="E597" s="88"/>
    </row>
    <row r="598" spans="3:5">
      <c r="C598" s="87">
        <v>44782</v>
      </c>
      <c r="D598" s="88">
        <v>350.4</v>
      </c>
      <c r="E598" s="88"/>
    </row>
    <row r="599" spans="3:5">
      <c r="C599" s="87">
        <v>44783</v>
      </c>
      <c r="D599" s="88">
        <v>354.34</v>
      </c>
      <c r="E599" s="88"/>
    </row>
    <row r="600" spans="3:5">
      <c r="C600" s="87">
        <v>44784</v>
      </c>
      <c r="D600" s="88">
        <v>355.85</v>
      </c>
      <c r="E600" s="88"/>
    </row>
    <row r="601" spans="3:5">
      <c r="C601" s="87">
        <v>44785</v>
      </c>
      <c r="D601" s="88">
        <v>354.74</v>
      </c>
      <c r="E601" s="88"/>
    </row>
    <row r="602" spans="3:5">
      <c r="C602" s="87">
        <v>44788</v>
      </c>
      <c r="D602" s="88">
        <v>352.33</v>
      </c>
      <c r="E602" s="88"/>
    </row>
    <row r="603" spans="3:5">
      <c r="C603" s="87">
        <v>44789</v>
      </c>
      <c r="D603" s="88">
        <v>354.27</v>
      </c>
      <c r="E603" s="88"/>
    </row>
    <row r="604" spans="3:5">
      <c r="C604" s="87">
        <v>44790</v>
      </c>
      <c r="D604" s="88">
        <v>353.5</v>
      </c>
      <c r="E604" s="88"/>
    </row>
    <row r="605" spans="3:5">
      <c r="C605" s="87">
        <v>44791</v>
      </c>
      <c r="D605" s="88">
        <v>354.32</v>
      </c>
      <c r="E605" s="88"/>
    </row>
    <row r="606" spans="3:5">
      <c r="C606" s="87">
        <v>44792</v>
      </c>
      <c r="D606" s="88">
        <v>356.63</v>
      </c>
      <c r="E606" s="88"/>
    </row>
    <row r="607" spans="3:5">
      <c r="C607" s="87">
        <v>44795</v>
      </c>
      <c r="D607" s="88">
        <v>350</v>
      </c>
      <c r="E607" s="88"/>
    </row>
    <row r="608" spans="3:5">
      <c r="C608" s="87">
        <v>44796</v>
      </c>
      <c r="D608" s="88">
        <v>342.69</v>
      </c>
      <c r="E608" s="88"/>
    </row>
    <row r="609" spans="3:5">
      <c r="C609" s="87">
        <v>44797</v>
      </c>
      <c r="D609" s="88">
        <v>340.18</v>
      </c>
      <c r="E609" s="88"/>
    </row>
    <row r="610" spans="3:5">
      <c r="C610" s="87">
        <v>44798</v>
      </c>
      <c r="D610" s="88">
        <v>340</v>
      </c>
      <c r="E610" s="88"/>
    </row>
    <row r="611" spans="3:5">
      <c r="C611" s="87">
        <v>44799</v>
      </c>
      <c r="D611" s="88">
        <v>345.05</v>
      </c>
      <c r="E611" s="88"/>
    </row>
    <row r="612" spans="3:5">
      <c r="C612" s="87">
        <v>44802</v>
      </c>
      <c r="D612" s="88">
        <v>329.99</v>
      </c>
      <c r="E612" s="88"/>
    </row>
    <row r="613" spans="3:5">
      <c r="C613" s="87">
        <v>44803</v>
      </c>
      <c r="D613" s="88">
        <v>331</v>
      </c>
      <c r="E613" s="88"/>
    </row>
    <row r="614" spans="3:5">
      <c r="C614" s="87">
        <v>44804</v>
      </c>
      <c r="D614" s="88">
        <v>328.29</v>
      </c>
      <c r="E614" s="88"/>
    </row>
    <row r="615" spans="3:5">
      <c r="C615" s="87">
        <v>44805</v>
      </c>
      <c r="D615" s="88">
        <v>323.81</v>
      </c>
      <c r="E615" s="88"/>
    </row>
    <row r="616" spans="3:5">
      <c r="C616" s="87">
        <v>44806</v>
      </c>
      <c r="D616" s="88">
        <v>329.41</v>
      </c>
      <c r="E616" s="88"/>
    </row>
    <row r="617" spans="3:5">
      <c r="C617" s="87">
        <v>44810</v>
      </c>
      <c r="D617" s="88">
        <v>322.5</v>
      </c>
      <c r="E617" s="88"/>
    </row>
    <row r="618" spans="3:5">
      <c r="C618" s="87">
        <v>44811</v>
      </c>
      <c r="D618" s="88">
        <v>324.08</v>
      </c>
      <c r="E618" s="88"/>
    </row>
    <row r="619" spans="3:5">
      <c r="C619" s="87">
        <v>44812</v>
      </c>
      <c r="D619" s="88">
        <v>324.52999999999997</v>
      </c>
      <c r="E619" s="88"/>
    </row>
    <row r="620" spans="3:5">
      <c r="C620" s="87">
        <v>44813</v>
      </c>
      <c r="D620" s="88">
        <v>330.54</v>
      </c>
      <c r="E620" s="88"/>
    </row>
    <row r="621" spans="3:5">
      <c r="C621" s="87">
        <v>44816</v>
      </c>
      <c r="D621" s="88">
        <v>338.09</v>
      </c>
      <c r="E621" s="88"/>
    </row>
    <row r="622" spans="3:5">
      <c r="C622" s="87">
        <v>44817</v>
      </c>
      <c r="D622" s="88">
        <v>330</v>
      </c>
      <c r="E622" s="88"/>
    </row>
    <row r="623" spans="3:5">
      <c r="C623" s="87">
        <v>44818</v>
      </c>
      <c r="D623" s="88">
        <v>327.04000000000002</v>
      </c>
      <c r="E623" s="88"/>
    </row>
    <row r="624" spans="3:5">
      <c r="C624" s="87">
        <v>44819</v>
      </c>
      <c r="D624" s="88">
        <v>323.58999999999997</v>
      </c>
      <c r="E624" s="88"/>
    </row>
    <row r="625" spans="3:5">
      <c r="C625" s="87">
        <v>44820</v>
      </c>
      <c r="D625" s="88">
        <v>312.85000000000002</v>
      </c>
      <c r="E625" s="88"/>
    </row>
    <row r="626" spans="3:5">
      <c r="C626" s="87">
        <v>44823</v>
      </c>
      <c r="D626" s="88">
        <v>311.95</v>
      </c>
      <c r="E626" s="88"/>
    </row>
    <row r="627" spans="3:5">
      <c r="C627" s="87">
        <v>44824</v>
      </c>
      <c r="D627" s="88">
        <v>311.16000000000003</v>
      </c>
      <c r="E627" s="88"/>
    </row>
    <row r="628" spans="3:5">
      <c r="C628" s="87">
        <v>44825</v>
      </c>
      <c r="D628" s="88">
        <v>314.48</v>
      </c>
      <c r="E628" s="88"/>
    </row>
    <row r="629" spans="3:5">
      <c r="C629" s="87">
        <v>44826</v>
      </c>
      <c r="D629" s="88">
        <v>302.95</v>
      </c>
      <c r="E629" s="88"/>
    </row>
    <row r="630" spans="3:5">
      <c r="C630" s="87">
        <v>44827</v>
      </c>
      <c r="D630" s="88">
        <v>293.13</v>
      </c>
      <c r="E630" s="88"/>
    </row>
    <row r="631" spans="3:5">
      <c r="C631" s="87">
        <v>44830</v>
      </c>
      <c r="D631" s="88">
        <v>290.05</v>
      </c>
      <c r="E631" s="88"/>
    </row>
    <row r="632" spans="3:5">
      <c r="C632" s="87">
        <v>44831</v>
      </c>
      <c r="D632" s="88">
        <v>295.47000000000003</v>
      </c>
      <c r="E632" s="88"/>
    </row>
    <row r="633" spans="3:5">
      <c r="C633" s="87">
        <v>44832</v>
      </c>
      <c r="D633" s="88">
        <v>285.11</v>
      </c>
      <c r="E633" s="88"/>
    </row>
    <row r="634" spans="3:5">
      <c r="C634" s="87">
        <v>44833</v>
      </c>
      <c r="D634" s="88">
        <v>288.35000000000002</v>
      </c>
      <c r="E634" s="88"/>
    </row>
    <row r="635" spans="3:5">
      <c r="C635" s="87">
        <v>44834</v>
      </c>
      <c r="D635" s="88">
        <v>286.86</v>
      </c>
      <c r="E635" s="88"/>
    </row>
    <row r="636" spans="3:5">
      <c r="C636" s="87">
        <v>44837</v>
      </c>
      <c r="D636" s="88">
        <v>287.85000000000002</v>
      </c>
      <c r="E636" s="88"/>
    </row>
    <row r="637" spans="3:5">
      <c r="C637" s="87">
        <v>44838</v>
      </c>
      <c r="D637" s="88">
        <v>296.19</v>
      </c>
      <c r="E637" s="88"/>
    </row>
    <row r="638" spans="3:5">
      <c r="C638" s="87">
        <v>44839</v>
      </c>
      <c r="D638" s="88">
        <v>297.98</v>
      </c>
      <c r="E638" s="88"/>
    </row>
    <row r="639" spans="3:5">
      <c r="C639" s="87">
        <v>44840</v>
      </c>
      <c r="D639" s="88">
        <v>302.58</v>
      </c>
      <c r="E639" s="88"/>
    </row>
    <row r="640" spans="3:5">
      <c r="C640" s="87">
        <v>44841</v>
      </c>
      <c r="D640" s="88">
        <v>296.66000000000003</v>
      </c>
      <c r="E640" s="88"/>
    </row>
    <row r="641" spans="3:5">
      <c r="C641" s="87">
        <v>44844</v>
      </c>
      <c r="D641" s="88">
        <v>297.04000000000002</v>
      </c>
      <c r="E641" s="88"/>
    </row>
    <row r="642" spans="3:5">
      <c r="C642" s="87">
        <v>44845</v>
      </c>
      <c r="D642" s="88">
        <v>289.83</v>
      </c>
      <c r="E642" s="88"/>
    </row>
    <row r="643" spans="3:5">
      <c r="C643" s="87">
        <v>44846</v>
      </c>
      <c r="D643" s="88">
        <v>286.54000000000002</v>
      </c>
      <c r="E643" s="88"/>
    </row>
    <row r="644" spans="3:5">
      <c r="C644" s="87">
        <v>44847</v>
      </c>
      <c r="D644" s="88">
        <v>277.27999999999997</v>
      </c>
      <c r="E644" s="88"/>
    </row>
    <row r="645" spans="3:5">
      <c r="C645" s="87">
        <v>44848</v>
      </c>
      <c r="D645" s="88">
        <v>295.86</v>
      </c>
      <c r="E645" s="88"/>
    </row>
    <row r="646" spans="3:5">
      <c r="C646" s="87">
        <v>44851</v>
      </c>
      <c r="D646" s="88">
        <v>295.42</v>
      </c>
      <c r="E646" s="88"/>
    </row>
    <row r="647" spans="3:5">
      <c r="C647" s="87">
        <v>44852</v>
      </c>
      <c r="D647" s="88">
        <v>303.17</v>
      </c>
      <c r="E647" s="88"/>
    </row>
    <row r="648" spans="3:5">
      <c r="C648" s="87">
        <v>44853</v>
      </c>
      <c r="D648" s="88">
        <v>295.45999999999998</v>
      </c>
      <c r="E648" s="88"/>
    </row>
    <row r="649" spans="3:5">
      <c r="C649" s="87">
        <v>44854</v>
      </c>
      <c r="D649" s="88">
        <v>297.75</v>
      </c>
      <c r="E649" s="88"/>
    </row>
    <row r="650" spans="3:5">
      <c r="C650" s="87">
        <v>44855</v>
      </c>
      <c r="D650" s="88">
        <v>294.51</v>
      </c>
      <c r="E650" s="88"/>
    </row>
    <row r="651" spans="3:5">
      <c r="C651" s="87">
        <v>44858</v>
      </c>
      <c r="D651" s="88">
        <v>304.52</v>
      </c>
      <c r="E651" s="88"/>
    </row>
    <row r="652" spans="3:5">
      <c r="C652" s="87">
        <v>44859</v>
      </c>
      <c r="D652" s="88">
        <v>305.91000000000003</v>
      </c>
      <c r="E652" s="88"/>
    </row>
    <row r="653" spans="3:5">
      <c r="C653" s="87">
        <v>44860</v>
      </c>
      <c r="D653" s="88">
        <v>312.29000000000002</v>
      </c>
      <c r="E653" s="88"/>
    </row>
    <row r="654" spans="3:5">
      <c r="C654" s="87">
        <v>44861</v>
      </c>
      <c r="D654" s="88">
        <v>316.18</v>
      </c>
      <c r="E654" s="88"/>
    </row>
    <row r="655" spans="3:5">
      <c r="C655" s="87">
        <v>44862</v>
      </c>
      <c r="D655" s="88">
        <v>319.31</v>
      </c>
      <c r="E655" s="88"/>
    </row>
    <row r="656" spans="3:5">
      <c r="C656" s="87">
        <v>44865</v>
      </c>
      <c r="D656" s="88">
        <v>328.88</v>
      </c>
      <c r="E656" s="88"/>
    </row>
    <row r="657" spans="3:5">
      <c r="C657" s="87">
        <v>44866</v>
      </c>
      <c r="D657" s="88">
        <v>332.22</v>
      </c>
      <c r="E657" s="88"/>
    </row>
    <row r="658" spans="3:5">
      <c r="C658" s="87">
        <v>44867</v>
      </c>
      <c r="D658" s="88">
        <v>331.42</v>
      </c>
      <c r="E658" s="88"/>
    </row>
    <row r="659" spans="3:5">
      <c r="C659" s="87">
        <v>44868</v>
      </c>
      <c r="D659" s="88">
        <v>315.12</v>
      </c>
      <c r="E659" s="88"/>
    </row>
    <row r="660" spans="3:5">
      <c r="C660" s="87">
        <v>44869</v>
      </c>
      <c r="D660" s="88">
        <v>313.83999999999997</v>
      </c>
      <c r="E660" s="88"/>
    </row>
    <row r="661" spans="3:5">
      <c r="C661" s="87">
        <v>44872</v>
      </c>
      <c r="D661" s="88">
        <v>322.45</v>
      </c>
      <c r="E661" s="88"/>
    </row>
    <row r="662" spans="3:5">
      <c r="C662" s="87">
        <v>44873</v>
      </c>
      <c r="D662" s="88">
        <v>326.23</v>
      </c>
      <c r="E662" s="88"/>
    </row>
    <row r="663" spans="3:5">
      <c r="C663" s="87">
        <v>44874</v>
      </c>
      <c r="D663" s="88">
        <v>322.27999999999997</v>
      </c>
      <c r="E663" s="88"/>
    </row>
    <row r="664" spans="3:5">
      <c r="C664" s="87">
        <v>44875</v>
      </c>
      <c r="D664" s="88">
        <v>331.18</v>
      </c>
      <c r="E664" s="88"/>
    </row>
    <row r="665" spans="3:5">
      <c r="C665" s="87">
        <v>44876</v>
      </c>
      <c r="D665" s="88">
        <v>339</v>
      </c>
      <c r="E665" s="88"/>
    </row>
    <row r="666" spans="3:5">
      <c r="C666" s="87">
        <v>44879</v>
      </c>
      <c r="D666" s="88">
        <v>336.74</v>
      </c>
      <c r="E666" s="88"/>
    </row>
    <row r="667" spans="3:5">
      <c r="C667" s="87">
        <v>44880</v>
      </c>
      <c r="D667" s="88">
        <v>346.59</v>
      </c>
      <c r="E667" s="88"/>
    </row>
    <row r="668" spans="3:5">
      <c r="C668" s="87">
        <v>44881</v>
      </c>
      <c r="D668" s="88">
        <v>343.16</v>
      </c>
      <c r="E668" s="88"/>
    </row>
    <row r="669" spans="3:5">
      <c r="C669" s="87">
        <v>44882</v>
      </c>
      <c r="D669" s="88">
        <v>339</v>
      </c>
      <c r="E669" s="88"/>
    </row>
    <row r="670" spans="3:5">
      <c r="C670" s="87">
        <v>44883</v>
      </c>
      <c r="D670" s="88">
        <v>345.66</v>
      </c>
      <c r="E670" s="88"/>
    </row>
    <row r="671" spans="3:5">
      <c r="C671" s="87">
        <v>44886</v>
      </c>
      <c r="D671" s="88">
        <v>343</v>
      </c>
      <c r="E671" s="88"/>
    </row>
    <row r="672" spans="3:5">
      <c r="C672" s="87">
        <v>44887</v>
      </c>
      <c r="D672" s="88">
        <v>339.83</v>
      </c>
      <c r="E672" s="88"/>
    </row>
    <row r="673" spans="3:5">
      <c r="C673" s="87">
        <v>44888</v>
      </c>
      <c r="D673" s="88">
        <v>344.63</v>
      </c>
      <c r="E673" s="88"/>
    </row>
    <row r="674" spans="3:5">
      <c r="C674" s="87">
        <v>44890</v>
      </c>
      <c r="D674" s="88">
        <v>348.96</v>
      </c>
      <c r="E674" s="88"/>
    </row>
    <row r="675" spans="3:5">
      <c r="C675" s="87">
        <v>44893</v>
      </c>
      <c r="D675" s="88">
        <v>346.68</v>
      </c>
      <c r="E675" s="88"/>
    </row>
    <row r="676" spans="3:5">
      <c r="C676" s="87">
        <v>44894</v>
      </c>
      <c r="D676" s="88">
        <v>343.65</v>
      </c>
      <c r="E676" s="88"/>
    </row>
    <row r="677" spans="3:5">
      <c r="C677" s="87">
        <v>44895</v>
      </c>
      <c r="D677" s="88">
        <v>342.85</v>
      </c>
      <c r="E677" s="88"/>
    </row>
    <row r="678" spans="3:5">
      <c r="C678" s="87">
        <v>44896</v>
      </c>
      <c r="D678" s="88">
        <v>357.99</v>
      </c>
      <c r="E678" s="88"/>
    </row>
    <row r="679" spans="3:5">
      <c r="C679" s="87">
        <v>44897</v>
      </c>
      <c r="D679" s="88">
        <v>357.45</v>
      </c>
      <c r="E679" s="88"/>
    </row>
    <row r="680" spans="3:5">
      <c r="C680" s="87">
        <v>44900</v>
      </c>
      <c r="D680" s="88">
        <v>356</v>
      </c>
      <c r="E680" s="88"/>
    </row>
    <row r="681" spans="3:5">
      <c r="C681" s="87">
        <v>44901</v>
      </c>
      <c r="D681" s="88">
        <v>353.82</v>
      </c>
      <c r="E681" s="88"/>
    </row>
    <row r="682" spans="3:5">
      <c r="C682" s="87">
        <v>44902</v>
      </c>
      <c r="D682" s="88">
        <v>346.88</v>
      </c>
      <c r="E682" s="88"/>
    </row>
    <row r="683" spans="3:5">
      <c r="C683" s="87">
        <v>44903</v>
      </c>
      <c r="D683" s="88">
        <v>350</v>
      </c>
      <c r="E683" s="88"/>
    </row>
    <row r="684" spans="3:5">
      <c r="C684" s="87">
        <v>44904</v>
      </c>
      <c r="D684" s="88">
        <v>348.4</v>
      </c>
      <c r="E684" s="88"/>
    </row>
    <row r="685" spans="3:5">
      <c r="C685" s="87">
        <v>44907</v>
      </c>
      <c r="D685" s="88">
        <v>350.31</v>
      </c>
      <c r="E685" s="88"/>
    </row>
    <row r="686" spans="3:5">
      <c r="C686" s="87">
        <v>44908</v>
      </c>
      <c r="D686" s="88">
        <v>369.24</v>
      </c>
      <c r="E686" s="88"/>
    </row>
    <row r="687" spans="3:5">
      <c r="C687" s="87">
        <v>44909</v>
      </c>
      <c r="D687" s="88">
        <v>357</v>
      </c>
      <c r="E687" s="88"/>
    </row>
    <row r="688" spans="3:5">
      <c r="C688" s="87">
        <v>44910</v>
      </c>
      <c r="D688" s="88">
        <v>351.42</v>
      </c>
      <c r="E688" s="88"/>
    </row>
    <row r="689" spans="3:5">
      <c r="C689" s="87">
        <v>44911</v>
      </c>
      <c r="D689" s="88">
        <v>344.77</v>
      </c>
      <c r="E689" s="88"/>
    </row>
    <row r="690" spans="3:5">
      <c r="C690" s="87">
        <v>44914</v>
      </c>
      <c r="D690" s="88">
        <v>345.36</v>
      </c>
      <c r="E690" s="88"/>
    </row>
    <row r="691" spans="3:5">
      <c r="C691" s="87">
        <v>44915</v>
      </c>
      <c r="D691" s="88">
        <v>341.37</v>
      </c>
      <c r="E691" s="88"/>
    </row>
    <row r="692" spans="3:5">
      <c r="C692" s="87">
        <v>44916</v>
      </c>
      <c r="D692" s="88">
        <v>343.64</v>
      </c>
      <c r="E692" s="88"/>
    </row>
    <row r="693" spans="3:5">
      <c r="C693" s="87">
        <v>44917</v>
      </c>
      <c r="D693" s="88">
        <v>344.19</v>
      </c>
      <c r="E693" s="88"/>
    </row>
    <row r="694" spans="3:5">
      <c r="C694" s="87">
        <v>44918</v>
      </c>
      <c r="D694" s="88">
        <v>339.02</v>
      </c>
      <c r="E694" s="88"/>
    </row>
    <row r="695" spans="3:5">
      <c r="C695" s="87">
        <v>44922</v>
      </c>
      <c r="D695" s="88">
        <v>344.1</v>
      </c>
      <c r="E695" s="88"/>
    </row>
    <row r="696" spans="3:5">
      <c r="C696" s="87">
        <v>44923</v>
      </c>
      <c r="D696" s="88">
        <v>346.55</v>
      </c>
      <c r="E696" s="88"/>
    </row>
    <row r="697" spans="3:5">
      <c r="C697" s="87">
        <v>44924</v>
      </c>
      <c r="D697" s="88">
        <v>344.38</v>
      </c>
      <c r="E697" s="88"/>
    </row>
    <row r="698" spans="3:5">
      <c r="C698" s="87">
        <v>44925</v>
      </c>
      <c r="D698" s="88">
        <v>345.33</v>
      </c>
      <c r="E698" s="88"/>
    </row>
    <row r="699" spans="3:5">
      <c r="C699" s="87">
        <v>44929</v>
      </c>
      <c r="D699" s="88">
        <v>349.96</v>
      </c>
      <c r="E699" s="88"/>
    </row>
    <row r="700" spans="3:5">
      <c r="C700" s="87">
        <v>44930</v>
      </c>
      <c r="D700" s="88">
        <v>351.39</v>
      </c>
      <c r="E700" s="88"/>
    </row>
    <row r="701" spans="3:5">
      <c r="C701" s="87">
        <v>44931</v>
      </c>
      <c r="D701" s="88">
        <v>356.12</v>
      </c>
      <c r="E701" s="88"/>
    </row>
    <row r="702" spans="3:5">
      <c r="C702" s="87">
        <v>44932</v>
      </c>
      <c r="D702" s="88">
        <v>357.31</v>
      </c>
      <c r="E702" s="88"/>
    </row>
    <row r="703" spans="3:5">
      <c r="C703" s="87">
        <v>44935</v>
      </c>
      <c r="D703" s="88">
        <v>371.63</v>
      </c>
      <c r="E703" s="88"/>
    </row>
    <row r="704" spans="3:5">
      <c r="C704" s="87">
        <v>44936</v>
      </c>
      <c r="D704" s="88">
        <v>368.81</v>
      </c>
      <c r="E704" s="88"/>
    </row>
    <row r="705" spans="3:5">
      <c r="C705" s="87">
        <v>44937</v>
      </c>
      <c r="D705" s="88">
        <v>372.62</v>
      </c>
      <c r="E705" s="88"/>
    </row>
    <row r="706" spans="3:5">
      <c r="C706" s="87">
        <v>44938</v>
      </c>
      <c r="D706" s="88">
        <v>377.86</v>
      </c>
      <c r="E706" s="88"/>
    </row>
    <row r="707" spans="3:5">
      <c r="C707" s="87">
        <v>44939</v>
      </c>
      <c r="D707" s="88">
        <v>375.06</v>
      </c>
      <c r="E707" s="88"/>
    </row>
    <row r="708" spans="3:5">
      <c r="C708" s="87">
        <v>44943</v>
      </c>
      <c r="D708" s="88">
        <v>375</v>
      </c>
      <c r="E708" s="88"/>
    </row>
    <row r="709" spans="3:5">
      <c r="C709" s="87">
        <v>44944</v>
      </c>
      <c r="D709" s="88">
        <v>374.51</v>
      </c>
      <c r="E709" s="88"/>
    </row>
    <row r="710" spans="3:5">
      <c r="C710" s="87">
        <v>44945</v>
      </c>
      <c r="D710" s="88">
        <v>364.6</v>
      </c>
      <c r="E710" s="88"/>
    </row>
    <row r="711" spans="3:5">
      <c r="C711" s="87">
        <v>44946</v>
      </c>
      <c r="D711" s="88">
        <v>370.23</v>
      </c>
      <c r="E711" s="88"/>
    </row>
    <row r="712" spans="3:5">
      <c r="C712" s="87">
        <v>44949</v>
      </c>
      <c r="D712" s="88">
        <v>376.74</v>
      </c>
      <c r="E712" s="88"/>
    </row>
    <row r="713" spans="3:5">
      <c r="C713" s="87">
        <v>44950</v>
      </c>
      <c r="D713" s="88">
        <v>332.38</v>
      </c>
      <c r="E713" s="88"/>
    </row>
    <row r="714" spans="3:5">
      <c r="C714" s="87">
        <v>44951</v>
      </c>
      <c r="D714" s="88">
        <v>375.1</v>
      </c>
      <c r="E714" s="88"/>
    </row>
    <row r="715" spans="3:5">
      <c r="C715" s="87">
        <v>44952</v>
      </c>
      <c r="D715" s="88">
        <v>383.41</v>
      </c>
      <c r="E715" s="88"/>
    </row>
    <row r="716" spans="3:5">
      <c r="C716" s="87">
        <v>44953</v>
      </c>
      <c r="D716" s="88">
        <v>376.19</v>
      </c>
      <c r="E716" s="88"/>
    </row>
    <row r="717" spans="3:5">
      <c r="C717" s="87">
        <v>44956</v>
      </c>
      <c r="D717" s="88">
        <v>369.46</v>
      </c>
      <c r="E717" s="88"/>
    </row>
    <row r="718" spans="3:5">
      <c r="C718" s="87">
        <v>44957</v>
      </c>
      <c r="D718" s="88">
        <v>369.99</v>
      </c>
      <c r="E718" s="88"/>
    </row>
    <row r="719" spans="3:5">
      <c r="C719" s="87">
        <v>44958</v>
      </c>
      <c r="D719" s="88">
        <v>368.57</v>
      </c>
      <c r="E719" s="88"/>
    </row>
    <row r="720" spans="3:5">
      <c r="C720" s="87">
        <v>44959</v>
      </c>
      <c r="D720" s="88">
        <v>379.52</v>
      </c>
      <c r="E720" s="88"/>
    </row>
    <row r="721" spans="3:5">
      <c r="C721" s="87">
        <v>44960</v>
      </c>
      <c r="D721" s="88">
        <v>370.8</v>
      </c>
      <c r="E721" s="88"/>
    </row>
    <row r="722" spans="3:5">
      <c r="C722" s="87">
        <v>44963</v>
      </c>
      <c r="D722" s="88">
        <v>370</v>
      </c>
      <c r="E722" s="88"/>
    </row>
    <row r="723" spans="3:5">
      <c r="C723" s="87">
        <v>44964</v>
      </c>
      <c r="D723" s="88">
        <v>371.51</v>
      </c>
      <c r="E723" s="88"/>
    </row>
    <row r="724" spans="3:5">
      <c r="C724" s="87">
        <v>44965</v>
      </c>
      <c r="D724" s="88">
        <v>373.17</v>
      </c>
      <c r="E724" s="88"/>
    </row>
    <row r="725" spans="3:5">
      <c r="C725" s="87">
        <v>44966</v>
      </c>
      <c r="D725" s="88">
        <v>373.3</v>
      </c>
      <c r="E725" s="88"/>
    </row>
    <row r="726" spans="3:5">
      <c r="C726" s="87">
        <v>44967</v>
      </c>
      <c r="D726" s="88">
        <v>369.64</v>
      </c>
      <c r="E726" s="88"/>
    </row>
    <row r="727" spans="3:5">
      <c r="C727" s="87">
        <v>44970</v>
      </c>
      <c r="D727" s="88">
        <v>368.56</v>
      </c>
      <c r="E727" s="88"/>
    </row>
    <row r="728" spans="3:5">
      <c r="C728" s="87">
        <v>44971</v>
      </c>
      <c r="D728" s="88">
        <v>369.58</v>
      </c>
      <c r="E728" s="88"/>
    </row>
    <row r="729" spans="3:5">
      <c r="C729" s="87">
        <v>44972</v>
      </c>
      <c r="D729" s="88">
        <v>366.28</v>
      </c>
      <c r="E729" s="88"/>
    </row>
    <row r="730" spans="3:5">
      <c r="C730" s="87">
        <v>44973</v>
      </c>
      <c r="D730" s="88">
        <v>364.9</v>
      </c>
      <c r="E730" s="88"/>
    </row>
    <row r="731" spans="3:5">
      <c r="C731" s="87">
        <v>44974</v>
      </c>
      <c r="D731" s="88">
        <v>364.06</v>
      </c>
      <c r="E731" s="88"/>
    </row>
    <row r="732" spans="3:5">
      <c r="C732" s="87">
        <v>44978</v>
      </c>
      <c r="D732" s="88">
        <v>356.76</v>
      </c>
      <c r="E732" s="88"/>
    </row>
    <row r="733" spans="3:5">
      <c r="C733" s="87">
        <v>44979</v>
      </c>
      <c r="D733" s="88">
        <v>355.36</v>
      </c>
      <c r="E733" s="88"/>
    </row>
    <row r="734" spans="3:5">
      <c r="C734" s="87">
        <v>44980</v>
      </c>
      <c r="D734" s="88">
        <v>357.74</v>
      </c>
      <c r="E734" s="88"/>
    </row>
    <row r="735" spans="3:5">
      <c r="C735" s="87">
        <v>44981</v>
      </c>
      <c r="D735" s="88">
        <v>350.82</v>
      </c>
      <c r="E735" s="88"/>
    </row>
    <row r="736" spans="3:5">
      <c r="C736" s="87">
        <v>44984</v>
      </c>
      <c r="D736" s="88">
        <v>355.64</v>
      </c>
      <c r="E736" s="88"/>
    </row>
    <row r="737" spans="3:5">
      <c r="C737" s="87">
        <v>44985</v>
      </c>
      <c r="D737" s="88">
        <v>354.81</v>
      </c>
      <c r="E737" s="88"/>
    </row>
    <row r="738" spans="3:5">
      <c r="C738" s="87">
        <v>44986</v>
      </c>
      <c r="D738" s="88">
        <v>354</v>
      </c>
      <c r="E738" s="88"/>
    </row>
    <row r="739" spans="3:5">
      <c r="C739" s="87">
        <v>44987</v>
      </c>
      <c r="D739" s="88">
        <v>353.63</v>
      </c>
      <c r="E739" s="88"/>
    </row>
    <row r="740" spans="3:5">
      <c r="C740" s="87">
        <v>44988</v>
      </c>
      <c r="D740" s="88">
        <v>358.12</v>
      </c>
      <c r="E740" s="88"/>
    </row>
    <row r="741" spans="3:5">
      <c r="C741" s="87">
        <v>44991</v>
      </c>
      <c r="D741" s="88">
        <v>361.82</v>
      </c>
      <c r="E741" s="88"/>
    </row>
    <row r="742" spans="3:5">
      <c r="C742" s="87">
        <v>44992</v>
      </c>
      <c r="D742" s="88">
        <v>367.17</v>
      </c>
      <c r="E742" s="88"/>
    </row>
    <row r="743" spans="3:5">
      <c r="C743" s="87">
        <v>44993</v>
      </c>
      <c r="D743" s="88">
        <v>358.61</v>
      </c>
      <c r="E743" s="88"/>
    </row>
    <row r="744" spans="3:5">
      <c r="C744" s="87">
        <v>44994</v>
      </c>
      <c r="D744" s="88">
        <v>359.25</v>
      </c>
      <c r="E744" s="88"/>
    </row>
    <row r="745" spans="3:5">
      <c r="C745" s="87">
        <v>44995</v>
      </c>
      <c r="D745" s="88">
        <v>352.41</v>
      </c>
      <c r="E745" s="88"/>
    </row>
    <row r="746" spans="3:5">
      <c r="C746" s="87">
        <v>44998</v>
      </c>
      <c r="D746" s="88">
        <v>343.63</v>
      </c>
      <c r="E746" s="88"/>
    </row>
    <row r="747" spans="3:5">
      <c r="C747" s="87">
        <v>44999</v>
      </c>
      <c r="D747" s="88">
        <v>351</v>
      </c>
      <c r="E747" s="88"/>
    </row>
    <row r="748" spans="3:5">
      <c r="C748" s="87">
        <v>45000</v>
      </c>
      <c r="D748" s="88">
        <v>346.05</v>
      </c>
      <c r="E748" s="88"/>
    </row>
    <row r="749" spans="3:5">
      <c r="C749" s="87">
        <v>45001</v>
      </c>
      <c r="D749" s="88">
        <v>346.62</v>
      </c>
      <c r="E749" s="88"/>
    </row>
    <row r="750" spans="3:5">
      <c r="C750" s="87">
        <v>45002</v>
      </c>
      <c r="D750" s="88">
        <v>350.25</v>
      </c>
      <c r="E750" s="88"/>
    </row>
    <row r="751" spans="3:5">
      <c r="C751" s="87">
        <v>45005</v>
      </c>
      <c r="D751" s="88">
        <v>348</v>
      </c>
      <c r="E751" s="88"/>
    </row>
    <row r="752" spans="3:5">
      <c r="C752" s="87">
        <v>45006</v>
      </c>
      <c r="D752" s="88">
        <v>354.37</v>
      </c>
      <c r="E752" s="88"/>
    </row>
    <row r="753" spans="3:5">
      <c r="C753" s="87">
        <v>45007</v>
      </c>
      <c r="D753" s="88">
        <v>354.61</v>
      </c>
      <c r="E753" s="88"/>
    </row>
    <row r="754" spans="3:5">
      <c r="C754" s="87">
        <v>45008</v>
      </c>
      <c r="D754" s="88">
        <v>352.41</v>
      </c>
      <c r="E754" s="88"/>
    </row>
    <row r="755" spans="3:5">
      <c r="C755" s="87">
        <v>45009</v>
      </c>
      <c r="D755" s="88">
        <v>350.45</v>
      </c>
      <c r="E755" s="88"/>
    </row>
    <row r="756" spans="3:5">
      <c r="C756" s="87">
        <v>45012</v>
      </c>
      <c r="D756" s="88">
        <v>355.57</v>
      </c>
      <c r="E756" s="88"/>
    </row>
    <row r="757" spans="3:5">
      <c r="C757" s="87">
        <v>45013</v>
      </c>
      <c r="D757" s="88">
        <v>355.56</v>
      </c>
      <c r="E757" s="88"/>
    </row>
    <row r="758" spans="3:5">
      <c r="C758" s="87">
        <v>45014</v>
      </c>
      <c r="D758" s="88">
        <v>357.38</v>
      </c>
      <c r="E758" s="88"/>
    </row>
    <row r="759" spans="3:5">
      <c r="C759" s="87">
        <v>45015</v>
      </c>
      <c r="D759" s="88">
        <v>360.95</v>
      </c>
      <c r="E759" s="88"/>
    </row>
    <row r="760" spans="3:5">
      <c r="C760" s="87">
        <v>45016</v>
      </c>
      <c r="D760" s="88">
        <v>361.13</v>
      </c>
      <c r="E760" s="88"/>
    </row>
    <row r="761" spans="3:5">
      <c r="C761" s="87">
        <v>45019</v>
      </c>
      <c r="D761" s="88">
        <v>362.61</v>
      </c>
      <c r="E761" s="88"/>
    </row>
    <row r="762" spans="3:5">
      <c r="C762" s="87">
        <v>45020</v>
      </c>
      <c r="D762" s="88">
        <v>366.8</v>
      </c>
      <c r="E762" s="88"/>
    </row>
    <row r="763" spans="3:5">
      <c r="C763" s="87">
        <v>45021</v>
      </c>
      <c r="D763" s="88">
        <v>363.48</v>
      </c>
      <c r="E763" s="88"/>
    </row>
    <row r="764" spans="3:5">
      <c r="C764" s="87">
        <v>45022</v>
      </c>
      <c r="D764" s="88">
        <v>361.21</v>
      </c>
      <c r="E764" s="88"/>
    </row>
    <row r="765" spans="3:5">
      <c r="C765" s="87">
        <v>45026</v>
      </c>
      <c r="D765" s="88">
        <v>359.71</v>
      </c>
      <c r="E765" s="88"/>
    </row>
    <row r="766" spans="3:5">
      <c r="C766" s="87">
        <v>45027</v>
      </c>
      <c r="D766" s="88">
        <v>363.42</v>
      </c>
      <c r="E766" s="88"/>
    </row>
    <row r="767" spans="3:5">
      <c r="C767" s="87">
        <v>45028</v>
      </c>
      <c r="D767" s="88">
        <v>366.08</v>
      </c>
      <c r="E767" s="88"/>
    </row>
    <row r="768" spans="3:5">
      <c r="C768" s="87">
        <v>45029</v>
      </c>
      <c r="D768" s="88">
        <v>363.82</v>
      </c>
      <c r="E768" s="88"/>
    </row>
    <row r="769" spans="3:5">
      <c r="C769" s="87">
        <v>45030</v>
      </c>
      <c r="D769" s="88">
        <v>370</v>
      </c>
      <c r="E769" s="88"/>
    </row>
    <row r="770" spans="3:5">
      <c r="C770" s="87">
        <v>45033</v>
      </c>
      <c r="D770" s="88">
        <v>373.36</v>
      </c>
      <c r="E770" s="88"/>
    </row>
    <row r="771" spans="3:5">
      <c r="C771" s="87">
        <v>45034</v>
      </c>
      <c r="D771" s="88">
        <v>373.95</v>
      </c>
      <c r="E771" s="88"/>
    </row>
    <row r="772" spans="3:5">
      <c r="C772" s="87">
        <v>45035</v>
      </c>
      <c r="D772" s="88">
        <v>372.99</v>
      </c>
      <c r="E772" s="88"/>
    </row>
    <row r="773" spans="3:5">
      <c r="C773" s="87">
        <v>45036</v>
      </c>
      <c r="D773" s="88">
        <v>371.45</v>
      </c>
      <c r="E773" s="88"/>
    </row>
    <row r="774" spans="3:5">
      <c r="C774" s="87">
        <v>45037</v>
      </c>
      <c r="D774" s="88">
        <v>375.72</v>
      </c>
      <c r="E774" s="88"/>
    </row>
    <row r="775" spans="3:5">
      <c r="C775" s="87">
        <v>45040</v>
      </c>
      <c r="D775" s="88">
        <v>375.15</v>
      </c>
      <c r="E775" s="88"/>
    </row>
    <row r="776" spans="3:5">
      <c r="C776" s="87">
        <v>45041</v>
      </c>
      <c r="D776" s="88">
        <v>373.5</v>
      </c>
      <c r="E776" s="88"/>
    </row>
    <row r="777" spans="3:5">
      <c r="C777" s="87">
        <v>45042</v>
      </c>
      <c r="D777" s="88">
        <v>369.64</v>
      </c>
      <c r="E777" s="88"/>
    </row>
    <row r="778" spans="3:5">
      <c r="C778" s="87">
        <v>45043</v>
      </c>
      <c r="D778" s="88">
        <v>366.58</v>
      </c>
      <c r="E778" s="88"/>
    </row>
    <row r="779" spans="3:5">
      <c r="C779" s="87">
        <v>45044</v>
      </c>
      <c r="D779" s="88">
        <v>372.53</v>
      </c>
      <c r="E779" s="88"/>
    </row>
    <row r="780" spans="3:5">
      <c r="C780" s="87">
        <v>45047</v>
      </c>
      <c r="D780" s="88">
        <v>380.49</v>
      </c>
      <c r="E780" s="88"/>
    </row>
    <row r="781" spans="3:5">
      <c r="C781" s="87">
        <v>45048</v>
      </c>
      <c r="D781" s="88">
        <v>377.77</v>
      </c>
      <c r="E781" s="88"/>
    </row>
    <row r="782" spans="3:5">
      <c r="C782" s="87">
        <v>45049</v>
      </c>
      <c r="D782" s="88">
        <v>376.67</v>
      </c>
      <c r="E782" s="88"/>
    </row>
    <row r="783" spans="3:5">
      <c r="C783" s="87">
        <v>45050</v>
      </c>
      <c r="D783" s="88">
        <v>374.5</v>
      </c>
      <c r="E783" s="88"/>
    </row>
    <row r="784" spans="3:5">
      <c r="C784" s="87">
        <v>45051</v>
      </c>
      <c r="D784" s="88">
        <v>380.57</v>
      </c>
      <c r="E784" s="88"/>
    </row>
    <row r="785" spans="3:5">
      <c r="C785" s="87">
        <v>45054</v>
      </c>
      <c r="D785" s="88">
        <v>384.01</v>
      </c>
      <c r="E785" s="88"/>
    </row>
    <row r="786" spans="3:5">
      <c r="C786" s="87">
        <v>45055</v>
      </c>
      <c r="D786" s="88">
        <v>383.88</v>
      </c>
      <c r="E786" s="88"/>
    </row>
    <row r="787" spans="3:5">
      <c r="C787" s="87">
        <v>45056</v>
      </c>
      <c r="D787" s="88">
        <v>385.99</v>
      </c>
      <c r="E787" s="88"/>
    </row>
    <row r="788" spans="3:5">
      <c r="C788" s="87">
        <v>45057</v>
      </c>
      <c r="D788" s="88">
        <v>382.21</v>
      </c>
      <c r="E788" s="88"/>
    </row>
    <row r="789" spans="3:5">
      <c r="C789" s="87">
        <v>45058</v>
      </c>
      <c r="D789" s="88">
        <v>384.49</v>
      </c>
      <c r="E789" s="88"/>
    </row>
    <row r="790" spans="3:5">
      <c r="C790" s="87">
        <v>45061</v>
      </c>
      <c r="D790" s="88">
        <v>381.87</v>
      </c>
      <c r="E790" s="88"/>
    </row>
    <row r="791" spans="3:5">
      <c r="C791" s="87">
        <v>45062</v>
      </c>
      <c r="D791" s="88">
        <v>382.6</v>
      </c>
      <c r="E791" s="88"/>
    </row>
    <row r="792" spans="3:5">
      <c r="C792" s="87">
        <v>45063</v>
      </c>
      <c r="D792" s="88">
        <v>382.2</v>
      </c>
      <c r="E792" s="88"/>
    </row>
    <row r="793" spans="3:5">
      <c r="C793" s="87">
        <v>45064</v>
      </c>
      <c r="D793" s="88">
        <v>387.11</v>
      </c>
      <c r="E793" s="88"/>
    </row>
    <row r="794" spans="3:5">
      <c r="C794" s="87">
        <v>45065</v>
      </c>
      <c r="D794" s="88">
        <v>392</v>
      </c>
      <c r="E794" s="88"/>
    </row>
    <row r="795" spans="3:5">
      <c r="C795" s="87">
        <v>45068</v>
      </c>
      <c r="D795" s="88">
        <v>384.99</v>
      </c>
      <c r="E795" s="88"/>
    </row>
    <row r="796" spans="3:5">
      <c r="C796" s="87">
        <v>45069</v>
      </c>
      <c r="D796" s="88">
        <v>381.52</v>
      </c>
      <c r="E796" s="88"/>
    </row>
    <row r="797" spans="3:5">
      <c r="C797" s="87">
        <v>45070</v>
      </c>
      <c r="D797" s="88">
        <v>369.37</v>
      </c>
      <c r="E797" s="88"/>
    </row>
    <row r="798" spans="3:5">
      <c r="C798" s="87">
        <v>45071</v>
      </c>
      <c r="D798" s="88">
        <v>367.91</v>
      </c>
      <c r="E798" s="88"/>
    </row>
    <row r="799" spans="3:5">
      <c r="C799" s="87">
        <v>45072</v>
      </c>
      <c r="D799" s="88">
        <v>371</v>
      </c>
      <c r="E799" s="88"/>
    </row>
    <row r="800" spans="3:5">
      <c r="C800" s="87">
        <v>45076</v>
      </c>
      <c r="D800" s="88">
        <v>376.28</v>
      </c>
      <c r="E800" s="88"/>
    </row>
    <row r="801" spans="3:5">
      <c r="C801" s="87">
        <v>45077</v>
      </c>
      <c r="D801" s="88">
        <v>365</v>
      </c>
      <c r="E801" s="88"/>
    </row>
    <row r="802" spans="3:5">
      <c r="C802" s="87">
        <v>45078</v>
      </c>
      <c r="D802" s="88">
        <v>367.16</v>
      </c>
      <c r="E802" s="88"/>
    </row>
    <row r="803" spans="3:5">
      <c r="C803" s="87">
        <v>45079</v>
      </c>
      <c r="D803" s="88">
        <v>374.59</v>
      </c>
      <c r="E803" s="88"/>
    </row>
    <row r="804" spans="3:5">
      <c r="C804" s="87">
        <v>45082</v>
      </c>
      <c r="D804" s="88">
        <v>372.75</v>
      </c>
      <c r="E804" s="88"/>
    </row>
    <row r="805" spans="3:5">
      <c r="C805" s="87">
        <v>45083</v>
      </c>
      <c r="D805" s="88">
        <v>370.52</v>
      </c>
      <c r="E805" s="88"/>
    </row>
    <row r="806" spans="3:5">
      <c r="C806" s="87">
        <v>45084</v>
      </c>
      <c r="D806" s="88">
        <v>379.29</v>
      </c>
      <c r="E806" s="88"/>
    </row>
    <row r="807" spans="3:5">
      <c r="C807" s="87">
        <v>45085</v>
      </c>
      <c r="D807" s="88">
        <v>369.36</v>
      </c>
      <c r="E807" s="88"/>
    </row>
    <row r="808" spans="3:5">
      <c r="C808" s="87">
        <v>45086</v>
      </c>
      <c r="D808" s="88">
        <v>370.46</v>
      </c>
      <c r="E808" s="88"/>
    </row>
    <row r="809" spans="3:5">
      <c r="C809" s="87">
        <v>45089</v>
      </c>
      <c r="D809" s="88">
        <v>370.67</v>
      </c>
      <c r="E809" s="88"/>
    </row>
    <row r="810" spans="3:5">
      <c r="C810" s="87">
        <v>45090</v>
      </c>
      <c r="D810" s="88">
        <v>375.31</v>
      </c>
      <c r="E810" s="88"/>
    </row>
    <row r="811" spans="3:5">
      <c r="C811" s="87">
        <v>45091</v>
      </c>
      <c r="D811" s="88">
        <v>372.93</v>
      </c>
      <c r="E811" s="88"/>
    </row>
    <row r="812" spans="3:5">
      <c r="C812" s="87">
        <v>45092</v>
      </c>
      <c r="D812" s="88">
        <v>373.27</v>
      </c>
      <c r="E812" s="88"/>
    </row>
    <row r="813" spans="3:5">
      <c r="C813" s="87">
        <v>45093</v>
      </c>
      <c r="D813" s="88">
        <v>381.61</v>
      </c>
      <c r="E813" s="88"/>
    </row>
    <row r="814" spans="3:5">
      <c r="C814" s="87">
        <v>45097</v>
      </c>
      <c r="D814" s="88">
        <v>375.01</v>
      </c>
      <c r="E814" s="88"/>
    </row>
    <row r="815" spans="3:5">
      <c r="C815" s="87">
        <v>45098</v>
      </c>
      <c r="D815" s="88">
        <v>373.96</v>
      </c>
      <c r="E815" s="88"/>
    </row>
    <row r="816" spans="3:5">
      <c r="C816" s="87">
        <v>45099</v>
      </c>
      <c r="D816" s="88">
        <v>375.11</v>
      </c>
      <c r="E816" s="88"/>
    </row>
    <row r="817" spans="3:5">
      <c r="C817" s="87">
        <v>45100</v>
      </c>
      <c r="D817" s="88">
        <v>374.98</v>
      </c>
      <c r="E817" s="88"/>
    </row>
    <row r="818" spans="3:5">
      <c r="C818" s="87">
        <v>45103</v>
      </c>
      <c r="D818" s="88">
        <v>378.06</v>
      </c>
      <c r="E818" s="88"/>
    </row>
    <row r="819" spans="3:5">
      <c r="C819" s="87">
        <v>45104</v>
      </c>
      <c r="D819" s="88">
        <v>380.34</v>
      </c>
      <c r="E819" s="88"/>
    </row>
    <row r="820" spans="3:5">
      <c r="C820" s="87">
        <v>45105</v>
      </c>
      <c r="D820" s="88">
        <v>381.19</v>
      </c>
      <c r="E820" s="88"/>
    </row>
    <row r="821" spans="3:5">
      <c r="C821" s="87">
        <v>45106</v>
      </c>
      <c r="D821" s="88">
        <v>380.85</v>
      </c>
      <c r="E821" s="88"/>
    </row>
    <row r="822" spans="3:5">
      <c r="C822" s="87">
        <v>45107</v>
      </c>
      <c r="D822" s="88">
        <v>388.1</v>
      </c>
      <c r="E822" s="88"/>
    </row>
    <row r="823" spans="3:5">
      <c r="C823" s="87">
        <v>45110</v>
      </c>
      <c r="D823" s="88">
        <v>391.34</v>
      </c>
      <c r="E823" s="88"/>
    </row>
    <row r="824" spans="3:5">
      <c r="C824" s="87">
        <v>45112</v>
      </c>
      <c r="D824" s="88">
        <v>388.81</v>
      </c>
      <c r="E824" s="88"/>
    </row>
    <row r="825" spans="3:5">
      <c r="C825" s="87">
        <v>45113</v>
      </c>
      <c r="D825" s="88">
        <v>393.83</v>
      </c>
      <c r="E825" s="88"/>
    </row>
    <row r="826" spans="3:5">
      <c r="C826" s="87">
        <v>45114</v>
      </c>
      <c r="D826" s="88">
        <v>390.66</v>
      </c>
      <c r="E826" s="88"/>
    </row>
    <row r="827" spans="3:5">
      <c r="C827" s="87">
        <v>45117</v>
      </c>
      <c r="D827" s="88">
        <v>388.48</v>
      </c>
      <c r="E827" s="88"/>
    </row>
    <row r="828" spans="3:5">
      <c r="C828" s="87">
        <v>45118</v>
      </c>
      <c r="D828" s="88">
        <v>393.62</v>
      </c>
      <c r="E828" s="88"/>
    </row>
    <row r="829" spans="3:5">
      <c r="C829" s="87">
        <v>45119</v>
      </c>
      <c r="D829" s="88">
        <v>399</v>
      </c>
      <c r="E829" s="88"/>
    </row>
    <row r="830" spans="3:5">
      <c r="C830" s="87">
        <v>45120</v>
      </c>
      <c r="D830" s="88">
        <v>403</v>
      </c>
      <c r="E830" s="88"/>
    </row>
    <row r="831" spans="3:5">
      <c r="C831" s="87">
        <v>45121</v>
      </c>
      <c r="D831" s="88">
        <v>402.12</v>
      </c>
      <c r="E831" s="88"/>
    </row>
    <row r="832" spans="3:5">
      <c r="C832" s="87">
        <v>45124</v>
      </c>
      <c r="D832" s="88">
        <v>401.95</v>
      </c>
      <c r="E832" s="88"/>
    </row>
    <row r="833" spans="3:5">
      <c r="C833" s="87">
        <v>45125</v>
      </c>
      <c r="D833" s="88">
        <v>400.42</v>
      </c>
      <c r="E833" s="88"/>
    </row>
    <row r="834" spans="3:5">
      <c r="C834" s="87">
        <v>45126</v>
      </c>
      <c r="D834" s="88">
        <v>398</v>
      </c>
      <c r="E834" s="88"/>
    </row>
    <row r="835" spans="3:5">
      <c r="C835" s="87">
        <v>45127</v>
      </c>
      <c r="D835" s="88">
        <v>397.14</v>
      </c>
      <c r="E835" s="88"/>
    </row>
    <row r="836" spans="3:5">
      <c r="C836" s="87">
        <v>45128</v>
      </c>
      <c r="D836" s="88">
        <v>398.67</v>
      </c>
      <c r="E836" s="88"/>
    </row>
    <row r="837" spans="3:5">
      <c r="C837" s="87">
        <v>45131</v>
      </c>
      <c r="D837" s="88">
        <v>397.48</v>
      </c>
      <c r="E837" s="88"/>
    </row>
    <row r="838" spans="3:5">
      <c r="C838" s="87">
        <v>45132</v>
      </c>
      <c r="D838" s="88">
        <v>403.37</v>
      </c>
      <c r="E838" s="88"/>
    </row>
    <row r="839" spans="3:5">
      <c r="C839" s="87">
        <v>45133</v>
      </c>
      <c r="D839" s="88">
        <v>399.18</v>
      </c>
      <c r="E839" s="88"/>
    </row>
    <row r="840" spans="3:5">
      <c r="C840" s="87">
        <v>45134</v>
      </c>
      <c r="D840" s="88">
        <v>405.19</v>
      </c>
      <c r="E840" s="88"/>
    </row>
    <row r="841" spans="3:5">
      <c r="C841" s="87">
        <v>45135</v>
      </c>
      <c r="D841" s="88">
        <v>397.96</v>
      </c>
      <c r="E841" s="88"/>
    </row>
    <row r="842" spans="3:5">
      <c r="C842" s="87">
        <v>45138</v>
      </c>
      <c r="D842" s="88">
        <v>393.97</v>
      </c>
      <c r="E842" s="88"/>
    </row>
    <row r="843" spans="3:5">
      <c r="C843" s="87">
        <v>45139</v>
      </c>
      <c r="D843" s="88">
        <v>393.78</v>
      </c>
      <c r="E843" s="88"/>
    </row>
    <row r="844" spans="3:5">
      <c r="C844" s="87">
        <v>45140</v>
      </c>
      <c r="D844" s="88">
        <v>393.88</v>
      </c>
      <c r="E844" s="88"/>
    </row>
    <row r="845" spans="3:5">
      <c r="C845" s="87">
        <v>45141</v>
      </c>
      <c r="D845" s="88">
        <v>387.56</v>
      </c>
      <c r="E845" s="88"/>
    </row>
    <row r="846" spans="3:5">
      <c r="C846" s="87">
        <v>45142</v>
      </c>
      <c r="D846" s="88">
        <v>391.61</v>
      </c>
      <c r="E846" s="88"/>
    </row>
    <row r="847" spans="3:5">
      <c r="C847" s="87">
        <v>45145</v>
      </c>
      <c r="D847" s="88">
        <v>393</v>
      </c>
      <c r="E847" s="88"/>
    </row>
    <row r="848" spans="3:5">
      <c r="C848" s="87">
        <v>45146</v>
      </c>
      <c r="D848" s="88">
        <v>396.18</v>
      </c>
      <c r="E848" s="88"/>
    </row>
    <row r="849" spans="3:5">
      <c r="C849" s="87">
        <v>45147</v>
      </c>
      <c r="D849" s="88">
        <v>393.86</v>
      </c>
      <c r="E849" s="88"/>
    </row>
    <row r="850" spans="3:5">
      <c r="C850" s="87">
        <v>45148</v>
      </c>
      <c r="D850" s="88">
        <v>396.46</v>
      </c>
      <c r="E850" s="88"/>
    </row>
    <row r="851" spans="3:5">
      <c r="C851" s="87">
        <v>45149</v>
      </c>
      <c r="D851" s="88">
        <v>395.75</v>
      </c>
      <c r="E851" s="88"/>
    </row>
    <row r="852" spans="3:5">
      <c r="C852" s="87">
        <v>45152</v>
      </c>
      <c r="D852" s="88">
        <v>396.45</v>
      </c>
      <c r="E852" s="88"/>
    </row>
    <row r="853" spans="3:5">
      <c r="C853" s="87">
        <v>45153</v>
      </c>
      <c r="D853" s="88">
        <v>397.49</v>
      </c>
      <c r="E853" s="88"/>
    </row>
    <row r="854" spans="3:5">
      <c r="C854" s="87">
        <v>45154</v>
      </c>
      <c r="D854" s="88">
        <v>393.44</v>
      </c>
      <c r="E854" s="88"/>
    </row>
    <row r="855" spans="3:5">
      <c r="C855" s="87">
        <v>45155</v>
      </c>
      <c r="D855" s="88">
        <v>396.14</v>
      </c>
      <c r="E855" s="88"/>
    </row>
    <row r="856" spans="3:5">
      <c r="C856" s="87">
        <v>45156</v>
      </c>
      <c r="D856" s="88">
        <v>389.82</v>
      </c>
      <c r="E856" s="88"/>
    </row>
    <row r="857" spans="3:5">
      <c r="C857" s="87">
        <v>45159</v>
      </c>
      <c r="D857" s="88">
        <v>393.21</v>
      </c>
      <c r="E857" s="88"/>
    </row>
    <row r="858" spans="3:5">
      <c r="C858" s="87">
        <v>45160</v>
      </c>
      <c r="D858" s="88">
        <v>395</v>
      </c>
      <c r="E858" s="88"/>
    </row>
    <row r="859" spans="3:5">
      <c r="C859" s="87">
        <v>45161</v>
      </c>
      <c r="D859" s="88">
        <v>399.27</v>
      </c>
      <c r="E859" s="88"/>
    </row>
    <row r="860" spans="3:5">
      <c r="C860" s="87">
        <v>45162</v>
      </c>
      <c r="D860" s="88">
        <v>401.59</v>
      </c>
      <c r="E860" s="88"/>
    </row>
    <row r="861" spans="3:5">
      <c r="C861" s="87">
        <v>45163</v>
      </c>
      <c r="D861" s="88">
        <v>400.65</v>
      </c>
      <c r="E861" s="88"/>
    </row>
    <row r="862" spans="3:5">
      <c r="C862" s="87">
        <v>45166</v>
      </c>
      <c r="D862" s="88">
        <v>404</v>
      </c>
      <c r="E862" s="88"/>
    </row>
    <row r="863" spans="3:5">
      <c r="C863" s="87">
        <v>45167</v>
      </c>
      <c r="D863" s="88">
        <v>407.42</v>
      </c>
      <c r="E863" s="88"/>
    </row>
    <row r="864" spans="3:5">
      <c r="C864" s="87">
        <v>45168</v>
      </c>
      <c r="D864" s="88">
        <v>414.78</v>
      </c>
      <c r="E864" s="88"/>
    </row>
    <row r="865" spans="3:5">
      <c r="C865" s="87">
        <v>45169</v>
      </c>
      <c r="D865" s="88">
        <v>414.21</v>
      </c>
      <c r="E865" s="88"/>
    </row>
    <row r="866" spans="3:5">
      <c r="C866" s="87">
        <v>45170</v>
      </c>
      <c r="D866" s="88">
        <v>413.84</v>
      </c>
      <c r="E866" s="88"/>
    </row>
    <row r="867" spans="3:5">
      <c r="C867" s="87">
        <v>45174</v>
      </c>
      <c r="D867" s="88">
        <v>413.35</v>
      </c>
      <c r="E867" s="88"/>
    </row>
    <row r="868" spans="3:5">
      <c r="C868" s="87">
        <v>45175</v>
      </c>
      <c r="D868" s="88">
        <v>410.78</v>
      </c>
      <c r="E868" s="88"/>
    </row>
    <row r="869" spans="3:5">
      <c r="C869" s="87">
        <v>45176</v>
      </c>
      <c r="D869" s="88">
        <v>411.92</v>
      </c>
      <c r="E869" s="88"/>
    </row>
    <row r="870" spans="3:5">
      <c r="C870" s="87">
        <v>45177</v>
      </c>
      <c r="D870" s="88">
        <v>415</v>
      </c>
      <c r="E870" s="88"/>
    </row>
    <row r="871" spans="3:5">
      <c r="C871" s="87">
        <v>45180</v>
      </c>
      <c r="D871" s="88">
        <v>416.85</v>
      </c>
      <c r="E871" s="88"/>
    </row>
    <row r="872" spans="3:5">
      <c r="C872" s="87">
        <v>45181</v>
      </c>
      <c r="D872" s="88">
        <v>415.95</v>
      </c>
      <c r="E872" s="88"/>
    </row>
    <row r="873" spans="3:5">
      <c r="C873" s="87">
        <v>45182</v>
      </c>
      <c r="D873" s="88">
        <v>416.17</v>
      </c>
      <c r="E873" s="88"/>
    </row>
    <row r="874" spans="3:5">
      <c r="C874" s="87">
        <v>45183</v>
      </c>
      <c r="D874" s="88">
        <v>418.3</v>
      </c>
      <c r="E874" s="88"/>
    </row>
    <row r="875" spans="3:5">
      <c r="C875" s="87">
        <v>45184</v>
      </c>
      <c r="D875" s="88">
        <v>411.86</v>
      </c>
      <c r="E875" s="88"/>
    </row>
    <row r="876" spans="3:5">
      <c r="C876" s="87">
        <v>45187</v>
      </c>
      <c r="D876" s="88">
        <v>413.88</v>
      </c>
      <c r="E876" s="88"/>
    </row>
    <row r="877" spans="3:5">
      <c r="C877" s="87">
        <v>45188</v>
      </c>
      <c r="D877" s="88">
        <v>416.96</v>
      </c>
      <c r="E877" s="88"/>
    </row>
    <row r="878" spans="3:5">
      <c r="C878" s="87">
        <v>45189</v>
      </c>
      <c r="D878" s="88">
        <v>413.77</v>
      </c>
      <c r="E878" s="88"/>
    </row>
    <row r="879" spans="3:5">
      <c r="C879" s="87">
        <v>45190</v>
      </c>
      <c r="D879" s="88">
        <v>408.34</v>
      </c>
      <c r="E879" s="88"/>
    </row>
    <row r="880" spans="3:5">
      <c r="C880" s="87">
        <v>45191</v>
      </c>
      <c r="D880" s="88">
        <v>404.39</v>
      </c>
      <c r="E880" s="88"/>
    </row>
    <row r="881" spans="3:5">
      <c r="C881" s="87">
        <v>45194</v>
      </c>
      <c r="D881" s="88">
        <v>400.6</v>
      </c>
      <c r="E881" s="88"/>
    </row>
    <row r="882" spans="3:5">
      <c r="C882" s="87">
        <v>45195</v>
      </c>
      <c r="D882" s="88">
        <v>400</v>
      </c>
      <c r="E882" s="88"/>
    </row>
    <row r="883" spans="3:5">
      <c r="C883" s="87">
        <v>45196</v>
      </c>
      <c r="D883" s="88">
        <v>396.21</v>
      </c>
      <c r="E883" s="88"/>
    </row>
    <row r="884" spans="3:5">
      <c r="C884" s="87">
        <v>45197</v>
      </c>
      <c r="D884" s="88">
        <v>395.83</v>
      </c>
      <c r="E884" s="88"/>
    </row>
    <row r="885" spans="3:5">
      <c r="C885" s="87">
        <v>45198</v>
      </c>
      <c r="D885" s="88">
        <v>402.03</v>
      </c>
      <c r="E885" s="88"/>
    </row>
    <row r="886" spans="3:5">
      <c r="C886" s="87">
        <v>45201</v>
      </c>
      <c r="D886" s="88">
        <v>393.6</v>
      </c>
      <c r="E886" s="88"/>
    </row>
    <row r="887" spans="3:5">
      <c r="C887" s="87">
        <v>45202</v>
      </c>
      <c r="D887" s="88">
        <v>394.5</v>
      </c>
      <c r="E887" s="88"/>
    </row>
    <row r="888" spans="3:5">
      <c r="C888" s="87">
        <v>45203</v>
      </c>
      <c r="D888" s="88">
        <v>392</v>
      </c>
      <c r="E888" s="88"/>
    </row>
    <row r="889" spans="3:5">
      <c r="C889" s="87">
        <v>45204</v>
      </c>
      <c r="D889" s="88">
        <v>390.39</v>
      </c>
      <c r="E889" s="88"/>
    </row>
    <row r="890" spans="3:5">
      <c r="C890" s="87">
        <v>45205</v>
      </c>
      <c r="D890" s="88">
        <v>393.23</v>
      </c>
      <c r="E890" s="88"/>
    </row>
    <row r="891" spans="3:5">
      <c r="C891" s="87">
        <v>45208</v>
      </c>
      <c r="D891" s="88">
        <v>394.46</v>
      </c>
      <c r="E891" s="88"/>
    </row>
    <row r="892" spans="3:5">
      <c r="C892" s="87">
        <v>45209</v>
      </c>
      <c r="D892" s="88">
        <v>395.54</v>
      </c>
      <c r="E892" s="88"/>
    </row>
    <row r="893" spans="3:5">
      <c r="C893" s="87">
        <v>45210</v>
      </c>
      <c r="D893" s="88">
        <v>403.25</v>
      </c>
      <c r="E893" s="88"/>
    </row>
    <row r="894" spans="3:5">
      <c r="C894" s="87">
        <v>45211</v>
      </c>
      <c r="D894" s="88">
        <v>403.8</v>
      </c>
      <c r="E894" s="88"/>
    </row>
    <row r="895" spans="3:5">
      <c r="C895" s="87">
        <v>45212</v>
      </c>
      <c r="D895" s="88">
        <v>398.81</v>
      </c>
      <c r="E895" s="88"/>
    </row>
    <row r="896" spans="3:5">
      <c r="C896" s="87">
        <v>45215</v>
      </c>
      <c r="D896" s="88">
        <v>400.24</v>
      </c>
      <c r="E896" s="88"/>
    </row>
    <row r="897" spans="3:5">
      <c r="C897" s="87">
        <v>45216</v>
      </c>
      <c r="D897" s="88">
        <v>399.64</v>
      </c>
      <c r="E897" s="88"/>
    </row>
    <row r="898" spans="3:5">
      <c r="C898" s="87">
        <v>45217</v>
      </c>
      <c r="D898" s="88">
        <v>399.11</v>
      </c>
      <c r="E898" s="88"/>
    </row>
    <row r="899" spans="3:5">
      <c r="C899" s="87">
        <v>45218</v>
      </c>
      <c r="D899" s="88">
        <v>393.85</v>
      </c>
      <c r="E899" s="88"/>
    </row>
    <row r="900" spans="3:5">
      <c r="C900" s="87">
        <v>45219</v>
      </c>
      <c r="D900" s="88">
        <v>387.87</v>
      </c>
      <c r="E900" s="88"/>
    </row>
    <row r="901" spans="3:5">
      <c r="C901" s="87">
        <v>45222</v>
      </c>
      <c r="D901" s="88">
        <v>382.31</v>
      </c>
      <c r="E901" s="88"/>
    </row>
    <row r="902" spans="3:5">
      <c r="C902" s="87">
        <v>45223</v>
      </c>
      <c r="D902" s="88">
        <v>385.5</v>
      </c>
      <c r="E902" s="88"/>
    </row>
    <row r="903" spans="3:5">
      <c r="C903" s="87">
        <v>45224</v>
      </c>
      <c r="D903" s="88">
        <v>384</v>
      </c>
      <c r="E903" s="88"/>
    </row>
    <row r="904" spans="3:5">
      <c r="C904" s="87">
        <v>45225</v>
      </c>
      <c r="D904" s="88">
        <v>371.02</v>
      </c>
      <c r="E904" s="88"/>
    </row>
    <row r="905" spans="3:5">
      <c r="C905" s="87">
        <v>45226</v>
      </c>
      <c r="D905" s="88">
        <v>366.49</v>
      </c>
      <c r="E905" s="88"/>
    </row>
    <row r="906" spans="3:5">
      <c r="C906" s="87">
        <v>45229</v>
      </c>
      <c r="D906" s="88">
        <v>366.52</v>
      </c>
      <c r="E906" s="88"/>
    </row>
    <row r="907" spans="3:5">
      <c r="C907" s="87">
        <v>45230</v>
      </c>
      <c r="D907" s="88">
        <v>373.32</v>
      </c>
      <c r="E907" s="88"/>
    </row>
    <row r="908" spans="3:5">
      <c r="C908" s="87">
        <v>45231</v>
      </c>
      <c r="D908" s="88">
        <v>378.67</v>
      </c>
      <c r="E908" s="88"/>
    </row>
    <row r="909" spans="3:5">
      <c r="C909" s="87">
        <v>45232</v>
      </c>
      <c r="D909" s="88">
        <v>380.3</v>
      </c>
      <c r="E909" s="88"/>
    </row>
    <row r="910" spans="3:5">
      <c r="C910" s="87">
        <v>45233</v>
      </c>
      <c r="D910" s="88">
        <v>385</v>
      </c>
      <c r="E910" s="88"/>
    </row>
    <row r="911" spans="3:5">
      <c r="C911" s="87">
        <v>45236</v>
      </c>
      <c r="D911" s="88">
        <v>387.1</v>
      </c>
      <c r="E911" s="88"/>
    </row>
    <row r="912" spans="3:5">
      <c r="C912" s="87">
        <v>45237</v>
      </c>
      <c r="D912" s="88">
        <v>386</v>
      </c>
      <c r="E912" s="88"/>
    </row>
    <row r="913" spans="3:5">
      <c r="C913" s="87">
        <v>45238</v>
      </c>
      <c r="D913" s="88">
        <v>387.11</v>
      </c>
      <c r="E913" s="88"/>
    </row>
    <row r="914" spans="3:5">
      <c r="C914" s="87">
        <v>45239</v>
      </c>
      <c r="D914" s="88">
        <v>390.96</v>
      </c>
      <c r="E914" s="88"/>
    </row>
    <row r="915" spans="3:5">
      <c r="C915" s="87">
        <v>45240</v>
      </c>
      <c r="D915" s="88">
        <v>390.04</v>
      </c>
      <c r="E915" s="88"/>
    </row>
    <row r="916" spans="3:5">
      <c r="C916" s="87">
        <v>45243</v>
      </c>
      <c r="D916" s="88">
        <v>394.35</v>
      </c>
      <c r="E916" s="88"/>
    </row>
    <row r="917" spans="3:5">
      <c r="C917" s="87">
        <v>45244</v>
      </c>
      <c r="D917" s="88">
        <v>397.18</v>
      </c>
      <c r="E917" s="88"/>
    </row>
    <row r="918" spans="3:5">
      <c r="C918" s="87">
        <v>45245</v>
      </c>
      <c r="D918" s="88">
        <v>397.47</v>
      </c>
      <c r="E918" s="88"/>
    </row>
    <row r="919" spans="3:5">
      <c r="C919" s="87">
        <v>45246</v>
      </c>
      <c r="D919" s="88">
        <v>398.01</v>
      </c>
      <c r="E919" s="88"/>
    </row>
    <row r="920" spans="3:5">
      <c r="C920" s="87">
        <v>45247</v>
      </c>
      <c r="D920" s="88">
        <v>399.97</v>
      </c>
      <c r="E920" s="88"/>
    </row>
    <row r="921" spans="3:5">
      <c r="C921" s="87">
        <v>45250</v>
      </c>
      <c r="D921" s="88">
        <v>400.72</v>
      </c>
      <c r="E921" s="88"/>
    </row>
    <row r="922" spans="3:5">
      <c r="C922" s="87">
        <v>45251</v>
      </c>
      <c r="D922" s="88">
        <v>405.72</v>
      </c>
      <c r="E922" s="88"/>
    </row>
    <row r="923" spans="3:5">
      <c r="C923" s="87">
        <v>45252</v>
      </c>
      <c r="D923" s="88">
        <v>412.26</v>
      </c>
      <c r="E923" s="88"/>
    </row>
    <row r="924" spans="3:5">
      <c r="C924" s="87">
        <v>45254</v>
      </c>
      <c r="D924" s="88">
        <v>412.49</v>
      </c>
      <c r="E924" s="88"/>
    </row>
    <row r="925" spans="3:5">
      <c r="C925" s="87">
        <v>45257</v>
      </c>
      <c r="D925" s="88">
        <v>411</v>
      </c>
      <c r="E925" s="88"/>
    </row>
    <row r="926" spans="3:5">
      <c r="C926" s="87">
        <v>45258</v>
      </c>
      <c r="D926" s="88">
        <v>409.08</v>
      </c>
      <c r="E926" s="88"/>
    </row>
    <row r="927" spans="3:5">
      <c r="C927" s="87">
        <v>45259</v>
      </c>
      <c r="D927" s="88">
        <v>411.01</v>
      </c>
      <c r="E927" s="88"/>
    </row>
    <row r="928" spans="3:5">
      <c r="C928" s="87">
        <v>45260</v>
      </c>
      <c r="D928" s="88">
        <v>410.1</v>
      </c>
      <c r="E928" s="88"/>
    </row>
    <row r="929" spans="3:5">
      <c r="C929" s="87">
        <v>45261</v>
      </c>
      <c r="D929" s="88">
        <v>412.89</v>
      </c>
      <c r="E929" s="88"/>
    </row>
    <row r="930" spans="3:5">
      <c r="C930" s="87">
        <v>45264</v>
      </c>
      <c r="D930" s="88">
        <v>413.83</v>
      </c>
      <c r="E930" s="88"/>
    </row>
    <row r="931" spans="3:5">
      <c r="C931" s="87">
        <v>45265</v>
      </c>
      <c r="D931" s="88">
        <v>407.09</v>
      </c>
      <c r="E931" s="88"/>
    </row>
    <row r="932" spans="3:5">
      <c r="C932" s="87">
        <v>45266</v>
      </c>
      <c r="D932" s="88">
        <v>411.43</v>
      </c>
      <c r="E932" s="88"/>
    </row>
    <row r="933" spans="3:5">
      <c r="C933" s="87">
        <v>45267</v>
      </c>
      <c r="D933" s="88">
        <v>412.07</v>
      </c>
      <c r="E933" s="88"/>
    </row>
    <row r="934" spans="3:5">
      <c r="C934" s="87">
        <v>45268</v>
      </c>
      <c r="D934" s="88">
        <v>412.22</v>
      </c>
      <c r="E934" s="88"/>
    </row>
    <row r="935" spans="3:5">
      <c r="C935" s="87">
        <v>45271</v>
      </c>
      <c r="D935" s="88">
        <v>412.46</v>
      </c>
      <c r="E935" s="88"/>
    </row>
    <row r="936" spans="3:5">
      <c r="C936" s="87">
        <v>45272</v>
      </c>
      <c r="D936" s="88">
        <v>417</v>
      </c>
      <c r="E936" s="88"/>
    </row>
    <row r="937" spans="3:5">
      <c r="C937" s="87">
        <v>45273</v>
      </c>
      <c r="D937" s="88">
        <v>421.86</v>
      </c>
      <c r="E937" s="88"/>
    </row>
    <row r="938" spans="3:5">
      <c r="C938" s="87">
        <v>45274</v>
      </c>
      <c r="D938" s="88">
        <v>425.01</v>
      </c>
      <c r="E938" s="88"/>
    </row>
    <row r="939" spans="3:5">
      <c r="C939" s="87">
        <v>45275</v>
      </c>
      <c r="D939" s="88">
        <v>412.62</v>
      </c>
      <c r="E939" s="88"/>
    </row>
    <row r="940" spans="3:5">
      <c r="C940" s="87">
        <v>45278</v>
      </c>
      <c r="D940" s="88">
        <v>419.53</v>
      </c>
      <c r="E940" s="88"/>
    </row>
    <row r="941" spans="3:5">
      <c r="C941" s="87">
        <v>45279</v>
      </c>
      <c r="D941" s="88">
        <v>424.05</v>
      </c>
      <c r="E941" s="88"/>
    </row>
    <row r="942" spans="3:5">
      <c r="C942" s="87">
        <v>45280</v>
      </c>
      <c r="D942" s="88">
        <v>425.08</v>
      </c>
      <c r="E942" s="88"/>
    </row>
    <row r="943" spans="3:5">
      <c r="C943" s="87">
        <v>45281</v>
      </c>
      <c r="D943" s="88">
        <v>421.79</v>
      </c>
      <c r="E943" s="88"/>
    </row>
    <row r="944" spans="3:5">
      <c r="C944" s="87">
        <v>45282</v>
      </c>
      <c r="D944" s="88">
        <v>424.75</v>
      </c>
      <c r="E944" s="88"/>
    </row>
    <row r="945" spans="3:5">
      <c r="C945" s="87">
        <v>45286</v>
      </c>
      <c r="D945" s="88">
        <v>425</v>
      </c>
      <c r="E945" s="88"/>
    </row>
    <row r="946" spans="3:5">
      <c r="C946" s="87">
        <v>45287</v>
      </c>
      <c r="D946" s="88">
        <v>423</v>
      </c>
      <c r="E946" s="88"/>
    </row>
    <row r="947" spans="3:5">
      <c r="C947" s="87">
        <v>45288</v>
      </c>
      <c r="D947" s="88">
        <v>423.77</v>
      </c>
      <c r="E947" s="88"/>
    </row>
    <row r="948" spans="3:5">
      <c r="C948" s="87">
        <v>45289</v>
      </c>
      <c r="D948" s="88">
        <v>426.68</v>
      </c>
      <c r="E948" s="88"/>
    </row>
    <row r="949" spans="3:5">
      <c r="C949" s="87">
        <v>45293</v>
      </c>
      <c r="D949" s="88">
        <v>424.09</v>
      </c>
      <c r="E949" s="88"/>
    </row>
    <row r="950" spans="3:5">
      <c r="C950" s="87">
        <v>45294</v>
      </c>
      <c r="D950" s="88">
        <v>421.2</v>
      </c>
      <c r="E950" s="88"/>
    </row>
    <row r="951" spans="3:5">
      <c r="C951" s="87">
        <v>45295</v>
      </c>
      <c r="D951" s="88">
        <v>418.5</v>
      </c>
      <c r="E951" s="88"/>
    </row>
    <row r="952" spans="3:5">
      <c r="C952" s="87">
        <v>45296</v>
      </c>
      <c r="D952" s="88">
        <v>420.49</v>
      </c>
      <c r="E952" s="88"/>
    </row>
    <row r="953" spans="3:5">
      <c r="C953" s="87">
        <v>45299</v>
      </c>
      <c r="D953" s="88">
        <v>419.44</v>
      </c>
      <c r="E953" s="88"/>
    </row>
    <row r="954" spans="3:5">
      <c r="C954" s="87">
        <v>45300</v>
      </c>
      <c r="D954" s="88">
        <v>419.1</v>
      </c>
      <c r="E954" s="88"/>
    </row>
    <row r="955" spans="3:5">
      <c r="C955" s="87">
        <v>45301</v>
      </c>
      <c r="D955" s="88">
        <v>426</v>
      </c>
      <c r="E955" s="88"/>
    </row>
    <row r="956" spans="3:5">
      <c r="C956" s="87">
        <v>45302</v>
      </c>
      <c r="D956" s="88">
        <v>430</v>
      </c>
      <c r="E956" s="88"/>
    </row>
    <row r="957" spans="3:5">
      <c r="C957" s="87">
        <v>45303</v>
      </c>
      <c r="D957" s="88">
        <v>429.95</v>
      </c>
      <c r="E957" s="88"/>
    </row>
    <row r="958" spans="3:5">
      <c r="C958" s="87">
        <v>45307</v>
      </c>
      <c r="D958" s="88">
        <v>427.44</v>
      </c>
      <c r="E958" s="88"/>
    </row>
    <row r="959" spans="3:5">
      <c r="C959" s="87">
        <v>45308</v>
      </c>
      <c r="D959" s="88">
        <v>425.48</v>
      </c>
      <c r="E959" s="88"/>
    </row>
    <row r="960" spans="3:5">
      <c r="C960" s="87">
        <v>45309</v>
      </c>
      <c r="D960" s="88">
        <v>428.64</v>
      </c>
      <c r="E960" s="88"/>
    </row>
    <row r="961" spans="3:5">
      <c r="C961" s="87">
        <v>45310</v>
      </c>
      <c r="D961" s="88">
        <v>432.55</v>
      </c>
      <c r="E961" s="88"/>
    </row>
    <row r="962" spans="3:5">
      <c r="C962" s="87">
        <v>45313</v>
      </c>
      <c r="D962" s="88">
        <v>438.98</v>
      </c>
      <c r="E962" s="88"/>
    </row>
    <row r="963" spans="3:5">
      <c r="C963" s="87">
        <v>45314</v>
      </c>
      <c r="D963" s="88">
        <v>440.27</v>
      </c>
      <c r="E963" s="88"/>
    </row>
    <row r="964" spans="3:5">
      <c r="C964" s="87">
        <v>45315</v>
      </c>
      <c r="D964" s="88">
        <v>438.53</v>
      </c>
      <c r="E964" s="88"/>
    </row>
    <row r="965" spans="3:5">
      <c r="C965" s="87">
        <v>45316</v>
      </c>
      <c r="D965" s="88">
        <v>436</v>
      </c>
      <c r="E965" s="88"/>
    </row>
    <row r="966" spans="3:5">
      <c r="C966" s="87">
        <v>45317</v>
      </c>
      <c r="D966" s="88">
        <v>432.55</v>
      </c>
      <c r="E966" s="88"/>
    </row>
    <row r="967" spans="3:5">
      <c r="C967" s="87">
        <v>45320</v>
      </c>
      <c r="D967" s="88">
        <v>435.78</v>
      </c>
      <c r="E967" s="88"/>
    </row>
    <row r="968" spans="3:5">
      <c r="C968" s="87">
        <v>45321</v>
      </c>
      <c r="D968" s="88">
        <v>440.9</v>
      </c>
      <c r="E968" s="88"/>
    </row>
    <row r="969" spans="3:5">
      <c r="C969" s="87">
        <v>45322</v>
      </c>
      <c r="D969" s="88">
        <v>450</v>
      </c>
      <c r="E969" s="88"/>
    </row>
    <row r="970" spans="3:5">
      <c r="C970" s="87">
        <v>45323</v>
      </c>
      <c r="D970" s="88">
        <v>455</v>
      </c>
      <c r="E970" s="88"/>
    </row>
    <row r="971" spans="3:5">
      <c r="C971" s="87">
        <v>45324</v>
      </c>
      <c r="D971" s="88">
        <v>462.21</v>
      </c>
      <c r="E971" s="88"/>
    </row>
    <row r="972" spans="3:5">
      <c r="C972" s="87">
        <v>45327</v>
      </c>
      <c r="D972" s="88">
        <v>459.51</v>
      </c>
      <c r="E972" s="88"/>
    </row>
    <row r="973" spans="3:5">
      <c r="C973" s="87">
        <v>45328</v>
      </c>
      <c r="D973" s="88">
        <v>455.36</v>
      </c>
      <c r="E973" s="88"/>
    </row>
    <row r="974" spans="3:5">
      <c r="C974" s="87">
        <v>45329</v>
      </c>
      <c r="D974" s="88">
        <v>461.21</v>
      </c>
      <c r="E974" s="88"/>
    </row>
    <row r="975" spans="3:5">
      <c r="C975" s="87">
        <v>45330</v>
      </c>
      <c r="D975" s="88">
        <v>460</v>
      </c>
      <c r="E975" s="88"/>
    </row>
    <row r="976" spans="3:5">
      <c r="C976" s="87">
        <v>45331</v>
      </c>
      <c r="D976" s="88">
        <v>458.06</v>
      </c>
      <c r="E976" s="88"/>
    </row>
    <row r="977" spans="3:5">
      <c r="C977" s="87">
        <v>45334</v>
      </c>
      <c r="D977" s="88">
        <v>459.18</v>
      </c>
      <c r="E977" s="88"/>
    </row>
    <row r="978" spans="3:5">
      <c r="C978" s="87">
        <v>45335</v>
      </c>
      <c r="D978" s="88">
        <v>456.76</v>
      </c>
      <c r="E978" s="88"/>
    </row>
    <row r="979" spans="3:5">
      <c r="C979" s="87">
        <v>45336</v>
      </c>
      <c r="D979" s="88">
        <v>462</v>
      </c>
      <c r="E979" s="88"/>
    </row>
    <row r="980" spans="3:5">
      <c r="C980" s="87">
        <v>45337</v>
      </c>
      <c r="D980" s="88">
        <v>465.83</v>
      </c>
      <c r="E980" s="88"/>
    </row>
    <row r="981" spans="3:5">
      <c r="C981" s="87">
        <v>45338</v>
      </c>
      <c r="D981" s="88">
        <v>474.17</v>
      </c>
      <c r="E981" s="88"/>
    </row>
    <row r="982" spans="3:5">
      <c r="C982" s="87">
        <v>45342</v>
      </c>
      <c r="D982" s="88">
        <v>452.8</v>
      </c>
      <c r="E982" s="88"/>
    </row>
    <row r="983" spans="3:5">
      <c r="C983" s="87">
        <v>45343</v>
      </c>
      <c r="D983" s="88">
        <v>453.31</v>
      </c>
      <c r="E983" s="88"/>
    </row>
    <row r="984" spans="3:5">
      <c r="C984" s="87">
        <v>45344</v>
      </c>
      <c r="D984" s="88">
        <v>461.81</v>
      </c>
      <c r="E984" s="88"/>
    </row>
    <row r="985" spans="3:5">
      <c r="C985" s="87">
        <v>45345</v>
      </c>
      <c r="D985" s="88">
        <v>473.73</v>
      </c>
      <c r="E985" s="88"/>
    </row>
    <row r="986" spans="3:5">
      <c r="C986" s="87">
        <v>45348</v>
      </c>
      <c r="D986" s="88">
        <v>473</v>
      </c>
      <c r="E986" s="88"/>
    </row>
    <row r="987" spans="3:5">
      <c r="C987" s="87">
        <v>45349</v>
      </c>
      <c r="D987" s="88">
        <v>474.55</v>
      </c>
      <c r="E987" s="88"/>
    </row>
    <row r="988" spans="3:5">
      <c r="C988" s="87">
        <v>45350</v>
      </c>
      <c r="D988" s="88">
        <v>474.17</v>
      </c>
      <c r="E988" s="88"/>
    </row>
    <row r="989" spans="3:5">
      <c r="C989" s="87">
        <v>45351</v>
      </c>
      <c r="D989" s="88">
        <v>478</v>
      </c>
      <c r="E989" s="88"/>
    </row>
    <row r="990" spans="3:5">
      <c r="C990" s="87">
        <v>45352</v>
      </c>
      <c r="D990" s="88">
        <v>474.91</v>
      </c>
      <c r="E990" s="88"/>
    </row>
    <row r="991" spans="3:5">
      <c r="C991" s="87">
        <v>45355</v>
      </c>
      <c r="D991" s="88">
        <v>475.67</v>
      </c>
      <c r="E991" s="88"/>
    </row>
    <row r="992" spans="3:5">
      <c r="C992" s="87">
        <v>45356</v>
      </c>
      <c r="D992" s="88">
        <v>467.37</v>
      </c>
      <c r="E992" s="88"/>
    </row>
    <row r="993" spans="3:5">
      <c r="C993" s="87">
        <v>45357</v>
      </c>
      <c r="D993" s="88">
        <v>467.16</v>
      </c>
      <c r="E993" s="88"/>
    </row>
    <row r="994" spans="3:5">
      <c r="C994" s="87">
        <v>45358</v>
      </c>
      <c r="D994" s="88">
        <v>473.2</v>
      </c>
      <c r="E994" s="88"/>
    </row>
    <row r="995" spans="3:5">
      <c r="C995" s="87">
        <v>45359</v>
      </c>
      <c r="D995" s="88">
        <v>467.1</v>
      </c>
      <c r="E995" s="88"/>
    </row>
    <row r="996" spans="3:5">
      <c r="C996" s="87">
        <v>45362</v>
      </c>
      <c r="D996" s="88">
        <v>469</v>
      </c>
      <c r="E996" s="88"/>
    </row>
    <row r="997" spans="3:5">
      <c r="C997" s="87">
        <v>45363</v>
      </c>
      <c r="D997" s="88">
        <v>470.53</v>
      </c>
      <c r="E997" s="88"/>
    </row>
    <row r="998" spans="3:5">
      <c r="C998" s="87">
        <v>45364</v>
      </c>
      <c r="D998" s="88">
        <v>474.23</v>
      </c>
      <c r="E998" s="88"/>
    </row>
    <row r="999" spans="3:5">
      <c r="C999" s="87">
        <v>45365</v>
      </c>
      <c r="D999" s="88">
        <v>481.02</v>
      </c>
      <c r="E999" s="88"/>
    </row>
    <row r="1000" spans="3:5">
      <c r="C1000" s="87">
        <v>45366</v>
      </c>
      <c r="D1000" s="88">
        <v>473.34</v>
      </c>
      <c r="E1000" s="88"/>
    </row>
    <row r="1001" spans="3:5">
      <c r="C1001" s="87">
        <v>45369</v>
      </c>
      <c r="D1001" s="88">
        <v>478.64</v>
      </c>
      <c r="E1001" s="88"/>
    </row>
    <row r="1002" spans="3:5">
      <c r="C1002" s="87">
        <v>45370</v>
      </c>
      <c r="D1002" s="88">
        <v>481.62</v>
      </c>
      <c r="E1002" s="88"/>
    </row>
    <row r="1003" spans="3:5">
      <c r="C1003" s="87">
        <v>45371</v>
      </c>
      <c r="D1003" s="88">
        <v>484.32</v>
      </c>
      <c r="E1003" s="88"/>
    </row>
    <row r="1004" spans="3:5">
      <c r="C1004" s="87">
        <v>45372</v>
      </c>
      <c r="D1004" s="88">
        <v>488.53</v>
      </c>
      <c r="E1004" s="88"/>
    </row>
    <row r="1005" spans="3:5">
      <c r="C1005" s="87">
        <v>45373</v>
      </c>
      <c r="D1005" s="88">
        <v>488.31</v>
      </c>
      <c r="E1005" s="88"/>
    </row>
    <row r="1006" spans="3:5">
      <c r="C1006" s="87">
        <v>45376</v>
      </c>
      <c r="D1006" s="88">
        <v>481.6</v>
      </c>
      <c r="E1006" s="88"/>
    </row>
    <row r="1007" spans="3:5">
      <c r="C1007" s="87">
        <v>45377</v>
      </c>
      <c r="D1007" s="88">
        <v>477.72</v>
      </c>
      <c r="E1007" s="88"/>
    </row>
    <row r="1008" spans="3:5">
      <c r="C1008" s="87">
        <v>45378</v>
      </c>
      <c r="D1008" s="88">
        <v>480.5</v>
      </c>
      <c r="E1008" s="88"/>
    </row>
    <row r="1009" spans="3:5">
      <c r="C1009" s="87">
        <v>45379</v>
      </c>
      <c r="D1009" s="88">
        <v>477.91</v>
      </c>
      <c r="E1009" s="88"/>
    </row>
    <row r="1010" spans="3:5">
      <c r="C1010" s="87">
        <v>45383</v>
      </c>
      <c r="D1010" s="88">
        <v>480.66</v>
      </c>
      <c r="E1010" s="88"/>
    </row>
    <row r="1011" spans="3:5">
      <c r="C1011" s="87">
        <v>45384</v>
      </c>
      <c r="D1011" s="88">
        <v>476.97</v>
      </c>
      <c r="E1011" s="88"/>
    </row>
    <row r="1012" spans="3:5">
      <c r="C1012" s="87">
        <v>45385</v>
      </c>
      <c r="D1012" s="88">
        <v>480.44</v>
      </c>
      <c r="E1012" s="88"/>
    </row>
    <row r="1013" spans="3:5">
      <c r="C1013" s="87">
        <v>45386</v>
      </c>
      <c r="D1013" s="88">
        <v>479.97</v>
      </c>
      <c r="E1013" s="88"/>
    </row>
    <row r="1014" spans="3:5">
      <c r="C1014" s="87">
        <v>45387</v>
      </c>
      <c r="D1014" s="88">
        <v>474</v>
      </c>
      <c r="E1014" s="88"/>
    </row>
    <row r="1015" spans="3:5">
      <c r="C1015" s="87">
        <v>45390</v>
      </c>
      <c r="D1015" s="88">
        <v>476.4</v>
      </c>
      <c r="E1015" s="88"/>
    </row>
    <row r="1016" spans="3:5">
      <c r="C1016" s="87">
        <v>45391</v>
      </c>
      <c r="D1016" s="88">
        <v>477.97</v>
      </c>
      <c r="E1016" s="88"/>
    </row>
    <row r="1017" spans="3:5">
      <c r="C1017" s="87">
        <v>45392</v>
      </c>
      <c r="D1017" s="88">
        <v>470.17</v>
      </c>
      <c r="E1017" s="88"/>
    </row>
    <row r="1018" spans="3:5">
      <c r="C1018" s="87">
        <v>45393</v>
      </c>
      <c r="D1018" s="88">
        <v>468.28</v>
      </c>
      <c r="E1018" s="88"/>
    </row>
    <row r="1019" spans="3:5">
      <c r="C1019" s="87">
        <v>45394</v>
      </c>
      <c r="D1019" s="88">
        <v>466</v>
      </c>
      <c r="E1019" s="88"/>
    </row>
    <row r="1020" spans="3:5">
      <c r="C1020" s="87">
        <v>45397</v>
      </c>
      <c r="D1020" s="88">
        <v>470.24</v>
      </c>
      <c r="E1020" s="88"/>
    </row>
    <row r="1021" spans="3:5">
      <c r="C1021" s="87">
        <v>45398</v>
      </c>
      <c r="D1021" s="88">
        <v>460</v>
      </c>
      <c r="E1021" s="88"/>
    </row>
    <row r="1022" spans="3:5">
      <c r="C1022" s="87">
        <v>45399</v>
      </c>
      <c r="D1022" s="88">
        <v>462.77</v>
      </c>
      <c r="E1022" s="88"/>
    </row>
    <row r="1023" spans="3:5">
      <c r="C1023" s="87">
        <v>45400</v>
      </c>
      <c r="D1023" s="88">
        <v>460.5</v>
      </c>
      <c r="E1023" s="88"/>
    </row>
    <row r="1024" spans="3:5">
      <c r="C1024" s="87">
        <v>45401</v>
      </c>
      <c r="D1024" s="88">
        <v>458.89</v>
      </c>
      <c r="E1024" s="88"/>
    </row>
    <row r="1025" spans="3:5">
      <c r="C1025" s="87">
        <v>45404</v>
      </c>
      <c r="D1025" s="88">
        <v>457.5</v>
      </c>
      <c r="E1025" s="88"/>
    </row>
    <row r="1026" spans="3:5">
      <c r="C1026" s="87">
        <v>45405</v>
      </c>
      <c r="D1026" s="88">
        <v>458.48</v>
      </c>
      <c r="E1026" s="88"/>
    </row>
    <row r="1027" spans="3:5">
      <c r="C1027" s="87">
        <v>45406</v>
      </c>
      <c r="D1027" s="88">
        <v>465.29</v>
      </c>
      <c r="E1027" s="88"/>
    </row>
    <row r="1028" spans="3:5">
      <c r="C1028" s="87">
        <v>45407</v>
      </c>
      <c r="D1028" s="88">
        <v>460.94</v>
      </c>
      <c r="E1028" s="88"/>
    </row>
    <row r="1029" spans="3:5">
      <c r="C1029" s="87">
        <v>45408</v>
      </c>
      <c r="D1029" s="88">
        <v>462.91</v>
      </c>
      <c r="E1029" s="88"/>
    </row>
    <row r="1030" spans="3:5">
      <c r="C1030" s="87">
        <v>45411</v>
      </c>
      <c r="D1030" s="88">
        <v>460.95</v>
      </c>
      <c r="E1030" s="88"/>
    </row>
    <row r="1031" spans="3:5">
      <c r="C1031" s="87">
        <v>45412</v>
      </c>
      <c r="D1031" s="88">
        <v>456.26</v>
      </c>
      <c r="E1031" s="88"/>
    </row>
    <row r="1032" spans="3:5">
      <c r="C1032" s="87">
        <v>45413</v>
      </c>
      <c r="D1032" s="88">
        <v>445.8</v>
      </c>
      <c r="E1032" s="88"/>
    </row>
    <row r="1033" spans="3:5">
      <c r="C1033" s="87">
        <v>45414</v>
      </c>
      <c r="D1033" s="88">
        <v>443</v>
      </c>
      <c r="E1033" s="88"/>
    </row>
    <row r="1034" spans="3:5">
      <c r="C1034" s="87">
        <v>45415</v>
      </c>
      <c r="D1034" s="88">
        <v>444.91</v>
      </c>
      <c r="E1034" s="88"/>
    </row>
    <row r="1035" spans="3:5">
      <c r="C1035" s="87">
        <v>45418</v>
      </c>
      <c r="D1035" s="88">
        <v>447.23</v>
      </c>
      <c r="E1035" s="88"/>
    </row>
    <row r="1036" spans="3:5">
      <c r="C1036" s="87">
        <v>45419</v>
      </c>
      <c r="D1036" s="88">
        <v>451.76</v>
      </c>
      <c r="E1036" s="88"/>
    </row>
    <row r="1037" spans="3:5">
      <c r="C1037" s="87">
        <v>45420</v>
      </c>
      <c r="D1037" s="88">
        <v>454</v>
      </c>
      <c r="E1037" s="88"/>
    </row>
    <row r="1038" spans="3:5">
      <c r="C1038" s="87">
        <v>45421</v>
      </c>
      <c r="D1038" s="88">
        <v>453.55</v>
      </c>
      <c r="E1038" s="88"/>
    </row>
    <row r="1039" spans="3:5">
      <c r="C1039" s="87">
        <v>45422</v>
      </c>
      <c r="D1039" s="88">
        <v>457.33</v>
      </c>
      <c r="E1039" s="88"/>
    </row>
    <row r="1040" spans="3:5">
      <c r="C1040" s="87">
        <v>45425</v>
      </c>
      <c r="D1040" s="88">
        <v>456.93</v>
      </c>
      <c r="E1040" s="88"/>
    </row>
    <row r="1041" spans="3:5">
      <c r="C1041" s="87">
        <v>45426</v>
      </c>
      <c r="D1041" s="88">
        <v>457.92</v>
      </c>
      <c r="E1041" s="88"/>
    </row>
    <row r="1042" spans="3:5">
      <c r="C1042" s="87">
        <v>45427</v>
      </c>
      <c r="D1042" s="88">
        <v>452.79</v>
      </c>
      <c r="E1042" s="88"/>
    </row>
    <row r="1043" spans="3:5">
      <c r="C1043" s="87">
        <v>45428</v>
      </c>
      <c r="D1043" s="88">
        <v>460</v>
      </c>
      <c r="E1043" s="88"/>
    </row>
    <row r="1044" spans="3:5">
      <c r="C1044" s="87">
        <v>45429</v>
      </c>
      <c r="D1044" s="88">
        <v>460.45</v>
      </c>
      <c r="E1044" s="88"/>
    </row>
    <row r="1045" spans="3:5">
      <c r="C1045" s="87">
        <v>45432</v>
      </c>
      <c r="D1045" s="88">
        <v>459.48</v>
      </c>
      <c r="E1045" s="88"/>
    </row>
    <row r="1046" spans="3:5">
      <c r="C1046" s="87">
        <v>45433</v>
      </c>
      <c r="D1046" s="88">
        <v>457.91</v>
      </c>
      <c r="E1046" s="88"/>
    </row>
    <row r="1047" spans="3:5">
      <c r="C1047" s="87">
        <v>45434</v>
      </c>
      <c r="D1047" s="88">
        <v>458.9</v>
      </c>
      <c r="E1047" s="88"/>
    </row>
    <row r="1048" spans="3:5">
      <c r="C1048" s="87">
        <v>45435</v>
      </c>
      <c r="D1048" s="88">
        <v>456.52</v>
      </c>
      <c r="E1048" s="88"/>
    </row>
    <row r="1049" spans="3:5">
      <c r="C1049" s="87">
        <v>45436</v>
      </c>
      <c r="D1049" s="88">
        <v>452.51</v>
      </c>
      <c r="E1049" s="88"/>
    </row>
    <row r="1050" spans="3:5">
      <c r="C1050" s="87">
        <v>45440</v>
      </c>
      <c r="D1050" s="88">
        <v>450</v>
      </c>
      <c r="E1050" s="88"/>
    </row>
    <row r="1051" spans="3:5">
      <c r="C1051" s="87">
        <v>45441</v>
      </c>
      <c r="D1051" s="88">
        <v>442.11</v>
      </c>
      <c r="E1051" s="88"/>
    </row>
    <row r="1052" spans="3:5">
      <c r="C1052" s="87">
        <v>45442</v>
      </c>
      <c r="D1052" s="88">
        <v>442.21</v>
      </c>
      <c r="E1052" s="88"/>
    </row>
    <row r="1053" spans="3:5">
      <c r="C1053" s="87">
        <v>45443</v>
      </c>
      <c r="D1053" s="88">
        <v>442.69</v>
      </c>
      <c r="E1053" s="88"/>
    </row>
    <row r="1054" spans="3:5">
      <c r="C1054" s="87">
        <v>45446</v>
      </c>
      <c r="D1054" s="88">
        <v>443.48</v>
      </c>
      <c r="E1054" s="88"/>
    </row>
    <row r="1055" spans="3:5">
      <c r="C1055" s="87">
        <v>45447</v>
      </c>
      <c r="D1055" s="88">
        <v>443.36</v>
      </c>
      <c r="E1055" s="88"/>
    </row>
    <row r="1056" spans="3:5">
      <c r="C1056" s="87">
        <v>45448</v>
      </c>
      <c r="D1056" s="88">
        <v>446.8</v>
      </c>
      <c r="E1056" s="88"/>
    </row>
    <row r="1057" spans="3:5">
      <c r="C1057" s="87">
        <v>45449</v>
      </c>
      <c r="D1057" s="88">
        <v>448.49</v>
      </c>
      <c r="E1057" s="88"/>
    </row>
    <row r="1058" spans="3:5">
      <c r="C1058" s="87">
        <v>45450</v>
      </c>
      <c r="D1058" s="88">
        <v>449.45</v>
      </c>
      <c r="E1058" s="88"/>
    </row>
    <row r="1059" spans="3:5">
      <c r="C1059" s="87">
        <v>45453</v>
      </c>
      <c r="D1059" s="88">
        <v>448.42</v>
      </c>
      <c r="E1059" s="88"/>
    </row>
    <row r="1060" spans="3:5">
      <c r="C1060" s="87">
        <v>45454</v>
      </c>
      <c r="D1060" s="88">
        <v>447.84</v>
      </c>
      <c r="E1060" s="88"/>
    </row>
    <row r="1061" spans="3:5">
      <c r="C1061" s="87">
        <v>45455</v>
      </c>
      <c r="D1061" s="88">
        <v>451.49</v>
      </c>
      <c r="E1061" s="88"/>
    </row>
    <row r="1062" spans="3:5">
      <c r="C1062" s="87">
        <v>45456</v>
      </c>
      <c r="D1062" s="88">
        <v>443</v>
      </c>
      <c r="E1062" s="88"/>
    </row>
    <row r="1063" spans="3:5">
      <c r="C1063" s="87">
        <v>45457</v>
      </c>
      <c r="D1063" s="88">
        <v>443.34</v>
      </c>
      <c r="E1063" s="88"/>
    </row>
    <row r="1064" spans="3:5">
      <c r="C1064" s="87">
        <v>45460</v>
      </c>
      <c r="D1064" s="88">
        <v>442.43</v>
      </c>
      <c r="E1064" s="88"/>
    </row>
    <row r="1065" spans="3:5">
      <c r="C1065" s="87">
        <v>45461</v>
      </c>
      <c r="D1065" s="88">
        <v>447.06</v>
      </c>
      <c r="E1065" s="88"/>
    </row>
    <row r="1066" spans="3:5">
      <c r="C1066" s="87">
        <v>45463</v>
      </c>
      <c r="D1066" s="88">
        <v>451.06</v>
      </c>
      <c r="E1066" s="88"/>
    </row>
    <row r="1067" spans="3:5">
      <c r="C1067" s="87">
        <v>45464</v>
      </c>
      <c r="D1067" s="88">
        <v>452.19</v>
      </c>
      <c r="E1067" s="88"/>
    </row>
    <row r="1068" spans="3:5">
      <c r="C1068" s="87">
        <v>45467</v>
      </c>
      <c r="D1068" s="88">
        <v>454.93</v>
      </c>
      <c r="E1068" s="88"/>
    </row>
    <row r="1069" spans="3:5">
      <c r="C1069" s="87">
        <v>45468</v>
      </c>
      <c r="D1069" s="88">
        <v>458.48</v>
      </c>
      <c r="E1069" s="88"/>
    </row>
    <row r="1070" spans="3:5">
      <c r="C1070" s="87">
        <v>45469</v>
      </c>
      <c r="D1070" s="88">
        <v>452.75</v>
      </c>
      <c r="E1070" s="88"/>
    </row>
    <row r="1071" spans="3:5">
      <c r="C1071" s="87">
        <v>45470</v>
      </c>
      <c r="D1071" s="88">
        <v>448.57</v>
      </c>
      <c r="E1071" s="88"/>
    </row>
    <row r="1072" spans="3:5">
      <c r="C1072" s="87">
        <v>45471</v>
      </c>
      <c r="D1072" s="88">
        <v>444.64</v>
      </c>
      <c r="E1072" s="88"/>
    </row>
    <row r="1073" spans="3:5">
      <c r="C1073" s="87">
        <v>45474</v>
      </c>
      <c r="D1073" s="88">
        <v>440.8</v>
      </c>
      <c r="E1073" s="88"/>
    </row>
    <row r="1074" spans="3:5">
      <c r="C1074" s="87">
        <v>45475</v>
      </c>
      <c r="D1074" s="88">
        <v>435</v>
      </c>
      <c r="E1074" s="88"/>
    </row>
    <row r="1075" spans="3:5">
      <c r="C1075" s="87">
        <v>45476</v>
      </c>
      <c r="D1075" s="88">
        <v>445.32</v>
      </c>
      <c r="E1075" s="88"/>
    </row>
    <row r="1076" spans="3:5">
      <c r="C1076" s="87">
        <v>45478</v>
      </c>
      <c r="D1076" s="88">
        <v>447.11</v>
      </c>
      <c r="E1076" s="88"/>
    </row>
    <row r="1077" spans="3:5">
      <c r="C1077" s="87">
        <v>45481</v>
      </c>
      <c r="D1077" s="88">
        <v>449.28</v>
      </c>
      <c r="E1077" s="88"/>
    </row>
    <row r="1078" spans="3:5">
      <c r="C1078" s="87">
        <v>45482</v>
      </c>
      <c r="D1078" s="88">
        <v>446.65</v>
      </c>
      <c r="E1078" s="88"/>
    </row>
    <row r="1079" spans="3:5">
      <c r="C1079" s="87">
        <v>45483</v>
      </c>
      <c r="D1079" s="88">
        <v>434.61</v>
      </c>
      <c r="E1079" s="88"/>
    </row>
    <row r="1080" spans="3:5">
      <c r="C1080" s="87">
        <v>45484</v>
      </c>
      <c r="D1080" s="88">
        <v>432</v>
      </c>
      <c r="E1080" s="88"/>
    </row>
    <row r="1081" spans="3:5">
      <c r="C1081" s="87">
        <v>45485</v>
      </c>
      <c r="D1081" s="88">
        <v>437.4</v>
      </c>
      <c r="E1081" s="88"/>
    </row>
    <row r="1082" spans="3:5">
      <c r="C1082" s="87">
        <v>45488</v>
      </c>
      <c r="D1082" s="88">
        <v>440.33</v>
      </c>
      <c r="E1082" s="88"/>
    </row>
    <row r="1083" spans="3:5">
      <c r="C1083" s="87">
        <v>45489</v>
      </c>
      <c r="D1083" s="88">
        <v>446.94</v>
      </c>
      <c r="E1083" s="88"/>
    </row>
    <row r="1084" spans="3:5">
      <c r="C1084" s="87">
        <v>45490</v>
      </c>
      <c r="D1084" s="88">
        <v>442.4</v>
      </c>
      <c r="E1084" s="88"/>
    </row>
    <row r="1085" spans="3:5">
      <c r="C1085" s="87">
        <v>45491</v>
      </c>
      <c r="D1085" s="88">
        <v>448.75</v>
      </c>
      <c r="E1085" s="88"/>
    </row>
    <row r="1086" spans="3:5">
      <c r="C1086" s="87">
        <v>45492</v>
      </c>
      <c r="D1086" s="88">
        <v>451.22</v>
      </c>
      <c r="E1086" s="88"/>
    </row>
    <row r="1087" spans="3:5">
      <c r="C1087" s="87">
        <v>45495</v>
      </c>
      <c r="D1087" s="88">
        <v>445.41</v>
      </c>
      <c r="E1087" s="88"/>
    </row>
    <row r="1088" spans="3:5">
      <c r="C1088" s="87">
        <v>45496</v>
      </c>
      <c r="D1088" s="88">
        <v>448.05</v>
      </c>
      <c r="E1088" s="88"/>
    </row>
    <row r="1089" spans="3:5">
      <c r="C1089" s="87">
        <v>45497</v>
      </c>
      <c r="D1089" s="88">
        <v>434</v>
      </c>
      <c r="E1089" s="88"/>
    </row>
    <row r="1090" spans="3:5">
      <c r="C1090" s="87">
        <v>45498</v>
      </c>
      <c r="D1090" s="88">
        <v>433.94</v>
      </c>
      <c r="E1090" s="88"/>
    </row>
    <row r="1091" spans="3:5">
      <c r="C1091" s="87">
        <v>45499</v>
      </c>
      <c r="D1091" s="88">
        <v>432.28</v>
      </c>
      <c r="E1091" s="88"/>
    </row>
    <row r="1092" spans="3:5">
      <c r="C1092" s="87">
        <v>45502</v>
      </c>
      <c r="D1092" s="88">
        <v>438.8</v>
      </c>
      <c r="E1092" s="88"/>
    </row>
    <row r="1093" spans="3:5">
      <c r="C1093" s="87">
        <v>45503</v>
      </c>
      <c r="D1093" s="88">
        <v>443.77</v>
      </c>
      <c r="E1093" s="88"/>
    </row>
    <row r="1094" spans="3:5">
      <c r="C1094" s="87">
        <v>45504</v>
      </c>
      <c r="D1094" s="88">
        <v>462</v>
      </c>
      <c r="E1094" s="88"/>
    </row>
    <row r="1095" spans="3:5">
      <c r="C1095" s="87">
        <v>45505</v>
      </c>
      <c r="D1095" s="88">
        <v>465.46</v>
      </c>
      <c r="E1095" s="88"/>
    </row>
    <row r="1096" spans="3:5">
      <c r="C1096" s="87">
        <v>45506</v>
      </c>
      <c r="D1096" s="88">
        <v>460.22</v>
      </c>
      <c r="E1096" s="88"/>
    </row>
    <row r="1097" spans="3:5">
      <c r="C1097" s="87">
        <v>45509</v>
      </c>
      <c r="D1097" s="88">
        <v>455</v>
      </c>
      <c r="E1097" s="88"/>
    </row>
    <row r="1098" spans="3:5">
      <c r="C1098" s="87">
        <v>45510</v>
      </c>
      <c r="D1098" s="88">
        <v>443.22</v>
      </c>
      <c r="E1098" s="88"/>
    </row>
    <row r="1099" spans="3:5">
      <c r="C1099" s="87">
        <v>45511</v>
      </c>
      <c r="D1099" s="88">
        <v>450.53</v>
      </c>
      <c r="E1099" s="88"/>
    </row>
    <row r="1100" spans="3:5">
      <c r="C1100" s="87">
        <v>45512</v>
      </c>
      <c r="D1100" s="88">
        <v>452.24</v>
      </c>
      <c r="E1100" s="88"/>
    </row>
    <row r="1101" spans="3:5">
      <c r="C1101" s="87">
        <v>45513</v>
      </c>
      <c r="D1101" s="88">
        <v>455.58</v>
      </c>
      <c r="E1101" s="88"/>
    </row>
    <row r="1102" spans="3:5">
      <c r="C1102" s="87">
        <v>45516</v>
      </c>
      <c r="D1102" s="88">
        <v>457.77</v>
      </c>
      <c r="E1102" s="88"/>
    </row>
    <row r="1103" spans="3:5">
      <c r="C1103" s="87">
        <v>45517</v>
      </c>
      <c r="D1103" s="88">
        <v>458.14</v>
      </c>
      <c r="E1103" s="88"/>
    </row>
    <row r="1104" spans="3:5">
      <c r="C1104" s="87">
        <v>45518</v>
      </c>
      <c r="D1104" s="88">
        <v>459.26</v>
      </c>
      <c r="E1104" s="88"/>
    </row>
    <row r="1105" spans="3:5">
      <c r="C1105" s="87">
        <v>45519</v>
      </c>
      <c r="D1105" s="88">
        <v>465.1</v>
      </c>
      <c r="E1105" s="88"/>
    </row>
    <row r="1106" spans="3:5">
      <c r="C1106" s="87">
        <v>45520</v>
      </c>
      <c r="D1106" s="88">
        <v>468</v>
      </c>
      <c r="E1106" s="88"/>
    </row>
    <row r="1107" spans="3:5">
      <c r="C1107" s="87">
        <v>45523</v>
      </c>
      <c r="D1107" s="88">
        <v>469</v>
      </c>
      <c r="E1107" s="88"/>
    </row>
    <row r="1108" spans="3:5">
      <c r="C1108" s="87">
        <v>45524</v>
      </c>
      <c r="D1108" s="88">
        <v>468.13</v>
      </c>
      <c r="E1108" s="88"/>
    </row>
    <row r="1109" spans="3:5">
      <c r="C1109" s="87">
        <v>45525</v>
      </c>
      <c r="D1109" s="88">
        <v>468.54</v>
      </c>
      <c r="E1109" s="88"/>
    </row>
    <row r="1110" spans="3:5">
      <c r="C1110" s="87">
        <v>45526</v>
      </c>
      <c r="D1110" s="88">
        <v>469.49</v>
      </c>
      <c r="E1110" s="88"/>
    </row>
    <row r="1111" spans="3:5">
      <c r="C1111" s="87">
        <v>45527</v>
      </c>
      <c r="D1111" s="88">
        <v>470.3</v>
      </c>
      <c r="E1111" s="88"/>
    </row>
    <row r="1112" spans="3:5">
      <c r="C1112" s="87">
        <v>45530</v>
      </c>
      <c r="D1112" s="88">
        <v>468.1</v>
      </c>
      <c r="E1112" s="88"/>
    </row>
    <row r="1113" spans="3:5">
      <c r="C1113" s="87">
        <v>45531</v>
      </c>
      <c r="D1113" s="88">
        <v>471.08</v>
      </c>
      <c r="E1113" s="88"/>
    </row>
    <row r="1114" spans="3:5">
      <c r="C1114" s="87">
        <v>45532</v>
      </c>
      <c r="D1114" s="88">
        <v>475</v>
      </c>
      <c r="E1114" s="88"/>
    </row>
    <row r="1115" spans="3:5">
      <c r="C1115" s="87">
        <v>45533</v>
      </c>
      <c r="D1115" s="88">
        <v>474.47</v>
      </c>
      <c r="E1115" s="88"/>
    </row>
    <row r="1116" spans="3:5">
      <c r="C1116" s="87">
        <v>45534</v>
      </c>
      <c r="D1116" s="88">
        <v>481.84</v>
      </c>
      <c r="E1116" s="88"/>
    </row>
    <row r="1117" spans="3:5">
      <c r="C1117" s="87">
        <v>45538</v>
      </c>
      <c r="D1117" s="88">
        <v>482.47</v>
      </c>
      <c r="E1117" s="88"/>
    </row>
    <row r="1118" spans="3:5">
      <c r="C1118" s="87">
        <v>45539</v>
      </c>
      <c r="D1118" s="88">
        <v>482.09</v>
      </c>
      <c r="E1118" s="88"/>
    </row>
    <row r="1119" spans="3:5">
      <c r="C1119" s="87">
        <v>45540</v>
      </c>
      <c r="D1119" s="88">
        <v>483.14</v>
      </c>
      <c r="E1119" s="88"/>
    </row>
    <row r="1120" spans="3:5">
      <c r="C1120" s="87">
        <v>45541</v>
      </c>
      <c r="D1120" s="88">
        <v>477.11</v>
      </c>
      <c r="E1120" s="88"/>
    </row>
    <row r="1121" spans="3:5">
      <c r="C1121" s="87">
        <v>45544</v>
      </c>
      <c r="D1121" s="88">
        <v>480.5</v>
      </c>
      <c r="E1121" s="88"/>
    </row>
    <row r="1122" spans="3:5">
      <c r="C1122" s="87">
        <v>45545</v>
      </c>
      <c r="D1122" s="88">
        <v>487.1</v>
      </c>
      <c r="E1122" s="88"/>
    </row>
    <row r="1123" spans="3:5">
      <c r="C1123" s="87">
        <v>45546</v>
      </c>
      <c r="D1123" s="88">
        <v>486.52</v>
      </c>
      <c r="E1123" s="88"/>
    </row>
    <row r="1124" spans="3:5">
      <c r="C1124" s="87">
        <v>45547</v>
      </c>
      <c r="D1124" s="88">
        <v>486.95</v>
      </c>
      <c r="E1124" s="88"/>
    </row>
    <row r="1125" spans="3:5">
      <c r="C1125" s="87">
        <v>45548</v>
      </c>
      <c r="D1125" s="88">
        <v>493.1</v>
      </c>
      <c r="E1125" s="88"/>
    </row>
    <row r="1126" spans="3:5">
      <c r="C1126" s="87">
        <v>45551</v>
      </c>
      <c r="D1126" s="88">
        <v>495.3</v>
      </c>
      <c r="E1126" s="88"/>
    </row>
    <row r="1127" spans="3:5">
      <c r="C1127" s="87">
        <v>45552</v>
      </c>
      <c r="D1127" s="88">
        <v>498.6</v>
      </c>
      <c r="E1127" s="88"/>
    </row>
    <row r="1128" spans="3:5">
      <c r="C1128" s="87">
        <v>45553</v>
      </c>
      <c r="D1128" s="88">
        <v>501.28</v>
      </c>
      <c r="E1128" s="88"/>
    </row>
    <row r="1129" spans="3:5">
      <c r="C1129" s="87">
        <v>45554</v>
      </c>
      <c r="D1129" s="88">
        <v>500</v>
      </c>
      <c r="E1129" s="88"/>
    </row>
    <row r="1130" spans="3:5">
      <c r="C1130" s="87">
        <v>45555</v>
      </c>
      <c r="D1130" s="88">
        <v>489.65</v>
      </c>
      <c r="E1130" s="88"/>
    </row>
    <row r="1131" spans="3:5">
      <c r="C1131" s="87">
        <v>45558</v>
      </c>
      <c r="D1131" s="88">
        <v>493.16</v>
      </c>
      <c r="E1131" s="88"/>
    </row>
    <row r="1132" spans="3:5">
      <c r="C1132" s="87">
        <v>45559</v>
      </c>
      <c r="D1132" s="88">
        <v>492.68</v>
      </c>
      <c r="E1132" s="88"/>
    </row>
    <row r="1133" spans="3:5">
      <c r="C1133" s="87">
        <v>45560</v>
      </c>
      <c r="D1133" s="88">
        <v>484.76</v>
      </c>
      <c r="E1133" s="88"/>
    </row>
    <row r="1134" spans="3:5">
      <c r="C1134" s="87">
        <v>45561</v>
      </c>
      <c r="D1134" s="88">
        <v>491</v>
      </c>
      <c r="E1134" s="88"/>
    </row>
    <row r="1135" spans="3:5">
      <c r="C1135" s="87">
        <v>45562</v>
      </c>
      <c r="D1135" s="88">
        <v>491.03</v>
      </c>
      <c r="E1135" s="88"/>
    </row>
    <row r="1136" spans="3:5">
      <c r="C1136" s="87">
        <v>45565</v>
      </c>
      <c r="D1136" s="88">
        <v>491.78</v>
      </c>
      <c r="E1136" s="88"/>
    </row>
    <row r="1137" spans="3:5">
      <c r="C1137" s="87">
        <v>45566</v>
      </c>
      <c r="D1137" s="88">
        <v>497.26</v>
      </c>
      <c r="E1137" s="88"/>
    </row>
    <row r="1138" spans="3:5">
      <c r="C1138" s="87">
        <v>45567</v>
      </c>
      <c r="D1138" s="88">
        <v>492.94</v>
      </c>
      <c r="E1138" s="88"/>
    </row>
    <row r="1139" spans="3:5">
      <c r="C1139" s="87">
        <v>45568</v>
      </c>
      <c r="D1139" s="88">
        <v>495.55</v>
      </c>
      <c r="E1139" s="88"/>
    </row>
    <row r="1140" spans="3:5">
      <c r="C1140" s="87">
        <v>45569</v>
      </c>
      <c r="D1140" s="88">
        <v>495.56</v>
      </c>
      <c r="E1140" s="88"/>
    </row>
    <row r="1141" spans="3:5">
      <c r="C1141" s="87">
        <v>45572</v>
      </c>
      <c r="D1141" s="88">
        <v>497.33</v>
      </c>
      <c r="E1141" s="88"/>
    </row>
    <row r="1142" spans="3:5">
      <c r="C1142" s="87">
        <v>45573</v>
      </c>
      <c r="D1142" s="88">
        <v>492.5</v>
      </c>
      <c r="E1142" s="88"/>
    </row>
    <row r="1143" spans="3:5">
      <c r="C1143" s="87">
        <v>45574</v>
      </c>
      <c r="D1143" s="88">
        <v>498.38</v>
      </c>
      <c r="E1143" s="88"/>
    </row>
    <row r="1144" spans="3:5">
      <c r="C1144" s="87">
        <v>45575</v>
      </c>
      <c r="D1144" s="88">
        <v>500</v>
      </c>
      <c r="E1144" s="88"/>
    </row>
    <row r="1145" spans="3:5">
      <c r="C1145" s="87">
        <v>45576</v>
      </c>
      <c r="D1145" s="88">
        <v>496.51</v>
      </c>
      <c r="E1145" s="88"/>
    </row>
    <row r="1146" spans="3:5">
      <c r="C1146" s="87">
        <v>45579</v>
      </c>
      <c r="D1146" s="88">
        <v>504.36</v>
      </c>
      <c r="E1146" s="88"/>
    </row>
    <row r="1147" spans="3:5">
      <c r="C1147" s="87">
        <v>45580</v>
      </c>
      <c r="D1147" s="88">
        <v>505.62</v>
      </c>
      <c r="E1147" s="88"/>
    </row>
    <row r="1148" spans="3:5">
      <c r="C1148" s="87">
        <v>45581</v>
      </c>
      <c r="D1148" s="88">
        <v>506.35</v>
      </c>
      <c r="E1148" s="88"/>
    </row>
    <row r="1149" spans="3:5">
      <c r="C1149" s="87">
        <v>45582</v>
      </c>
      <c r="D1149" s="88">
        <v>516.29</v>
      </c>
      <c r="E1149" s="88"/>
    </row>
    <row r="1150" spans="3:5">
      <c r="C1150" s="87">
        <v>45583</v>
      </c>
      <c r="D1150" s="88">
        <v>514.54</v>
      </c>
      <c r="E1150" s="88"/>
    </row>
    <row r="1151" spans="3:5">
      <c r="C1151" s="87">
        <v>45586</v>
      </c>
      <c r="D1151" s="88">
        <v>516.99</v>
      </c>
      <c r="E1151" s="88"/>
    </row>
    <row r="1152" spans="3:5">
      <c r="C1152" s="87">
        <v>45587</v>
      </c>
      <c r="D1152" s="88">
        <v>511.15</v>
      </c>
      <c r="E1152" s="88"/>
    </row>
    <row r="1153" spans="3:5">
      <c r="C1153" s="87">
        <v>45588</v>
      </c>
      <c r="D1153" s="88">
        <v>512.66</v>
      </c>
      <c r="E1153" s="88"/>
    </row>
    <row r="1154" spans="3:5">
      <c r="C1154" s="87">
        <v>45589</v>
      </c>
      <c r="D1154" s="88">
        <v>511.9</v>
      </c>
      <c r="E1154" s="88"/>
    </row>
    <row r="1155" spans="3:5">
      <c r="C1155" s="87">
        <v>45590</v>
      </c>
      <c r="D1155" s="88">
        <v>512.5</v>
      </c>
      <c r="E1155" s="88"/>
    </row>
    <row r="1156" spans="3:5">
      <c r="C1156" s="87">
        <v>45593</v>
      </c>
      <c r="D1156" s="88">
        <v>507.4</v>
      </c>
      <c r="E1156" s="88"/>
    </row>
    <row r="1157" spans="3:5">
      <c r="C1157" s="87">
        <v>45594</v>
      </c>
      <c r="D1157" s="88">
        <v>507.54</v>
      </c>
      <c r="E1157" s="88"/>
    </row>
    <row r="1158" spans="3:5">
      <c r="C1158" s="87">
        <v>45595</v>
      </c>
      <c r="D1158" s="88">
        <v>512.52</v>
      </c>
      <c r="E1158" s="88"/>
    </row>
    <row r="1159" spans="3:5">
      <c r="C1159" s="87">
        <v>45596</v>
      </c>
      <c r="D1159" s="88">
        <v>521.25</v>
      </c>
      <c r="E1159" s="88"/>
    </row>
    <row r="1160" spans="3:5">
      <c r="C1160" s="87">
        <v>45597</v>
      </c>
      <c r="D1160" s="88">
        <v>500.44</v>
      </c>
      <c r="E1160" s="88"/>
    </row>
    <row r="1161" spans="3:5">
      <c r="C1161" s="87">
        <v>45600</v>
      </c>
      <c r="D1161" s="88">
        <v>509.14</v>
      </c>
      <c r="E1161" s="88"/>
    </row>
    <row r="1162" spans="3:5">
      <c r="C1162" s="87">
        <v>45601</v>
      </c>
      <c r="D1162" s="88">
        <v>505.58</v>
      </c>
      <c r="E1162" s="88"/>
    </row>
    <row r="1163" spans="3:5">
      <c r="C1163" s="87">
        <v>45602</v>
      </c>
      <c r="D1163" s="88">
        <v>520.86</v>
      </c>
      <c r="E1163" s="88"/>
    </row>
    <row r="1164" spans="3:5">
      <c r="C1164" s="87">
        <v>45603</v>
      </c>
      <c r="D1164" s="88">
        <v>523.99</v>
      </c>
      <c r="E1164" s="88"/>
    </row>
    <row r="1165" spans="3:5">
      <c r="C1165" s="87">
        <v>45604</v>
      </c>
      <c r="D1165" s="88">
        <v>520.34</v>
      </c>
      <c r="E1165" s="88"/>
    </row>
    <row r="1166" spans="3:5">
      <c r="C1166" s="87">
        <v>45607</v>
      </c>
      <c r="D1166" s="88">
        <v>528.85</v>
      </c>
      <c r="E1166" s="88"/>
    </row>
    <row r="1167" spans="3:5">
      <c r="C1167" s="87">
        <v>45608</v>
      </c>
      <c r="D1167" s="88">
        <v>529.1</v>
      </c>
      <c r="E1167" s="88"/>
    </row>
    <row r="1168" spans="3:5">
      <c r="C1168" s="87">
        <v>45609</v>
      </c>
      <c r="D1168" s="88">
        <v>530.01</v>
      </c>
      <c r="E1168" s="88"/>
    </row>
    <row r="1169" spans="3:5">
      <c r="C1169" s="87">
        <v>45610</v>
      </c>
      <c r="D1169" s="88">
        <v>520.62</v>
      </c>
      <c r="E1169" s="88"/>
    </row>
    <row r="1170" spans="3:5">
      <c r="C1170" s="87">
        <v>45611</v>
      </c>
      <c r="D1170" s="88">
        <v>518.52499999999998</v>
      </c>
      <c r="E1170" s="88"/>
    </row>
    <row r="1171" spans="3:5">
      <c r="C1171" s="87">
        <v>45614</v>
      </c>
      <c r="D1171" s="88">
        <v>518.59</v>
      </c>
      <c r="E1171" s="88"/>
    </row>
    <row r="1172" spans="3:5">
      <c r="C1172" s="87">
        <v>45615</v>
      </c>
      <c r="D1172" s="88">
        <v>518.78</v>
      </c>
      <c r="E1172" s="88"/>
    </row>
    <row r="1173" spans="3:5">
      <c r="C1173" s="87">
        <v>45616</v>
      </c>
      <c r="D1173" s="88">
        <v>521.53</v>
      </c>
      <c r="E1173" s="88"/>
    </row>
    <row r="1174" spans="3:5">
      <c r="C1174" s="87">
        <v>45617</v>
      </c>
      <c r="D1174" s="88">
        <v>513.23</v>
      </c>
      <c r="E1174" s="88"/>
    </row>
    <row r="1175" spans="3:5">
      <c r="C1175" s="87">
        <v>45618</v>
      </c>
      <c r="D1175" s="88">
        <v>516.92999999999995</v>
      </c>
      <c r="E1175" s="88"/>
    </row>
    <row r="1176" spans="3:5">
      <c r="C1176" s="87">
        <v>45621</v>
      </c>
      <c r="D1176" s="88">
        <v>521.64</v>
      </c>
      <c r="E1176" s="88"/>
    </row>
    <row r="1177" spans="3:5">
      <c r="C1177" s="87">
        <v>45622</v>
      </c>
      <c r="D1177" s="88">
        <v>527.9</v>
      </c>
      <c r="E1177" s="88"/>
    </row>
    <row r="1178" spans="3:5">
      <c r="C1178" s="87">
        <v>45623</v>
      </c>
      <c r="D1178" s="88">
        <v>529.04999999999995</v>
      </c>
      <c r="E1178" s="88"/>
    </row>
    <row r="1179" spans="3:5">
      <c r="C1179" s="87">
        <v>45625</v>
      </c>
      <c r="D1179" s="88">
        <v>533.01</v>
      </c>
      <c r="E1179" s="88"/>
    </row>
    <row r="1180" spans="3:5">
      <c r="C1180" s="87">
        <v>45628</v>
      </c>
      <c r="D1180" s="88">
        <v>532.92999999999995</v>
      </c>
      <c r="E1180" s="88"/>
    </row>
    <row r="1181" spans="3:5">
      <c r="C1181" s="87">
        <v>45629</v>
      </c>
      <c r="D1181" s="88">
        <v>534.66999999999996</v>
      </c>
      <c r="E1181" s="88"/>
    </row>
    <row r="1182" spans="3:5">
      <c r="C1182" s="87">
        <v>45630</v>
      </c>
      <c r="D1182" s="88">
        <v>523.64</v>
      </c>
      <c r="E1182" s="88"/>
    </row>
    <row r="1183" spans="3:5">
      <c r="C1183" s="87">
        <v>45631</v>
      </c>
      <c r="D1183" s="88">
        <v>524.6</v>
      </c>
      <c r="E1183" s="88"/>
    </row>
    <row r="1184" spans="3:5">
      <c r="C1184" s="87">
        <v>45632</v>
      </c>
      <c r="D1184" s="88">
        <v>522.92999999999995</v>
      </c>
      <c r="E1184" s="88"/>
    </row>
    <row r="1185" spans="3:5">
      <c r="C1185" s="87">
        <v>45635</v>
      </c>
      <c r="D1185" s="88">
        <v>529.02</v>
      </c>
      <c r="E1185" s="88"/>
    </row>
    <row r="1186" spans="3:5">
      <c r="C1186" s="87">
        <v>45636</v>
      </c>
      <c r="D1186" s="88">
        <v>522.51</v>
      </c>
      <c r="E1186" s="88"/>
    </row>
    <row r="1187" spans="3:5">
      <c r="C1187" s="87">
        <v>45637</v>
      </c>
      <c r="D1187" s="88">
        <v>529.19000000000005</v>
      </c>
      <c r="E1187" s="88"/>
    </row>
    <row r="1188" spans="3:5">
      <c r="C1188" s="87">
        <v>45638</v>
      </c>
      <c r="D1188" s="88">
        <v>536.29</v>
      </c>
      <c r="E1188" s="88"/>
    </row>
    <row r="1189" spans="3:5">
      <c r="C1189" s="87">
        <v>45639</v>
      </c>
      <c r="D1189" s="88">
        <v>534.16999999999996</v>
      </c>
      <c r="E1189" s="88"/>
    </row>
    <row r="1190" spans="3:5">
      <c r="C1190" s="87">
        <v>45642</v>
      </c>
      <c r="D1190" s="88">
        <v>532</v>
      </c>
      <c r="E1190" s="88"/>
    </row>
    <row r="1191" spans="3:5">
      <c r="C1191" s="87">
        <v>45643</v>
      </c>
      <c r="D1191" s="88">
        <v>529.4</v>
      </c>
      <c r="E1191" s="88"/>
    </row>
    <row r="1192" spans="3:5">
      <c r="C1192" s="87">
        <v>45644</v>
      </c>
      <c r="D1192" s="88">
        <v>530.32000000000005</v>
      </c>
      <c r="E1192" s="88"/>
    </row>
    <row r="1193" spans="3:5">
      <c r="C1193" s="87">
        <v>45645</v>
      </c>
      <c r="D1193" s="88">
        <v>524.16</v>
      </c>
      <c r="E1193" s="88"/>
    </row>
    <row r="1194" spans="3:5">
      <c r="C1194" s="87">
        <v>45646</v>
      </c>
      <c r="D1194" s="88">
        <v>522.87</v>
      </c>
      <c r="E1194" s="88"/>
    </row>
    <row r="1195" spans="3:5">
      <c r="C1195" s="87">
        <v>45649</v>
      </c>
      <c r="D1195" s="88">
        <v>525.83000000000004</v>
      </c>
      <c r="E1195" s="88"/>
    </row>
    <row r="1196" spans="3:5">
      <c r="C1196" s="87">
        <v>45650</v>
      </c>
      <c r="D1196" s="88">
        <v>529.27</v>
      </c>
      <c r="E1196" s="88"/>
    </row>
    <row r="1197" spans="3:5">
      <c r="C1197" s="87">
        <v>45652</v>
      </c>
      <c r="D1197" s="88">
        <v>533.63</v>
      </c>
      <c r="E1197" s="88"/>
    </row>
    <row r="1198" spans="3:5">
      <c r="C1198" s="87">
        <v>45653</v>
      </c>
      <c r="D1198" s="88">
        <v>533.61</v>
      </c>
      <c r="E1198" s="88"/>
    </row>
    <row r="1199" spans="3:5">
      <c r="C1199" s="87">
        <v>45656</v>
      </c>
      <c r="D1199" s="88">
        <v>527</v>
      </c>
      <c r="E1199" s="88"/>
    </row>
    <row r="1200" spans="3:5">
      <c r="C1200" s="87">
        <v>45657</v>
      </c>
      <c r="D1200" s="88">
        <v>527.66999999999996</v>
      </c>
      <c r="E1200" s="88"/>
    </row>
    <row r="1201" spans="3:5">
      <c r="C1201" s="87">
        <v>45659</v>
      </c>
      <c r="D1201" s="88">
        <v>529.19000000000005</v>
      </c>
      <c r="E1201" s="88"/>
    </row>
    <row r="1202" spans="3:5">
      <c r="C1202" s="87">
        <v>45660</v>
      </c>
      <c r="D1202" s="88">
        <v>522.53</v>
      </c>
      <c r="E1202" s="88"/>
    </row>
    <row r="1203" spans="3:5">
      <c r="C1203" s="87">
        <v>45663</v>
      </c>
      <c r="D1203" s="88">
        <v>520.97</v>
      </c>
      <c r="E1203" s="88"/>
    </row>
    <row r="1204" spans="3:5">
      <c r="C1204" s="87">
        <v>45664</v>
      </c>
      <c r="D1204" s="88">
        <v>513.67999999999995</v>
      </c>
      <c r="E1204" s="88"/>
    </row>
    <row r="1205" spans="3:5">
      <c r="C1205" s="87">
        <v>45665</v>
      </c>
      <c r="D1205" s="88">
        <v>512.04</v>
      </c>
      <c r="E1205" s="88"/>
    </row>
    <row r="1206" spans="3:5">
      <c r="C1206" s="87">
        <v>45667</v>
      </c>
      <c r="D1206" s="88">
        <v>512.12</v>
      </c>
      <c r="E1206" s="88"/>
    </row>
    <row r="1207" spans="3:5">
      <c r="C1207" s="87">
        <v>45670</v>
      </c>
      <c r="D1207" s="88">
        <v>501</v>
      </c>
      <c r="E1207" s="88"/>
    </row>
    <row r="1208" spans="3:5">
      <c r="C1208" s="87">
        <v>45671</v>
      </c>
      <c r="D1208" s="88">
        <v>507.07</v>
      </c>
      <c r="E1208" s="88"/>
    </row>
    <row r="1209" spans="3:5">
      <c r="C1209" s="87">
        <v>45672</v>
      </c>
      <c r="D1209" s="88">
        <v>515.57000000000005</v>
      </c>
      <c r="E1209" s="88"/>
    </row>
    <row r="1210" spans="3:5">
      <c r="C1210" s="87">
        <v>45673</v>
      </c>
      <c r="D1210" s="88">
        <v>523.62</v>
      </c>
      <c r="E1210" s="88"/>
    </row>
    <row r="1211" spans="3:5">
      <c r="C1211" s="87">
        <v>45674</v>
      </c>
      <c r="D1211" s="88">
        <v>524.58000000000004</v>
      </c>
      <c r="E1211" s="88"/>
    </row>
    <row r="1212" spans="3:5">
      <c r="C1212" s="87">
        <v>45678</v>
      </c>
      <c r="D1212" s="88">
        <v>527.66</v>
      </c>
      <c r="E1212" s="88"/>
    </row>
    <row r="1213" spans="3:5">
      <c r="C1213" s="87">
        <v>45679</v>
      </c>
      <c r="D1213" s="88">
        <v>528</v>
      </c>
      <c r="E1213" s="88"/>
    </row>
    <row r="1214" spans="3:5">
      <c r="C1214" s="87">
        <v>45680</v>
      </c>
      <c r="D1214" s="88">
        <v>529.04999999999995</v>
      </c>
      <c r="E1214" s="88"/>
    </row>
    <row r="1215" spans="3:5">
      <c r="C1215" s="87">
        <v>45681</v>
      </c>
      <c r="D1215" s="88">
        <v>532.99</v>
      </c>
      <c r="E1215" s="88"/>
    </row>
    <row r="1216" spans="3:5">
      <c r="C1216" s="87">
        <v>45684</v>
      </c>
      <c r="D1216" s="88">
        <v>533.58000000000004</v>
      </c>
      <c r="E1216" s="88"/>
    </row>
    <row r="1217" spans="3:5">
      <c r="C1217" s="87">
        <v>45685</v>
      </c>
      <c r="D1217" s="88">
        <v>546.54</v>
      </c>
      <c r="E1217" s="88"/>
    </row>
    <row r="1218" spans="3:5">
      <c r="C1218" s="87">
        <v>45686</v>
      </c>
      <c r="D1218" s="88">
        <v>547</v>
      </c>
      <c r="E1218" s="88"/>
    </row>
    <row r="1219" spans="3:5">
      <c r="C1219" s="87">
        <v>45687</v>
      </c>
      <c r="D1219" s="88">
        <v>555</v>
      </c>
      <c r="E1219" s="88"/>
    </row>
    <row r="1220" spans="3:5">
      <c r="C1220" s="87">
        <v>45688</v>
      </c>
      <c r="D1220" s="88">
        <v>563.82000000000005</v>
      </c>
      <c r="E1220" s="88"/>
    </row>
    <row r="1221" spans="3:5">
      <c r="C1221" s="87">
        <v>45691</v>
      </c>
      <c r="D1221" s="88">
        <v>552.64</v>
      </c>
      <c r="E1221" s="88"/>
    </row>
    <row r="1222" spans="3:5">
      <c r="C1222" s="87">
        <v>45692</v>
      </c>
      <c r="D1222" s="88">
        <v>570.88</v>
      </c>
      <c r="E1222" s="88"/>
    </row>
    <row r="1223" spans="3:5">
      <c r="C1223" s="87">
        <v>45693</v>
      </c>
      <c r="D1223" s="88">
        <v>561.35</v>
      </c>
      <c r="E1223" s="88"/>
    </row>
    <row r="1224" spans="3:5">
      <c r="C1224" s="87">
        <v>45694</v>
      </c>
      <c r="D1224" s="88">
        <v>566.13</v>
      </c>
      <c r="E1224" s="88"/>
    </row>
    <row r="1225" spans="3:5">
      <c r="C1225" s="87">
        <v>45695</v>
      </c>
      <c r="D1225" s="88">
        <v>568.05999999999995</v>
      </c>
      <c r="E1225" s="88"/>
    </row>
    <row r="1226" spans="3:5">
      <c r="C1226" s="87">
        <v>45698</v>
      </c>
      <c r="D1226" s="88">
        <v>565.25</v>
      </c>
      <c r="E1226" s="88"/>
    </row>
    <row r="1227" spans="3:5">
      <c r="C1227" s="87">
        <v>45699</v>
      </c>
      <c r="D1227" s="88">
        <v>564.99</v>
      </c>
      <c r="E1227" s="88"/>
    </row>
    <row r="1228" spans="3:5">
      <c r="C1228" s="87">
        <v>45700</v>
      </c>
      <c r="D1228" s="88">
        <v>562.01</v>
      </c>
      <c r="E1228" s="88"/>
    </row>
    <row r="1229" spans="3:5">
      <c r="C1229" s="87">
        <v>45701</v>
      </c>
      <c r="D1229" s="88">
        <v>565.6</v>
      </c>
      <c r="E1229" s="88"/>
    </row>
    <row r="1230" spans="3:5">
      <c r="C1230" s="87">
        <v>45702</v>
      </c>
      <c r="D1230" s="88">
        <v>566.01</v>
      </c>
      <c r="E1230" s="88"/>
    </row>
    <row r="1231" spans="3:5">
      <c r="C1231" s="87">
        <v>45706</v>
      </c>
      <c r="D1231" s="88">
        <v>564.9</v>
      </c>
      <c r="E1231" s="88"/>
    </row>
    <row r="1232" spans="3:5">
      <c r="C1232" s="87">
        <v>45707</v>
      </c>
      <c r="D1232" s="88">
        <v>567.49</v>
      </c>
      <c r="E1232" s="88"/>
    </row>
    <row r="1233" spans="3:5">
      <c r="C1233" s="87">
        <v>45708</v>
      </c>
      <c r="D1233" s="88">
        <v>568.15</v>
      </c>
      <c r="E1233" s="88"/>
    </row>
    <row r="1234" spans="3:5">
      <c r="C1234" s="87">
        <v>45709</v>
      </c>
      <c r="D1234" s="88">
        <v>561.42999999999995</v>
      </c>
      <c r="E1234" s="88"/>
    </row>
    <row r="1235" spans="3:5">
      <c r="C1235" s="87">
        <v>45712</v>
      </c>
      <c r="D1235" s="88">
        <v>558.42999999999995</v>
      </c>
      <c r="E1235" s="88"/>
    </row>
    <row r="1236" spans="3:5">
      <c r="C1236" s="87">
        <v>45713</v>
      </c>
      <c r="D1236" s="88">
        <v>562.44000000000005</v>
      </c>
      <c r="E1236" s="88"/>
    </row>
    <row r="1237" spans="3:5">
      <c r="C1237" s="87">
        <v>45714</v>
      </c>
      <c r="D1237" s="88">
        <v>562.59</v>
      </c>
      <c r="E1237" s="88"/>
    </row>
    <row r="1238" spans="3:5">
      <c r="C1238" s="87">
        <v>45715</v>
      </c>
      <c r="D1238" s="88">
        <v>565.57000000000005</v>
      </c>
      <c r="E1238" s="88"/>
    </row>
    <row r="1239" spans="3:5">
      <c r="C1239" s="87">
        <v>45716</v>
      </c>
      <c r="D1239" s="88">
        <v>567.29999999999995</v>
      </c>
      <c r="E1239" s="88"/>
    </row>
    <row r="1240" spans="3:5">
      <c r="C1240" s="87">
        <v>45719</v>
      </c>
      <c r="D1240" s="88">
        <v>577.33000000000004</v>
      </c>
      <c r="E1240" s="88"/>
    </row>
    <row r="1241" spans="3:5">
      <c r="C1241" s="87">
        <v>45720</v>
      </c>
      <c r="D1241" s="88">
        <v>570.46</v>
      </c>
      <c r="E1241" s="88"/>
    </row>
    <row r="1242" spans="3:5">
      <c r="C1242" s="87">
        <v>45721</v>
      </c>
      <c r="D1242" s="88">
        <v>552.58000000000004</v>
      </c>
      <c r="E1242" s="88"/>
    </row>
    <row r="1243" spans="3:5">
      <c r="C1243" s="87">
        <v>45722</v>
      </c>
      <c r="D1243" s="88">
        <v>548.5</v>
      </c>
      <c r="E1243" s="88"/>
    </row>
    <row r="1244" spans="3:5">
      <c r="C1244" s="87">
        <v>45723</v>
      </c>
      <c r="D1244" s="88">
        <v>547.07000000000005</v>
      </c>
      <c r="E1244" s="88"/>
    </row>
    <row r="1245" spans="3:5">
      <c r="C1245" s="87">
        <v>45726</v>
      </c>
      <c r="D1245" s="88">
        <v>538.15</v>
      </c>
      <c r="E1245" s="88"/>
    </row>
    <row r="1246" spans="3:5">
      <c r="C1246" s="87">
        <v>45727</v>
      </c>
      <c r="D1246" s="88">
        <v>537.20000000000005</v>
      </c>
      <c r="E1246" s="88"/>
    </row>
    <row r="1247" spans="3:5">
      <c r="C1247" s="87">
        <v>45728</v>
      </c>
      <c r="D1247" s="88">
        <v>530.51</v>
      </c>
      <c r="E1247" s="88"/>
    </row>
    <row r="1248" spans="3:5">
      <c r="C1248" s="87">
        <v>45729</v>
      </c>
      <c r="D1248" s="88">
        <v>524.5</v>
      </c>
      <c r="E1248" s="88"/>
    </row>
    <row r="1249" spans="3:5">
      <c r="C1249" s="87">
        <v>45730</v>
      </c>
      <c r="D1249" s="88">
        <v>522.6</v>
      </c>
      <c r="E1249" s="88"/>
    </row>
    <row r="1250" spans="3:5">
      <c r="C1250" s="87">
        <v>45733</v>
      </c>
      <c r="D1250" s="88">
        <v>523.25</v>
      </c>
      <c r="E1250" s="88"/>
    </row>
    <row r="1251" spans="3:5">
      <c r="C1251" s="87">
        <v>45734</v>
      </c>
      <c r="D1251" s="88">
        <v>532.34</v>
      </c>
      <c r="E1251" s="88"/>
    </row>
    <row r="1252" spans="3:5">
      <c r="C1252" s="87">
        <v>45735</v>
      </c>
      <c r="D1252" s="88">
        <v>531.56500000000005</v>
      </c>
      <c r="E1252" s="88"/>
    </row>
    <row r="1253" spans="3:5">
      <c r="C1253" s="87">
        <v>45736</v>
      </c>
      <c r="D1253" s="88">
        <v>533.6</v>
      </c>
      <c r="E1253" s="88"/>
    </row>
    <row r="1254" spans="3:5">
      <c r="C1254" s="87">
        <v>45737</v>
      </c>
      <c r="D1254" s="88">
        <v>535.44000000000005</v>
      </c>
      <c r="E1254" s="88"/>
    </row>
    <row r="1255" spans="3:5">
      <c r="C1255" s="87">
        <v>45740</v>
      </c>
      <c r="D1255" s="88">
        <v>539.35</v>
      </c>
      <c r="E1255" s="88"/>
    </row>
    <row r="1256" spans="3:5">
      <c r="C1256" s="87">
        <v>45741</v>
      </c>
      <c r="D1256" s="88">
        <v>545.95000000000005</v>
      </c>
      <c r="E1256" s="88"/>
    </row>
    <row r="1257" spans="3:5">
      <c r="C1257" s="87">
        <v>45742</v>
      </c>
      <c r="D1257" s="88">
        <v>547.14</v>
      </c>
      <c r="E1257" s="88"/>
    </row>
    <row r="1258" spans="3:5">
      <c r="C1258" s="87">
        <v>45743</v>
      </c>
      <c r="D1258" s="88">
        <v>549.07000000000005</v>
      </c>
      <c r="E1258" s="88"/>
    </row>
    <row r="1259" spans="3:5">
      <c r="C1259" s="87">
        <v>45744</v>
      </c>
      <c r="D1259" s="88">
        <v>554.22500000000002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2025-05-07T13:14:40Z</dcterms:modified>
</cp:coreProperties>
</file>