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8/"/>
    </mc:Choice>
  </mc:AlternateContent>
  <xr:revisionPtr revIDLastSave="0" documentId="13_ncr:1_{8C0AF915-C07B-AA47-A484-4BC5766C680A}" xr6:coauthVersionLast="47" xr6:coauthVersionMax="47" xr10:uidLastSave="{00000000-0000-0000-0000-000000000000}"/>
  <bookViews>
    <workbookView xWindow="28800" yWindow="0" windowWidth="32000" windowHeight="180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2" i="7" l="1"/>
  <c r="L122" i="7"/>
  <c r="M126" i="7"/>
  <c r="L126" i="7"/>
  <c r="O45" i="7"/>
  <c r="N45" i="7"/>
  <c r="M45" i="7"/>
  <c r="O42" i="7"/>
  <c r="N42" i="7"/>
  <c r="M42" i="7"/>
  <c r="O39" i="7"/>
  <c r="N39" i="7"/>
  <c r="M39" i="7"/>
  <c r="M55" i="7" l="1"/>
  <c r="L55" i="7"/>
  <c r="K55" i="7"/>
  <c r="J55" i="7"/>
  <c r="I55" i="7"/>
  <c r="H55" i="7"/>
  <c r="M52" i="7"/>
  <c r="L52" i="7"/>
  <c r="K52" i="7"/>
  <c r="J52" i="7"/>
  <c r="I52" i="7"/>
  <c r="H52" i="7"/>
  <c r="M49" i="7"/>
  <c r="L49" i="7"/>
  <c r="K49" i="7"/>
  <c r="J49" i="7"/>
  <c r="I49" i="7"/>
  <c r="H49" i="7"/>
  <c r="R116" i="7"/>
  <c r="N46" i="7"/>
  <c r="M46" i="7"/>
  <c r="L46" i="7"/>
  <c r="K46" i="7"/>
  <c r="J46" i="7"/>
  <c r="I46" i="7"/>
  <c r="H46" i="7"/>
  <c r="L45" i="7"/>
  <c r="K45" i="7"/>
  <c r="J45" i="7"/>
  <c r="H45" i="7"/>
  <c r="L42" i="7"/>
  <c r="K42" i="7"/>
  <c r="J42" i="7"/>
  <c r="I42" i="7"/>
  <c r="H42" i="7"/>
  <c r="L39" i="7"/>
  <c r="K39" i="7"/>
  <c r="J39" i="7"/>
  <c r="I39" i="7"/>
  <c r="H39" i="7"/>
  <c r="M37" i="7"/>
  <c r="M41" i="7"/>
  <c r="K41" i="7"/>
  <c r="K37" i="7"/>
  <c r="G7" i="7"/>
  <c r="G6" i="7"/>
  <c r="BA59" i="4"/>
  <c r="BA60" i="4" s="1"/>
  <c r="AZ59" i="4"/>
  <c r="AZ60" i="4" s="1"/>
  <c r="AY59" i="4"/>
  <c r="AY60" i="4" s="1"/>
  <c r="AX59" i="4"/>
  <c r="AX60" i="4" s="1"/>
  <c r="AW59" i="4"/>
  <c r="AV59" i="4"/>
  <c r="AU59" i="4"/>
  <c r="AT59" i="4"/>
  <c r="AS59" i="4"/>
  <c r="AS60" i="4" s="1"/>
  <c r="AR59" i="4"/>
  <c r="AR60" i="4" s="1"/>
  <c r="AQ59" i="4"/>
  <c r="AQ60" i="4" s="1"/>
  <c r="AP59" i="4"/>
  <c r="AP60" i="4" s="1"/>
  <c r="AO59" i="4"/>
  <c r="AN59" i="4"/>
  <c r="AM59" i="4"/>
  <c r="AL59" i="4"/>
  <c r="AK59" i="4"/>
  <c r="AK60" i="4" s="1"/>
  <c r="AJ59" i="4"/>
  <c r="AJ60" i="4" s="1"/>
  <c r="AI59" i="4"/>
  <c r="AI60" i="4" s="1"/>
  <c r="AH59" i="4"/>
  <c r="AH60" i="4" s="1"/>
  <c r="AG59" i="4"/>
  <c r="AF59" i="4"/>
  <c r="AE59" i="4"/>
  <c r="AD59" i="4"/>
  <c r="AC59" i="4"/>
  <c r="AC60" i="4" s="1"/>
  <c r="AB59" i="4"/>
  <c r="AB60" i="4" s="1"/>
  <c r="AA59" i="4"/>
  <c r="AA60" i="4" s="1"/>
  <c r="Z59" i="4"/>
  <c r="Z60" i="4" s="1"/>
  <c r="Y59" i="4"/>
  <c r="X59" i="4"/>
  <c r="W59" i="4"/>
  <c r="V59" i="4"/>
  <c r="U59" i="4"/>
  <c r="U60" i="4" s="1"/>
  <c r="T59" i="4"/>
  <c r="T60" i="4" s="1"/>
  <c r="S59" i="4"/>
  <c r="S60" i="4" s="1"/>
  <c r="R59" i="4"/>
  <c r="R60" i="4" s="1"/>
  <c r="Q59" i="4"/>
  <c r="P59" i="4"/>
  <c r="O59" i="4"/>
  <c r="N59" i="4"/>
  <c r="M59" i="4"/>
  <c r="M60" i="4" s="1"/>
  <c r="L59" i="4"/>
  <c r="L60" i="4" s="1"/>
  <c r="K59" i="4"/>
  <c r="K60" i="4" s="1"/>
  <c r="J59" i="4"/>
  <c r="J60" i="4" s="1"/>
  <c r="I59" i="4"/>
  <c r="H59" i="4"/>
  <c r="G59" i="4"/>
  <c r="F59" i="4"/>
  <c r="E59" i="4"/>
  <c r="E60" i="4" s="1"/>
  <c r="D59" i="4"/>
  <c r="D60" i="4" s="1"/>
  <c r="C59" i="4"/>
  <c r="C60" i="4" s="1"/>
  <c r="B59" i="4"/>
  <c r="B60" i="4" s="1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A56" i="4"/>
  <c r="AZ56" i="4"/>
  <c r="AY56" i="4"/>
  <c r="AX56" i="4"/>
  <c r="AW56" i="4"/>
  <c r="AW60" i="4" s="1"/>
  <c r="AV56" i="4"/>
  <c r="AV60" i="4" s="1"/>
  <c r="AU56" i="4"/>
  <c r="AU60" i="4" s="1"/>
  <c r="AT56" i="4"/>
  <c r="AT60" i="4" s="1"/>
  <c r="AS56" i="4"/>
  <c r="AR56" i="4"/>
  <c r="AQ56" i="4"/>
  <c r="AP56" i="4"/>
  <c r="AO56" i="4"/>
  <c r="AO60" i="4" s="1"/>
  <c r="AN56" i="4"/>
  <c r="AN60" i="4" s="1"/>
  <c r="AM56" i="4"/>
  <c r="AM60" i="4" s="1"/>
  <c r="AL56" i="4"/>
  <c r="AL60" i="4" s="1"/>
  <c r="AK56" i="4"/>
  <c r="AJ56" i="4"/>
  <c r="AI56" i="4"/>
  <c r="AH56" i="4"/>
  <c r="AG56" i="4"/>
  <c r="AG60" i="4" s="1"/>
  <c r="AF56" i="4"/>
  <c r="AF60" i="4" s="1"/>
  <c r="AE56" i="4"/>
  <c r="AE60" i="4" s="1"/>
  <c r="AD56" i="4"/>
  <c r="AD60" i="4" s="1"/>
  <c r="AC56" i="4"/>
  <c r="AB56" i="4"/>
  <c r="AA56" i="4"/>
  <c r="Z56" i="4"/>
  <c r="Y56" i="4"/>
  <c r="Y60" i="4" s="1"/>
  <c r="X56" i="4"/>
  <c r="X60" i="4" s="1"/>
  <c r="W56" i="4"/>
  <c r="W60" i="4" s="1"/>
  <c r="V56" i="4"/>
  <c r="V60" i="4" s="1"/>
  <c r="U56" i="4"/>
  <c r="T56" i="4"/>
  <c r="S56" i="4"/>
  <c r="R56" i="4"/>
  <c r="Q56" i="4"/>
  <c r="Q60" i="4" s="1"/>
  <c r="P56" i="4"/>
  <c r="P60" i="4" s="1"/>
  <c r="O56" i="4"/>
  <c r="O60" i="4" s="1"/>
  <c r="N56" i="4"/>
  <c r="N60" i="4" s="1"/>
  <c r="M56" i="4"/>
  <c r="L56" i="4"/>
  <c r="K56" i="4"/>
  <c r="J56" i="4"/>
  <c r="I56" i="4"/>
  <c r="I60" i="4" s="1"/>
  <c r="H56" i="4"/>
  <c r="H60" i="4" s="1"/>
  <c r="G56" i="4"/>
  <c r="G60" i="4" s="1"/>
  <c r="F56" i="4"/>
  <c r="F60" i="4" s="1"/>
  <c r="E56" i="4"/>
  <c r="D56" i="4"/>
  <c r="C56" i="4"/>
  <c r="B56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H35" i="2" s="1"/>
  <c r="G33" i="2"/>
  <c r="G35" i="2" s="1"/>
  <c r="F33" i="2"/>
  <c r="E33" i="2"/>
  <c r="D33" i="2"/>
  <c r="C33" i="2"/>
  <c r="B33" i="2"/>
  <c r="F37" i="3"/>
  <c r="E37" i="3"/>
  <c r="C37" i="3"/>
  <c r="B37" i="3"/>
  <c r="H36" i="3"/>
  <c r="G36" i="3"/>
  <c r="F36" i="3"/>
  <c r="E36" i="3"/>
  <c r="D36" i="3"/>
  <c r="D37" i="3" s="1"/>
  <c r="C36" i="3"/>
  <c r="B36" i="3"/>
  <c r="H35" i="3"/>
  <c r="H37" i="3" s="1"/>
  <c r="G35" i="3"/>
  <c r="G37" i="3" s="1"/>
  <c r="F35" i="3"/>
  <c r="E35" i="3"/>
  <c r="D35" i="3"/>
  <c r="C35" i="3"/>
  <c r="B35" i="3"/>
  <c r="N69" i="7"/>
  <c r="N62" i="7"/>
  <c r="I26" i="7"/>
  <c r="R27" i="7" l="1"/>
  <c r="R96" i="7"/>
  <c r="N126" i="7"/>
  <c r="O129" i="7" s="1"/>
  <c r="O132" i="7" s="1"/>
  <c r="R105" i="7"/>
  <c r="N105" i="7"/>
  <c r="G29" i="7"/>
  <c r="H29" i="7"/>
  <c r="I29" i="7"/>
  <c r="R120" i="7"/>
  <c r="N120" i="7"/>
  <c r="R97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M84" i="7"/>
  <c r="H84" i="7"/>
  <c r="M81" i="7"/>
  <c r="J81" i="7"/>
  <c r="I81" i="7"/>
  <c r="H81" i="7"/>
  <c r="D48" i="7"/>
  <c r="D58" i="7" s="1"/>
  <c r="O76" i="7"/>
  <c r="N76" i="7"/>
  <c r="M77" i="7"/>
  <c r="L77" i="7"/>
  <c r="K77" i="7"/>
  <c r="J77" i="7"/>
  <c r="I76" i="7"/>
  <c r="H76" i="7"/>
  <c r="O43" i="7"/>
  <c r="O72" i="7" s="1"/>
  <c r="P72" i="7" s="1"/>
  <c r="Q72" i="7" s="1"/>
  <c r="R72" i="7" s="1"/>
  <c r="N43" i="7"/>
  <c r="N74" i="7" s="1"/>
  <c r="L70" i="7"/>
  <c r="K70" i="7"/>
  <c r="O40" i="7"/>
  <c r="O66" i="7" s="1"/>
  <c r="P66" i="7" s="1"/>
  <c r="Q66" i="7" s="1"/>
  <c r="R66" i="7" s="1"/>
  <c r="L63" i="7"/>
  <c r="K63" i="7"/>
  <c r="J63" i="7"/>
  <c r="I63" i="7"/>
  <c r="E38" i="7"/>
  <c r="E48" i="7" s="1"/>
  <c r="E58" i="7" s="1"/>
  <c r="G26" i="7"/>
  <c r="R22" i="7"/>
  <c r="G5" i="7"/>
  <c r="R20" i="7" s="1"/>
  <c r="R21" i="7" l="1"/>
  <c r="C27" i="7"/>
  <c r="H56" i="7"/>
  <c r="H88" i="7" s="1"/>
  <c r="G30" i="7"/>
  <c r="H30" i="7"/>
  <c r="N106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I50" i="7"/>
  <c r="I82" i="7" s="1"/>
  <c r="J53" i="7"/>
  <c r="J85" i="7" s="1"/>
  <c r="J56" i="7"/>
  <c r="J88" i="7" s="1"/>
  <c r="J50" i="7"/>
  <c r="J82" i="7" s="1"/>
  <c r="K53" i="7"/>
  <c r="K85" i="7" s="1"/>
  <c r="H77" i="7"/>
  <c r="M56" i="7"/>
  <c r="M88" i="7" s="1"/>
  <c r="N88" i="7" s="1"/>
  <c r="M70" i="7"/>
  <c r="L84" i="7"/>
  <c r="M40" i="7"/>
  <c r="M64" i="7" s="1"/>
  <c r="O74" i="7"/>
  <c r="O71" i="7" s="1"/>
  <c r="L40" i="7"/>
  <c r="L64" i="7" s="1"/>
  <c r="M63" i="7"/>
  <c r="I84" i="7"/>
  <c r="N40" i="7"/>
  <c r="I43" i="7"/>
  <c r="I71" i="7" s="1"/>
  <c r="J40" i="7"/>
  <c r="J64" i="7" s="1"/>
  <c r="L56" i="7"/>
  <c r="L88" i="7" s="1"/>
  <c r="J84" i="7"/>
  <c r="K84" i="7"/>
  <c r="I77" i="7"/>
  <c r="H43" i="7"/>
  <c r="H71" i="7" s="1"/>
  <c r="J43" i="7"/>
  <c r="J71" i="7" s="1"/>
  <c r="K40" i="7"/>
  <c r="K64" i="7" s="1"/>
  <c r="L50" i="7"/>
  <c r="L82" i="7" s="1"/>
  <c r="O65" i="7"/>
  <c r="P65" i="7" s="1"/>
  <c r="Q65" i="7" s="1"/>
  <c r="R65" i="7" s="1"/>
  <c r="R30" i="7"/>
  <c r="R106" i="7"/>
  <c r="R28" i="7"/>
  <c r="N73" i="7"/>
  <c r="M87" i="7"/>
  <c r="L87" i="7"/>
  <c r="H70" i="7"/>
  <c r="K76" i="7"/>
  <c r="F38" i="7"/>
  <c r="I70" i="7"/>
  <c r="L76" i="7"/>
  <c r="K81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K43" i="7"/>
  <c r="K71" i="7" s="1"/>
  <c r="J70" i="7"/>
  <c r="N72" i="7"/>
  <c r="N71" i="7" s="1"/>
  <c r="M76" i="7"/>
  <c r="L81" i="7"/>
  <c r="M50" i="7"/>
  <c r="M82" i="7" s="1"/>
  <c r="N82" i="7" s="1"/>
  <c r="L43" i="7"/>
  <c r="L71" i="7" s="1"/>
  <c r="H63" i="7"/>
  <c r="H50" i="7"/>
  <c r="H82" i="7" s="1"/>
  <c r="G11" i="7" l="1"/>
  <c r="G10" i="7"/>
  <c r="R114" i="7"/>
  <c r="N85" i="7"/>
  <c r="O85" i="7" s="1"/>
  <c r="P85" i="7" s="1"/>
  <c r="Q85" i="7" s="1"/>
  <c r="R85" i="7" s="1"/>
  <c r="O88" i="7"/>
  <c r="N66" i="7"/>
  <c r="N65" i="7"/>
  <c r="N67" i="7"/>
  <c r="N64" i="7" s="1"/>
  <c r="N63" i="7" s="1"/>
  <c r="N70" i="7" s="1"/>
  <c r="R34" i="7"/>
  <c r="H25" i="7" s="1"/>
  <c r="P74" i="7"/>
  <c r="Q74" i="7" s="1"/>
  <c r="O82" i="7"/>
  <c r="P82" i="7" s="1"/>
  <c r="Q82" i="7" s="1"/>
  <c r="R82" i="7" s="1"/>
  <c r="G9" i="7"/>
  <c r="P67" i="7"/>
  <c r="O64" i="7"/>
  <c r="F48" i="7"/>
  <c r="F58" i="7" s="1"/>
  <c r="G38" i="7"/>
  <c r="R122" i="7" l="1"/>
  <c r="R118" i="7"/>
  <c r="R124" i="7" s="1"/>
  <c r="R117" i="7"/>
  <c r="R123" i="7" s="1"/>
  <c r="G25" i="7"/>
  <c r="I25" i="7"/>
  <c r="P71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C26" i="7" l="1"/>
  <c r="N79" i="7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O128" i="7" s="1"/>
  <c r="O131" i="7" s="1"/>
  <c r="R134" i="7" s="1"/>
  <c r="R138" i="7" s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R135" i="7" l="1"/>
  <c r="R61" i="7"/>
  <c r="P62" i="7"/>
  <c r="P61" i="7"/>
  <c r="R81" i="7"/>
  <c r="R84" i="7"/>
  <c r="R87" i="7"/>
  <c r="R70" i="7"/>
  <c r="Q90" i="7"/>
  <c r="Q91" i="7" s="1"/>
  <c r="L38" i="7"/>
  <c r="K48" i="7"/>
  <c r="K58" i="7" s="1"/>
  <c r="R68" i="7" l="1"/>
  <c r="R69" i="7"/>
  <c r="R136" i="7"/>
  <c r="R140" i="7" s="1"/>
  <c r="I32" i="7" s="1"/>
  <c r="I36" i="7" s="1"/>
  <c r="G32" i="7"/>
  <c r="G36" i="7" s="1"/>
  <c r="R139" i="7"/>
  <c r="H32" i="7" s="1"/>
  <c r="H34" i="7" s="1"/>
  <c r="P69" i="7"/>
  <c r="R76" i="7"/>
  <c r="R79" i="7" s="1"/>
  <c r="R90" i="7" s="1"/>
  <c r="R93" i="7" s="1"/>
  <c r="R94" i="7" s="1"/>
  <c r="P68" i="7"/>
  <c r="L48" i="7"/>
  <c r="M38" i="7"/>
  <c r="N38" i="7" s="1"/>
  <c r="O38" i="7" s="1"/>
  <c r="P38" i="7" s="1"/>
  <c r="Q38" i="7" s="1"/>
  <c r="R38" i="7" s="1"/>
  <c r="I33" i="7" l="1"/>
  <c r="I34" i="7"/>
  <c r="G33" i="7"/>
  <c r="G34" i="7"/>
  <c r="H36" i="7"/>
  <c r="H33" i="7"/>
  <c r="R91" i="7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<sst xmlns="http://schemas.openxmlformats.org/spreadsheetml/2006/main" count="346" uniqueCount="252">
  <si>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</si>
  <si>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</si>
  <si>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</si>
  <si>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</si>
  <si>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</si>
  <si>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</si>
  <si>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</si>
  <si>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</si>
  <si>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</si>
  <si>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</si>
  <si>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</si>
  <si>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</si>
  <si>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</si>
  <si>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</si>
  <si>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</si>
  <si>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</si>
  <si>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</si>
  <si>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</si>
  <si>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</si>
  <si>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</si>
  <si>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</si>
  <si>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</si>
  <si>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</si>
  <si>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</si>
  <si>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</si>
  <si>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</si>
  <si>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</si>
  <si>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</si>
  <si>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</si>
  <si>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</si>
  <si>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</si>
  <si>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</si>
  <si>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</si>
  <si>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</si>
  <si>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</si>
  <si>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</si>
  <si>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</si>
  <si>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</si>
  <si>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</si>
  <si>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</si>
  <si>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</si>
  <si>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</si>
  <si>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</si>
  <si>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</si>
  <si>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</si>
  <si>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</si>
  <si>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</si>
  <si>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</si>
  <si>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</si>
  <si>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</si>
  <si>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</si>
  <si>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</si>
  <si>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</si>
  <si>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</si>
  <si>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</si>
  <si>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</si>
  <si>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</si>
  <si>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</si>
  <si>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</si>
  <si>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</si>
  <si>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</si>
  <si>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</si>
  <si>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</si>
  <si>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</si>
  <si>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</si>
  <si>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</si>
  <si>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</si>
  <si>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</si>
  <si>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</si>
  <si>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</si>
  <si>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</si>
  <si>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</si>
  <si>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</si>
  <si>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</si>
  <si>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</si>
  <si>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</si>
  <si>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</si>
  <si>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</si>
  <si>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</si>
  <si>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</si>
  <si>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</si>
  <si>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</si>
  <si>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</si>
  <si>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</si>
  <si>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</si>
  <si>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</si>
  <si>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</si>
  <si>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</si>
  <si>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</si>
  <si>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</si>
  <si>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</si>
  <si>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</si>
  <si>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</si>
  <si>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</si>
  <si>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</si>
  <si>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</si>
  <si>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</si>
  <si>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</si>
  <si>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</si>
  <si>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</si>
  <si>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</si>
  <si>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</si>
  <si>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"25-"29</t>
  </si>
  <si>
    <t>"25-"26</t>
  </si>
  <si>
    <t>"27-"29</t>
  </si>
  <si>
    <t>Total "25-"29</t>
  </si>
  <si>
    <t>use to fill hard</t>
  </si>
  <si>
    <t>Income Statement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</si>
  <si>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</si>
  <si>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</si>
  <si>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</si>
  <si>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</si>
  <si>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</si>
  <si>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</si>
  <si>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</si>
  <si>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</si>
  <si>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</si>
  <si>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</si>
  <si>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</si>
  <si>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</si>
  <si>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</si>
  <si>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</si>
  <si>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</si>
  <si>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</si>
  <si>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</si>
  <si>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</si>
  <si>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</si>
  <si>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</si>
  <si>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</si>
  <si>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</si>
  <si>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</si>
  <si>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</si>
  <si>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</si>
  <si>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</si>
  <si>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</si>
  <si>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</si>
  <si>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</si>
  <si>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</si>
  <si>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</si>
  <si>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</si>
  <si>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</si>
  <si>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</si>
  <si>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</si>
  <si>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</si>
  <si>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</si>
  <si>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</si>
  <si>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</si>
  <si>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</si>
  <si>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</si>
  <si>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</si>
  <si>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</si>
  <si>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</si>
  <si>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</si>
  <si>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</si>
  <si>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</si>
  <si>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</si>
  <si>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</si>
  <si>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</si>
  <si>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</si>
  <si>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</si>
  <si>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</si>
  <si>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</si>
  <si>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</si>
  <si>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</si>
  <si>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</si>
  <si>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</si>
  <si>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</si>
  <si>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</si>
  <si>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</si>
  <si>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</si>
  <si>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</si>
  <si>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</si>
  <si>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</si>
  <si>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</si>
  <si>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</si>
  <si>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</si>
  <si>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</si>
  <si>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</si>
  <si>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</si>
  <si>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</si>
  <si>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</si>
  <si>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</si>
  <si>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</si>
  <si>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</si>
  <si>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</si>
  <si>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</si>
  <si>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</si>
  <si>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</si>
  <si>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</si>
  <si>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</si>
  <si>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</si>
  <si>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</si>
  <si>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</si>
  <si>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</si>
  <si>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</si>
  <si>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</si>
  <si>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</si>
  <si>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</si>
  <si>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</si>
  <si>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</si>
  <si>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</si>
  <si>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</si>
  <si>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</si>
  <si>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</si>
  <si>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</si>
  <si>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</si>
  <si>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</si>
  <si>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</si>
  <si>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</si>
  <si>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</si>
  <si>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</si>
  <si>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</si>
  <si>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</si>
  <si>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</si>
  <si>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</si>
  <si>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</si>
  <si>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</si>
  <si>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 xml:space="preserve">&lt;- 2024 is TTM </t>
  </si>
  <si>
    <t>Implied Share Price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</si>
  <si>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</si>
  <si>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</si>
  <si>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</si>
  <si>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</si>
  <si>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</si>
  <si>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</si>
  <si>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</si>
  <si>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</si>
  <si>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</si>
  <si>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</si>
  <si>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</si>
  <si>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</si>
  <si>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</si>
  <si>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</si>
  <si>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</si>
  <si>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</si>
  <si>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</si>
  <si>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&lt;- Q3 2024</t>
  </si>
  <si>
    <t>Levered Beta (3y)</t>
  </si>
  <si>
    <t>HAG.F</t>
  </si>
  <si>
    <t>https://companiesmarketcap.com/hensoldt/shares-outstanding/</t>
  </si>
  <si>
    <t>https://valueinvesting.io/HAG.DE/valuation/wacc</t>
  </si>
  <si>
    <t>https://www.infrontanalytics.com/fe-de/DE000HAG0005/HENSOLDT-AG/beta</t>
  </si>
  <si>
    <t>Total "19-"24</t>
  </si>
  <si>
    <t>CAGR "19-"24</t>
  </si>
  <si>
    <t>Total "19-"29</t>
  </si>
  <si>
    <t>CAGR "19-"29</t>
  </si>
  <si>
    <t>wtf -&gt;</t>
  </si>
  <si>
    <t>https://www.marketscreener.com/quote/stock/HENSOLDT-AG-112902521/finances/</t>
  </si>
  <si>
    <t>https://finance.yahoo.com/quote/HAG.F/key-statistics/</t>
  </si>
  <si>
    <t>1 EUR = 1,04 USD</t>
  </si>
  <si>
    <t>EV/Revenue 2025</t>
  </si>
  <si>
    <t>EV/EBIT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</si>
</sst>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165" fontId="8" fillId="2" borderId="0" xfId="0" applyNumberFormat="1" applyFont="1" applyFill="1"/>
    <xf numFmtId="170" fontId="8" fillId="2" borderId="0" xfId="0" applyNumberFormat="1" applyFont="1" applyFill="1"/>
    <xf numFmtId="169" fontId="6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67001A"/>
      <color rgb="FF30CB37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47.39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72.824809837236558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87.221237623400512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94.707380072205765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2730617768721075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30CB3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27021</xdr:colOff>
      <xdr:row>4</xdr:row>
      <xdr:rowOff>54042</xdr:rowOff>
    </xdr:from>
    <xdr:to>
      <xdr:col>2</xdr:col>
      <xdr:colOff>995580</xdr:colOff>
      <xdr:row>7</xdr:row>
      <xdr:rowOff>63500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29564C-7444-03B2-CFE8-3D34B77CA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98" y="1080851"/>
          <a:ext cx="2738452" cy="65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Hensoldt%20AG%20(HNSDF_US).xlsx" TargetMode="External"/><Relationship Id="rId1" Type="http://schemas.openxmlformats.org/officeDocument/2006/relationships/externalLinkPath" Target="/Users/oliverschuurmann/Downloads/Hensoldt%20AG%20(HNSD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70</v>
          </cell>
          <cell r="C14">
            <v>86.495999999999995</v>
          </cell>
          <cell r="D14">
            <v>132.203</v>
          </cell>
          <cell r="E14">
            <v>169.49199999999999</v>
          </cell>
          <cell r="F14">
            <v>171.21</v>
          </cell>
          <cell r="G14">
            <v>161.83500000000001</v>
          </cell>
        </row>
      </sheetData>
      <sheetData sheetId="2" refreshError="1"/>
      <sheetData sheetId="3">
        <row r="7">
          <cell r="B7">
            <v>144</v>
          </cell>
          <cell r="C7">
            <v>146.959</v>
          </cell>
          <cell r="D7">
            <v>142.37299999999999</v>
          </cell>
          <cell r="E7">
            <v>109.11</v>
          </cell>
          <cell r="F7">
            <v>130.86199999999999</v>
          </cell>
          <cell r="G7">
            <v>159.22200000000001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zoomScale="89" zoomScaleNormal="89" zoomScaleSheetLayoutView="28" workbookViewId="0">
      <pane ySplit="12" topLeftCell="A13" activePane="bottomLeft" state="frozen"/>
      <selection pane="bottomLeft" activeCell="C24" sqref="C2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5" width="15.83203125" style="6" customWidth="1"/>
    <col min="6" max="6" width="16.8320312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3" t="s">
        <v>56</v>
      </c>
      <c r="E4" s="143"/>
      <c r="F4" s="143" t="s">
        <v>53</v>
      </c>
      <c r="G4" s="14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238</v>
      </c>
      <c r="F5" s="2" t="s">
        <v>54</v>
      </c>
      <c r="G5" s="56">
        <f>E8*E9</f>
        <v>5468.0769048499997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45709</v>
      </c>
      <c r="F6" s="2" t="s">
        <v>214</v>
      </c>
      <c r="G6" s="56">
        <f>BS!V5</f>
        <v>399.55599999999998</v>
      </c>
      <c r="H6" s="81" t="s">
        <v>215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50"/>
      <c r="D7" s="2" t="s">
        <v>52</v>
      </c>
      <c r="E7" s="55">
        <v>46022</v>
      </c>
      <c r="F7" s="2" t="s">
        <v>80</v>
      </c>
      <c r="G7" s="56">
        <f>BS!V26+BS!V32+BS!V33+BS!V28+BS!V34</f>
        <v>1530.5219999999999</v>
      </c>
      <c r="H7" s="81" t="s">
        <v>215</v>
      </c>
      <c r="I7" s="81"/>
      <c r="J7" s="2"/>
      <c r="K7" s="2"/>
      <c r="L7" s="1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86</v>
      </c>
      <c r="E8" s="88">
        <v>47.39</v>
      </c>
      <c r="F8" s="2" t="s">
        <v>55</v>
      </c>
      <c r="G8" s="56">
        <f>G5-G6+G7</f>
        <v>6599.04290485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239</v>
      </c>
      <c r="D9" s="2" t="s">
        <v>57</v>
      </c>
      <c r="E9" s="56">
        <v>115.384615</v>
      </c>
      <c r="F9" s="2" t="s">
        <v>58</v>
      </c>
      <c r="G9" s="57">
        <f>G8/E9</f>
        <v>57.191705366005685</v>
      </c>
      <c r="H9" s="2"/>
      <c r="I9" s="1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251</v>
      </c>
      <c r="G10" s="57">
        <f>G8/N42</f>
        <v>17.289464747563404</v>
      </c>
      <c r="H10" s="11" t="s">
        <v>236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 t="s">
        <v>250</v>
      </c>
      <c r="G11" s="57">
        <f>G8/N39</f>
        <v>2.3953316581184483</v>
      </c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93</v>
      </c>
      <c r="C12" s="2"/>
      <c r="D12" s="2"/>
      <c r="E12" s="2"/>
      <c r="F12" s="110" t="s">
        <v>79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90" t="s">
        <v>106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59</v>
      </c>
      <c r="H19" s="26" t="s">
        <v>60</v>
      </c>
      <c r="I19" s="26" t="s">
        <v>61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6"/>
      <c r="F20" s="28" t="s">
        <v>103</v>
      </c>
      <c r="G20" s="175" t="s">
        <v>69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5468.0769048499997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0" t="s">
        <v>89</v>
      </c>
      <c r="F21" s="28" t="s">
        <v>104</v>
      </c>
      <c r="G21" s="77">
        <v>-0.08</v>
      </c>
      <c r="H21" s="77">
        <v>4.4999999999999998E-2</v>
      </c>
      <c r="I21" s="77">
        <v>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0.78131022783155146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84</v>
      </c>
      <c r="E22" s="46"/>
      <c r="F22" s="28" t="s">
        <v>103</v>
      </c>
      <c r="G22" s="175" t="s">
        <v>69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7.5850000000000001E-2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0" t="s">
        <v>89</v>
      </c>
      <c r="F23" s="28" t="s">
        <v>104</v>
      </c>
      <c r="G23" s="77">
        <v>0</v>
      </c>
      <c r="H23" s="77">
        <v>0.03</v>
      </c>
      <c r="I23" s="77">
        <v>0.05</v>
      </c>
      <c r="J23" s="12"/>
      <c r="K23" s="13"/>
      <c r="L23" s="2"/>
      <c r="M23" s="2"/>
      <c r="N23" s="2"/>
      <c r="O23" s="2"/>
      <c r="P23" s="12" t="s">
        <v>67</v>
      </c>
      <c r="Q23" s="12"/>
      <c r="R23" s="79">
        <v>4.6100000000000002E-2</v>
      </c>
      <c r="S23" s="81" t="s">
        <v>66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237</v>
      </c>
      <c r="Q24" s="12"/>
      <c r="R24" s="2">
        <v>0.85</v>
      </c>
      <c r="S24" s="81" t="s">
        <v>241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7.4070718826696802E-2</v>
      </c>
      <c r="H25" s="78">
        <f>R34</f>
        <v>6.8070718826696797E-2</v>
      </c>
      <c r="I25" s="77">
        <f>H25-0.002</f>
        <v>6.6070718826696795E-2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68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7.4070718826696802E-2</v>
      </c>
      <c r="D26" s="11" t="s">
        <v>235</v>
      </c>
      <c r="E26" s="2"/>
      <c r="F26" s="4"/>
      <c r="G26" s="77">
        <f>H26-0.002</f>
        <v>1.2999999999999999E-2</v>
      </c>
      <c r="H26" s="77">
        <v>1.4999999999999999E-2</v>
      </c>
      <c r="I26" s="77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1.2999999999999999E-2</v>
      </c>
      <c r="D27" s="25" t="s">
        <v>87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1530.5219999999999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83</v>
      </c>
      <c r="E28" s="2"/>
      <c r="F28" s="40" t="s">
        <v>89</v>
      </c>
      <c r="G28" s="100">
        <v>104</v>
      </c>
      <c r="H28" s="101">
        <v>135</v>
      </c>
      <c r="I28" s="102">
        <v>150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0.21868977216844854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3">
        <f>G28/E8-1</f>
        <v>1.1945558134627556</v>
      </c>
      <c r="H29" s="104">
        <f>H28/E8-1</f>
        <v>1.8487022578603081</v>
      </c>
      <c r="I29" s="105">
        <f>I28/E8-1</f>
        <v>2.1652247309558978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0.05</v>
      </c>
      <c r="S29" s="81" t="s">
        <v>240</v>
      </c>
      <c r="T29" s="81"/>
      <c r="U29" s="2" t="s">
        <v>216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6">
        <f>(G28/E8)^(1/R60)-1</f>
        <v>0.19410840055264944</v>
      </c>
      <c r="H30" s="78">
        <f>(H28/E8)^(1/R60)-1</f>
        <v>0.26653228345846736</v>
      </c>
      <c r="I30" s="107">
        <f>(I28/E8)^(1/R60)-1</f>
        <v>0.29701193889019395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0.19444444444444445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88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99</v>
      </c>
      <c r="E32" s="2"/>
      <c r="F32" s="40"/>
      <c r="G32" s="100">
        <f ca="1">R138</f>
        <v>72.824809837236558</v>
      </c>
      <c r="H32" s="101">
        <f ca="1">R139</f>
        <v>87.221237623400512</v>
      </c>
      <c r="I32" s="102">
        <f ca="1">R140</f>
        <v>94.707380072205765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6998.5989048499996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85</v>
      </c>
      <c r="E33" s="31"/>
      <c r="F33" s="154"/>
      <c r="G33" s="103">
        <f ca="1">G32/E8-1</f>
        <v>0.53671259415987671</v>
      </c>
      <c r="H33" s="104">
        <f ca="1">H32/E8-1</f>
        <v>0.84049878926778887</v>
      </c>
      <c r="I33" s="105">
        <f ca="1">I32/E8-1</f>
        <v>0.998467610723903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(G32/E8)^(1/R60)-1</f>
        <v>0.10183092016639828</v>
      </c>
      <c r="H34" s="78">
        <f ca="1">(H32/E8)^(1/R60)-1</f>
        <v>0.14761802903740762</v>
      </c>
      <c r="I34" s="107">
        <f ca="1">(I32/E8)^(1/R60)-1</f>
        <v>0.16914651942860881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6.8070718826696797E-2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90</v>
      </c>
      <c r="E36" s="31"/>
      <c r="F36" s="14"/>
      <c r="G36" s="100">
        <f ca="1">G32-G28</f>
        <v>-31.175190162763442</v>
      </c>
      <c r="H36" s="101">
        <f ca="1">H32-H28</f>
        <v>-47.778762376599488</v>
      </c>
      <c r="I36" s="102">
        <f ca="1">I32-I28</f>
        <v>-55.292619927794235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09" t="s">
        <v>242</v>
      </c>
      <c r="K37" s="160">
        <f>M39/H39-1</f>
        <v>0.93904299981662365</v>
      </c>
      <c r="L37" s="109" t="s">
        <v>243</v>
      </c>
      <c r="M37" s="159">
        <f>(M39/H39)^(1/6)-1</f>
        <v>0.11668643356992758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3" t="s">
        <v>35</v>
      </c>
      <c r="C38" s="143"/>
      <c r="D38" s="33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95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/>
      <c r="E39" s="35"/>
      <c r="F39" s="35"/>
      <c r="G39" s="35"/>
      <c r="H39" s="35">
        <f>IS!B5</f>
        <v>1237.8889999999999</v>
      </c>
      <c r="I39" s="35">
        <f>IS!C5</f>
        <v>1468.248</v>
      </c>
      <c r="J39" s="35">
        <f>IS!D5</f>
        <v>1665.537</v>
      </c>
      <c r="K39" s="35">
        <f>IS!E5</f>
        <v>1809.3219999999999</v>
      </c>
      <c r="L39" s="35">
        <f>IS!F5</f>
        <v>2013.086</v>
      </c>
      <c r="M39" s="85">
        <f>2308*1.04</f>
        <v>2400.3200000000002</v>
      </c>
      <c r="N39" s="85">
        <f>1.04*2649</f>
        <v>2754.96</v>
      </c>
      <c r="O39" s="85">
        <f>1.04*2945</f>
        <v>3062.8</v>
      </c>
      <c r="P39" s="36" t="s">
        <v>14</v>
      </c>
      <c r="Q39" s="87" t="s">
        <v>69</v>
      </c>
      <c r="R39" s="87"/>
      <c r="S39" s="3" t="s">
        <v>249</v>
      </c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/>
      <c r="F40" s="75"/>
      <c r="G40" s="75"/>
      <c r="H40" s="75"/>
      <c r="I40" s="75">
        <f t="shared" ref="I40:O40" si="1">I39/H39-1</f>
        <v>0.18609019063906396</v>
      </c>
      <c r="J40" s="75">
        <f t="shared" si="1"/>
        <v>0.13437035160272659</v>
      </c>
      <c r="K40" s="75">
        <f t="shared" si="1"/>
        <v>8.6329514144687147E-2</v>
      </c>
      <c r="L40" s="75">
        <f t="shared" si="1"/>
        <v>0.11261898103267409</v>
      </c>
      <c r="M40" s="75">
        <f t="shared" si="1"/>
        <v>0.19235839899537344</v>
      </c>
      <c r="N40" s="75">
        <f t="shared" si="1"/>
        <v>0.14774696707105717</v>
      </c>
      <c r="O40" s="75">
        <f t="shared" si="1"/>
        <v>0.11174027935069852</v>
      </c>
      <c r="P40" s="39"/>
      <c r="Q40" s="82" t="s">
        <v>247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172"/>
      <c r="E41" s="2"/>
      <c r="F41" s="2"/>
      <c r="G41" s="2"/>
      <c r="H41" s="2"/>
      <c r="I41" s="2"/>
      <c r="J41" s="109" t="s">
        <v>242</v>
      </c>
      <c r="K41" s="160">
        <f>M42/H42-1</f>
        <v>3.5462857142857143</v>
      </c>
      <c r="L41" s="109" t="s">
        <v>243</v>
      </c>
      <c r="M41" s="159">
        <f>(M42/H42)^(1/6)-1</f>
        <v>0.28709159505360149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73</v>
      </c>
      <c r="C42" s="2"/>
      <c r="D42" s="15"/>
      <c r="E42" s="15"/>
      <c r="F42" s="15"/>
      <c r="G42" s="15"/>
      <c r="H42" s="15">
        <f>IS!B14</f>
        <v>70</v>
      </c>
      <c r="I42" s="15">
        <f>IS!C14</f>
        <v>86.495999999999995</v>
      </c>
      <c r="J42" s="15">
        <f>IS!D14</f>
        <v>132.203</v>
      </c>
      <c r="K42" s="15">
        <f>IS!E14</f>
        <v>169.49199999999999</v>
      </c>
      <c r="L42" s="15">
        <f>IS!F14</f>
        <v>171.21</v>
      </c>
      <c r="M42" s="86">
        <f>1.04*306</f>
        <v>318.24</v>
      </c>
      <c r="N42" s="86">
        <f>1.04*367</f>
        <v>381.68</v>
      </c>
      <c r="O42" s="86">
        <f>1.04*423</f>
        <v>439.92</v>
      </c>
      <c r="P42" s="36" t="s">
        <v>14</v>
      </c>
      <c r="Q42" s="87" t="s">
        <v>69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/>
      <c r="E43" s="75"/>
      <c r="F43" s="75"/>
      <c r="G43" s="75"/>
      <c r="H43" s="75">
        <f t="shared" ref="H43:O43" si="2">H42/H39</f>
        <v>5.6547881110503448E-2</v>
      </c>
      <c r="I43" s="75">
        <f t="shared" si="2"/>
        <v>5.8911028654559716E-2</v>
      </c>
      <c r="J43" s="75">
        <f t="shared" si="2"/>
        <v>7.9375600782210176E-2</v>
      </c>
      <c r="K43" s="75">
        <f t="shared" si="2"/>
        <v>9.3677079038446451E-2</v>
      </c>
      <c r="L43" s="75">
        <f t="shared" si="2"/>
        <v>8.5048527484667819E-2</v>
      </c>
      <c r="M43" s="75">
        <f t="shared" si="2"/>
        <v>0.13258232235701906</v>
      </c>
      <c r="N43" s="75">
        <f t="shared" si="2"/>
        <v>0.13854284635711589</v>
      </c>
      <c r="O43" s="75">
        <f t="shared" si="2"/>
        <v>0.14363327674023768</v>
      </c>
      <c r="P43" s="39"/>
      <c r="Q43" s="82" t="s">
        <v>247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/>
      <c r="E45" s="15"/>
      <c r="F45" s="15"/>
      <c r="G45" s="15"/>
      <c r="H45" s="15">
        <f>-IS!B20</f>
        <v>30.443999999999999</v>
      </c>
      <c r="I45" s="15"/>
      <c r="J45" s="15">
        <f>-IS!D20</f>
        <v>24.859000000000002</v>
      </c>
      <c r="K45" s="15">
        <f>-IS!E20</f>
        <v>51.906999999999996</v>
      </c>
      <c r="L45" s="15">
        <f>-IS!F20</f>
        <v>38.167999999999999</v>
      </c>
      <c r="M45" s="86">
        <f>1.04*(179.5-120)</f>
        <v>61.88</v>
      </c>
      <c r="N45" s="86">
        <f>1.04*(250-176)</f>
        <v>76.960000000000008</v>
      </c>
      <c r="O45" s="86">
        <f>1.04*(377-233.6)</f>
        <v>149.13600000000002</v>
      </c>
      <c r="P45" s="36" t="s">
        <v>14</v>
      </c>
      <c r="Q45" s="87" t="s">
        <v>70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63</v>
      </c>
      <c r="C46" s="3"/>
      <c r="D46" s="75"/>
      <c r="E46" s="75"/>
      <c r="F46" s="75"/>
      <c r="G46" s="174" t="s">
        <v>246</v>
      </c>
      <c r="H46" s="75">
        <f>H45/IS!B18</f>
        <v>0.76964303771867737</v>
      </c>
      <c r="I46" s="75">
        <f>I45/IS!C18</f>
        <v>0</v>
      </c>
      <c r="J46" s="75">
        <f>J45/IS!D18</f>
        <v>0.25882659170180644</v>
      </c>
      <c r="K46" s="75">
        <f>K45/IS!E18</f>
        <v>0.37692430579760661</v>
      </c>
      <c r="L46" s="75">
        <f>L45/IS!F18</f>
        <v>0.38461460947025811</v>
      </c>
      <c r="M46" s="79">
        <f>M45/M42</f>
        <v>0.19444444444444445</v>
      </c>
      <c r="N46" s="79">
        <f>N45/N42</f>
        <v>0.20163487738419619</v>
      </c>
      <c r="O46" s="75">
        <f>O45/O42</f>
        <v>0.33900709219858161</v>
      </c>
      <c r="P46" s="4"/>
      <c r="Q46" s="82" t="s">
        <v>247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3" t="s">
        <v>17</v>
      </c>
      <c r="C48" s="143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/>
      <c r="E49" s="15"/>
      <c r="F49" s="15"/>
      <c r="G49" s="15"/>
      <c r="H49" s="15">
        <f>'CFS '!B7</f>
        <v>144</v>
      </c>
      <c r="I49" s="15">
        <f>'CFS '!C7</f>
        <v>146.959</v>
      </c>
      <c r="J49" s="15">
        <f>'CFS '!D7</f>
        <v>142.37299999999999</v>
      </c>
      <c r="K49" s="15">
        <f>'CFS '!E7</f>
        <v>109.11</v>
      </c>
      <c r="L49" s="15">
        <f>'CFS '!F7</f>
        <v>130.86199999999999</v>
      </c>
      <c r="M49" s="15">
        <f>'CFS '!G7</f>
        <v>159.22200000000001</v>
      </c>
      <c r="N49" s="16" t="s">
        <v>217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/>
      <c r="E50" s="75"/>
      <c r="F50" s="75"/>
      <c r="G50" s="75"/>
      <c r="H50" s="75">
        <f t="shared" ref="H50:M50" si="5">H49/H39</f>
        <v>0.11632706971303566</v>
      </c>
      <c r="I50" s="75">
        <f t="shared" si="5"/>
        <v>0.10009140145261564</v>
      </c>
      <c r="J50" s="75">
        <f t="shared" si="5"/>
        <v>8.5481739523048716E-2</v>
      </c>
      <c r="K50" s="75">
        <f t="shared" si="5"/>
        <v>6.0304357101720982E-2</v>
      </c>
      <c r="L50" s="75">
        <f t="shared" si="5"/>
        <v>6.500566791483324E-2</v>
      </c>
      <c r="M50" s="75">
        <f t="shared" si="5"/>
        <v>6.6333655512598316E-2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/>
      <c r="E52" s="15"/>
      <c r="F52" s="15"/>
      <c r="G52" s="15"/>
      <c r="H52" s="15">
        <f>'CFS '!B34</f>
        <v>0</v>
      </c>
      <c r="I52" s="15">
        <f>'CFS '!C34</f>
        <v>0</v>
      </c>
      <c r="J52" s="15">
        <f>'CFS '!D34</f>
        <v>0</v>
      </c>
      <c r="K52" s="15">
        <f>'CFS '!E34</f>
        <v>0</v>
      </c>
      <c r="L52" s="15">
        <f>'CFS '!F34</f>
        <v>0</v>
      </c>
      <c r="M52" s="15">
        <f>'CFS '!G34</f>
        <v>0</v>
      </c>
      <c r="N52" s="16" t="s">
        <v>217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/>
      <c r="E53" s="75"/>
      <c r="F53" s="75"/>
      <c r="G53" s="75"/>
      <c r="H53" s="75">
        <f t="shared" ref="H53:M53" si="6">H52/H39</f>
        <v>0</v>
      </c>
      <c r="I53" s="75">
        <f t="shared" si="6"/>
        <v>0</v>
      </c>
      <c r="J53" s="75">
        <f t="shared" si="6"/>
        <v>0</v>
      </c>
      <c r="K53" s="75">
        <f t="shared" si="6"/>
        <v>0</v>
      </c>
      <c r="L53" s="75">
        <f t="shared" si="6"/>
        <v>0</v>
      </c>
      <c r="M53" s="75">
        <f t="shared" si="6"/>
        <v>0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/>
      <c r="E55" s="15"/>
      <c r="F55" s="15"/>
      <c r="G55" s="15"/>
      <c r="H55" s="15">
        <f>-'CFS '!B12</f>
        <v>66.667000000000002</v>
      </c>
      <c r="I55" s="15">
        <f>-'CFS '!C12</f>
        <v>-111.922</v>
      </c>
      <c r="J55" s="15">
        <f>-'CFS '!D12</f>
        <v>-112.994</v>
      </c>
      <c r="K55" s="15">
        <f>-'CFS '!E12</f>
        <v>-18.007999999999999</v>
      </c>
      <c r="L55" s="15">
        <f>-'CFS '!F12</f>
        <v>-50.164000000000001</v>
      </c>
      <c r="M55" s="15">
        <f>-'CFS '!G12</f>
        <v>-14.166</v>
      </c>
      <c r="N55" s="16" t="s">
        <v>217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/>
      <c r="E56" s="75"/>
      <c r="F56" s="75"/>
      <c r="G56" s="75"/>
      <c r="H56" s="75">
        <f t="shared" ref="H56:M56" si="7">H55/H39</f>
        <v>5.3855394142770484E-2</v>
      </c>
      <c r="I56" s="75">
        <f t="shared" si="7"/>
        <v>-7.6228266614359427E-2</v>
      </c>
      <c r="J56" s="75">
        <f t="shared" si="7"/>
        <v>-6.7842383567582112E-2</v>
      </c>
      <c r="K56" s="75">
        <f t="shared" si="7"/>
        <v>-9.9528994838950727E-3</v>
      </c>
      <c r="L56" s="75">
        <f t="shared" si="7"/>
        <v>-2.4918955275631545E-2</v>
      </c>
      <c r="M56" s="75">
        <f t="shared" si="7"/>
        <v>-5.9017131049193434E-3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3" t="s">
        <v>36</v>
      </c>
      <c r="C58" s="143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0.86111111111111116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0.43055555555555558</v>
      </c>
      <c r="O60" s="61">
        <f>N60+1</f>
        <v>1.4305555555555556</v>
      </c>
      <c r="P60" s="61">
        <f>O60+1</f>
        <v>2.4305555555555554</v>
      </c>
      <c r="Q60" s="61">
        <f>P60+1</f>
        <v>3.4305555555555554</v>
      </c>
      <c r="R60" s="61">
        <f>Q60+1</f>
        <v>4.4305555555555554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09" t="s">
        <v>105</v>
      </c>
      <c r="P61" s="159">
        <f ca="1">R63/N63-1</f>
        <v>0.45874938745528238</v>
      </c>
      <c r="Q61" s="109" t="s">
        <v>244</v>
      </c>
      <c r="R61" s="159">
        <f ca="1">R63/H63-1</f>
        <v>2.2464915775677827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7"/>
      <c r="E62" s="173"/>
      <c r="F62" s="7"/>
      <c r="G62" s="2"/>
      <c r="H62" s="109"/>
      <c r="I62" s="109"/>
      <c r="J62" s="109"/>
      <c r="K62" s="158"/>
      <c r="L62" s="109"/>
      <c r="M62" s="158"/>
      <c r="N62" s="171" t="str">
        <f>IF(C20=1,"Conservative",IF(C20=2,"Base",IF(C20=3,"Optimistic","")))</f>
        <v>Conservative</v>
      </c>
      <c r="O62" s="109" t="s">
        <v>102</v>
      </c>
      <c r="P62" s="159">
        <f ca="1">(R63/N63)^(1/5)-1</f>
        <v>7.8440371485356986E-2</v>
      </c>
      <c r="Q62" s="109" t="s">
        <v>245</v>
      </c>
      <c r="R62" s="159">
        <f ca="1">(R63/H63)^(1/11)-1</f>
        <v>0.11299242185407121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/>
      <c r="E63" s="15"/>
      <c r="F63" s="15"/>
      <c r="G63" s="15"/>
      <c r="H63" s="15">
        <f t="shared" ref="H63:M63" si="10">H39</f>
        <v>1237.8889999999999</v>
      </c>
      <c r="I63" s="15">
        <f t="shared" si="10"/>
        <v>1468.248</v>
      </c>
      <c r="J63" s="15">
        <f t="shared" si="10"/>
        <v>1665.537</v>
      </c>
      <c r="K63" s="15">
        <f t="shared" si="10"/>
        <v>1809.3219999999999</v>
      </c>
      <c r="L63" s="15">
        <f t="shared" si="10"/>
        <v>2013.086</v>
      </c>
      <c r="M63" s="15">
        <f t="shared" si="10"/>
        <v>2400.3200000000002</v>
      </c>
      <c r="N63" s="35">
        <f ca="1">M63*(1+N64)</f>
        <v>2754.96</v>
      </c>
      <c r="O63" s="35">
        <f ca="1">N63*(1+O64)</f>
        <v>3062.8000000000006</v>
      </c>
      <c r="P63" s="35">
        <f ca="1">O63*(1+P64)</f>
        <v>3377.6590773876951</v>
      </c>
      <c r="Q63" s="35">
        <f ca="1">P63*(1+Q64)</f>
        <v>3697.1078468697187</v>
      </c>
      <c r="R63" s="35">
        <f ca="1">Q63*(1+R64)</f>
        <v>4018.7962124638047</v>
      </c>
      <c r="S63" s="99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/>
      <c r="E64" s="76"/>
      <c r="F64" s="76"/>
      <c r="G64" s="76"/>
      <c r="H64" s="76"/>
      <c r="I64" s="76">
        <f t="shared" ref="I64:M64" si="11">I40</f>
        <v>0.18609019063906396</v>
      </c>
      <c r="J64" s="76">
        <f t="shared" si="11"/>
        <v>0.13437035160272659</v>
      </c>
      <c r="K64" s="76">
        <f t="shared" si="11"/>
        <v>8.6329514144687147E-2</v>
      </c>
      <c r="L64" s="76">
        <f t="shared" si="11"/>
        <v>0.11261898103267409</v>
      </c>
      <c r="M64" s="76">
        <f t="shared" si="11"/>
        <v>0.19235839899537344</v>
      </c>
      <c r="N64" s="73">
        <f ca="1">OFFSET(N64,$C$20,0)</f>
        <v>0.14774696707105717</v>
      </c>
      <c r="O64" s="73">
        <f ca="1">OFFSET(O64,$C$20,0)</f>
        <v>0.11174027935069852</v>
      </c>
      <c r="P64" s="73">
        <f ca="1">OFFSET(P64,$C$20,0)</f>
        <v>0.10280105700264265</v>
      </c>
      <c r="Q64" s="73">
        <f ca="1">OFFSET(Q64,$C$20,0)</f>
        <v>9.457697244243124E-2</v>
      </c>
      <c r="R64" s="73">
        <f ca="1">OFFSET(R64,$C$20,0)</f>
        <v>8.7010814647036749E-2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59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0.14774696707105717</v>
      </c>
      <c r="O65" s="69">
        <f>O40</f>
        <v>0.11174027935069852</v>
      </c>
      <c r="P65" s="97">
        <f>O65*(1+G21)</f>
        <v>0.10280105700264265</v>
      </c>
      <c r="Q65" s="70">
        <f>P65*(1+G21)</f>
        <v>9.457697244243124E-2</v>
      </c>
      <c r="R65" s="70">
        <f>Q65*(1+G21)</f>
        <v>8.7010814647036749E-2</v>
      </c>
      <c r="S65" s="99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0.14774696707105717</v>
      </c>
      <c r="O66" s="69">
        <f>O40</f>
        <v>0.11174027935069852</v>
      </c>
      <c r="P66" s="69">
        <f>O66*(1+H21)</f>
        <v>0.11676859192147995</v>
      </c>
      <c r="Q66" s="69">
        <f>P66*(1+H21)</f>
        <v>0.12202317855794655</v>
      </c>
      <c r="R66" s="69">
        <f>Q66*(1+H21)</f>
        <v>0.12751422159305414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0.14774696707105717</v>
      </c>
      <c r="O67" s="69">
        <f>O40</f>
        <v>0.11174027935069852</v>
      </c>
      <c r="P67" s="71">
        <f>O67*(1+I21)</f>
        <v>0.12012080030200091</v>
      </c>
      <c r="Q67" s="71">
        <f>P67*(1+I21)</f>
        <v>0.12912986032465099</v>
      </c>
      <c r="R67" s="71">
        <f>Q67*(1+I21)</f>
        <v>0.1388145998489998</v>
      </c>
      <c r="S67" s="98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09" t="s">
        <v>105</v>
      </c>
      <c r="P68" s="159">
        <f ca="1">R70/N70-1</f>
        <v>0.51234769583796025</v>
      </c>
      <c r="Q68" s="109" t="s">
        <v>244</v>
      </c>
      <c r="R68" s="159">
        <f ca="1">R70/H70-1</f>
        <v>7.2461838363918947</v>
      </c>
      <c r="S68" s="98"/>
      <c r="T68" s="2"/>
      <c r="U68" s="2"/>
      <c r="V68" s="2"/>
      <c r="W68" s="2"/>
      <c r="X68" s="2"/>
    </row>
    <row r="69" spans="2:24" s="1" customFormat="1">
      <c r="B69" s="2"/>
      <c r="C69" s="2"/>
      <c r="D69" s="2"/>
      <c r="E69" s="2"/>
      <c r="F69" s="2"/>
      <c r="G69" s="2"/>
      <c r="H69" s="158"/>
      <c r="I69" s="158"/>
      <c r="J69" s="158"/>
      <c r="K69" s="158"/>
      <c r="L69" s="158"/>
      <c r="M69" s="158"/>
      <c r="N69" s="171" t="str">
        <f>IF(C21=1,"Conservative",IF(C21=2,"Base",IF(C21=3,"Optimistic","")))</f>
        <v>Conservative</v>
      </c>
      <c r="O69" s="109" t="s">
        <v>102</v>
      </c>
      <c r="P69" s="159">
        <f ca="1">(R70/N70)^(1/5)-1</f>
        <v>8.6251351491065442E-2</v>
      </c>
      <c r="Q69" s="109" t="s">
        <v>245</v>
      </c>
      <c r="R69" s="159">
        <f ca="1">(R70/H70)^(1/11)-1</f>
        <v>0.21142275876715133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/>
      <c r="E70" s="15"/>
      <c r="F70" s="15"/>
      <c r="G70" s="15"/>
      <c r="H70" s="15">
        <f t="shared" ref="H70:M70" si="12">H42</f>
        <v>70</v>
      </c>
      <c r="I70" s="15">
        <f t="shared" si="12"/>
        <v>86.495999999999995</v>
      </c>
      <c r="J70" s="15">
        <f t="shared" si="12"/>
        <v>132.203</v>
      </c>
      <c r="K70" s="15">
        <f t="shared" si="12"/>
        <v>169.49199999999999</v>
      </c>
      <c r="L70" s="15">
        <f t="shared" si="12"/>
        <v>171.21</v>
      </c>
      <c r="M70" s="15">
        <f t="shared" si="12"/>
        <v>318.24</v>
      </c>
      <c r="N70" s="35">
        <f ca="1">N71*N63</f>
        <v>381.68</v>
      </c>
      <c r="O70" s="35">
        <f ca="1">O71*O63</f>
        <v>439.92000000000007</v>
      </c>
      <c r="P70" s="35">
        <f ca="1">P71*P63</f>
        <v>485.14424099660272</v>
      </c>
      <c r="Q70" s="35">
        <f ca="1">Q71*Q63</f>
        <v>531.02771450794262</v>
      </c>
      <c r="R70" s="35">
        <f ca="1">R71*R63</f>
        <v>577.23286854743264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/>
      <c r="E71" s="75"/>
      <c r="F71" s="75"/>
      <c r="G71" s="75"/>
      <c r="H71" s="75">
        <f t="shared" ref="H71:M71" si="13">H43</f>
        <v>5.6547881110503448E-2</v>
      </c>
      <c r="I71" s="75">
        <f t="shared" si="13"/>
        <v>5.8911028654559716E-2</v>
      </c>
      <c r="J71" s="75">
        <f t="shared" si="13"/>
        <v>7.9375600782210176E-2</v>
      </c>
      <c r="K71" s="75">
        <f t="shared" si="13"/>
        <v>9.3677079038446451E-2</v>
      </c>
      <c r="L71" s="75">
        <f t="shared" si="13"/>
        <v>8.5048527484667819E-2</v>
      </c>
      <c r="M71" s="75">
        <f t="shared" si="13"/>
        <v>0.13258232235701906</v>
      </c>
      <c r="N71" s="73">
        <f ca="1">OFFSET(N71,$C$21,0)</f>
        <v>0.13854284635711589</v>
      </c>
      <c r="O71" s="73">
        <f ca="1">OFFSET(O71,$C$21,0)</f>
        <v>0.14363327674023768</v>
      </c>
      <c r="P71" s="73">
        <f ca="1">OFFSET(P71,$C$21,0)</f>
        <v>0.14363327674023768</v>
      </c>
      <c r="Q71" s="73">
        <f ca="1">OFFSET(Q71,$C$21,0)</f>
        <v>0.14363327674023768</v>
      </c>
      <c r="R71" s="73">
        <f ca="1">OFFSET(R71,$C$21,0)</f>
        <v>0.14363327674023768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59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0.13854284635711589</v>
      </c>
      <c r="O72" s="69">
        <f>O43</f>
        <v>0.14363327674023768</v>
      </c>
      <c r="P72" s="70">
        <f>O72*(1+G23)</f>
        <v>0.14363327674023768</v>
      </c>
      <c r="Q72" s="70">
        <f>P72*(1+G23)</f>
        <v>0.14363327674023768</v>
      </c>
      <c r="R72" s="70">
        <f>Q72*(1+G23)</f>
        <v>0.14363327674023768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0.13854284635711589</v>
      </c>
      <c r="O73" s="69">
        <f>O43</f>
        <v>0.14363327674023768</v>
      </c>
      <c r="P73" s="69">
        <f>O73*(1+H23)</f>
        <v>0.14794227504244481</v>
      </c>
      <c r="Q73" s="69">
        <f>P73*(1+H23)</f>
        <v>0.15238054329371817</v>
      </c>
      <c r="R73" s="69">
        <f>Q73*(1+H23)</f>
        <v>0.15695195959252972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0.13854284635711589</v>
      </c>
      <c r="O74" s="69">
        <f>O43</f>
        <v>0.14363327674023768</v>
      </c>
      <c r="P74" s="71">
        <f>O74*(1+I23)</f>
        <v>0.15081494057724956</v>
      </c>
      <c r="Q74" s="71">
        <f>P74*(1+I23)</f>
        <v>0.15835568760611204</v>
      </c>
      <c r="R74" s="71">
        <f>Q74*(1+I23)</f>
        <v>0.16627347198641765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/>
      <c r="E76" s="15"/>
      <c r="F76" s="15"/>
      <c r="G76" s="15"/>
      <c r="H76" s="15">
        <f t="shared" ref="H76:O76" si="14">H45</f>
        <v>30.443999999999999</v>
      </c>
      <c r="I76" s="15">
        <f t="shared" si="14"/>
        <v>0</v>
      </c>
      <c r="J76" s="15">
        <f t="shared" si="14"/>
        <v>24.859000000000002</v>
      </c>
      <c r="K76" s="15">
        <f t="shared" si="14"/>
        <v>51.906999999999996</v>
      </c>
      <c r="L76" s="15">
        <f t="shared" si="14"/>
        <v>38.167999999999999</v>
      </c>
      <c r="M76" s="15">
        <f t="shared" si="14"/>
        <v>61.88</v>
      </c>
      <c r="N76" s="35">
        <f t="shared" si="14"/>
        <v>76.960000000000008</v>
      </c>
      <c r="O76" s="35">
        <f t="shared" si="14"/>
        <v>149.13600000000002</v>
      </c>
      <c r="P76" s="35">
        <f ca="1">P70*P77</f>
        <v>97.028848199320549</v>
      </c>
      <c r="Q76" s="35">
        <f ca="1">Q70*Q77</f>
        <v>132.75692862698565</v>
      </c>
      <c r="R76" s="35">
        <f ca="1">R70*R77</f>
        <v>155.85287450780683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/>
      <c r="E77" s="75"/>
      <c r="F77" s="75"/>
      <c r="G77" s="75"/>
      <c r="H77" s="75">
        <f t="shared" ref="H77:O77" si="15">H46</f>
        <v>0.76964303771867737</v>
      </c>
      <c r="I77" s="75">
        <f t="shared" si="15"/>
        <v>0</v>
      </c>
      <c r="J77" s="75">
        <f t="shared" si="15"/>
        <v>0.25882659170180644</v>
      </c>
      <c r="K77" s="75">
        <f t="shared" si="15"/>
        <v>0.37692430579760661</v>
      </c>
      <c r="L77" s="75">
        <f t="shared" si="15"/>
        <v>0.38461460947025811</v>
      </c>
      <c r="M77" s="75">
        <f t="shared" si="15"/>
        <v>0.19444444444444445</v>
      </c>
      <c r="N77" s="69">
        <f t="shared" si="15"/>
        <v>0.20163487738419619</v>
      </c>
      <c r="O77" s="69">
        <f t="shared" si="15"/>
        <v>0.33900709219858161</v>
      </c>
      <c r="P77" s="72">
        <v>0.2</v>
      </c>
      <c r="Q77" s="72">
        <v>0.25</v>
      </c>
      <c r="R77" s="72">
        <v>0.27</v>
      </c>
      <c r="S77" s="64"/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3" t="s">
        <v>23</v>
      </c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83"/>
      <c r="N79" s="65">
        <f ca="1">N70-N76</f>
        <v>304.72000000000003</v>
      </c>
      <c r="O79" s="65">
        <f ca="1">O70-O76</f>
        <v>290.78400000000005</v>
      </c>
      <c r="P79" s="65">
        <f ca="1">P70-P76</f>
        <v>388.1153927972822</v>
      </c>
      <c r="Q79" s="65">
        <f ca="1">Q70-Q76</f>
        <v>398.27078588095696</v>
      </c>
      <c r="R79" s="65">
        <f ca="1">R70-R76</f>
        <v>421.37999403962579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/>
      <c r="E81" s="15"/>
      <c r="F81" s="15"/>
      <c r="G81" s="15"/>
      <c r="H81" s="15">
        <f t="shared" ref="H81:M81" si="16">H49</f>
        <v>144</v>
      </c>
      <c r="I81" s="15">
        <f t="shared" si="16"/>
        <v>146.959</v>
      </c>
      <c r="J81" s="15">
        <f t="shared" si="16"/>
        <v>142.37299999999999</v>
      </c>
      <c r="K81" s="15">
        <f t="shared" si="16"/>
        <v>109.11</v>
      </c>
      <c r="L81" s="15">
        <f t="shared" si="16"/>
        <v>130.86199999999999</v>
      </c>
      <c r="M81" s="15">
        <f t="shared" si="16"/>
        <v>159.22200000000001</v>
      </c>
      <c r="N81" s="35">
        <f ca="1">N63*N82</f>
        <v>190.86736180675314</v>
      </c>
      <c r="O81" s="35">
        <f ca="1">O63*O82</f>
        <v>212.19493413397058</v>
      </c>
      <c r="P81" s="35">
        <f ca="1">P63*P82</f>
        <v>234.00879765354892</v>
      </c>
      <c r="Q81" s="35">
        <f ca="1">Q63*Q82</f>
        <v>256.14064126051511</v>
      </c>
      <c r="R81" s="35">
        <f ca="1">R63*R82</f>
        <v>278.42764712080691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/>
      <c r="E82" s="75"/>
      <c r="F82" s="75"/>
      <c r="G82" s="75"/>
      <c r="H82" s="75">
        <f t="shared" ref="H82:M82" si="17">H50</f>
        <v>0.11632706971303566</v>
      </c>
      <c r="I82" s="75">
        <f t="shared" si="17"/>
        <v>0.10009140145261564</v>
      </c>
      <c r="J82" s="75">
        <f t="shared" si="17"/>
        <v>8.5481739523048716E-2</v>
      </c>
      <c r="K82" s="75">
        <f t="shared" si="17"/>
        <v>6.0304357101720982E-2</v>
      </c>
      <c r="L82" s="75">
        <f t="shared" si="17"/>
        <v>6.500566791483324E-2</v>
      </c>
      <c r="M82" s="75">
        <f t="shared" si="17"/>
        <v>6.6333655512598316E-2</v>
      </c>
      <c r="N82" s="72">
        <f>AVERAGE(J82:M82)</f>
        <v>6.9281355013050328E-2</v>
      </c>
      <c r="O82" s="72">
        <f>N82</f>
        <v>6.9281355013050328E-2</v>
      </c>
      <c r="P82" s="72">
        <f>O82</f>
        <v>6.9281355013050328E-2</v>
      </c>
      <c r="Q82" s="72">
        <f>P82</f>
        <v>6.9281355013050328E-2</v>
      </c>
      <c r="R82" s="72">
        <f>Q82</f>
        <v>6.9281355013050328E-2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/>
      <c r="E84" s="15"/>
      <c r="F84" s="15"/>
      <c r="G84" s="15"/>
      <c r="H84" s="15">
        <f t="shared" ref="H84:M84" si="18">H52</f>
        <v>0</v>
      </c>
      <c r="I84" s="15">
        <f t="shared" si="18"/>
        <v>0</v>
      </c>
      <c r="J84" s="15">
        <f t="shared" si="18"/>
        <v>0</v>
      </c>
      <c r="K84" s="15">
        <f t="shared" si="18"/>
        <v>0</v>
      </c>
      <c r="L84" s="15">
        <f t="shared" si="18"/>
        <v>0</v>
      </c>
      <c r="M84" s="15">
        <f t="shared" si="18"/>
        <v>0</v>
      </c>
      <c r="N84" s="35">
        <f ca="1">N63*N85</f>
        <v>0</v>
      </c>
      <c r="O84" s="35">
        <f ca="1">O63*O85</f>
        <v>0</v>
      </c>
      <c r="P84" s="35">
        <f ca="1">P63*P85</f>
        <v>0</v>
      </c>
      <c r="Q84" s="35">
        <f ca="1">Q63*Q85</f>
        <v>0</v>
      </c>
      <c r="R84" s="35">
        <f ca="1">R63*R85</f>
        <v>0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/>
      <c r="E85" s="75"/>
      <c r="F85" s="75"/>
      <c r="G85" s="75"/>
      <c r="H85" s="75">
        <f t="shared" ref="H85:M85" si="19">H53</f>
        <v>0</v>
      </c>
      <c r="I85" s="75">
        <f t="shared" si="19"/>
        <v>0</v>
      </c>
      <c r="J85" s="75">
        <f t="shared" si="19"/>
        <v>0</v>
      </c>
      <c r="K85" s="75">
        <f t="shared" si="19"/>
        <v>0</v>
      </c>
      <c r="L85" s="75">
        <f t="shared" si="19"/>
        <v>0</v>
      </c>
      <c r="M85" s="75">
        <f t="shared" si="19"/>
        <v>0</v>
      </c>
      <c r="N85" s="72">
        <f>AVERAGE(F85:M85)</f>
        <v>0</v>
      </c>
      <c r="O85" s="72">
        <f>N85</f>
        <v>0</v>
      </c>
      <c r="P85" s="72">
        <f>O85</f>
        <v>0</v>
      </c>
      <c r="Q85" s="72">
        <f>P85</f>
        <v>0</v>
      </c>
      <c r="R85" s="72">
        <f>Q85</f>
        <v>0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/>
      <c r="E87" s="15"/>
      <c r="F87" s="15"/>
      <c r="G87" s="15"/>
      <c r="H87" s="15">
        <f t="shared" ref="H87:M87" si="20">H55</f>
        <v>66.667000000000002</v>
      </c>
      <c r="I87" s="15">
        <f t="shared" si="20"/>
        <v>-111.922</v>
      </c>
      <c r="J87" s="15">
        <f t="shared" si="20"/>
        <v>-112.994</v>
      </c>
      <c r="K87" s="15">
        <f t="shared" si="20"/>
        <v>-18.007999999999999</v>
      </c>
      <c r="L87" s="15">
        <f t="shared" si="20"/>
        <v>-50.164000000000001</v>
      </c>
      <c r="M87" s="15">
        <f t="shared" si="20"/>
        <v>-14.166</v>
      </c>
      <c r="N87" s="35">
        <f ca="1">N88*N63</f>
        <v>-101.84768538981515</v>
      </c>
      <c r="O87" s="35">
        <f ca="1">O88*O63</f>
        <v>-113.22817420649517</v>
      </c>
      <c r="P87" s="35">
        <f ca="1">P88*P63</f>
        <v>-124.86815019740224</v>
      </c>
      <c r="Q87" s="35">
        <f ca="1">Q88*Q63</f>
        <v>-136.67780179755931</v>
      </c>
      <c r="R87" s="35">
        <f ca="1">R88*R63</f>
        <v>-148.57024867613117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/>
      <c r="E88" s="75"/>
      <c r="F88" s="75"/>
      <c r="G88" s="75"/>
      <c r="H88" s="75">
        <f t="shared" ref="H88:M88" si="21">H56</f>
        <v>5.3855394142770484E-2</v>
      </c>
      <c r="I88" s="75">
        <f t="shared" si="21"/>
        <v>-7.6228266614359427E-2</v>
      </c>
      <c r="J88" s="75">
        <f t="shared" si="21"/>
        <v>-6.7842383567582112E-2</v>
      </c>
      <c r="K88" s="75">
        <f t="shared" si="21"/>
        <v>-9.9528994838950727E-3</v>
      </c>
      <c r="L88" s="75">
        <f t="shared" si="21"/>
        <v>-2.4918955275631545E-2</v>
      </c>
      <c r="M88" s="75">
        <f t="shared" si="21"/>
        <v>-5.9017131049193434E-3</v>
      </c>
      <c r="N88" s="72">
        <f>AVERAGE(I88:M88)</f>
        <v>-3.6968843609277505E-2</v>
      </c>
      <c r="O88" s="72">
        <f>N88</f>
        <v>-3.6968843609277505E-2</v>
      </c>
      <c r="P88" s="72">
        <f>O88</f>
        <v>-3.6968843609277505E-2</v>
      </c>
      <c r="Q88" s="72">
        <f>P88</f>
        <v>-3.6968843609277505E-2</v>
      </c>
      <c r="R88" s="72">
        <f>Q88</f>
        <v>-3.6968843609277505E-2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3" t="s">
        <v>25</v>
      </c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83"/>
      <c r="N90" s="65">
        <f ca="1">N79+N81-N84-N87</f>
        <v>597.43504719656835</v>
      </c>
      <c r="O90" s="65">
        <f ca="1">O79+O81-O84-O87</f>
        <v>616.20710834046577</v>
      </c>
      <c r="P90" s="65">
        <f ca="1">P79+P81-P84-P87</f>
        <v>746.99234064823327</v>
      </c>
      <c r="Q90" s="65">
        <f ca="1">Q79+Q81-Q84-Q87</f>
        <v>791.0892289390315</v>
      </c>
      <c r="R90" s="65">
        <f ca="1">R79+R81-R84-R87</f>
        <v>848.3778898365639</v>
      </c>
      <c r="S90" s="16"/>
      <c r="T90" s="7"/>
      <c r="U90" s="7"/>
      <c r="V90" s="7"/>
      <c r="W90" s="7"/>
      <c r="X90" s="7"/>
    </row>
    <row r="91" spans="2:24" s="8" customFormat="1">
      <c r="B91" s="143" t="s">
        <v>26</v>
      </c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83"/>
      <c r="N91" s="65">
        <f ca="1">N90/(1+$C26)^N60</f>
        <v>579.33440172653059</v>
      </c>
      <c r="O91" s="65">
        <f ca="1">O90/(1+$C26)^O60</f>
        <v>556.32996074026801</v>
      </c>
      <c r="P91" s="65">
        <f ca="1">P90/(1+$C26)^P60</f>
        <v>627.89788038990844</v>
      </c>
      <c r="Q91" s="65">
        <f ca="1">Q90/(1+$C26)^Q60</f>
        <v>619.10664099196617</v>
      </c>
      <c r="R91" s="65">
        <f ca="1">R90/(1+$C26)^R60</f>
        <v>618.15367518262258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3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14072.321710232649</v>
      </c>
      <c r="S93" s="15"/>
      <c r="T93" s="2"/>
      <c r="U93" s="2"/>
      <c r="V93" s="2"/>
      <c r="W93" s="2"/>
      <c r="X93" s="2"/>
    </row>
    <row r="94" spans="2:24" s="1" customFormat="1">
      <c r="B94" s="143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10253.517315507026</v>
      </c>
      <c r="S94" s="15"/>
      <c r="T94" s="2"/>
      <c r="U94" s="2"/>
      <c r="V94" s="2"/>
      <c r="W94" s="2"/>
      <c r="X94" s="2"/>
    </row>
    <row r="95" spans="2:24" s="1" customFormat="1">
      <c r="B95" s="143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1"/>
      <c r="N95" s="66"/>
      <c r="O95" s="66"/>
      <c r="P95" s="66"/>
      <c r="Q95" s="66"/>
      <c r="R95" s="83">
        <f ca="1">SUM(N91:R91)+R94</f>
        <v>13254.339874538322</v>
      </c>
      <c r="S95" s="15"/>
      <c r="T95" s="2"/>
      <c r="U95" s="2"/>
      <c r="V95" s="2"/>
      <c r="W95" s="2"/>
      <c r="X95" s="2"/>
    </row>
    <row r="96" spans="2:24" s="1" customFormat="1">
      <c r="B96" s="143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2"/>
      <c r="N96" s="66"/>
      <c r="O96" s="66"/>
      <c r="P96" s="66"/>
      <c r="Q96" s="66"/>
      <c r="R96" s="83">
        <f>G6</f>
        <v>399.55599999999998</v>
      </c>
      <c r="S96" s="15"/>
      <c r="T96" s="2"/>
      <c r="U96" s="2"/>
      <c r="V96" s="2"/>
      <c r="W96" s="2"/>
      <c r="X96" s="2"/>
    </row>
    <row r="97" spans="2:24" s="1" customFormat="1">
      <c r="B97" s="143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2"/>
      <c r="N97" s="66"/>
      <c r="O97" s="66"/>
      <c r="P97" s="66"/>
      <c r="Q97" s="66"/>
      <c r="R97" s="83">
        <f>G7</f>
        <v>1530.5219999999999</v>
      </c>
      <c r="S97" s="15"/>
      <c r="T97" s="2"/>
      <c r="U97" s="2"/>
      <c r="V97" s="2"/>
      <c r="W97" s="2"/>
      <c r="X97" s="2"/>
    </row>
    <row r="98" spans="2:24" s="1" customFormat="1">
      <c r="B98" s="143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1"/>
      <c r="N98" s="66"/>
      <c r="O98" s="66"/>
      <c r="P98" s="66"/>
      <c r="Q98" s="66"/>
      <c r="R98" s="83">
        <f ca="1">R95+R96-R97</f>
        <v>12123.373874538323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3" t="s">
        <v>62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2"/>
      <c r="N100" s="66"/>
      <c r="O100" s="66"/>
      <c r="P100" s="117"/>
      <c r="Q100" s="66"/>
      <c r="R100" s="65">
        <v>116</v>
      </c>
      <c r="S100" s="89" t="s">
        <v>248</v>
      </c>
      <c r="T100" s="2"/>
      <c r="U100" s="2"/>
      <c r="V100" s="2"/>
      <c r="W100" s="2"/>
      <c r="X100" s="2"/>
    </row>
    <row r="101" spans="2:24" s="1" customFormat="1">
      <c r="B101" s="143" t="s">
        <v>218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7"/>
      <c r="Q101" s="66"/>
      <c r="R101" s="68">
        <f ca="1">R98/R100</f>
        <v>104.51184374602003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3"/>
      <c r="S102" s="31"/>
      <c r="T102" s="2"/>
      <c r="U102" s="2"/>
      <c r="V102" s="2"/>
      <c r="W102" s="2"/>
      <c r="X102" s="2"/>
    </row>
    <row r="103" spans="2:24" s="1" customFormat="1" ht="23">
      <c r="B103" s="151" t="s">
        <v>81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7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7"/>
      <c r="S104" s="31"/>
      <c r="T104" s="2"/>
      <c r="U104" s="2"/>
      <c r="V104" s="2"/>
      <c r="W104" s="2"/>
      <c r="X104" s="2"/>
    </row>
    <row r="105" spans="2:24" s="1" customFormat="1">
      <c r="B105" s="14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6">
        <f>E6</f>
        <v>45709</v>
      </c>
      <c r="O105" s="117"/>
      <c r="P105" s="124"/>
      <c r="Q105" s="117"/>
      <c r="R105" s="156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3" t="s">
        <v>77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6">
        <f>N59</f>
        <v>0.86111111111111116</v>
      </c>
      <c r="O106" s="116"/>
      <c r="P106" s="125"/>
      <c r="Q106" s="116"/>
      <c r="R106" s="116">
        <f>R60</f>
        <v>4.4305555555555554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6"/>
      <c r="Q107" s="67"/>
      <c r="R107" s="127"/>
      <c r="S107" s="31"/>
      <c r="T107" s="2"/>
      <c r="U107" s="2"/>
      <c r="V107" s="2"/>
      <c r="W107" s="2"/>
      <c r="X107" s="2"/>
    </row>
    <row r="108" spans="2:24" s="1" customFormat="1">
      <c r="B108" s="143" t="s">
        <v>74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304.72000000000003</v>
      </c>
      <c r="O108" s="117"/>
      <c r="P108" s="19" t="s">
        <v>89</v>
      </c>
      <c r="Q108" s="47" t="s">
        <v>78</v>
      </c>
      <c r="R108" s="128">
        <v>421</v>
      </c>
      <c r="S108" s="2"/>
      <c r="T108" s="2"/>
      <c r="U108" s="2"/>
      <c r="V108" s="2"/>
      <c r="W108" s="2"/>
      <c r="X108" s="2"/>
    </row>
    <row r="109" spans="2:24" s="1" customFormat="1">
      <c r="B109" s="14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7"/>
      <c r="P109" s="19" t="s">
        <v>89</v>
      </c>
      <c r="Q109" s="48" t="s">
        <v>13</v>
      </c>
      <c r="R109" s="144">
        <v>496</v>
      </c>
      <c r="S109" s="2"/>
      <c r="T109" s="2"/>
      <c r="U109" s="2"/>
      <c r="V109" s="2"/>
      <c r="W109" s="2"/>
      <c r="X109" s="2"/>
    </row>
    <row r="110" spans="2:24" s="1" customFormat="1">
      <c r="B110" s="14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7"/>
      <c r="P110" s="19" t="s">
        <v>89</v>
      </c>
      <c r="Q110" s="49" t="s">
        <v>22</v>
      </c>
      <c r="R110" s="145">
        <v>535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19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3" t="s">
        <v>76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0">
        <v>62</v>
      </c>
      <c r="O112" s="152"/>
      <c r="P112" s="90"/>
      <c r="Q112" s="117"/>
      <c r="R112" s="129">
        <v>57</v>
      </c>
      <c r="S112" s="87" t="s">
        <v>69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153"/>
      <c r="P113" s="150"/>
      <c r="Q113" s="67"/>
      <c r="R113" s="16"/>
      <c r="S113" s="82" t="s">
        <v>247</v>
      </c>
      <c r="T113" s="3"/>
      <c r="U113" s="2"/>
      <c r="V113" s="2"/>
      <c r="W113" s="2"/>
      <c r="X113" s="2"/>
    </row>
    <row r="114" spans="2:24" s="1" customFormat="1">
      <c r="B114" s="143" t="s">
        <v>75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1">
        <f>N77</f>
        <v>0.20163487738419619</v>
      </c>
      <c r="O114" s="121"/>
      <c r="P114" s="134"/>
      <c r="Q114" s="121"/>
      <c r="R114" s="130">
        <f>R77</f>
        <v>0.27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4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3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2">
        <f ca="1">N108-(N112*(1-N114))</f>
        <v>255.2213623978202</v>
      </c>
      <c r="O116" s="122"/>
      <c r="P116" s="135"/>
      <c r="Q116" s="47" t="s">
        <v>78</v>
      </c>
      <c r="R116" s="128">
        <f>R108-(R112*(1-R114))</f>
        <v>379.39</v>
      </c>
      <c r="S116" s="2"/>
      <c r="T116" s="2"/>
      <c r="U116" s="2"/>
      <c r="V116" s="2"/>
      <c r="W116" s="2"/>
      <c r="X116" s="2"/>
    </row>
    <row r="117" spans="2:24" s="50" customFormat="1">
      <c r="B117" s="14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2"/>
      <c r="O117" s="122"/>
      <c r="P117" s="135"/>
      <c r="Q117" s="48" t="s">
        <v>13</v>
      </c>
      <c r="R117" s="144">
        <f>R109-(R112*(1-R114))</f>
        <v>454.39</v>
      </c>
      <c r="S117" s="2"/>
      <c r="T117" s="2"/>
      <c r="U117" s="2"/>
      <c r="V117" s="2"/>
      <c r="W117" s="2"/>
      <c r="X117" s="2"/>
    </row>
    <row r="118" spans="2:24" s="50" customFormat="1">
      <c r="B118" s="14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/>
      <c r="O118" s="122"/>
      <c r="P118" s="135"/>
      <c r="Q118" s="49" t="s">
        <v>22</v>
      </c>
      <c r="R118" s="145">
        <f>R110-(R112*(1-R114))</f>
        <v>493.39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4"/>
      <c r="O119" s="114"/>
      <c r="P119" s="136"/>
      <c r="Q119" s="114"/>
      <c r="R119" s="131"/>
      <c r="S119" s="2"/>
      <c r="T119" s="2"/>
      <c r="U119" s="2"/>
      <c r="V119" s="2"/>
      <c r="W119" s="2"/>
      <c r="X119" s="2"/>
    </row>
    <row r="120" spans="2:24" s="50" customFormat="1">
      <c r="B120" s="143" t="s">
        <v>94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>
        <f>E9</f>
        <v>115.384615</v>
      </c>
      <c r="O120" s="122"/>
      <c r="P120" s="135"/>
      <c r="Q120" s="122"/>
      <c r="R120" s="132">
        <f>R100</f>
        <v>116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50" customFormat="1">
      <c r="B122" s="143" t="s">
        <v>72</v>
      </c>
      <c r="C122" s="17"/>
      <c r="D122" s="17"/>
      <c r="E122" s="17"/>
      <c r="F122" s="143"/>
      <c r="G122" s="143"/>
      <c r="H122" s="143"/>
      <c r="I122" s="143"/>
      <c r="J122" s="143"/>
      <c r="K122" s="143"/>
      <c r="L122" s="143">
        <f>IS!F28</f>
        <v>0.56000000000000005</v>
      </c>
      <c r="M122" s="143">
        <f>IS!G28</f>
        <v>0.14000000000000001</v>
      </c>
      <c r="N122" s="116">
        <f ca="1">N116/N120</f>
        <v>2.2119184814875035</v>
      </c>
      <c r="O122" s="116"/>
      <c r="P122" s="137"/>
      <c r="Q122" s="47" t="s">
        <v>78</v>
      </c>
      <c r="R122" s="139">
        <f>R116/R120</f>
        <v>3.2706034482758621</v>
      </c>
      <c r="S122" s="2"/>
      <c r="T122" s="2"/>
      <c r="U122" s="2"/>
      <c r="V122" s="2"/>
      <c r="W122" s="2"/>
      <c r="X122" s="2"/>
    </row>
    <row r="123" spans="2:24" s="50" customFormat="1">
      <c r="B123" s="14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6"/>
      <c r="O123" s="116"/>
      <c r="P123" s="137"/>
      <c r="Q123" s="48" t="s">
        <v>13</v>
      </c>
      <c r="R123" s="140">
        <f>R117/R120</f>
        <v>3.9171551724137932</v>
      </c>
      <c r="S123" s="2"/>
      <c r="T123" s="2"/>
      <c r="U123" s="2"/>
      <c r="V123" s="2"/>
      <c r="W123" s="2"/>
      <c r="X123" s="2"/>
    </row>
    <row r="124" spans="2:24" s="50" customFormat="1">
      <c r="B124" s="14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6"/>
      <c r="O124" s="116"/>
      <c r="P124" s="137"/>
      <c r="Q124" s="49" t="s">
        <v>22</v>
      </c>
      <c r="R124" s="141">
        <f>R118/R120</f>
        <v>4.2533620689655169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5"/>
      <c r="O125" s="115"/>
      <c r="P125" s="138"/>
      <c r="Q125" s="115"/>
      <c r="R125" s="133"/>
      <c r="S125" s="2"/>
      <c r="T125" s="2"/>
      <c r="U125" s="2"/>
      <c r="V125" s="2"/>
      <c r="W125" s="2"/>
      <c r="X125" s="2"/>
    </row>
    <row r="126" spans="2:24" s="50" customFormat="1">
      <c r="B126" s="143" t="s">
        <v>95</v>
      </c>
      <c r="C126" s="17"/>
      <c r="D126" s="17"/>
      <c r="E126" s="17"/>
      <c r="F126" s="17"/>
      <c r="G126" s="17"/>
      <c r="H126" s="17"/>
      <c r="I126" s="17"/>
      <c r="J126" s="17"/>
      <c r="K126" s="19" t="s">
        <v>89</v>
      </c>
      <c r="L126" s="117">
        <f>24.34*1.04</f>
        <v>25.313600000000001</v>
      </c>
      <c r="M126" s="143">
        <f>34*1.04</f>
        <v>35.36</v>
      </c>
      <c r="N126" s="155">
        <f>E8</f>
        <v>47.39</v>
      </c>
      <c r="O126" s="116"/>
      <c r="P126" s="137"/>
      <c r="Q126" s="116"/>
      <c r="R126" s="123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50" customFormat="1">
      <c r="B128" s="143" t="s">
        <v>97</v>
      </c>
      <c r="C128" s="17"/>
      <c r="D128" s="17"/>
      <c r="E128" s="17"/>
      <c r="F128" s="17"/>
      <c r="G128" s="17"/>
      <c r="H128" s="17"/>
      <c r="I128" s="17"/>
      <c r="J128" s="17"/>
      <c r="K128" s="143"/>
      <c r="L128" s="117"/>
      <c r="M128" s="143"/>
      <c r="N128" s="116"/>
      <c r="O128" s="116">
        <f ca="1">AVERAGE(H122:N122)</f>
        <v>0.97063949382916792</v>
      </c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50" customFormat="1">
      <c r="B129" s="143" t="s">
        <v>98</v>
      </c>
      <c r="C129" s="17"/>
      <c r="D129" s="17"/>
      <c r="E129" s="17"/>
      <c r="F129" s="17"/>
      <c r="G129" s="17"/>
      <c r="H129" s="17"/>
      <c r="I129" s="17"/>
      <c r="J129" s="17"/>
      <c r="K129" s="143"/>
      <c r="L129" s="117"/>
      <c r="M129" s="143"/>
      <c r="N129" s="116"/>
      <c r="O129" s="116">
        <f>AVERAGE(L126:N126)</f>
        <v>36.0212</v>
      </c>
      <c r="P129" s="137"/>
      <c r="Q129" s="116"/>
      <c r="R129" s="123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5"/>
      <c r="O130" s="115"/>
      <c r="P130" s="138"/>
      <c r="Q130" s="115"/>
      <c r="R130" s="133"/>
      <c r="S130" s="2"/>
      <c r="T130" s="2"/>
      <c r="U130" s="2"/>
      <c r="V130" s="2"/>
      <c r="W130" s="2"/>
      <c r="X130" s="2"/>
    </row>
    <row r="131" spans="2:24" s="50" customFormat="1">
      <c r="B131" s="143" t="s">
        <v>100</v>
      </c>
      <c r="C131" s="143"/>
      <c r="D131" s="117">
        <v>1.25</v>
      </c>
      <c r="E131" s="143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 ca="1">O128*D131</f>
        <v>1.2132993672864598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50" customFormat="1">
      <c r="B132" s="143" t="s">
        <v>101</v>
      </c>
      <c r="C132" s="143"/>
      <c r="D132" s="117">
        <v>0.75</v>
      </c>
      <c r="E132" s="143"/>
      <c r="F132" s="17"/>
      <c r="G132" s="17"/>
      <c r="H132" s="17"/>
      <c r="I132" s="17"/>
      <c r="J132" s="17"/>
      <c r="K132" s="143"/>
      <c r="L132" s="117"/>
      <c r="M132" s="143"/>
      <c r="N132" s="116"/>
      <c r="O132" s="116">
        <f>O129*D132</f>
        <v>27.015900000000002</v>
      </c>
      <c r="P132" s="137"/>
      <c r="Q132" s="116"/>
      <c r="R132" s="123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5"/>
      <c r="O133" s="115"/>
      <c r="P133" s="138"/>
      <c r="Q133" s="115"/>
      <c r="R133" s="133"/>
      <c r="S133" s="2"/>
      <c r="T133" s="2"/>
      <c r="U133" s="2"/>
      <c r="V133" s="2"/>
      <c r="W133" s="2"/>
      <c r="X133" s="2"/>
    </row>
    <row r="134" spans="2:24" s="50" customFormat="1">
      <c r="B134" s="143" t="s">
        <v>96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3"/>
      <c r="O134" s="143"/>
      <c r="P134" s="142"/>
      <c r="Q134" s="47" t="s">
        <v>78</v>
      </c>
      <c r="R134" s="146">
        <f ca="1">R122/O131</f>
        <v>2.6956277539240432</v>
      </c>
      <c r="S134" s="2"/>
      <c r="T134" s="2"/>
      <c r="U134" s="2"/>
      <c r="V134" s="2"/>
      <c r="W134" s="2"/>
      <c r="X134" s="2"/>
    </row>
    <row r="135" spans="2:24" s="50" customFormat="1">
      <c r="B135" s="123"/>
      <c r="C135" s="17"/>
      <c r="D135" s="118"/>
      <c r="E135" s="17"/>
      <c r="F135" s="17"/>
      <c r="G135" s="17"/>
      <c r="H135" s="17"/>
      <c r="I135" s="17"/>
      <c r="J135" s="17"/>
      <c r="K135" s="17"/>
      <c r="L135" s="17"/>
      <c r="M135" s="17"/>
      <c r="N135" s="123"/>
      <c r="O135" s="143"/>
      <c r="P135" s="142"/>
      <c r="Q135" s="48" t="s">
        <v>13</v>
      </c>
      <c r="R135" s="147">
        <f ca="1">R123/O131</f>
        <v>3.2285149716796591</v>
      </c>
      <c r="S135" s="2"/>
      <c r="T135" s="2"/>
      <c r="U135" s="2"/>
      <c r="V135" s="2"/>
      <c r="W135" s="2"/>
      <c r="X135" s="2"/>
    </row>
    <row r="136" spans="2:24" s="50" customFormat="1">
      <c r="B136" s="14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9" t="s">
        <v>22</v>
      </c>
      <c r="R136" s="148">
        <f ca="1">R124/O131</f>
        <v>3.5056163249125794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49"/>
      <c r="O137" s="7"/>
      <c r="P137" s="126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3" t="s">
        <v>82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7" t="s">
        <v>78</v>
      </c>
      <c r="R138" s="139">
        <f ca="1">R134*O132</f>
        <v>72.824809837236558</v>
      </c>
      <c r="S138" s="2"/>
      <c r="T138" s="2"/>
      <c r="U138" s="2"/>
      <c r="V138" s="2"/>
      <c r="W138" s="2"/>
      <c r="X138" s="2"/>
    </row>
    <row r="139" spans="2:24" s="50" customFormat="1">
      <c r="B139" s="123"/>
      <c r="C139" s="17"/>
      <c r="D139" s="118"/>
      <c r="E139" s="17"/>
      <c r="F139" s="17"/>
      <c r="G139" s="17"/>
      <c r="H139" s="17"/>
      <c r="I139" s="17"/>
      <c r="J139" s="17"/>
      <c r="K139" s="17"/>
      <c r="L139" s="17"/>
      <c r="M139" s="17"/>
      <c r="N139" s="123"/>
      <c r="O139" s="143"/>
      <c r="P139" s="142"/>
      <c r="Q139" s="48" t="s">
        <v>13</v>
      </c>
      <c r="R139" s="140">
        <f ca="1">R135*O132</f>
        <v>87.221237623400512</v>
      </c>
      <c r="S139" s="2"/>
      <c r="T139" s="2"/>
      <c r="U139" s="2"/>
      <c r="V139" s="2"/>
      <c r="W139" s="2"/>
      <c r="X139" s="2"/>
    </row>
    <row r="140" spans="2:24" s="50" customFormat="1">
      <c r="B140" s="14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9" t="s">
        <v>22</v>
      </c>
      <c r="R140" s="141">
        <f ca="1">R136*O132</f>
        <v>94.707380072205765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O43"/>
  <sheetViews>
    <sheetView workbookViewId="0">
      <selection activeCell="J10" sqref="J10"/>
    </sheetView>
  </sheetViews>
  <sheetFormatPr baseColWidth="10" defaultRowHeight="16"/>
  <cols>
    <col min="1" max="1" width="46.6640625" bestFit="1" customWidth="1"/>
    <col min="4" max="4" width="15.5" customWidth="1"/>
  </cols>
  <sheetData>
    <row r="1" spans="1:15">
      <c r="A1" s="161" t="s">
        <v>107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  <c r="O1" s="52"/>
    </row>
    <row r="2" spans="1:15">
      <c r="A2" s="52"/>
      <c r="B2" s="52"/>
      <c r="C2" s="52"/>
      <c r="D2" s="52"/>
      <c r="E2" s="52"/>
      <c r="F2" s="52"/>
      <c r="G2" s="52"/>
      <c r="H2" s="52"/>
    </row>
    <row r="3" spans="1:15">
      <c r="A3" s="52"/>
      <c r="B3" s="53" t="s">
        <v>108</v>
      </c>
      <c r="C3" s="53" t="s">
        <v>109</v>
      </c>
      <c r="D3" s="53" t="s">
        <v>110</v>
      </c>
      <c r="E3" s="53" t="s">
        <v>111</v>
      </c>
      <c r="F3" s="53" t="s">
        <v>112</v>
      </c>
      <c r="G3" s="53" t="s">
        <v>113</v>
      </c>
      <c r="H3" s="53"/>
    </row>
    <row r="4" spans="1:15">
      <c r="A4" s="52"/>
      <c r="B4" s="163"/>
      <c r="C4" s="163"/>
      <c r="D4" s="163"/>
      <c r="E4" s="163"/>
      <c r="F4" s="163"/>
      <c r="G4" s="163"/>
      <c r="H4" s="163"/>
    </row>
    <row r="5" spans="1:15">
      <c r="A5" s="52" t="s">
        <v>5</v>
      </c>
      <c r="B5" s="52">
        <v>1237.8889999999999</v>
      </c>
      <c r="C5" s="52">
        <v>1468.248</v>
      </c>
      <c r="D5" s="52">
        <v>1665.537</v>
      </c>
      <c r="E5" s="52">
        <v>1809.3219999999999</v>
      </c>
      <c r="F5" s="52">
        <v>2013.086</v>
      </c>
      <c r="G5" s="52">
        <v>2277.5970000000002</v>
      </c>
      <c r="H5" s="52"/>
    </row>
    <row r="6" spans="1:15">
      <c r="A6" s="52" t="s">
        <v>114</v>
      </c>
      <c r="B6" s="164">
        <v>954.77800000000002</v>
      </c>
      <c r="C6" s="164">
        <v>1138.808</v>
      </c>
      <c r="D6" s="164">
        <v>1292.6559999999999</v>
      </c>
      <c r="E6" s="164">
        <v>1391.9490000000001</v>
      </c>
      <c r="F6" s="164">
        <v>1560.5229999999999</v>
      </c>
      <c r="G6" s="164">
        <v>1771.098</v>
      </c>
      <c r="H6" s="164"/>
    </row>
    <row r="7" spans="1:15">
      <c r="A7" s="52" t="s">
        <v>115</v>
      </c>
      <c r="B7" s="52">
        <v>283.11099999999999</v>
      </c>
      <c r="C7" s="52">
        <v>329.44</v>
      </c>
      <c r="D7" s="52">
        <v>372.88099999999997</v>
      </c>
      <c r="E7" s="52">
        <v>417.37299999999999</v>
      </c>
      <c r="F7" s="52">
        <v>452.56299999999999</v>
      </c>
      <c r="G7" s="52">
        <v>506.49900000000002</v>
      </c>
      <c r="H7" s="52"/>
    </row>
    <row r="8" spans="1:15">
      <c r="A8" s="52"/>
      <c r="B8" s="52"/>
      <c r="C8" s="52"/>
      <c r="D8" s="52"/>
      <c r="E8" s="52"/>
      <c r="F8" s="52"/>
      <c r="G8" s="52"/>
      <c r="H8" s="52"/>
    </row>
    <row r="9" spans="1:15">
      <c r="A9" s="165" t="s">
        <v>116</v>
      </c>
      <c r="B9" s="52"/>
      <c r="C9" s="52"/>
      <c r="D9" s="52"/>
      <c r="E9" s="52"/>
      <c r="F9" s="52"/>
      <c r="G9" s="52"/>
      <c r="H9" s="52"/>
    </row>
    <row r="10" spans="1:15">
      <c r="A10" s="52" t="s">
        <v>117</v>
      </c>
      <c r="B10" s="52">
        <v>179</v>
      </c>
      <c r="C10" s="52">
        <v>215.815</v>
      </c>
      <c r="D10" s="52">
        <v>205.65</v>
      </c>
      <c r="E10" s="52">
        <v>210.80500000000001</v>
      </c>
      <c r="F10" s="52">
        <v>249.727</v>
      </c>
      <c r="G10" s="52">
        <v>302.14100000000002</v>
      </c>
      <c r="H10" s="52"/>
    </row>
    <row r="11" spans="1:15">
      <c r="A11" s="52" t="s">
        <v>118</v>
      </c>
      <c r="B11" s="52">
        <v>34.444000000000003</v>
      </c>
      <c r="C11" s="52">
        <v>30.535</v>
      </c>
      <c r="D11" s="52">
        <v>35.027999999999999</v>
      </c>
      <c r="E11" s="52">
        <v>38.136000000000003</v>
      </c>
      <c r="F11" s="52">
        <v>32.715000000000003</v>
      </c>
      <c r="G11" s="52">
        <v>39.277999999999999</v>
      </c>
      <c r="H11" s="52"/>
    </row>
    <row r="12" spans="1:15">
      <c r="A12" s="52" t="s">
        <v>119</v>
      </c>
      <c r="B12" s="52"/>
      <c r="C12" s="52"/>
      <c r="D12" s="52"/>
      <c r="E12" s="52"/>
      <c r="F12" s="52"/>
      <c r="G12" s="52"/>
      <c r="H12" s="52"/>
    </row>
    <row r="13" spans="1:15">
      <c r="A13" s="52" t="s">
        <v>120</v>
      </c>
      <c r="B13" s="164">
        <v>-0.33300000000000002</v>
      </c>
      <c r="C13" s="164">
        <v>-3.4060000000000001</v>
      </c>
      <c r="D13" s="164"/>
      <c r="E13" s="164">
        <v>-1.06</v>
      </c>
      <c r="F13" s="164">
        <v>-1.089</v>
      </c>
      <c r="G13" s="164">
        <v>3.2450000000000001</v>
      </c>
      <c r="H13" s="164"/>
    </row>
    <row r="14" spans="1:15">
      <c r="A14" s="165" t="s">
        <v>121</v>
      </c>
      <c r="B14" s="52">
        <v>70</v>
      </c>
      <c r="C14" s="52">
        <v>86.495999999999995</v>
      </c>
      <c r="D14" s="52">
        <v>132.203</v>
      </c>
      <c r="E14" s="52">
        <v>169.49199999999999</v>
      </c>
      <c r="F14" s="52">
        <v>171.21</v>
      </c>
      <c r="G14" s="52">
        <v>161.83500000000001</v>
      </c>
      <c r="H14" s="52"/>
    </row>
    <row r="15" spans="1:15">
      <c r="A15" s="52"/>
      <c r="B15" s="52"/>
      <c r="C15" s="52"/>
      <c r="D15" s="52"/>
      <c r="E15" s="52"/>
      <c r="F15" s="52"/>
      <c r="G15" s="52"/>
      <c r="H15" s="52"/>
    </row>
    <row r="16" spans="1:15">
      <c r="A16" s="52" t="s">
        <v>122</v>
      </c>
      <c r="B16" s="52">
        <v>-32.332999999999998</v>
      </c>
      <c r="C16" s="52">
        <v>-172.38399999999999</v>
      </c>
      <c r="D16" s="52">
        <v>-48.588000000000001</v>
      </c>
      <c r="E16" s="52">
        <v>-37.076000000000001</v>
      </c>
      <c r="F16" s="52">
        <v>-71.974000000000004</v>
      </c>
      <c r="G16" s="52">
        <v>-83.384</v>
      </c>
      <c r="H16" s="52"/>
    </row>
    <row r="17" spans="1:8">
      <c r="A17" s="52" t="s">
        <v>123</v>
      </c>
      <c r="B17" s="164">
        <v>1.889</v>
      </c>
      <c r="C17" s="164">
        <v>-5.5960000000000001</v>
      </c>
      <c r="D17" s="164">
        <v>12.43</v>
      </c>
      <c r="E17" s="164">
        <v>5.2960000000000003</v>
      </c>
      <c r="F17" s="164">
        <v>1E-3</v>
      </c>
      <c r="G17" s="164">
        <v>-2.1080000000000001</v>
      </c>
      <c r="H17" s="164"/>
    </row>
    <row r="18" spans="1:8">
      <c r="A18" s="52" t="s">
        <v>124</v>
      </c>
      <c r="B18" s="165">
        <v>39.555999999999997</v>
      </c>
      <c r="C18" s="165">
        <v>-91.483999999999995</v>
      </c>
      <c r="D18" s="165">
        <v>96.045000000000002</v>
      </c>
      <c r="E18" s="165">
        <v>137.71199999999999</v>
      </c>
      <c r="F18" s="165">
        <v>99.236999999999995</v>
      </c>
      <c r="G18" s="165">
        <v>76.343000000000004</v>
      </c>
      <c r="H18" s="165"/>
    </row>
    <row r="19" spans="1:8">
      <c r="A19" s="52"/>
      <c r="B19" s="165"/>
      <c r="C19" s="165"/>
      <c r="D19" s="165"/>
      <c r="E19" s="165"/>
      <c r="F19" s="165"/>
      <c r="G19" s="165"/>
      <c r="H19" s="165"/>
    </row>
    <row r="20" spans="1:8">
      <c r="A20" s="52" t="s">
        <v>125</v>
      </c>
      <c r="B20" s="164">
        <v>-30.443999999999999</v>
      </c>
      <c r="C20" s="164">
        <v>13.016999999999999</v>
      </c>
      <c r="D20" s="164">
        <v>-24.859000000000002</v>
      </c>
      <c r="E20" s="164">
        <v>-51.906999999999996</v>
      </c>
      <c r="F20" s="164">
        <v>-38.167999999999999</v>
      </c>
      <c r="G20" s="164">
        <v>-64.575999999999993</v>
      </c>
      <c r="H20" s="164"/>
    </row>
    <row r="21" spans="1:8">
      <c r="A21" s="52" t="s">
        <v>126</v>
      </c>
      <c r="B21" s="165">
        <v>9.1120000000000001</v>
      </c>
      <c r="C21" s="165">
        <v>-78.466999999999999</v>
      </c>
      <c r="D21" s="165">
        <v>71.186000000000007</v>
      </c>
      <c r="E21" s="165">
        <v>85.805000000000007</v>
      </c>
      <c r="F21" s="165">
        <v>61.069000000000003</v>
      </c>
      <c r="G21" s="165">
        <v>11.766999999999999</v>
      </c>
      <c r="H21" s="165"/>
    </row>
    <row r="22" spans="1:8">
      <c r="A22" s="52"/>
      <c r="B22" s="165"/>
      <c r="C22" s="165"/>
      <c r="D22" s="165"/>
      <c r="E22" s="165"/>
      <c r="F22" s="165"/>
      <c r="G22" s="165"/>
      <c r="H22" s="165"/>
    </row>
    <row r="23" spans="1:8">
      <c r="A23" s="52" t="s">
        <v>127</v>
      </c>
      <c r="B23" s="52"/>
      <c r="C23" s="52"/>
      <c r="D23" s="52"/>
      <c r="E23" s="52"/>
      <c r="F23" s="52"/>
      <c r="G23" s="52"/>
      <c r="H23" s="52"/>
    </row>
    <row r="24" spans="1:8">
      <c r="A24" s="52" t="s">
        <v>128</v>
      </c>
      <c r="B24" s="52">
        <v>-2.556</v>
      </c>
      <c r="C24" s="52">
        <v>-0.85199999999999998</v>
      </c>
      <c r="D24" s="52"/>
      <c r="E24" s="52">
        <v>-2.1190000000000002</v>
      </c>
      <c r="F24" s="52">
        <v>-2.181</v>
      </c>
      <c r="G24" s="52">
        <v>-1.0960000000000001</v>
      </c>
      <c r="H24" s="52"/>
    </row>
    <row r="25" spans="1:8">
      <c r="A25" s="52" t="s">
        <v>129</v>
      </c>
      <c r="B25" s="52">
        <v>1.7763568394003002E-15</v>
      </c>
      <c r="C25" s="52"/>
      <c r="D25" s="52"/>
      <c r="E25" s="52">
        <v>-1.0589999999999999</v>
      </c>
      <c r="F25" s="52"/>
      <c r="G25" s="52">
        <v>2.3000000000002001E-2</v>
      </c>
      <c r="H25" s="52"/>
    </row>
    <row r="26" spans="1:8" ht="17" thickBot="1">
      <c r="A26" s="165" t="s">
        <v>130</v>
      </c>
      <c r="B26" s="166">
        <v>6.556</v>
      </c>
      <c r="C26" s="166">
        <v>-79.319000000000003</v>
      </c>
      <c r="D26" s="166">
        <v>71.186000000000007</v>
      </c>
      <c r="E26" s="166">
        <v>82.626999999999995</v>
      </c>
      <c r="F26" s="166">
        <v>58.887999999999998</v>
      </c>
      <c r="G26" s="166">
        <v>10.694000000000001</v>
      </c>
      <c r="H26" s="166"/>
    </row>
    <row r="27" spans="1:8" ht="17" thickTop="1">
      <c r="A27" s="52"/>
      <c r="B27" s="165"/>
      <c r="C27" s="165"/>
      <c r="D27" s="165"/>
      <c r="E27" s="165"/>
      <c r="F27" s="165"/>
      <c r="G27" s="165"/>
      <c r="H27" s="165"/>
    </row>
    <row r="28" spans="1:8">
      <c r="A28" s="52" t="s">
        <v>131</v>
      </c>
      <c r="B28" s="167">
        <v>0.06</v>
      </c>
      <c r="C28" s="167">
        <v>-0.91</v>
      </c>
      <c r="D28" s="167">
        <v>0.68</v>
      </c>
      <c r="E28" s="167">
        <v>0.79</v>
      </c>
      <c r="F28" s="167">
        <v>0.56000000000000005</v>
      </c>
      <c r="G28" s="167">
        <v>0.14000000000000001</v>
      </c>
      <c r="H28" s="167"/>
    </row>
    <row r="29" spans="1:8">
      <c r="A29" s="52" t="s">
        <v>132</v>
      </c>
      <c r="B29" s="167">
        <v>0.06</v>
      </c>
      <c r="C29" s="167">
        <v>-0.91</v>
      </c>
      <c r="D29" s="167">
        <v>0.68</v>
      </c>
      <c r="E29" s="167">
        <v>0.79</v>
      </c>
      <c r="F29" s="167">
        <v>0.56000000000000005</v>
      </c>
      <c r="G29" s="167">
        <v>0.14000000000000001</v>
      </c>
      <c r="H29" s="167"/>
    </row>
    <row r="30" spans="1:8">
      <c r="A30" s="52"/>
      <c r="B30" s="167"/>
      <c r="C30" s="167"/>
      <c r="D30" s="167"/>
      <c r="E30" s="167"/>
      <c r="F30" s="167"/>
      <c r="G30" s="167"/>
      <c r="H30" s="167"/>
    </row>
    <row r="31" spans="1:8">
      <c r="A31" s="52" t="s">
        <v>133</v>
      </c>
      <c r="B31" s="52">
        <v>105</v>
      </c>
      <c r="C31" s="52">
        <v>86.6</v>
      </c>
      <c r="D31" s="52">
        <v>105</v>
      </c>
      <c r="E31" s="52">
        <v>105</v>
      </c>
      <c r="F31" s="52">
        <v>106</v>
      </c>
      <c r="G31" s="52">
        <v>106</v>
      </c>
      <c r="H31" s="52"/>
    </row>
    <row r="32" spans="1:8">
      <c r="A32" s="52" t="s">
        <v>134</v>
      </c>
      <c r="B32" s="52">
        <v>105</v>
      </c>
      <c r="C32" s="52">
        <v>86.6</v>
      </c>
      <c r="D32" s="52">
        <v>105</v>
      </c>
      <c r="E32" s="52">
        <v>105</v>
      </c>
      <c r="F32" s="52">
        <v>106</v>
      </c>
      <c r="G32" s="52">
        <v>106</v>
      </c>
      <c r="H32" s="52"/>
    </row>
    <row r="33" spans="1:8">
      <c r="A33" s="52"/>
      <c r="B33" s="52"/>
      <c r="C33" s="52"/>
      <c r="D33" s="52"/>
      <c r="E33" s="52"/>
      <c r="F33" s="52"/>
      <c r="G33" s="52"/>
      <c r="H33" s="52"/>
    </row>
    <row r="34" spans="1:8">
      <c r="A34" s="165" t="s">
        <v>135</v>
      </c>
      <c r="B34" s="52"/>
      <c r="C34" s="52"/>
      <c r="D34" s="52"/>
      <c r="E34" s="52"/>
      <c r="F34" s="52"/>
      <c r="G34" s="52"/>
      <c r="H34" s="52"/>
    </row>
    <row r="35" spans="1:8">
      <c r="A35" s="52" t="s">
        <v>121</v>
      </c>
      <c r="B35" s="168">
        <f>'[1]Income Statement'!B14</f>
        <v>70</v>
      </c>
      <c r="C35" s="168">
        <f>'[1]Income Statement'!C14</f>
        <v>86.495999999999995</v>
      </c>
      <c r="D35" s="168">
        <f>'[1]Income Statement'!D14</f>
        <v>132.203</v>
      </c>
      <c r="E35" s="168">
        <f>'[1]Income Statement'!E14</f>
        <v>169.49199999999999</v>
      </c>
      <c r="F35" s="168">
        <f>'[1]Income Statement'!F14</f>
        <v>171.21</v>
      </c>
      <c r="G35" s="168">
        <f>'[1]Income Statement'!G14</f>
        <v>161.83500000000001</v>
      </c>
      <c r="H35" s="168">
        <f>'[1]Income Statement'!H14</f>
        <v>0</v>
      </c>
    </row>
    <row r="36" spans="1:8">
      <c r="A36" s="52" t="s">
        <v>136</v>
      </c>
      <c r="B36" s="169">
        <f>'[1]Cash Flow Statement'!B7</f>
        <v>144</v>
      </c>
      <c r="C36" s="169">
        <f>'[1]Cash Flow Statement'!C7</f>
        <v>146.959</v>
      </c>
      <c r="D36" s="169">
        <f>'[1]Cash Flow Statement'!D7</f>
        <v>142.37299999999999</v>
      </c>
      <c r="E36" s="169">
        <f>'[1]Cash Flow Statement'!E7</f>
        <v>109.11</v>
      </c>
      <c r="F36" s="169">
        <f>'[1]Cash Flow Statement'!F7</f>
        <v>130.86199999999999</v>
      </c>
      <c r="G36" s="169">
        <f>'[1]Cash Flow Statement'!G7</f>
        <v>159.22200000000001</v>
      </c>
      <c r="H36" s="169">
        <f>'[1]Cash Flow Statement'!H7</f>
        <v>0</v>
      </c>
    </row>
    <row r="37" spans="1:8">
      <c r="A37" s="52" t="s">
        <v>137</v>
      </c>
      <c r="B37" s="52">
        <f t="shared" ref="B37:H37" si="0">B35+B36</f>
        <v>214</v>
      </c>
      <c r="C37" s="52">
        <f t="shared" si="0"/>
        <v>233.45499999999998</v>
      </c>
      <c r="D37" s="52">
        <f t="shared" si="0"/>
        <v>274.57600000000002</v>
      </c>
      <c r="E37" s="52">
        <f t="shared" si="0"/>
        <v>278.60199999999998</v>
      </c>
      <c r="F37" s="52">
        <f t="shared" si="0"/>
        <v>302.072</v>
      </c>
      <c r="G37" s="52">
        <f t="shared" si="0"/>
        <v>321.05700000000002</v>
      </c>
      <c r="H37" s="52">
        <f t="shared" si="0"/>
        <v>0</v>
      </c>
    </row>
    <row r="38" spans="1:8">
      <c r="A38" s="54"/>
      <c r="B38" s="52"/>
      <c r="C38" s="52"/>
      <c r="D38" s="52"/>
      <c r="E38" s="52"/>
      <c r="F38" s="52"/>
      <c r="G38" s="52"/>
      <c r="H38" s="52"/>
    </row>
    <row r="39" spans="1:8">
      <c r="A39" s="54"/>
      <c r="B39" s="52"/>
      <c r="C39" s="52"/>
      <c r="D39" s="52"/>
      <c r="E39" s="52"/>
      <c r="F39" s="52"/>
      <c r="G39" s="52"/>
      <c r="H39" s="52"/>
    </row>
    <row r="40" spans="1:8">
      <c r="A40" s="54"/>
      <c r="B40" s="52"/>
      <c r="C40" s="52"/>
      <c r="D40" s="52"/>
      <c r="E40" s="52"/>
      <c r="F40" s="52"/>
      <c r="G40" s="52"/>
      <c r="H40" s="52"/>
    </row>
    <row r="41" spans="1:8">
      <c r="A41" s="54"/>
      <c r="B41" s="52"/>
      <c r="C41" s="52"/>
      <c r="D41" s="52"/>
      <c r="E41" s="52"/>
      <c r="F41" s="52"/>
      <c r="G41" s="52"/>
      <c r="H41" s="52"/>
    </row>
    <row r="42" spans="1:8">
      <c r="A42" s="54"/>
      <c r="B42" s="52"/>
      <c r="C42" s="52"/>
      <c r="D42" s="52"/>
      <c r="E42" s="52"/>
      <c r="F42" s="52"/>
      <c r="G42" s="52"/>
      <c r="H42" s="52"/>
    </row>
    <row r="43" spans="1:8">
      <c r="A43" s="54"/>
      <c r="B43" s="52"/>
      <c r="C43" s="52"/>
      <c r="D43" s="52"/>
      <c r="E43" s="52"/>
      <c r="F43" s="52"/>
      <c r="G43" s="52"/>
      <c r="H43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9"/>
  <sheetViews>
    <sheetView workbookViewId="0">
      <selection activeCell="M19" sqref="M19"/>
    </sheetView>
  </sheetViews>
  <sheetFormatPr baseColWidth="10" defaultRowHeight="16"/>
  <cols>
    <col min="1" max="1" width="46.6640625" bestFit="1" customWidth="1"/>
  </cols>
  <sheetData>
    <row r="1" spans="1:14">
      <c r="A1" s="161" t="s">
        <v>138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</row>
    <row r="2" spans="1:14">
      <c r="A2" s="52"/>
      <c r="B2" s="52"/>
      <c r="C2" s="52"/>
      <c r="D2" s="52"/>
      <c r="E2" s="52"/>
      <c r="F2" s="52"/>
      <c r="G2" s="52"/>
      <c r="H2" s="52"/>
    </row>
    <row r="3" spans="1:14">
      <c r="A3" s="52"/>
      <c r="B3" s="53" t="s">
        <v>108</v>
      </c>
      <c r="C3" s="53" t="s">
        <v>109</v>
      </c>
      <c r="D3" s="53" t="s">
        <v>110</v>
      </c>
      <c r="E3" s="53" t="s">
        <v>111</v>
      </c>
      <c r="F3" s="53" t="s">
        <v>112</v>
      </c>
      <c r="G3" s="53" t="s">
        <v>113</v>
      </c>
      <c r="H3" s="53"/>
    </row>
    <row r="4" spans="1:14">
      <c r="A4" s="52"/>
      <c r="B4" s="163"/>
      <c r="C4" s="163"/>
      <c r="D4" s="163"/>
      <c r="E4" s="163"/>
      <c r="F4" s="163"/>
      <c r="G4" s="163"/>
      <c r="H4" s="163"/>
    </row>
    <row r="5" spans="1:14">
      <c r="A5" s="165" t="s">
        <v>130</v>
      </c>
      <c r="B5" s="165">
        <v>9.1110000000000007</v>
      </c>
      <c r="C5" s="165">
        <v>-78.466999999999999</v>
      </c>
      <c r="D5" s="165">
        <v>71.186000000000007</v>
      </c>
      <c r="E5" s="165">
        <v>84.745999999999995</v>
      </c>
      <c r="F5" s="165">
        <v>61.069000000000003</v>
      </c>
      <c r="G5" s="165">
        <v>11.778</v>
      </c>
      <c r="H5" s="165"/>
    </row>
    <row r="6" spans="1:14">
      <c r="A6" s="52"/>
      <c r="B6" s="165"/>
      <c r="C6" s="165"/>
      <c r="D6" s="165"/>
      <c r="E6" s="165"/>
      <c r="F6" s="165"/>
      <c r="G6" s="165"/>
      <c r="H6" s="165"/>
    </row>
    <row r="7" spans="1:14">
      <c r="A7" s="52" t="s">
        <v>139</v>
      </c>
      <c r="B7" s="52">
        <v>144</v>
      </c>
      <c r="C7" s="52">
        <v>146.959</v>
      </c>
      <c r="D7" s="52">
        <v>142.37299999999999</v>
      </c>
      <c r="E7" s="52">
        <v>109.11</v>
      </c>
      <c r="F7" s="52">
        <v>130.86199999999999</v>
      </c>
      <c r="G7" s="52">
        <v>159.22200000000001</v>
      </c>
      <c r="H7" s="52"/>
    </row>
    <row r="8" spans="1:14">
      <c r="A8" s="52" t="s">
        <v>140</v>
      </c>
      <c r="B8" s="52">
        <v>62.667000000000002</v>
      </c>
      <c r="C8" s="52">
        <v>6.4480000000000004</v>
      </c>
      <c r="D8" s="52">
        <v>-24.859000000000002</v>
      </c>
      <c r="E8" s="52">
        <v>-13.771000000000001</v>
      </c>
      <c r="F8" s="52">
        <v>-71.974000000000004</v>
      </c>
      <c r="G8" s="52">
        <v>-115.492</v>
      </c>
      <c r="H8" s="52"/>
    </row>
    <row r="9" spans="1:14">
      <c r="A9" s="52" t="s">
        <v>141</v>
      </c>
      <c r="B9" s="52">
        <v>-19.777999999999999</v>
      </c>
      <c r="C9" s="52">
        <v>6.4480000000000004</v>
      </c>
      <c r="D9" s="52">
        <v>-49.718000000000004</v>
      </c>
      <c r="E9" s="52">
        <v>-79.448999999999998</v>
      </c>
      <c r="F9" s="52">
        <v>-139.58600000000001</v>
      </c>
      <c r="G9" s="52">
        <v>-152.16399999999999</v>
      </c>
      <c r="H9" s="52"/>
    </row>
    <row r="10" spans="1:14">
      <c r="A10" s="52" t="s">
        <v>142</v>
      </c>
      <c r="B10" s="52"/>
      <c r="C10" s="52"/>
      <c r="D10" s="52"/>
      <c r="E10" s="52"/>
      <c r="F10" s="52"/>
      <c r="G10" s="52"/>
      <c r="H10" s="52"/>
    </row>
    <row r="11" spans="1:14">
      <c r="A11" s="52" t="s">
        <v>143</v>
      </c>
      <c r="B11" s="164">
        <v>-109.556</v>
      </c>
      <c r="C11" s="164">
        <v>99.025999999999996</v>
      </c>
      <c r="D11" s="164">
        <v>187.571</v>
      </c>
      <c r="E11" s="164">
        <v>111.22799999999999</v>
      </c>
      <c r="F11" s="164">
        <v>261.72399999999999</v>
      </c>
      <c r="G11" s="164">
        <v>281.822</v>
      </c>
      <c r="H11" s="164"/>
    </row>
    <row r="12" spans="1:14">
      <c r="A12" s="52" t="s">
        <v>144</v>
      </c>
      <c r="B12" s="52">
        <v>-66.667000000000002</v>
      </c>
      <c r="C12" s="52">
        <v>111.922</v>
      </c>
      <c r="D12" s="52">
        <v>112.994</v>
      </c>
      <c r="E12" s="52">
        <v>18.007999999999999</v>
      </c>
      <c r="F12" s="52">
        <v>50.164000000000001</v>
      </c>
      <c r="G12" s="52">
        <v>14.166</v>
      </c>
      <c r="H12" s="52"/>
    </row>
    <row r="13" spans="1:14">
      <c r="A13" s="52" t="s">
        <v>145</v>
      </c>
      <c r="B13" s="52">
        <v>30.443999999999999</v>
      </c>
      <c r="C13" s="52">
        <v>-13.016999999999999</v>
      </c>
      <c r="D13" s="52">
        <v>24.859000000000002</v>
      </c>
      <c r="E13" s="52">
        <v>51.906999999999996</v>
      </c>
      <c r="F13" s="52">
        <v>38.167999999999999</v>
      </c>
      <c r="G13" s="52">
        <v>64.575999999999993</v>
      </c>
      <c r="H13" s="52"/>
    </row>
    <row r="14" spans="1:14">
      <c r="A14" s="52" t="s">
        <v>146</v>
      </c>
      <c r="B14" s="52"/>
      <c r="C14" s="52"/>
      <c r="D14" s="52"/>
      <c r="E14" s="52"/>
      <c r="F14" s="52"/>
      <c r="G14" s="52"/>
      <c r="H14" s="52"/>
    </row>
    <row r="15" spans="1:14">
      <c r="A15" s="52" t="s">
        <v>147</v>
      </c>
      <c r="B15" s="164">
        <v>-24.443999999999999</v>
      </c>
      <c r="C15" s="164">
        <v>72.141000000000005</v>
      </c>
      <c r="D15" s="164">
        <v>-13.558999999999999</v>
      </c>
      <c r="E15" s="164">
        <v>-5.2959999999999008</v>
      </c>
      <c r="F15" s="164">
        <v>10.904</v>
      </c>
      <c r="G15" s="164">
        <v>15.708</v>
      </c>
      <c r="H15" s="164"/>
    </row>
    <row r="16" spans="1:14">
      <c r="A16" s="165" t="s">
        <v>148</v>
      </c>
      <c r="B16" s="165">
        <v>92.444000000000003</v>
      </c>
      <c r="C16" s="165">
        <v>239.53800000000001</v>
      </c>
      <c r="D16" s="165">
        <v>337.85300000000001</v>
      </c>
      <c r="E16" s="165">
        <v>258.47500000000002</v>
      </c>
      <c r="F16" s="165">
        <v>291.16699999999997</v>
      </c>
      <c r="G16" s="165">
        <v>265.45</v>
      </c>
      <c r="H16" s="165"/>
    </row>
    <row r="17" spans="1:8">
      <c r="A17" s="52"/>
      <c r="B17" s="52"/>
      <c r="C17" s="52"/>
      <c r="D17" s="52"/>
      <c r="E17" s="52"/>
      <c r="F17" s="52"/>
      <c r="G17" s="52"/>
      <c r="H17" s="52"/>
    </row>
    <row r="18" spans="1:8">
      <c r="A18" s="52" t="s">
        <v>149</v>
      </c>
      <c r="B18" s="52"/>
      <c r="C18" s="52"/>
      <c r="D18" s="52"/>
      <c r="E18" s="52"/>
      <c r="F18" s="52"/>
      <c r="G18" s="52"/>
      <c r="H18" s="52"/>
    </row>
    <row r="19" spans="1:8">
      <c r="A19" s="52" t="s">
        <v>150</v>
      </c>
      <c r="B19" s="52">
        <v>-95.111000000000004</v>
      </c>
      <c r="C19" s="52">
        <v>2.5550000000000002</v>
      </c>
      <c r="D19" s="52">
        <v>-21.469000000000001</v>
      </c>
      <c r="E19" s="52">
        <v>-6.3559999999999999</v>
      </c>
      <c r="F19" s="52">
        <v>-9.8140000000000001</v>
      </c>
      <c r="G19" s="52">
        <v>-592.12099999999998</v>
      </c>
      <c r="H19" s="52"/>
    </row>
    <row r="20" spans="1:8">
      <c r="A20" s="52" t="s">
        <v>151</v>
      </c>
      <c r="B20" s="52"/>
      <c r="C20" s="52"/>
      <c r="D20" s="52"/>
      <c r="E20" s="52"/>
      <c r="F20" s="52"/>
      <c r="G20" s="52"/>
      <c r="H20" s="52"/>
    </row>
    <row r="21" spans="1:8">
      <c r="A21" s="52" t="s">
        <v>152</v>
      </c>
      <c r="B21" s="52">
        <v>-88.888999999999996</v>
      </c>
      <c r="C21" s="52">
        <v>-118.248</v>
      </c>
      <c r="D21" s="52">
        <v>-111.864</v>
      </c>
      <c r="E21" s="52">
        <v>-100.636</v>
      </c>
      <c r="F21" s="52">
        <v>-124.318</v>
      </c>
      <c r="G21" s="52">
        <v>-187.89599999999999</v>
      </c>
      <c r="H21" s="52"/>
    </row>
    <row r="22" spans="1:8">
      <c r="A22" s="52" t="s">
        <v>153</v>
      </c>
      <c r="B22" s="164"/>
      <c r="C22" s="164">
        <v>0.12100000000001</v>
      </c>
      <c r="D22" s="164">
        <v>1.1299999999999999</v>
      </c>
      <c r="E22" s="164">
        <v>-1.4210854715202001E-14</v>
      </c>
      <c r="F22" s="164">
        <v>1.089</v>
      </c>
      <c r="G22" s="164">
        <v>1.0000000000005E-2</v>
      </c>
      <c r="H22" s="164"/>
    </row>
    <row r="23" spans="1:8">
      <c r="A23" s="165" t="s">
        <v>154</v>
      </c>
      <c r="B23" s="165">
        <v>-184</v>
      </c>
      <c r="C23" s="165">
        <v>-115.572</v>
      </c>
      <c r="D23" s="165">
        <v>-132.203</v>
      </c>
      <c r="E23" s="165">
        <v>-106.992</v>
      </c>
      <c r="F23" s="165">
        <v>-133.04300000000001</v>
      </c>
      <c r="G23" s="165">
        <v>-780.00699999999995</v>
      </c>
      <c r="H23" s="165"/>
    </row>
    <row r="24" spans="1:8">
      <c r="A24" s="52"/>
      <c r="B24" s="52"/>
      <c r="C24" s="52"/>
      <c r="D24" s="52"/>
      <c r="E24" s="52"/>
      <c r="F24" s="52"/>
      <c r="G24" s="52"/>
      <c r="H24" s="52"/>
    </row>
    <row r="25" spans="1:8">
      <c r="A25" s="52" t="s">
        <v>155</v>
      </c>
      <c r="B25" s="52"/>
      <c r="C25" s="52">
        <v>364.964</v>
      </c>
      <c r="D25" s="52"/>
      <c r="E25" s="52"/>
      <c r="F25" s="52">
        <v>262.81400000000002</v>
      </c>
      <c r="G25" s="52"/>
      <c r="H25" s="52"/>
    </row>
    <row r="26" spans="1:8">
      <c r="A26" s="52" t="s">
        <v>156</v>
      </c>
      <c r="B26" s="52"/>
      <c r="C26" s="52"/>
      <c r="D26" s="52"/>
      <c r="E26" s="52"/>
      <c r="F26" s="52"/>
      <c r="G26" s="52"/>
      <c r="H26" s="52"/>
    </row>
    <row r="27" spans="1:8">
      <c r="A27" s="52" t="s">
        <v>157</v>
      </c>
      <c r="B27" s="52">
        <v>2.6669999999999998</v>
      </c>
      <c r="C27" s="52">
        <v>36.496000000000002</v>
      </c>
      <c r="D27" s="52">
        <v>-203.39</v>
      </c>
      <c r="E27" s="52">
        <v>-158.898</v>
      </c>
      <c r="F27" s="52"/>
      <c r="G27" s="52">
        <v>379.81700000000001</v>
      </c>
      <c r="H27" s="52"/>
    </row>
    <row r="28" spans="1:8">
      <c r="A28" s="52" t="s">
        <v>158</v>
      </c>
      <c r="B28" s="52"/>
      <c r="C28" s="52"/>
      <c r="D28" s="52">
        <v>-15.819000000000001</v>
      </c>
      <c r="E28" s="52">
        <v>-27.542000000000002</v>
      </c>
      <c r="F28" s="52">
        <v>-34.896000000000001</v>
      </c>
      <c r="G28" s="52"/>
      <c r="H28" s="52"/>
    </row>
    <row r="29" spans="1:8">
      <c r="A29" s="52" t="s">
        <v>159</v>
      </c>
      <c r="B29" s="164">
        <v>-12.778</v>
      </c>
      <c r="C29" s="164">
        <v>98.54</v>
      </c>
      <c r="D29" s="164">
        <v>-116.384</v>
      </c>
      <c r="E29" s="164">
        <v>-40.255000000000003</v>
      </c>
      <c r="F29" s="164">
        <v>-13.087</v>
      </c>
      <c r="G29" s="164">
        <v>176.78</v>
      </c>
      <c r="H29" s="164"/>
    </row>
    <row r="30" spans="1:8">
      <c r="A30" s="165" t="s">
        <v>160</v>
      </c>
      <c r="B30" s="165">
        <v>-10.111000000000001</v>
      </c>
      <c r="C30" s="165">
        <v>500</v>
      </c>
      <c r="D30" s="165">
        <v>-335.59300000000002</v>
      </c>
      <c r="E30" s="165">
        <v>-226.69499999999999</v>
      </c>
      <c r="F30" s="165">
        <v>214.83099999999999</v>
      </c>
      <c r="G30" s="165">
        <v>556.59699999999998</v>
      </c>
      <c r="H30" s="165"/>
    </row>
    <row r="31" spans="1:8">
      <c r="A31" s="52"/>
      <c r="B31" s="52"/>
      <c r="C31" s="52"/>
      <c r="D31" s="52"/>
      <c r="E31" s="52"/>
      <c r="F31" s="52"/>
      <c r="G31" s="52"/>
      <c r="H31" s="52"/>
    </row>
    <row r="32" spans="1:8">
      <c r="A32" s="165" t="s">
        <v>161</v>
      </c>
      <c r="B32" s="52"/>
      <c r="C32" s="163"/>
      <c r="D32" s="163"/>
      <c r="E32" s="163"/>
      <c r="F32" s="163"/>
      <c r="G32" s="163"/>
      <c r="H32" s="163"/>
    </row>
    <row r="33" spans="1:8">
      <c r="A33" s="52" t="s">
        <v>162</v>
      </c>
      <c r="B33" s="168">
        <f t="shared" ref="B33:H33" si="0">B16</f>
        <v>92.444000000000003</v>
      </c>
      <c r="C33" s="168">
        <f t="shared" si="0"/>
        <v>239.53800000000001</v>
      </c>
      <c r="D33" s="168">
        <f t="shared" si="0"/>
        <v>337.85300000000001</v>
      </c>
      <c r="E33" s="168">
        <f t="shared" si="0"/>
        <v>258.47500000000002</v>
      </c>
      <c r="F33" s="168">
        <f t="shared" si="0"/>
        <v>291.16699999999997</v>
      </c>
      <c r="G33" s="168">
        <f t="shared" si="0"/>
        <v>265.45</v>
      </c>
      <c r="H33" s="168">
        <f t="shared" si="0"/>
        <v>0</v>
      </c>
    </row>
    <row r="34" spans="1:8">
      <c r="A34" s="52" t="s">
        <v>163</v>
      </c>
      <c r="B34" s="169">
        <f t="shared" ref="B34:H34" si="1">B18</f>
        <v>0</v>
      </c>
      <c r="C34" s="169">
        <f t="shared" si="1"/>
        <v>0</v>
      </c>
      <c r="D34" s="169">
        <f t="shared" si="1"/>
        <v>0</v>
      </c>
      <c r="E34" s="169">
        <f t="shared" si="1"/>
        <v>0</v>
      </c>
      <c r="F34" s="169">
        <f t="shared" si="1"/>
        <v>0</v>
      </c>
      <c r="G34" s="169">
        <f t="shared" si="1"/>
        <v>0</v>
      </c>
      <c r="H34" s="169">
        <f t="shared" si="1"/>
        <v>0</v>
      </c>
    </row>
    <row r="35" spans="1:8">
      <c r="A35" s="52" t="s">
        <v>164</v>
      </c>
      <c r="B35" s="52">
        <f t="shared" ref="B35:H35" si="2">B33+B34</f>
        <v>92.444000000000003</v>
      </c>
      <c r="C35" s="52">
        <f t="shared" si="2"/>
        <v>239.53800000000001</v>
      </c>
      <c r="D35" s="52">
        <f t="shared" si="2"/>
        <v>337.85300000000001</v>
      </c>
      <c r="E35" s="52">
        <f t="shared" si="2"/>
        <v>258.47500000000002</v>
      </c>
      <c r="F35" s="52">
        <f t="shared" si="2"/>
        <v>291.16699999999997</v>
      </c>
      <c r="G35" s="52">
        <f t="shared" si="2"/>
        <v>265.45</v>
      </c>
      <c r="H35" s="52">
        <f t="shared" si="2"/>
        <v>0</v>
      </c>
    </row>
    <row r="36" spans="1:8">
      <c r="A36" s="52"/>
      <c r="B36" s="52"/>
      <c r="C36" s="52"/>
      <c r="D36" s="52"/>
      <c r="E36" s="52"/>
      <c r="F36" s="52"/>
      <c r="G36" s="52"/>
      <c r="H36" s="52"/>
    </row>
    <row r="37" spans="1:8">
      <c r="A37" s="52"/>
      <c r="B37" s="52"/>
      <c r="C37" s="52"/>
      <c r="D37" s="52"/>
      <c r="E37" s="52"/>
      <c r="F37" s="52"/>
      <c r="G37" s="52"/>
      <c r="H37" s="52"/>
    </row>
    <row r="38" spans="1:8">
      <c r="A38" s="52"/>
      <c r="B38" s="52"/>
      <c r="C38" s="52"/>
      <c r="D38" s="52"/>
      <c r="E38" s="52"/>
      <c r="F38" s="52"/>
      <c r="G38" s="52"/>
      <c r="H38" s="52"/>
    </row>
    <row r="39" spans="1:8">
      <c r="A39" s="52"/>
      <c r="B39" s="52"/>
      <c r="C39" s="52"/>
      <c r="D39" s="52"/>
      <c r="E39" s="52"/>
      <c r="F39" s="52"/>
      <c r="G39" s="52"/>
      <c r="H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A64"/>
  <sheetViews>
    <sheetView topLeftCell="A4" workbookViewId="0">
      <pane xSplit="1" topLeftCell="H1" activePane="topRight" state="frozen"/>
      <selection pane="topRight" activeCell="Y25" sqref="Y25"/>
    </sheetView>
  </sheetViews>
  <sheetFormatPr baseColWidth="10" defaultRowHeight="16"/>
  <cols>
    <col min="1" max="1" width="35.83203125" bestFit="1" customWidth="1"/>
    <col min="25" max="25" width="116.1640625" bestFit="1" customWidth="1"/>
    <col min="27" max="27" width="11.5" customWidth="1"/>
    <col min="37" max="37" width="116.1640625" bestFit="1" customWidth="1"/>
    <col min="69" max="69" width="116.1640625" bestFit="1" customWidth="1"/>
  </cols>
  <sheetData>
    <row r="1" spans="1:53">
      <c r="A1" s="161" t="s">
        <v>165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</row>
    <row r="2" spans="1:5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53">
      <c r="A3" s="52"/>
      <c r="B3" s="53" t="s">
        <v>219</v>
      </c>
      <c r="C3" s="53" t="s">
        <v>108</v>
      </c>
      <c r="D3" s="53" t="s">
        <v>220</v>
      </c>
      <c r="E3" s="53" t="s">
        <v>221</v>
      </c>
      <c r="F3" s="53" t="s">
        <v>222</v>
      </c>
      <c r="G3" s="53" t="s">
        <v>109</v>
      </c>
      <c r="H3" s="53" t="s">
        <v>223</v>
      </c>
      <c r="I3" s="53" t="s">
        <v>224</v>
      </c>
      <c r="J3" s="53" t="s">
        <v>225</v>
      </c>
      <c r="K3" s="53" t="s">
        <v>110</v>
      </c>
      <c r="L3" s="53" t="s">
        <v>226</v>
      </c>
      <c r="M3" s="53" t="s">
        <v>227</v>
      </c>
      <c r="N3" s="53" t="s">
        <v>228</v>
      </c>
      <c r="O3" s="53" t="s">
        <v>111</v>
      </c>
      <c r="P3" s="53" t="s">
        <v>229</v>
      </c>
      <c r="Q3" s="53" t="s">
        <v>230</v>
      </c>
      <c r="R3" s="53" t="s">
        <v>231</v>
      </c>
      <c r="S3" s="53" t="s">
        <v>112</v>
      </c>
      <c r="T3" s="53" t="s">
        <v>232</v>
      </c>
      <c r="U3" s="53" t="s">
        <v>233</v>
      </c>
      <c r="V3" s="53" t="s">
        <v>234</v>
      </c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</row>
    <row r="4" spans="1:53">
      <c r="A4" s="165" t="s">
        <v>166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</row>
    <row r="5" spans="1:53">
      <c r="A5" s="52" t="s">
        <v>167</v>
      </c>
      <c r="B5" s="52"/>
      <c r="C5" s="52">
        <v>152.667</v>
      </c>
      <c r="D5" s="52"/>
      <c r="E5" s="52"/>
      <c r="F5" s="52">
        <v>524.53700000000003</v>
      </c>
      <c r="G5" s="52">
        <v>785.279</v>
      </c>
      <c r="H5" s="52">
        <v>399.64299999999997</v>
      </c>
      <c r="I5" s="52">
        <v>339.51799999999997</v>
      </c>
      <c r="J5" s="52">
        <v>268</v>
      </c>
      <c r="K5" s="52">
        <v>597.74</v>
      </c>
      <c r="L5" s="52">
        <v>438.32600000000002</v>
      </c>
      <c r="M5" s="52">
        <v>319.238</v>
      </c>
      <c r="N5" s="52">
        <v>381.18799999999999</v>
      </c>
      <c r="O5" s="52">
        <v>487.28800000000001</v>
      </c>
      <c r="P5" s="52">
        <v>331.90600000000001</v>
      </c>
      <c r="Q5" s="52">
        <v>267.60599999999999</v>
      </c>
      <c r="R5" s="52">
        <v>355.39</v>
      </c>
      <c r="S5" s="52">
        <v>874.59100000000001</v>
      </c>
      <c r="T5" s="52">
        <v>1198.913</v>
      </c>
      <c r="U5" s="52">
        <v>425.18799999999999</v>
      </c>
      <c r="V5" s="52">
        <v>399.55599999999998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:53">
      <c r="A6" s="52" t="s">
        <v>168</v>
      </c>
      <c r="B6" s="52"/>
      <c r="C6" s="52">
        <v>4</v>
      </c>
      <c r="D6" s="52"/>
      <c r="E6" s="52"/>
      <c r="F6" s="52">
        <v>19.457999999999998</v>
      </c>
      <c r="G6" s="52">
        <v>14.964</v>
      </c>
      <c r="H6" s="52">
        <v>27.738</v>
      </c>
      <c r="I6" s="52">
        <v>6.7469999999999999</v>
      </c>
      <c r="J6" s="52">
        <v>12.234999999999999</v>
      </c>
      <c r="K6" s="52">
        <v>2.2599999999999998</v>
      </c>
      <c r="L6" s="52">
        <v>13.215999999999999</v>
      </c>
      <c r="M6" s="52">
        <v>7.4</v>
      </c>
      <c r="N6" s="52">
        <v>21.782</v>
      </c>
      <c r="O6" s="52">
        <v>2.1190000000000002</v>
      </c>
      <c r="P6" s="52">
        <v>14.989000000000001</v>
      </c>
      <c r="Q6" s="52">
        <v>1.083</v>
      </c>
      <c r="R6" s="52">
        <v>19.21</v>
      </c>
      <c r="S6" s="52">
        <v>1.091</v>
      </c>
      <c r="T6" s="52">
        <v>50</v>
      </c>
      <c r="U6" s="52">
        <v>2.153</v>
      </c>
      <c r="V6" s="52">
        <v>7.7690000000000001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</row>
    <row r="7" spans="1:53">
      <c r="A7" s="52" t="s">
        <v>169</v>
      </c>
      <c r="B7" s="52"/>
      <c r="C7" s="52">
        <v>507.66699999999997</v>
      </c>
      <c r="D7" s="52"/>
      <c r="E7" s="52"/>
      <c r="F7" s="52">
        <v>439.44600000000003</v>
      </c>
      <c r="G7" s="52">
        <v>592.70100000000002</v>
      </c>
      <c r="H7" s="52">
        <v>550.11900000000003</v>
      </c>
      <c r="I7" s="52">
        <v>526.86699999999996</v>
      </c>
      <c r="J7" s="52">
        <v>533.64700000000005</v>
      </c>
      <c r="K7" s="52">
        <v>546.89300000000003</v>
      </c>
      <c r="L7" s="52">
        <v>487.88499999999999</v>
      </c>
      <c r="M7" s="52">
        <v>522.19899999999996</v>
      </c>
      <c r="N7" s="52">
        <v>482.178</v>
      </c>
      <c r="O7" s="52">
        <v>544.49199999999996</v>
      </c>
      <c r="P7" s="52">
        <v>535.33199999999999</v>
      </c>
      <c r="Q7" s="52">
        <v>602.38400000000001</v>
      </c>
      <c r="R7" s="52">
        <v>607.25699999999995</v>
      </c>
      <c r="S7" s="52">
        <v>647.76400000000001</v>
      </c>
      <c r="T7" s="52">
        <v>501.08699999999999</v>
      </c>
      <c r="U7" s="52">
        <v>735.19899999999996</v>
      </c>
      <c r="V7" s="52">
        <v>854.60599999999999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</row>
    <row r="8" spans="1:53">
      <c r="A8" s="52" t="s">
        <v>170</v>
      </c>
      <c r="B8" s="52"/>
      <c r="C8" s="52">
        <v>456.77800000000002</v>
      </c>
      <c r="D8" s="52"/>
      <c r="E8" s="52"/>
      <c r="F8" s="52">
        <v>552.03700000000003</v>
      </c>
      <c r="G8" s="52">
        <v>491.11900000000003</v>
      </c>
      <c r="H8" s="52">
        <v>550.59500000000003</v>
      </c>
      <c r="I8" s="52">
        <v>603.976</v>
      </c>
      <c r="J8" s="52">
        <v>606.23500000000001</v>
      </c>
      <c r="K8" s="52">
        <v>501.69499999999999</v>
      </c>
      <c r="L8" s="52">
        <v>548.45799999999997</v>
      </c>
      <c r="M8" s="52">
        <v>558.14</v>
      </c>
      <c r="N8" s="52">
        <v>556.43600000000004</v>
      </c>
      <c r="O8" s="52">
        <v>546.61</v>
      </c>
      <c r="P8" s="52">
        <v>619.91399999999999</v>
      </c>
      <c r="Q8" s="52">
        <v>681.47299999999996</v>
      </c>
      <c r="R8" s="52">
        <v>733.19100000000003</v>
      </c>
      <c r="S8" s="52">
        <v>681.57</v>
      </c>
      <c r="T8" s="52">
        <v>766.30399999999997</v>
      </c>
      <c r="U8" s="52">
        <v>806.24300000000005</v>
      </c>
      <c r="V8" s="52">
        <v>905.66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</row>
    <row r="9" spans="1:53">
      <c r="A9" s="52" t="s">
        <v>171</v>
      </c>
      <c r="B9" s="164"/>
      <c r="C9" s="164">
        <v>60.11</v>
      </c>
      <c r="D9" s="164"/>
      <c r="E9" s="164"/>
      <c r="F9" s="164">
        <v>114.80800000000001</v>
      </c>
      <c r="G9" s="164">
        <v>104.015</v>
      </c>
      <c r="H9" s="164">
        <v>104.881</v>
      </c>
      <c r="I9" s="164">
        <v>163.494</v>
      </c>
      <c r="J9" s="164">
        <v>127.059</v>
      </c>
      <c r="K9" s="164">
        <v>192.09</v>
      </c>
      <c r="L9" s="164">
        <v>200.441</v>
      </c>
      <c r="M9" s="164">
        <v>177.59</v>
      </c>
      <c r="N9" s="164">
        <v>154.45599999999999</v>
      </c>
      <c r="O9" s="164">
        <v>161.01599999999999</v>
      </c>
      <c r="P9" s="164">
        <v>143.46899999999999</v>
      </c>
      <c r="Q9" s="164">
        <v>157.096</v>
      </c>
      <c r="R9" s="164">
        <v>139.80799999999999</v>
      </c>
      <c r="S9" s="164">
        <v>145.03899999999999</v>
      </c>
      <c r="T9" s="164">
        <v>140.21799999999999</v>
      </c>
      <c r="U9" s="164">
        <v>184.07</v>
      </c>
      <c r="V9" s="164">
        <v>152.054</v>
      </c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</row>
    <row r="10" spans="1:53">
      <c r="A10" s="52" t="s">
        <v>172</v>
      </c>
      <c r="B10" s="52"/>
      <c r="C10" s="52">
        <v>1181.222</v>
      </c>
      <c r="D10" s="52"/>
      <c r="E10" s="52"/>
      <c r="F10" s="52">
        <v>1650.2860000000001</v>
      </c>
      <c r="G10" s="52">
        <v>1988.078</v>
      </c>
      <c r="H10" s="52">
        <v>1632.9760000000001</v>
      </c>
      <c r="I10" s="52">
        <v>1640.6020000000001</v>
      </c>
      <c r="J10" s="52">
        <v>1547.1759999999999</v>
      </c>
      <c r="K10" s="52">
        <v>1840.6780000000001</v>
      </c>
      <c r="L10" s="52">
        <v>1688.326</v>
      </c>
      <c r="M10" s="52">
        <v>1584.567</v>
      </c>
      <c r="N10" s="52">
        <v>1596.04</v>
      </c>
      <c r="O10" s="52">
        <v>1741.5250000000001</v>
      </c>
      <c r="P10" s="52">
        <v>1645.61</v>
      </c>
      <c r="Q10" s="52">
        <v>1709.6420000000001</v>
      </c>
      <c r="R10" s="52">
        <v>1854.856</v>
      </c>
      <c r="S10" s="52">
        <v>2350.0549999999998</v>
      </c>
      <c r="T10" s="52">
        <v>2656.5219999999999</v>
      </c>
      <c r="U10" s="52">
        <v>2152.8530000000001</v>
      </c>
      <c r="V10" s="52">
        <v>2319.645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spans="1:5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</row>
    <row r="12" spans="1:53">
      <c r="A12" s="52" t="s">
        <v>173</v>
      </c>
      <c r="B12" s="52"/>
      <c r="C12" s="52">
        <v>339.55599999999998</v>
      </c>
      <c r="D12" s="52"/>
      <c r="E12" s="52"/>
      <c r="F12" s="52">
        <v>289.57600000000002</v>
      </c>
      <c r="G12" s="52">
        <v>393.30900000000003</v>
      </c>
      <c r="H12" s="52">
        <v>300.11900000000003</v>
      </c>
      <c r="I12" s="52">
        <v>300.12</v>
      </c>
      <c r="J12" s="52">
        <v>291.29399999999998</v>
      </c>
      <c r="K12" s="52">
        <v>394.35</v>
      </c>
      <c r="L12" s="52">
        <v>272.02600000000001</v>
      </c>
      <c r="M12" s="52">
        <v>260.04199999999997</v>
      </c>
      <c r="N12" s="52">
        <v>241.584</v>
      </c>
      <c r="O12" s="52">
        <v>403.60199999999998</v>
      </c>
      <c r="P12" s="52">
        <v>279.44299999999998</v>
      </c>
      <c r="Q12" s="52">
        <v>329.36099999999999</v>
      </c>
      <c r="R12" s="52">
        <v>330.84300000000002</v>
      </c>
      <c r="S12" s="52">
        <v>514.72199999999998</v>
      </c>
      <c r="T12" s="52">
        <v>359.78300000000002</v>
      </c>
      <c r="U12" s="52">
        <v>460.71</v>
      </c>
      <c r="V12" s="52">
        <v>491.67599999999999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</row>
    <row r="13" spans="1:53">
      <c r="A13" s="52" t="s">
        <v>174</v>
      </c>
      <c r="B13" s="164"/>
      <c r="C13" s="164">
        <v>-64.444000000000003</v>
      </c>
      <c r="D13" s="164"/>
      <c r="E13" s="164"/>
      <c r="F13" s="164"/>
      <c r="G13" s="164">
        <v>-93.308999999999997</v>
      </c>
      <c r="H13" s="164"/>
      <c r="I13" s="164"/>
      <c r="J13" s="164"/>
      <c r="K13" s="164">
        <v>-112.994</v>
      </c>
      <c r="L13" s="164"/>
      <c r="M13" s="164"/>
      <c r="N13" s="164"/>
      <c r="O13" s="164">
        <v>-127.119</v>
      </c>
      <c r="P13" s="164"/>
      <c r="Q13" s="164"/>
      <c r="R13" s="164"/>
      <c r="S13" s="164">
        <v>-154.85300000000001</v>
      </c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</row>
    <row r="14" spans="1:53">
      <c r="A14" s="52" t="s">
        <v>175</v>
      </c>
      <c r="B14" s="52"/>
      <c r="C14" s="52">
        <v>275.11099999999999</v>
      </c>
      <c r="D14" s="52"/>
      <c r="E14" s="52"/>
      <c r="F14" s="52">
        <v>289.57600000000002</v>
      </c>
      <c r="G14" s="52">
        <v>300</v>
      </c>
      <c r="H14" s="52">
        <v>300.11900000000003</v>
      </c>
      <c r="I14" s="52">
        <v>300.12</v>
      </c>
      <c r="J14" s="52">
        <v>291.29399999999998</v>
      </c>
      <c r="K14" s="52">
        <v>281.35599999999999</v>
      </c>
      <c r="L14" s="52">
        <v>272.02600000000001</v>
      </c>
      <c r="M14" s="52">
        <v>260.04199999999997</v>
      </c>
      <c r="N14" s="52">
        <v>241.584</v>
      </c>
      <c r="O14" s="52">
        <v>276.483</v>
      </c>
      <c r="P14" s="52">
        <v>279.44299999999998</v>
      </c>
      <c r="Q14" s="52">
        <v>329.36099999999999</v>
      </c>
      <c r="R14" s="52">
        <v>330.84300000000002</v>
      </c>
      <c r="S14" s="52">
        <v>359.86900000000003</v>
      </c>
      <c r="T14" s="52">
        <v>359.78300000000002</v>
      </c>
      <c r="U14" s="52">
        <v>460.71</v>
      </c>
      <c r="V14" s="52">
        <v>491.67599999999999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</row>
    <row r="15" spans="1:53">
      <c r="A15" s="52" t="s">
        <v>176</v>
      </c>
      <c r="B15" s="52"/>
      <c r="C15" s="52">
        <v>708</v>
      </c>
      <c r="D15" s="52"/>
      <c r="E15" s="52"/>
      <c r="F15" s="52">
        <v>748.08</v>
      </c>
      <c r="G15" s="52">
        <v>775.18200000000002</v>
      </c>
      <c r="H15" s="52">
        <v>759.64300000000003</v>
      </c>
      <c r="I15" s="52">
        <v>785.42200000000003</v>
      </c>
      <c r="J15" s="52">
        <v>766.94100000000003</v>
      </c>
      <c r="K15" s="52">
        <v>743.50300000000004</v>
      </c>
      <c r="L15" s="52">
        <v>716.96</v>
      </c>
      <c r="M15" s="52">
        <v>689.21799999999996</v>
      </c>
      <c r="N15" s="52">
        <v>651.48500000000001</v>
      </c>
      <c r="O15" s="52">
        <v>697.03399999999999</v>
      </c>
      <c r="P15" s="52">
        <v>704.49699999999996</v>
      </c>
      <c r="Q15" s="52">
        <v>712.89300000000003</v>
      </c>
      <c r="R15" s="52">
        <v>702.24099999999999</v>
      </c>
      <c r="S15" s="52">
        <v>717.55700000000002</v>
      </c>
      <c r="T15" s="52">
        <v>715.21699999999998</v>
      </c>
      <c r="U15" s="52">
        <v>1214.2090000000001</v>
      </c>
      <c r="V15" s="52">
        <v>1251.942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</row>
    <row r="16" spans="1:53">
      <c r="A16" s="52" t="s">
        <v>177</v>
      </c>
      <c r="B16" s="52"/>
      <c r="C16" s="52">
        <v>448</v>
      </c>
      <c r="D16" s="52"/>
      <c r="E16" s="52"/>
      <c r="F16" s="52">
        <v>457.92700000000002</v>
      </c>
      <c r="G16" s="52">
        <v>469.709</v>
      </c>
      <c r="H16" s="52">
        <v>455.238</v>
      </c>
      <c r="I16" s="52">
        <v>474.096</v>
      </c>
      <c r="J16" s="52">
        <v>458.35300000000001</v>
      </c>
      <c r="K16" s="52">
        <v>435.02800000000002</v>
      </c>
      <c r="L16" s="52">
        <v>428.41399999999999</v>
      </c>
      <c r="M16" s="52">
        <v>409.09100000000001</v>
      </c>
      <c r="N16" s="52">
        <v>382.178</v>
      </c>
      <c r="O16" s="52">
        <v>406.78</v>
      </c>
      <c r="P16" s="52">
        <v>412.20499999999998</v>
      </c>
      <c r="Q16" s="52">
        <v>408.45</v>
      </c>
      <c r="R16" s="52">
        <v>401.28100000000001</v>
      </c>
      <c r="S16" s="52">
        <v>415.48599999999999</v>
      </c>
      <c r="T16" s="52">
        <v>415.21800000000002</v>
      </c>
      <c r="U16" s="52">
        <v>686.76</v>
      </c>
      <c r="V16" s="52">
        <v>734.73900000000003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</row>
    <row r="17" spans="1:53">
      <c r="A17" s="52" t="s">
        <v>178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>
      <c r="A18" s="52" t="s">
        <v>179</v>
      </c>
      <c r="B18" s="164"/>
      <c r="C18" s="164">
        <v>116.223</v>
      </c>
      <c r="D18" s="164"/>
      <c r="E18" s="164"/>
      <c r="F18" s="164">
        <v>64.195999999999998</v>
      </c>
      <c r="G18" s="164">
        <v>52.918999999999997</v>
      </c>
      <c r="H18" s="164">
        <v>47.856999999999999</v>
      </c>
      <c r="I18" s="164">
        <v>54.218000000000004</v>
      </c>
      <c r="J18" s="164">
        <v>50.118000000000002</v>
      </c>
      <c r="K18" s="164">
        <v>39.548000000000002</v>
      </c>
      <c r="L18" s="164">
        <v>36.344000000000001</v>
      </c>
      <c r="M18" s="164">
        <v>31.712</v>
      </c>
      <c r="N18" s="164">
        <v>34.654000000000003</v>
      </c>
      <c r="O18" s="164">
        <v>33.898000000000003</v>
      </c>
      <c r="P18" s="164">
        <v>36.402999999999999</v>
      </c>
      <c r="Q18" s="164">
        <v>37.920999999998998</v>
      </c>
      <c r="R18" s="164">
        <v>54.429000000000002</v>
      </c>
      <c r="S18" s="164">
        <v>39.258000000000003</v>
      </c>
      <c r="T18" s="164">
        <v>43.476999999999997</v>
      </c>
      <c r="U18" s="164">
        <v>47.363</v>
      </c>
      <c r="V18" s="164">
        <v>49.945</v>
      </c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</row>
    <row r="19" spans="1:53" ht="17" thickBot="1">
      <c r="A19" s="165" t="s">
        <v>180</v>
      </c>
      <c r="B19" s="170"/>
      <c r="C19" s="170">
        <v>2728.556</v>
      </c>
      <c r="D19" s="170"/>
      <c r="E19" s="170"/>
      <c r="F19" s="170">
        <v>3210.0650000000001</v>
      </c>
      <c r="G19" s="170">
        <v>3585.8879999999999</v>
      </c>
      <c r="H19" s="170">
        <v>3195.8330000000001</v>
      </c>
      <c r="I19" s="170">
        <v>3254.4580000000001</v>
      </c>
      <c r="J19" s="170">
        <v>3113.8820000000001</v>
      </c>
      <c r="K19" s="170">
        <v>3340.1129999999998</v>
      </c>
      <c r="L19" s="170">
        <v>3142.07</v>
      </c>
      <c r="M19" s="170">
        <v>2974.63</v>
      </c>
      <c r="N19" s="170">
        <v>2905.9409999999998</v>
      </c>
      <c r="O19" s="170">
        <v>3155.72</v>
      </c>
      <c r="P19" s="170">
        <v>3078.1579999999999</v>
      </c>
      <c r="Q19" s="170">
        <v>3198.2669999999998</v>
      </c>
      <c r="R19" s="170">
        <v>3343.65</v>
      </c>
      <c r="S19" s="170">
        <v>3882.2249999999999</v>
      </c>
      <c r="T19" s="170">
        <v>4190.2169999999996</v>
      </c>
      <c r="U19" s="170">
        <v>4561.8950000000004</v>
      </c>
      <c r="V19" s="170">
        <v>4847.9470000000001</v>
      </c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</row>
    <row r="20" spans="1:53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</row>
    <row r="21" spans="1:53">
      <c r="A21" s="165" t="s">
        <v>181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</row>
    <row r="22" spans="1:53">
      <c r="A22" s="52" t="s">
        <v>182</v>
      </c>
      <c r="B22" s="52"/>
      <c r="C22" s="52">
        <v>187.55600000000001</v>
      </c>
      <c r="D22" s="52"/>
      <c r="E22" s="52"/>
      <c r="F22" s="52">
        <v>206.607</v>
      </c>
      <c r="G22" s="52">
        <v>199.51300000000001</v>
      </c>
      <c r="H22" s="52">
        <v>179.167</v>
      </c>
      <c r="I22" s="52">
        <v>226.62700000000001</v>
      </c>
      <c r="J22" s="52">
        <v>223.29400000000001</v>
      </c>
      <c r="K22" s="52">
        <v>303.95499999999998</v>
      </c>
      <c r="L22" s="52">
        <v>280.83699999999999</v>
      </c>
      <c r="M22" s="52">
        <v>324.524</v>
      </c>
      <c r="N22" s="52">
        <v>309.90100000000001</v>
      </c>
      <c r="O22" s="52">
        <v>401.483</v>
      </c>
      <c r="P22" s="52">
        <v>386.51</v>
      </c>
      <c r="Q22" s="52">
        <v>429.036</v>
      </c>
      <c r="R22" s="52">
        <v>451.44099999999997</v>
      </c>
      <c r="S22" s="52">
        <v>498.36399999999998</v>
      </c>
      <c r="T22" s="52">
        <v>467.39100000000002</v>
      </c>
      <c r="U22" s="52">
        <v>522.06700000000001</v>
      </c>
      <c r="V22" s="52">
        <v>581.57600000000002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</row>
    <row r="23" spans="1:53">
      <c r="A23" s="52" t="s">
        <v>183</v>
      </c>
      <c r="B23" s="52"/>
      <c r="C23" s="52">
        <v>26.443999999999999</v>
      </c>
      <c r="D23" s="52"/>
      <c r="E23" s="52"/>
      <c r="F23" s="52">
        <v>0.35699999999999998</v>
      </c>
      <c r="G23" s="52">
        <v>54.500999999999998</v>
      </c>
      <c r="H23" s="52">
        <v>10.833</v>
      </c>
      <c r="I23" s="52">
        <v>32.168999999999997</v>
      </c>
      <c r="J23" s="52">
        <v>1.647</v>
      </c>
      <c r="K23" s="52">
        <v>65.537000000000006</v>
      </c>
      <c r="L23" s="52">
        <v>9.9120000000000008</v>
      </c>
      <c r="M23" s="52">
        <v>31.712</v>
      </c>
      <c r="N23" s="52">
        <v>8.9109999999999996</v>
      </c>
      <c r="O23" s="52">
        <v>70.974999999999994</v>
      </c>
      <c r="P23" s="52">
        <v>18.201000000000001</v>
      </c>
      <c r="Q23" s="52">
        <v>55.255000000000003</v>
      </c>
      <c r="R23" s="52">
        <v>19.21</v>
      </c>
      <c r="S23" s="52">
        <v>124.318</v>
      </c>
      <c r="T23" s="52">
        <v>35.869999999999997</v>
      </c>
      <c r="U23" s="52">
        <v>73.197000000000003</v>
      </c>
      <c r="V23" s="52">
        <v>38.845999999999997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</row>
    <row r="24" spans="1:53">
      <c r="A24" s="52" t="s">
        <v>184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</row>
    <row r="25" spans="1:53" ht="17">
      <c r="A25" s="52" t="s">
        <v>185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110" t="s">
        <v>79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3">
      <c r="A26" s="52" t="s">
        <v>186</v>
      </c>
      <c r="B26" s="52"/>
      <c r="C26" s="52">
        <v>12.555999999999999</v>
      </c>
      <c r="D26" s="52"/>
      <c r="E26" s="52"/>
      <c r="F26" s="52">
        <v>428.68200000000002</v>
      </c>
      <c r="G26" s="52">
        <v>441.971</v>
      </c>
      <c r="H26" s="52">
        <v>248.214</v>
      </c>
      <c r="I26" s="52">
        <v>257.71100000000001</v>
      </c>
      <c r="J26" s="52">
        <v>202</v>
      </c>
      <c r="K26" s="52">
        <v>187.571</v>
      </c>
      <c r="L26" s="52">
        <v>185.02199999999999</v>
      </c>
      <c r="M26" s="52">
        <v>176.53299999999999</v>
      </c>
      <c r="N26" s="52">
        <v>158.416</v>
      </c>
      <c r="O26" s="52">
        <v>11.653</v>
      </c>
      <c r="P26" s="52">
        <v>13.919</v>
      </c>
      <c r="Q26" s="52">
        <v>15.167999999999999</v>
      </c>
      <c r="R26" s="52">
        <v>131.27000000000001</v>
      </c>
      <c r="S26" s="52">
        <v>23.991</v>
      </c>
      <c r="T26" s="52">
        <v>17.390999999999998</v>
      </c>
      <c r="U26" s="52">
        <v>8.6110000000000007</v>
      </c>
      <c r="V26" s="52">
        <v>22.198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</row>
    <row r="27" spans="1:53">
      <c r="A27" s="52" t="s">
        <v>187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</row>
    <row r="28" spans="1:53">
      <c r="A28" s="52" t="s">
        <v>188</v>
      </c>
      <c r="B28" s="52"/>
      <c r="C28" s="52">
        <v>14.444000000000001</v>
      </c>
      <c r="D28" s="52"/>
      <c r="E28" s="52"/>
      <c r="F28" s="52">
        <v>16.091999999999999</v>
      </c>
      <c r="G28" s="52">
        <v>16.667000000000002</v>
      </c>
      <c r="H28" s="52">
        <v>17.738</v>
      </c>
      <c r="I28" s="52">
        <v>18.553999999999998</v>
      </c>
      <c r="J28" s="52">
        <v>18.824000000000002</v>
      </c>
      <c r="K28" s="52">
        <v>18.079000000000001</v>
      </c>
      <c r="L28" s="52">
        <v>18.722000000000001</v>
      </c>
      <c r="M28" s="52">
        <v>19.027000000000001</v>
      </c>
      <c r="N28" s="52">
        <v>17.821999999999999</v>
      </c>
      <c r="O28" s="52">
        <v>19.068000000000001</v>
      </c>
      <c r="P28" s="52">
        <v>20.343</v>
      </c>
      <c r="Q28" s="52">
        <v>18.417999999999999</v>
      </c>
      <c r="R28" s="52">
        <v>19.21</v>
      </c>
      <c r="S28" s="52">
        <v>21.81</v>
      </c>
      <c r="T28" s="52">
        <v>21.739000000000001</v>
      </c>
      <c r="U28" s="52">
        <v>30.14</v>
      </c>
      <c r="V28" s="52">
        <v>26.637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</row>
    <row r="29" spans="1:53">
      <c r="A29" s="52" t="s">
        <v>189</v>
      </c>
      <c r="B29" s="164"/>
      <c r="C29" s="164">
        <v>629</v>
      </c>
      <c r="D29" s="164"/>
      <c r="E29" s="164"/>
      <c r="F29" s="164">
        <v>741.49199999999996</v>
      </c>
      <c r="G29" s="164">
        <v>922.02</v>
      </c>
      <c r="H29" s="164">
        <v>821.072</v>
      </c>
      <c r="I29" s="164">
        <v>815.54100000000005</v>
      </c>
      <c r="J29" s="164">
        <v>774.94100000000003</v>
      </c>
      <c r="K29" s="164">
        <v>842.93700000000001</v>
      </c>
      <c r="L29" s="164">
        <v>775.33100000000002</v>
      </c>
      <c r="M29" s="164">
        <v>646.93600000000004</v>
      </c>
      <c r="N29" s="164">
        <v>722.77200000000005</v>
      </c>
      <c r="O29" s="164">
        <v>771.18499999999995</v>
      </c>
      <c r="P29" s="164">
        <v>754.81700000000001</v>
      </c>
      <c r="Q29" s="164">
        <v>743.22799999999995</v>
      </c>
      <c r="R29" s="164">
        <v>805.76300000000003</v>
      </c>
      <c r="S29" s="164">
        <v>934.57</v>
      </c>
      <c r="T29" s="164">
        <v>929.34799999999996</v>
      </c>
      <c r="U29" s="164">
        <v>1058.127</v>
      </c>
      <c r="V29" s="164">
        <v>1175.3599999999999</v>
      </c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</row>
    <row r="30" spans="1:53">
      <c r="A30" s="52" t="s">
        <v>190</v>
      </c>
      <c r="B30" s="52"/>
      <c r="C30" s="52">
        <v>870</v>
      </c>
      <c r="D30" s="52"/>
      <c r="E30" s="52"/>
      <c r="F30" s="52">
        <v>1393.23</v>
      </c>
      <c r="G30" s="52">
        <v>1634.672</v>
      </c>
      <c r="H30" s="52">
        <v>1277.0239999999999</v>
      </c>
      <c r="I30" s="52">
        <v>1350.6020000000001</v>
      </c>
      <c r="J30" s="52">
        <v>1220.7059999999999</v>
      </c>
      <c r="K30" s="52">
        <v>1418.079</v>
      </c>
      <c r="L30" s="52">
        <v>1269.8240000000001</v>
      </c>
      <c r="M30" s="52">
        <v>1198.732</v>
      </c>
      <c r="N30" s="52">
        <v>1217.8219999999999</v>
      </c>
      <c r="O30" s="52">
        <v>1274.364</v>
      </c>
      <c r="P30" s="52">
        <v>1193.79</v>
      </c>
      <c r="Q30" s="52">
        <v>1261.105</v>
      </c>
      <c r="R30" s="52">
        <v>1426.894</v>
      </c>
      <c r="S30" s="52">
        <v>1603.0530000000001</v>
      </c>
      <c r="T30" s="52">
        <v>1471.739</v>
      </c>
      <c r="U30" s="52">
        <v>1692.1420000000001</v>
      </c>
      <c r="V30" s="52">
        <v>1844.617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</row>
    <row r="31" spans="1:5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</row>
    <row r="32" spans="1:53">
      <c r="A32" s="52" t="s">
        <v>191</v>
      </c>
      <c r="B32" s="52"/>
      <c r="C32" s="52">
        <v>986.33299999999997</v>
      </c>
      <c r="D32" s="52"/>
      <c r="E32" s="52"/>
      <c r="F32" s="52">
        <v>698.61099999999999</v>
      </c>
      <c r="G32" s="52">
        <v>731.50900000000001</v>
      </c>
      <c r="H32" s="52">
        <v>717.5</v>
      </c>
      <c r="I32" s="52">
        <v>726.26499999999999</v>
      </c>
      <c r="J32" s="52">
        <v>708.82399999999996</v>
      </c>
      <c r="K32" s="52">
        <v>702.82500000000005</v>
      </c>
      <c r="L32" s="52">
        <v>685.02200000000005</v>
      </c>
      <c r="M32" s="52">
        <v>653.27700000000004</v>
      </c>
      <c r="N32" s="52">
        <v>609.90099999999995</v>
      </c>
      <c r="O32" s="52">
        <v>655.72</v>
      </c>
      <c r="P32" s="52">
        <v>662.74099999999999</v>
      </c>
      <c r="Q32" s="52">
        <v>671.72299999999996</v>
      </c>
      <c r="R32" s="52">
        <v>661.68600000000004</v>
      </c>
      <c r="S32" s="52">
        <v>677.20799999999997</v>
      </c>
      <c r="T32" s="52">
        <v>1160.8699999999999</v>
      </c>
      <c r="U32" s="52">
        <v>1155.0050000000001</v>
      </c>
      <c r="V32" s="52">
        <v>1190.8989999999999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</row>
    <row r="33" spans="1:53">
      <c r="A33" s="52" t="s">
        <v>192</v>
      </c>
      <c r="B33" s="52"/>
      <c r="C33" s="52">
        <v>163.88900000000001</v>
      </c>
      <c r="D33" s="52"/>
      <c r="E33" s="52"/>
      <c r="F33" s="52">
        <v>166.148</v>
      </c>
      <c r="G33" s="52">
        <v>170.68100000000001</v>
      </c>
      <c r="H33" s="52">
        <v>172.857</v>
      </c>
      <c r="I33" s="52">
        <v>171.928</v>
      </c>
      <c r="J33" s="52">
        <v>165.29400000000001</v>
      </c>
      <c r="K33" s="52">
        <v>157.06200000000001</v>
      </c>
      <c r="L33" s="52">
        <v>150.881</v>
      </c>
      <c r="M33" s="52">
        <v>142.70599999999999</v>
      </c>
      <c r="N33" s="52">
        <v>128.71299999999999</v>
      </c>
      <c r="O33" s="52">
        <v>148.30500000000001</v>
      </c>
      <c r="P33" s="52">
        <v>145.61000000000001</v>
      </c>
      <c r="Q33" s="52">
        <v>192.84899999999999</v>
      </c>
      <c r="R33" s="52">
        <v>195.304</v>
      </c>
      <c r="S33" s="52">
        <v>208.28800000000001</v>
      </c>
      <c r="T33" s="52">
        <v>207.60900000000001</v>
      </c>
      <c r="U33" s="52">
        <v>282.024</v>
      </c>
      <c r="V33" s="52">
        <v>290.78800000000001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</row>
    <row r="34" spans="1:53">
      <c r="A34" s="52" t="s">
        <v>193</v>
      </c>
      <c r="B34" s="52"/>
      <c r="C34" s="52">
        <v>8.5559999999999992</v>
      </c>
      <c r="D34" s="52"/>
      <c r="E34" s="52"/>
      <c r="F34" s="52"/>
      <c r="G34" s="52">
        <v>10.827</v>
      </c>
      <c r="H34" s="52"/>
      <c r="I34" s="52">
        <v>8.3130000000000006</v>
      </c>
      <c r="J34" s="52"/>
      <c r="K34" s="52">
        <v>11.298999999999999</v>
      </c>
      <c r="L34" s="52"/>
      <c r="M34" s="52">
        <v>8.4570000000000007</v>
      </c>
      <c r="N34" s="52"/>
      <c r="O34" s="52">
        <v>11.653</v>
      </c>
      <c r="P34" s="52"/>
      <c r="Q34" s="52">
        <v>9.7509999999999994</v>
      </c>
      <c r="R34" s="52"/>
      <c r="S34" s="52">
        <v>15.266999999999999</v>
      </c>
      <c r="T34" s="52"/>
      <c r="U34" s="52">
        <v>10.763999999999999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</row>
    <row r="35" spans="1:53">
      <c r="A35" s="52" t="s">
        <v>185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</row>
    <row r="36" spans="1:53">
      <c r="A36" s="52" t="s">
        <v>194</v>
      </c>
      <c r="B36" s="164"/>
      <c r="C36" s="164">
        <v>527.77800000000002</v>
      </c>
      <c r="D36" s="164"/>
      <c r="E36" s="164"/>
      <c r="F36" s="164">
        <v>585.69100000000003</v>
      </c>
      <c r="G36" s="164">
        <v>616.30100000000004</v>
      </c>
      <c r="H36" s="164">
        <v>597.5</v>
      </c>
      <c r="I36" s="164">
        <v>581.68700000000001</v>
      </c>
      <c r="J36" s="164">
        <v>608.82299999999998</v>
      </c>
      <c r="K36" s="164">
        <v>579.66200000000003</v>
      </c>
      <c r="L36" s="164">
        <v>523.12800000000004</v>
      </c>
      <c r="M36" s="164">
        <v>424.94600000000003</v>
      </c>
      <c r="N36" s="164">
        <v>386.13799999999998</v>
      </c>
      <c r="O36" s="164">
        <v>412.077</v>
      </c>
      <c r="P36" s="164">
        <v>449.67899999999997</v>
      </c>
      <c r="Q36" s="164">
        <v>469.12200000000001</v>
      </c>
      <c r="R36" s="164">
        <v>427.96199999999999</v>
      </c>
      <c r="S36" s="164">
        <v>479.82600000000002</v>
      </c>
      <c r="T36" s="164">
        <v>466.30399999999997</v>
      </c>
      <c r="U36" s="164">
        <v>604.952</v>
      </c>
      <c r="V36" s="164">
        <v>715.87099999999998</v>
      </c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</row>
    <row r="37" spans="1:53">
      <c r="A37" s="165" t="s">
        <v>195</v>
      </c>
      <c r="B37" s="165"/>
      <c r="C37" s="165">
        <v>2556.556</v>
      </c>
      <c r="D37" s="165"/>
      <c r="E37" s="165"/>
      <c r="F37" s="165">
        <v>2843.68</v>
      </c>
      <c r="G37" s="165">
        <v>3163.99</v>
      </c>
      <c r="H37" s="165">
        <v>2764.8809999999999</v>
      </c>
      <c r="I37" s="165">
        <v>2838.7950000000001</v>
      </c>
      <c r="J37" s="165">
        <v>2703.6469999999999</v>
      </c>
      <c r="K37" s="165">
        <v>2868.9270000000001</v>
      </c>
      <c r="L37" s="165">
        <v>2628.855</v>
      </c>
      <c r="M37" s="165">
        <v>2428.1179999999999</v>
      </c>
      <c r="N37" s="165">
        <v>2342.5740000000001</v>
      </c>
      <c r="O37" s="165">
        <v>2502.1190000000001</v>
      </c>
      <c r="P37" s="165">
        <v>2451.8200000000002</v>
      </c>
      <c r="Q37" s="165">
        <v>2604.5500000000002</v>
      </c>
      <c r="R37" s="165">
        <v>2711.846</v>
      </c>
      <c r="S37" s="165">
        <v>2983.6419999999998</v>
      </c>
      <c r="T37" s="165">
        <v>3306.5219999999999</v>
      </c>
      <c r="U37" s="165">
        <v>3744.8870000000002</v>
      </c>
      <c r="V37" s="165">
        <v>4042.1750000000002</v>
      </c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</row>
    <row r="38" spans="1:5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</row>
    <row r="39" spans="1:53">
      <c r="A39" s="165" t="s">
        <v>196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</row>
    <row r="40" spans="1:53">
      <c r="A40" s="52" t="s">
        <v>197</v>
      </c>
      <c r="B40" s="52"/>
      <c r="C40" s="52">
        <v>440.77800000000002</v>
      </c>
      <c r="D40" s="52"/>
      <c r="E40" s="52"/>
      <c r="F40" s="52">
        <v>705.07500000000005</v>
      </c>
      <c r="G40" s="52">
        <v>726.03399999999999</v>
      </c>
      <c r="H40" s="52">
        <v>710.59500000000003</v>
      </c>
      <c r="I40" s="52">
        <v>702.65099999999995</v>
      </c>
      <c r="J40" s="52">
        <v>686.11800000000005</v>
      </c>
      <c r="K40" s="52">
        <v>606.78</v>
      </c>
      <c r="L40" s="52">
        <v>642.07000000000005</v>
      </c>
      <c r="M40" s="52">
        <v>588.79499999999996</v>
      </c>
      <c r="N40" s="52">
        <v>551.48500000000001</v>
      </c>
      <c r="O40" s="52">
        <v>500</v>
      </c>
      <c r="P40" s="52">
        <v>505.35300000000001</v>
      </c>
      <c r="Q40" s="52">
        <v>511.37599999999998</v>
      </c>
      <c r="R40" s="52">
        <v>503.73500000000001</v>
      </c>
      <c r="S40" s="52">
        <v>668.48400000000004</v>
      </c>
      <c r="T40" s="52">
        <v>514.13</v>
      </c>
      <c r="U40" s="52">
        <v>509.15</v>
      </c>
      <c r="V40" s="52">
        <v>524.97199999999998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</row>
    <row r="41" spans="1:53">
      <c r="A41" s="52" t="s">
        <v>198</v>
      </c>
      <c r="B41" s="52"/>
      <c r="C41" s="52">
        <v>-239.77799999999999</v>
      </c>
      <c r="D41" s="52"/>
      <c r="E41" s="52"/>
      <c r="F41" s="52">
        <v>-392.72</v>
      </c>
      <c r="G41" s="52">
        <v>-342.57900000000001</v>
      </c>
      <c r="H41" s="52">
        <v>-360.952</v>
      </c>
      <c r="I41" s="52">
        <v>-371.928</v>
      </c>
      <c r="J41" s="52">
        <v>-346.471</v>
      </c>
      <c r="K41" s="52">
        <v>-193.22</v>
      </c>
      <c r="L41" s="52">
        <v>-257.709</v>
      </c>
      <c r="M41" s="52">
        <v>-247.357</v>
      </c>
      <c r="N41" s="52">
        <v>-209.90100000000001</v>
      </c>
      <c r="O41" s="52">
        <v>-58.262999999999998</v>
      </c>
      <c r="P41" s="52">
        <v>-80.3</v>
      </c>
      <c r="Q41" s="52">
        <v>-114.843</v>
      </c>
      <c r="R41" s="52">
        <v>-101.387</v>
      </c>
      <c r="S41" s="52">
        <v>52.344999999999999</v>
      </c>
      <c r="T41" s="52">
        <v>185.87</v>
      </c>
      <c r="U41" s="52">
        <v>107.643</v>
      </c>
      <c r="V41" s="52">
        <v>102.10899999999999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</row>
    <row r="42" spans="1:53">
      <c r="A42" s="52" t="s">
        <v>199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</row>
    <row r="43" spans="1:53">
      <c r="A43" s="52" t="s">
        <v>200</v>
      </c>
      <c r="B43" s="52"/>
      <c r="C43" s="52">
        <v>11</v>
      </c>
      <c r="D43" s="52"/>
      <c r="E43" s="52"/>
      <c r="F43" s="52">
        <v>124</v>
      </c>
      <c r="G43" s="52">
        <v>128</v>
      </c>
      <c r="H43" s="52">
        <v>125</v>
      </c>
      <c r="I43" s="52">
        <v>127</v>
      </c>
      <c r="J43" s="52">
        <v>124</v>
      </c>
      <c r="K43" s="52">
        <v>119</v>
      </c>
      <c r="L43" s="52">
        <v>116</v>
      </c>
      <c r="M43" s="52">
        <v>111</v>
      </c>
      <c r="N43" s="52">
        <v>104</v>
      </c>
      <c r="O43" s="52">
        <v>111</v>
      </c>
      <c r="P43" s="52">
        <v>112</v>
      </c>
      <c r="Q43" s="52">
        <v>114</v>
      </c>
      <c r="R43" s="52">
        <v>112</v>
      </c>
      <c r="S43" s="52">
        <v>126</v>
      </c>
      <c r="T43" s="52">
        <v>126</v>
      </c>
      <c r="U43" s="52">
        <v>125</v>
      </c>
      <c r="V43" s="52">
        <v>129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</row>
    <row r="44" spans="1:53">
      <c r="A44" s="52" t="s">
        <v>201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</row>
    <row r="45" spans="1:53">
      <c r="A45" s="52" t="s">
        <v>202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</row>
    <row r="46" spans="1:53">
      <c r="A46" s="52" t="s">
        <v>128</v>
      </c>
      <c r="B46" s="52"/>
      <c r="C46" s="52">
        <v>15.111000000000001</v>
      </c>
      <c r="D46" s="52"/>
      <c r="E46" s="52"/>
      <c r="F46" s="52">
        <v>12.122</v>
      </c>
      <c r="G46" s="52">
        <v>15.693</v>
      </c>
      <c r="H46" s="52">
        <v>15.476000000000001</v>
      </c>
      <c r="I46" s="52">
        <v>13.494</v>
      </c>
      <c r="J46" s="52">
        <v>11.882</v>
      </c>
      <c r="K46" s="52">
        <v>12.429</v>
      </c>
      <c r="L46" s="52">
        <v>13.215999999999999</v>
      </c>
      <c r="M46" s="52">
        <v>12.685</v>
      </c>
      <c r="N46" s="52">
        <v>9.9009999999999998</v>
      </c>
      <c r="O46" s="52">
        <v>13.771000000000001</v>
      </c>
      <c r="P46" s="52">
        <v>11.776999999999999</v>
      </c>
      <c r="Q46" s="52">
        <v>15.167999999999999</v>
      </c>
      <c r="R46" s="52">
        <v>13.874000000000001</v>
      </c>
      <c r="S46" s="52">
        <v>17.448</v>
      </c>
      <c r="T46" s="52">
        <v>16.303999999999998</v>
      </c>
      <c r="U46" s="52">
        <v>16.146000000000001</v>
      </c>
      <c r="V46" s="52">
        <v>16.648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</row>
    <row r="47" spans="1:53">
      <c r="A47" s="52" t="s">
        <v>203</v>
      </c>
      <c r="B47" s="164"/>
      <c r="C47" s="164">
        <v>-55.110999999999997</v>
      </c>
      <c r="D47" s="164"/>
      <c r="E47" s="164"/>
      <c r="F47" s="164">
        <v>-82.091999999999999</v>
      </c>
      <c r="G47" s="164">
        <v>-105.25</v>
      </c>
      <c r="H47" s="164">
        <v>-59.167000000000002</v>
      </c>
      <c r="I47" s="164">
        <v>-55.554000000000002</v>
      </c>
      <c r="J47" s="164">
        <v>-65.293999999999997</v>
      </c>
      <c r="K47" s="164">
        <v>-73.802999999999997</v>
      </c>
      <c r="L47" s="164">
        <v>-0.36099999999999</v>
      </c>
      <c r="M47" s="164">
        <v>81.388999999999996</v>
      </c>
      <c r="N47" s="164">
        <v>107.881</v>
      </c>
      <c r="O47" s="164">
        <v>87.093999999999994</v>
      </c>
      <c r="P47" s="164">
        <v>77.507999999999996</v>
      </c>
      <c r="Q47" s="164">
        <v>68.015000000000001</v>
      </c>
      <c r="R47" s="164">
        <v>103.58199999999999</v>
      </c>
      <c r="S47" s="164">
        <v>34.305</v>
      </c>
      <c r="T47" s="164">
        <v>41.392000000000003</v>
      </c>
      <c r="U47" s="164">
        <v>59.069000000000003</v>
      </c>
      <c r="V47" s="164">
        <v>33.042000000000002</v>
      </c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</row>
    <row r="48" spans="1:53">
      <c r="A48" s="165" t="s">
        <v>204</v>
      </c>
      <c r="B48" s="165"/>
      <c r="C48" s="165">
        <v>172</v>
      </c>
      <c r="D48" s="165"/>
      <c r="E48" s="165"/>
      <c r="F48" s="165">
        <v>366.38499999999999</v>
      </c>
      <c r="G48" s="165">
        <v>421.89800000000002</v>
      </c>
      <c r="H48" s="165">
        <v>430.952</v>
      </c>
      <c r="I48" s="165">
        <v>415.66300000000001</v>
      </c>
      <c r="J48" s="165">
        <v>410.23500000000001</v>
      </c>
      <c r="K48" s="165">
        <v>471.18599999999998</v>
      </c>
      <c r="L48" s="165">
        <v>513.21600000000001</v>
      </c>
      <c r="M48" s="165">
        <v>546.51199999999994</v>
      </c>
      <c r="N48" s="165">
        <v>563.36599999999999</v>
      </c>
      <c r="O48" s="165">
        <v>653.60199999999998</v>
      </c>
      <c r="P48" s="165">
        <v>626.33799999999997</v>
      </c>
      <c r="Q48" s="165">
        <v>593.71600000000001</v>
      </c>
      <c r="R48" s="165">
        <v>631.80399999999997</v>
      </c>
      <c r="S48" s="165">
        <v>898.58199999999999</v>
      </c>
      <c r="T48" s="165">
        <v>883.69600000000003</v>
      </c>
      <c r="U48" s="165">
        <v>817.00800000000004</v>
      </c>
      <c r="V48" s="165">
        <v>805.77099999999996</v>
      </c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</row>
    <row r="49" spans="1:5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</row>
    <row r="50" spans="1:53" ht="17" thickBot="1">
      <c r="A50" s="165" t="s">
        <v>205</v>
      </c>
      <c r="B50" s="170"/>
      <c r="C50" s="170">
        <v>2728.556</v>
      </c>
      <c r="D50" s="170"/>
      <c r="E50" s="170"/>
      <c r="F50" s="170">
        <v>3210.0650000000001</v>
      </c>
      <c r="G50" s="170">
        <v>3585.8879999999999</v>
      </c>
      <c r="H50" s="170">
        <v>3195.8330000000001</v>
      </c>
      <c r="I50" s="170">
        <v>3254.4580000000001</v>
      </c>
      <c r="J50" s="170">
        <v>3113.8820000000001</v>
      </c>
      <c r="K50" s="170">
        <v>3340.1129999999998</v>
      </c>
      <c r="L50" s="170">
        <v>3142.0709999999999</v>
      </c>
      <c r="M50" s="170">
        <v>2974.63</v>
      </c>
      <c r="N50" s="170">
        <v>2905.94</v>
      </c>
      <c r="O50" s="170">
        <v>3155.721</v>
      </c>
      <c r="P50" s="170">
        <v>3078.1579999999999</v>
      </c>
      <c r="Q50" s="170">
        <v>3198.2660000000001</v>
      </c>
      <c r="R50" s="170">
        <v>3343.65</v>
      </c>
      <c r="S50" s="170">
        <v>3882.2240000000002</v>
      </c>
      <c r="T50" s="170">
        <v>4190.2179999999998</v>
      </c>
      <c r="U50" s="170">
        <v>4561.8950000000004</v>
      </c>
      <c r="V50" s="170">
        <v>4847.9459999999999</v>
      </c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</row>
    <row r="51" spans="1:53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>
      <c r="A52" s="165" t="s">
        <v>206</v>
      </c>
      <c r="B52" s="52">
        <v>105</v>
      </c>
      <c r="C52" s="52">
        <v>105</v>
      </c>
      <c r="D52" s="52">
        <v>105</v>
      </c>
      <c r="E52" s="52">
        <v>105</v>
      </c>
      <c r="F52" s="52">
        <v>105</v>
      </c>
      <c r="G52" s="52">
        <v>105</v>
      </c>
      <c r="H52" s="52">
        <v>104.762</v>
      </c>
      <c r="I52" s="52">
        <v>102.93</v>
      </c>
      <c r="J52" s="52">
        <v>105</v>
      </c>
      <c r="K52" s="52">
        <v>105</v>
      </c>
      <c r="L52" s="52">
        <v>105</v>
      </c>
      <c r="M52" s="52">
        <v>105</v>
      </c>
      <c r="N52" s="52">
        <v>105</v>
      </c>
      <c r="O52" s="52">
        <v>105</v>
      </c>
      <c r="P52" s="52">
        <v>105</v>
      </c>
      <c r="Q52" s="52">
        <v>115.5</v>
      </c>
      <c r="R52" s="52">
        <v>115.5</v>
      </c>
      <c r="S52" s="52">
        <v>115.5</v>
      </c>
      <c r="T52" s="52">
        <v>115.5</v>
      </c>
      <c r="U52" s="52">
        <v>115.5</v>
      </c>
      <c r="V52" s="52">
        <v>106.905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  <row r="53" spans="1: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</row>
    <row r="54" spans="1:53">
      <c r="A54" s="165" t="s">
        <v>207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</row>
    <row r="55" spans="1:53">
      <c r="A55" s="52" t="s">
        <v>208</v>
      </c>
      <c r="B55" s="168">
        <f t="shared" ref="B55:BA55" si="0">B48</f>
        <v>0</v>
      </c>
      <c r="C55" s="168">
        <f t="shared" si="0"/>
        <v>172</v>
      </c>
      <c r="D55" s="168">
        <f t="shared" si="0"/>
        <v>0</v>
      </c>
      <c r="E55" s="168">
        <f t="shared" si="0"/>
        <v>0</v>
      </c>
      <c r="F55" s="168">
        <f t="shared" si="0"/>
        <v>366.38499999999999</v>
      </c>
      <c r="G55" s="168">
        <f t="shared" si="0"/>
        <v>421.89800000000002</v>
      </c>
      <c r="H55" s="168">
        <f t="shared" si="0"/>
        <v>430.952</v>
      </c>
      <c r="I55" s="168">
        <f t="shared" si="0"/>
        <v>415.66300000000001</v>
      </c>
      <c r="J55" s="168">
        <f t="shared" si="0"/>
        <v>410.23500000000001</v>
      </c>
      <c r="K55" s="168">
        <f t="shared" si="0"/>
        <v>471.18599999999998</v>
      </c>
      <c r="L55" s="168">
        <f t="shared" si="0"/>
        <v>513.21600000000001</v>
      </c>
      <c r="M55" s="168">
        <f t="shared" si="0"/>
        <v>546.51199999999994</v>
      </c>
      <c r="N55" s="168">
        <f t="shared" si="0"/>
        <v>563.36599999999999</v>
      </c>
      <c r="O55" s="168">
        <f t="shared" si="0"/>
        <v>653.60199999999998</v>
      </c>
      <c r="P55" s="168">
        <f t="shared" si="0"/>
        <v>626.33799999999997</v>
      </c>
      <c r="Q55" s="168">
        <f t="shared" si="0"/>
        <v>593.71600000000001</v>
      </c>
      <c r="R55" s="168">
        <f t="shared" si="0"/>
        <v>631.80399999999997</v>
      </c>
      <c r="S55" s="168">
        <f t="shared" si="0"/>
        <v>898.58199999999999</v>
      </c>
      <c r="T55" s="168">
        <f t="shared" si="0"/>
        <v>883.69600000000003</v>
      </c>
      <c r="U55" s="168">
        <f t="shared" si="0"/>
        <v>817.00800000000004</v>
      </c>
      <c r="V55" s="168">
        <f t="shared" si="0"/>
        <v>805.77099999999996</v>
      </c>
      <c r="W55" s="168">
        <f t="shared" si="0"/>
        <v>0</v>
      </c>
      <c r="X55" s="168">
        <f t="shared" si="0"/>
        <v>0</v>
      </c>
      <c r="Y55" s="168">
        <f t="shared" si="0"/>
        <v>0</v>
      </c>
      <c r="Z55" s="168">
        <f t="shared" si="0"/>
        <v>0</v>
      </c>
      <c r="AA55" s="168">
        <f t="shared" si="0"/>
        <v>0</v>
      </c>
      <c r="AB55" s="168">
        <f t="shared" si="0"/>
        <v>0</v>
      </c>
      <c r="AC55" s="168">
        <f t="shared" si="0"/>
        <v>0</v>
      </c>
      <c r="AD55" s="168">
        <f t="shared" si="0"/>
        <v>0</v>
      </c>
      <c r="AE55" s="168">
        <f t="shared" si="0"/>
        <v>0</v>
      </c>
      <c r="AF55" s="168">
        <f t="shared" si="0"/>
        <v>0</v>
      </c>
      <c r="AG55" s="168">
        <f t="shared" si="0"/>
        <v>0</v>
      </c>
      <c r="AH55" s="168">
        <f t="shared" si="0"/>
        <v>0</v>
      </c>
      <c r="AI55" s="168">
        <f t="shared" si="0"/>
        <v>0</v>
      </c>
      <c r="AJ55" s="168">
        <f t="shared" si="0"/>
        <v>0</v>
      </c>
      <c r="AK55" s="168">
        <f t="shared" si="0"/>
        <v>0</v>
      </c>
      <c r="AL55" s="168">
        <f t="shared" si="0"/>
        <v>0</v>
      </c>
      <c r="AM55" s="168">
        <f t="shared" si="0"/>
        <v>0</v>
      </c>
      <c r="AN55" s="168">
        <f t="shared" si="0"/>
        <v>0</v>
      </c>
      <c r="AO55" s="168">
        <f t="shared" si="0"/>
        <v>0</v>
      </c>
      <c r="AP55" s="168">
        <f t="shared" si="0"/>
        <v>0</v>
      </c>
      <c r="AQ55" s="168">
        <f t="shared" si="0"/>
        <v>0</v>
      </c>
      <c r="AR55" s="168">
        <f t="shared" si="0"/>
        <v>0</v>
      </c>
      <c r="AS55" s="168">
        <f t="shared" si="0"/>
        <v>0</v>
      </c>
      <c r="AT55" s="168">
        <f t="shared" si="0"/>
        <v>0</v>
      </c>
      <c r="AU55" s="168">
        <f t="shared" si="0"/>
        <v>0</v>
      </c>
      <c r="AV55" s="168">
        <f t="shared" si="0"/>
        <v>0</v>
      </c>
      <c r="AW55" s="168">
        <f t="shared" si="0"/>
        <v>0</v>
      </c>
      <c r="AX55" s="168">
        <f t="shared" si="0"/>
        <v>0</v>
      </c>
      <c r="AY55" s="168">
        <f t="shared" si="0"/>
        <v>0</v>
      </c>
      <c r="AZ55" s="168">
        <f t="shared" si="0"/>
        <v>0</v>
      </c>
      <c r="BA55" s="168">
        <f t="shared" si="0"/>
        <v>0</v>
      </c>
    </row>
    <row r="56" spans="1:53">
      <c r="A56" s="52" t="s">
        <v>209</v>
      </c>
      <c r="B56" s="168">
        <f t="shared" ref="B56:BA56" si="1">B32+B33</f>
        <v>0</v>
      </c>
      <c r="C56" s="168">
        <f t="shared" si="1"/>
        <v>1150.222</v>
      </c>
      <c r="D56" s="168">
        <f t="shared" si="1"/>
        <v>0</v>
      </c>
      <c r="E56" s="168">
        <f t="shared" si="1"/>
        <v>0</v>
      </c>
      <c r="F56" s="168">
        <f t="shared" si="1"/>
        <v>864.75900000000001</v>
      </c>
      <c r="G56" s="168">
        <f t="shared" si="1"/>
        <v>902.19</v>
      </c>
      <c r="H56" s="168">
        <f t="shared" si="1"/>
        <v>890.35699999999997</v>
      </c>
      <c r="I56" s="168">
        <f t="shared" si="1"/>
        <v>898.19299999999998</v>
      </c>
      <c r="J56" s="168">
        <f t="shared" si="1"/>
        <v>874.11799999999994</v>
      </c>
      <c r="K56" s="168">
        <f t="shared" si="1"/>
        <v>859.88700000000006</v>
      </c>
      <c r="L56" s="168">
        <f t="shared" si="1"/>
        <v>835.90300000000002</v>
      </c>
      <c r="M56" s="168">
        <f t="shared" si="1"/>
        <v>795.98300000000006</v>
      </c>
      <c r="N56" s="168">
        <f t="shared" si="1"/>
        <v>738.61399999999992</v>
      </c>
      <c r="O56" s="168">
        <f t="shared" si="1"/>
        <v>804.02500000000009</v>
      </c>
      <c r="P56" s="168">
        <f t="shared" si="1"/>
        <v>808.351</v>
      </c>
      <c r="Q56" s="168">
        <f t="shared" si="1"/>
        <v>864.57199999999989</v>
      </c>
      <c r="R56" s="168">
        <f t="shared" si="1"/>
        <v>856.99</v>
      </c>
      <c r="S56" s="168">
        <f t="shared" si="1"/>
        <v>885.49599999999998</v>
      </c>
      <c r="T56" s="168">
        <f t="shared" si="1"/>
        <v>1368.4789999999998</v>
      </c>
      <c r="U56" s="168">
        <f t="shared" si="1"/>
        <v>1437.029</v>
      </c>
      <c r="V56" s="168">
        <f t="shared" si="1"/>
        <v>1481.6869999999999</v>
      </c>
      <c r="W56" s="168">
        <f t="shared" si="1"/>
        <v>0</v>
      </c>
      <c r="X56" s="168">
        <f t="shared" si="1"/>
        <v>0</v>
      </c>
      <c r="Y56" s="168">
        <f t="shared" si="1"/>
        <v>0</v>
      </c>
      <c r="Z56" s="168">
        <f t="shared" si="1"/>
        <v>0</v>
      </c>
      <c r="AA56" s="168">
        <f t="shared" si="1"/>
        <v>0</v>
      </c>
      <c r="AB56" s="168">
        <f t="shared" si="1"/>
        <v>0</v>
      </c>
      <c r="AC56" s="168">
        <f t="shared" si="1"/>
        <v>0</v>
      </c>
      <c r="AD56" s="168">
        <f t="shared" si="1"/>
        <v>0</v>
      </c>
      <c r="AE56" s="168">
        <f t="shared" si="1"/>
        <v>0</v>
      </c>
      <c r="AF56" s="168">
        <f t="shared" si="1"/>
        <v>0</v>
      </c>
      <c r="AG56" s="168">
        <f t="shared" si="1"/>
        <v>0</v>
      </c>
      <c r="AH56" s="168">
        <f t="shared" si="1"/>
        <v>0</v>
      </c>
      <c r="AI56" s="168">
        <f t="shared" si="1"/>
        <v>0</v>
      </c>
      <c r="AJ56" s="168">
        <f t="shared" si="1"/>
        <v>0</v>
      </c>
      <c r="AK56" s="168">
        <f t="shared" si="1"/>
        <v>0</v>
      </c>
      <c r="AL56" s="168">
        <f t="shared" si="1"/>
        <v>0</v>
      </c>
      <c r="AM56" s="168">
        <f t="shared" si="1"/>
        <v>0</v>
      </c>
      <c r="AN56" s="168">
        <f t="shared" si="1"/>
        <v>0</v>
      </c>
      <c r="AO56" s="168">
        <f t="shared" si="1"/>
        <v>0</v>
      </c>
      <c r="AP56" s="168">
        <f t="shared" si="1"/>
        <v>0</v>
      </c>
      <c r="AQ56" s="168">
        <f t="shared" si="1"/>
        <v>0</v>
      </c>
      <c r="AR56" s="168">
        <f t="shared" si="1"/>
        <v>0</v>
      </c>
      <c r="AS56" s="168">
        <f t="shared" si="1"/>
        <v>0</v>
      </c>
      <c r="AT56" s="168">
        <f t="shared" si="1"/>
        <v>0</v>
      </c>
      <c r="AU56" s="168">
        <f t="shared" si="1"/>
        <v>0</v>
      </c>
      <c r="AV56" s="168">
        <f t="shared" si="1"/>
        <v>0</v>
      </c>
      <c r="AW56" s="168">
        <f t="shared" si="1"/>
        <v>0</v>
      </c>
      <c r="AX56" s="168">
        <f t="shared" si="1"/>
        <v>0</v>
      </c>
      <c r="AY56" s="168">
        <f t="shared" si="1"/>
        <v>0</v>
      </c>
      <c r="AZ56" s="168">
        <f t="shared" si="1"/>
        <v>0</v>
      </c>
      <c r="BA56" s="168">
        <f t="shared" si="1"/>
        <v>0</v>
      </c>
    </row>
    <row r="57" spans="1:53">
      <c r="A57" s="52" t="s">
        <v>210</v>
      </c>
      <c r="B57" s="168">
        <f t="shared" ref="B57:BA57" si="2">B26</f>
        <v>0</v>
      </c>
      <c r="C57" s="168">
        <f t="shared" si="2"/>
        <v>12.555999999999999</v>
      </c>
      <c r="D57" s="168">
        <f t="shared" si="2"/>
        <v>0</v>
      </c>
      <c r="E57" s="168">
        <f t="shared" si="2"/>
        <v>0</v>
      </c>
      <c r="F57" s="168">
        <f t="shared" si="2"/>
        <v>428.68200000000002</v>
      </c>
      <c r="G57" s="168">
        <f t="shared" si="2"/>
        <v>441.971</v>
      </c>
      <c r="H57" s="168">
        <f t="shared" si="2"/>
        <v>248.214</v>
      </c>
      <c r="I57" s="168">
        <f t="shared" si="2"/>
        <v>257.71100000000001</v>
      </c>
      <c r="J57" s="168">
        <f t="shared" si="2"/>
        <v>202</v>
      </c>
      <c r="K57" s="168">
        <f t="shared" si="2"/>
        <v>187.571</v>
      </c>
      <c r="L57" s="168">
        <f t="shared" si="2"/>
        <v>185.02199999999999</v>
      </c>
      <c r="M57" s="168">
        <f t="shared" si="2"/>
        <v>176.53299999999999</v>
      </c>
      <c r="N57" s="168">
        <f t="shared" si="2"/>
        <v>158.416</v>
      </c>
      <c r="O57" s="168">
        <f t="shared" si="2"/>
        <v>11.653</v>
      </c>
      <c r="P57" s="168">
        <f t="shared" si="2"/>
        <v>13.919</v>
      </c>
      <c r="Q57" s="168">
        <f t="shared" si="2"/>
        <v>15.167999999999999</v>
      </c>
      <c r="R57" s="168">
        <f t="shared" si="2"/>
        <v>131.27000000000001</v>
      </c>
      <c r="S57" s="168">
        <f t="shared" si="2"/>
        <v>23.991</v>
      </c>
      <c r="T57" s="168">
        <f t="shared" si="2"/>
        <v>17.390999999999998</v>
      </c>
      <c r="U57" s="168">
        <f t="shared" si="2"/>
        <v>8.6110000000000007</v>
      </c>
      <c r="V57" s="168">
        <f t="shared" si="2"/>
        <v>22.198</v>
      </c>
      <c r="W57" s="168">
        <f t="shared" si="2"/>
        <v>0</v>
      </c>
      <c r="X57" s="168">
        <f t="shared" si="2"/>
        <v>0</v>
      </c>
      <c r="Y57" s="168">
        <f t="shared" si="2"/>
        <v>0</v>
      </c>
      <c r="Z57" s="168">
        <f t="shared" si="2"/>
        <v>0</v>
      </c>
      <c r="AA57" s="168">
        <f t="shared" si="2"/>
        <v>0</v>
      </c>
      <c r="AB57" s="168">
        <f t="shared" si="2"/>
        <v>0</v>
      </c>
      <c r="AC57" s="168">
        <f t="shared" si="2"/>
        <v>0</v>
      </c>
      <c r="AD57" s="168">
        <f t="shared" si="2"/>
        <v>0</v>
      </c>
      <c r="AE57" s="168">
        <f t="shared" si="2"/>
        <v>0</v>
      </c>
      <c r="AF57" s="168">
        <f t="shared" si="2"/>
        <v>0</v>
      </c>
      <c r="AG57" s="168">
        <f t="shared" si="2"/>
        <v>0</v>
      </c>
      <c r="AH57" s="168">
        <f t="shared" si="2"/>
        <v>0</v>
      </c>
      <c r="AI57" s="168">
        <f t="shared" si="2"/>
        <v>0</v>
      </c>
      <c r="AJ57" s="168">
        <f t="shared" si="2"/>
        <v>0</v>
      </c>
      <c r="AK57" s="168">
        <f t="shared" si="2"/>
        <v>0</v>
      </c>
      <c r="AL57" s="168">
        <f t="shared" si="2"/>
        <v>0</v>
      </c>
      <c r="AM57" s="168">
        <f t="shared" si="2"/>
        <v>0</v>
      </c>
      <c r="AN57" s="168">
        <f t="shared" si="2"/>
        <v>0</v>
      </c>
      <c r="AO57" s="168">
        <f t="shared" si="2"/>
        <v>0</v>
      </c>
      <c r="AP57" s="168">
        <f t="shared" si="2"/>
        <v>0</v>
      </c>
      <c r="AQ57" s="168">
        <f t="shared" si="2"/>
        <v>0</v>
      </c>
      <c r="AR57" s="168">
        <f t="shared" si="2"/>
        <v>0</v>
      </c>
      <c r="AS57" s="168">
        <f t="shared" si="2"/>
        <v>0</v>
      </c>
      <c r="AT57" s="168">
        <f t="shared" si="2"/>
        <v>0</v>
      </c>
      <c r="AU57" s="168">
        <f t="shared" si="2"/>
        <v>0</v>
      </c>
      <c r="AV57" s="168">
        <f t="shared" si="2"/>
        <v>0</v>
      </c>
      <c r="AW57" s="168">
        <f t="shared" si="2"/>
        <v>0</v>
      </c>
      <c r="AX57" s="168">
        <f t="shared" si="2"/>
        <v>0</v>
      </c>
      <c r="AY57" s="168">
        <f t="shared" si="2"/>
        <v>0</v>
      </c>
      <c r="AZ57" s="168">
        <f t="shared" si="2"/>
        <v>0</v>
      </c>
      <c r="BA57" s="168">
        <f t="shared" si="2"/>
        <v>0</v>
      </c>
    </row>
    <row r="58" spans="1:53">
      <c r="A58" s="52" t="s">
        <v>211</v>
      </c>
      <c r="B58" s="168">
        <f t="shared" ref="B58:BA58" si="3">B46</f>
        <v>0</v>
      </c>
      <c r="C58" s="168">
        <f t="shared" si="3"/>
        <v>15.111000000000001</v>
      </c>
      <c r="D58" s="168">
        <f t="shared" si="3"/>
        <v>0</v>
      </c>
      <c r="E58" s="168">
        <f t="shared" si="3"/>
        <v>0</v>
      </c>
      <c r="F58" s="168">
        <f t="shared" si="3"/>
        <v>12.122</v>
      </c>
      <c r="G58" s="168">
        <f t="shared" si="3"/>
        <v>15.693</v>
      </c>
      <c r="H58" s="168">
        <f t="shared" si="3"/>
        <v>15.476000000000001</v>
      </c>
      <c r="I58" s="168">
        <f t="shared" si="3"/>
        <v>13.494</v>
      </c>
      <c r="J58" s="168">
        <f t="shared" si="3"/>
        <v>11.882</v>
      </c>
      <c r="K58" s="168">
        <f t="shared" si="3"/>
        <v>12.429</v>
      </c>
      <c r="L58" s="168">
        <f t="shared" si="3"/>
        <v>13.215999999999999</v>
      </c>
      <c r="M58" s="168">
        <f t="shared" si="3"/>
        <v>12.685</v>
      </c>
      <c r="N58" s="168">
        <f t="shared" si="3"/>
        <v>9.9009999999999998</v>
      </c>
      <c r="O58" s="168">
        <f t="shared" si="3"/>
        <v>13.771000000000001</v>
      </c>
      <c r="P58" s="168">
        <f t="shared" si="3"/>
        <v>11.776999999999999</v>
      </c>
      <c r="Q58" s="168">
        <f t="shared" si="3"/>
        <v>15.167999999999999</v>
      </c>
      <c r="R58" s="168">
        <f t="shared" si="3"/>
        <v>13.874000000000001</v>
      </c>
      <c r="S58" s="168">
        <f t="shared" si="3"/>
        <v>17.448</v>
      </c>
      <c r="T58" s="168">
        <f t="shared" si="3"/>
        <v>16.303999999999998</v>
      </c>
      <c r="U58" s="168">
        <f t="shared" si="3"/>
        <v>16.146000000000001</v>
      </c>
      <c r="V58" s="168">
        <f t="shared" si="3"/>
        <v>16.648</v>
      </c>
      <c r="W58" s="168">
        <f t="shared" si="3"/>
        <v>0</v>
      </c>
      <c r="X58" s="168">
        <f t="shared" si="3"/>
        <v>0</v>
      </c>
      <c r="Y58" s="168">
        <f t="shared" si="3"/>
        <v>0</v>
      </c>
      <c r="Z58" s="168">
        <f t="shared" si="3"/>
        <v>0</v>
      </c>
      <c r="AA58" s="168">
        <f t="shared" si="3"/>
        <v>0</v>
      </c>
      <c r="AB58" s="168">
        <f t="shared" si="3"/>
        <v>0</v>
      </c>
      <c r="AC58" s="168">
        <f t="shared" si="3"/>
        <v>0</v>
      </c>
      <c r="AD58" s="168">
        <f t="shared" si="3"/>
        <v>0</v>
      </c>
      <c r="AE58" s="168">
        <f t="shared" si="3"/>
        <v>0</v>
      </c>
      <c r="AF58" s="168">
        <f t="shared" si="3"/>
        <v>0</v>
      </c>
      <c r="AG58" s="168">
        <f t="shared" si="3"/>
        <v>0</v>
      </c>
      <c r="AH58" s="168">
        <f t="shared" si="3"/>
        <v>0</v>
      </c>
      <c r="AI58" s="168">
        <f t="shared" si="3"/>
        <v>0</v>
      </c>
      <c r="AJ58" s="168">
        <f t="shared" si="3"/>
        <v>0</v>
      </c>
      <c r="AK58" s="168">
        <f t="shared" si="3"/>
        <v>0</v>
      </c>
      <c r="AL58" s="168">
        <f t="shared" si="3"/>
        <v>0</v>
      </c>
      <c r="AM58" s="168">
        <f t="shared" si="3"/>
        <v>0</v>
      </c>
      <c r="AN58" s="168">
        <f t="shared" si="3"/>
        <v>0</v>
      </c>
      <c r="AO58" s="168">
        <f t="shared" si="3"/>
        <v>0</v>
      </c>
      <c r="AP58" s="168">
        <f t="shared" si="3"/>
        <v>0</v>
      </c>
      <c r="AQ58" s="168">
        <f t="shared" si="3"/>
        <v>0</v>
      </c>
      <c r="AR58" s="168">
        <f t="shared" si="3"/>
        <v>0</v>
      </c>
      <c r="AS58" s="168">
        <f t="shared" si="3"/>
        <v>0</v>
      </c>
      <c r="AT58" s="168">
        <f t="shared" si="3"/>
        <v>0</v>
      </c>
      <c r="AU58" s="168">
        <f t="shared" si="3"/>
        <v>0</v>
      </c>
      <c r="AV58" s="168">
        <f t="shared" si="3"/>
        <v>0</v>
      </c>
      <c r="AW58" s="168">
        <f t="shared" si="3"/>
        <v>0</v>
      </c>
      <c r="AX58" s="168">
        <f t="shared" si="3"/>
        <v>0</v>
      </c>
      <c r="AY58" s="168">
        <f t="shared" si="3"/>
        <v>0</v>
      </c>
      <c r="AZ58" s="168">
        <f t="shared" si="3"/>
        <v>0</v>
      </c>
      <c r="BA58" s="168">
        <f t="shared" si="3"/>
        <v>0</v>
      </c>
    </row>
    <row r="59" spans="1:53">
      <c r="A59" s="52" t="s">
        <v>212</v>
      </c>
      <c r="B59" s="169">
        <f t="shared" ref="B59:BA59" si="4">B5</f>
        <v>0</v>
      </c>
      <c r="C59" s="169">
        <f t="shared" si="4"/>
        <v>152.667</v>
      </c>
      <c r="D59" s="169">
        <f t="shared" si="4"/>
        <v>0</v>
      </c>
      <c r="E59" s="169">
        <f t="shared" si="4"/>
        <v>0</v>
      </c>
      <c r="F59" s="169">
        <f t="shared" si="4"/>
        <v>524.53700000000003</v>
      </c>
      <c r="G59" s="169">
        <f t="shared" si="4"/>
        <v>785.279</v>
      </c>
      <c r="H59" s="169">
        <f t="shared" si="4"/>
        <v>399.64299999999997</v>
      </c>
      <c r="I59" s="169">
        <f t="shared" si="4"/>
        <v>339.51799999999997</v>
      </c>
      <c r="J59" s="169">
        <f t="shared" si="4"/>
        <v>268</v>
      </c>
      <c r="K59" s="169">
        <f t="shared" si="4"/>
        <v>597.74</v>
      </c>
      <c r="L59" s="169">
        <f t="shared" si="4"/>
        <v>438.32600000000002</v>
      </c>
      <c r="M59" s="169">
        <f t="shared" si="4"/>
        <v>319.238</v>
      </c>
      <c r="N59" s="169">
        <f t="shared" si="4"/>
        <v>381.18799999999999</v>
      </c>
      <c r="O59" s="169">
        <f t="shared" si="4"/>
        <v>487.28800000000001</v>
      </c>
      <c r="P59" s="169">
        <f t="shared" si="4"/>
        <v>331.90600000000001</v>
      </c>
      <c r="Q59" s="169">
        <f t="shared" si="4"/>
        <v>267.60599999999999</v>
      </c>
      <c r="R59" s="169">
        <f t="shared" si="4"/>
        <v>355.39</v>
      </c>
      <c r="S59" s="169">
        <f t="shared" si="4"/>
        <v>874.59100000000001</v>
      </c>
      <c r="T59" s="169">
        <f t="shared" si="4"/>
        <v>1198.913</v>
      </c>
      <c r="U59" s="169">
        <f t="shared" si="4"/>
        <v>425.18799999999999</v>
      </c>
      <c r="V59" s="169">
        <f t="shared" si="4"/>
        <v>399.55599999999998</v>
      </c>
      <c r="W59" s="169">
        <f t="shared" si="4"/>
        <v>0</v>
      </c>
      <c r="X59" s="169">
        <f t="shared" si="4"/>
        <v>0</v>
      </c>
      <c r="Y59" s="169">
        <f t="shared" si="4"/>
        <v>0</v>
      </c>
      <c r="Z59" s="169">
        <f t="shared" si="4"/>
        <v>0</v>
      </c>
      <c r="AA59" s="169">
        <f t="shared" si="4"/>
        <v>0</v>
      </c>
      <c r="AB59" s="169">
        <f t="shared" si="4"/>
        <v>0</v>
      </c>
      <c r="AC59" s="169">
        <f t="shared" si="4"/>
        <v>0</v>
      </c>
      <c r="AD59" s="169">
        <f t="shared" si="4"/>
        <v>0</v>
      </c>
      <c r="AE59" s="169">
        <f t="shared" si="4"/>
        <v>0</v>
      </c>
      <c r="AF59" s="169">
        <f t="shared" si="4"/>
        <v>0</v>
      </c>
      <c r="AG59" s="169">
        <f t="shared" si="4"/>
        <v>0</v>
      </c>
      <c r="AH59" s="169">
        <f t="shared" si="4"/>
        <v>0</v>
      </c>
      <c r="AI59" s="169">
        <f t="shared" si="4"/>
        <v>0</v>
      </c>
      <c r="AJ59" s="169">
        <f t="shared" si="4"/>
        <v>0</v>
      </c>
      <c r="AK59" s="169">
        <f t="shared" si="4"/>
        <v>0</v>
      </c>
      <c r="AL59" s="169">
        <f t="shared" si="4"/>
        <v>0</v>
      </c>
      <c r="AM59" s="169">
        <f t="shared" si="4"/>
        <v>0</v>
      </c>
      <c r="AN59" s="169">
        <f t="shared" si="4"/>
        <v>0</v>
      </c>
      <c r="AO59" s="169">
        <f t="shared" si="4"/>
        <v>0</v>
      </c>
      <c r="AP59" s="169">
        <f t="shared" si="4"/>
        <v>0</v>
      </c>
      <c r="AQ59" s="169">
        <f t="shared" si="4"/>
        <v>0</v>
      </c>
      <c r="AR59" s="169">
        <f t="shared" si="4"/>
        <v>0</v>
      </c>
      <c r="AS59" s="169">
        <f t="shared" si="4"/>
        <v>0</v>
      </c>
      <c r="AT59" s="169">
        <f t="shared" si="4"/>
        <v>0</v>
      </c>
      <c r="AU59" s="169">
        <f t="shared" si="4"/>
        <v>0</v>
      </c>
      <c r="AV59" s="169">
        <f t="shared" si="4"/>
        <v>0</v>
      </c>
      <c r="AW59" s="169">
        <f t="shared" si="4"/>
        <v>0</v>
      </c>
      <c r="AX59" s="169">
        <f t="shared" si="4"/>
        <v>0</v>
      </c>
      <c r="AY59" s="169">
        <f t="shared" si="4"/>
        <v>0</v>
      </c>
      <c r="AZ59" s="169">
        <f t="shared" si="4"/>
        <v>0</v>
      </c>
      <c r="BA59" s="169">
        <f t="shared" si="4"/>
        <v>0</v>
      </c>
    </row>
    <row r="60" spans="1:53">
      <c r="A60" s="52" t="s">
        <v>213</v>
      </c>
      <c r="B60" s="52">
        <f t="shared" ref="B60:BA60" si="5">SUM(B55:B58)-B59</f>
        <v>0</v>
      </c>
      <c r="C60" s="52">
        <f t="shared" si="5"/>
        <v>1197.2220000000002</v>
      </c>
      <c r="D60" s="52">
        <f t="shared" si="5"/>
        <v>0</v>
      </c>
      <c r="E60" s="52">
        <f t="shared" si="5"/>
        <v>0</v>
      </c>
      <c r="F60" s="52">
        <f t="shared" si="5"/>
        <v>1147.4110000000001</v>
      </c>
      <c r="G60" s="52">
        <f t="shared" si="5"/>
        <v>996.47300000000018</v>
      </c>
      <c r="H60" s="52">
        <f t="shared" si="5"/>
        <v>1185.356</v>
      </c>
      <c r="I60" s="52">
        <f t="shared" si="5"/>
        <v>1245.5429999999999</v>
      </c>
      <c r="J60" s="52">
        <f t="shared" si="5"/>
        <v>1230.2350000000001</v>
      </c>
      <c r="K60" s="52">
        <f t="shared" si="5"/>
        <v>933.33300000000008</v>
      </c>
      <c r="L60" s="52">
        <f t="shared" si="5"/>
        <v>1109.0309999999999</v>
      </c>
      <c r="M60" s="52">
        <f t="shared" si="5"/>
        <v>1212.4749999999997</v>
      </c>
      <c r="N60" s="52">
        <f t="shared" si="5"/>
        <v>1089.1089999999999</v>
      </c>
      <c r="O60" s="52">
        <f t="shared" si="5"/>
        <v>995.76299999999992</v>
      </c>
      <c r="P60" s="52">
        <f t="shared" si="5"/>
        <v>1128.479</v>
      </c>
      <c r="Q60" s="52">
        <f t="shared" si="5"/>
        <v>1221.0179999999998</v>
      </c>
      <c r="R60" s="52">
        <f t="shared" si="5"/>
        <v>1278.5479999999998</v>
      </c>
      <c r="S60" s="52">
        <f t="shared" si="5"/>
        <v>950.92600000000004</v>
      </c>
      <c r="T60" s="52">
        <f t="shared" si="5"/>
        <v>1086.9569999999999</v>
      </c>
      <c r="U60" s="52">
        <f t="shared" si="5"/>
        <v>1853.6060000000002</v>
      </c>
      <c r="V60" s="52">
        <f t="shared" si="5"/>
        <v>1926.7479999999996</v>
      </c>
      <c r="W60" s="52">
        <f t="shared" si="5"/>
        <v>0</v>
      </c>
      <c r="X60" s="52">
        <f t="shared" si="5"/>
        <v>0</v>
      </c>
      <c r="Y60" s="52">
        <f t="shared" si="5"/>
        <v>0</v>
      </c>
      <c r="Z60" s="52">
        <f t="shared" si="5"/>
        <v>0</v>
      </c>
      <c r="AA60" s="52">
        <f t="shared" si="5"/>
        <v>0</v>
      </c>
      <c r="AB60" s="52">
        <f t="shared" si="5"/>
        <v>0</v>
      </c>
      <c r="AC60" s="52">
        <f t="shared" si="5"/>
        <v>0</v>
      </c>
      <c r="AD60" s="52">
        <f t="shared" si="5"/>
        <v>0</v>
      </c>
      <c r="AE60" s="52">
        <f t="shared" si="5"/>
        <v>0</v>
      </c>
      <c r="AF60" s="52">
        <f t="shared" si="5"/>
        <v>0</v>
      </c>
      <c r="AG60" s="52">
        <f t="shared" si="5"/>
        <v>0</v>
      </c>
      <c r="AH60" s="52">
        <f t="shared" si="5"/>
        <v>0</v>
      </c>
      <c r="AI60" s="52">
        <f t="shared" si="5"/>
        <v>0</v>
      </c>
      <c r="AJ60" s="52">
        <f t="shared" si="5"/>
        <v>0</v>
      </c>
      <c r="AK60" s="52">
        <f t="shared" si="5"/>
        <v>0</v>
      </c>
      <c r="AL60" s="52">
        <f t="shared" si="5"/>
        <v>0</v>
      </c>
      <c r="AM60" s="52">
        <f t="shared" si="5"/>
        <v>0</v>
      </c>
      <c r="AN60" s="52">
        <f t="shared" si="5"/>
        <v>0</v>
      </c>
      <c r="AO60" s="52">
        <f t="shared" si="5"/>
        <v>0</v>
      </c>
      <c r="AP60" s="52">
        <f t="shared" si="5"/>
        <v>0</v>
      </c>
      <c r="AQ60" s="52">
        <f t="shared" si="5"/>
        <v>0</v>
      </c>
      <c r="AR60" s="52">
        <f t="shared" si="5"/>
        <v>0</v>
      </c>
      <c r="AS60" s="52">
        <f t="shared" si="5"/>
        <v>0</v>
      </c>
      <c r="AT60" s="52">
        <f t="shared" si="5"/>
        <v>0</v>
      </c>
      <c r="AU60" s="52">
        <f t="shared" si="5"/>
        <v>0</v>
      </c>
      <c r="AV60" s="52">
        <f t="shared" si="5"/>
        <v>0</v>
      </c>
      <c r="AW60" s="52">
        <f t="shared" si="5"/>
        <v>0</v>
      </c>
      <c r="AX60" s="52">
        <f t="shared" si="5"/>
        <v>0</v>
      </c>
      <c r="AY60" s="52">
        <f t="shared" si="5"/>
        <v>0</v>
      </c>
      <c r="AZ60" s="52">
        <f t="shared" si="5"/>
        <v>0</v>
      </c>
      <c r="BA60" s="52">
        <f t="shared" si="5"/>
        <v>0</v>
      </c>
    </row>
    <row r="61" spans="1:53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spans="1:53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spans="1:53">
      <c r="A63" s="54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</row>
    <row r="64" spans="1:5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58" workbookViewId="0">
      <selection activeCell="C3" sqref="C3:D744"/>
    </sheetView>
  </sheetViews>
  <sheetFormatPr baseColWidth="10" defaultRowHeight="16"/>
  <cols>
    <col min="4" max="4" width="16" customWidth="1"/>
  </cols>
  <sheetData>
    <row r="2" spans="3:15">
      <c r="C2" s="91" t="s">
        <v>64</v>
      </c>
      <c r="D2" s="91" t="s">
        <v>65</v>
      </c>
    </row>
    <row r="3" spans="3:15">
      <c r="C3" s="92">
        <v>44628</v>
      </c>
      <c r="D3" s="93">
        <v>11.954000000000001</v>
      </c>
    </row>
    <row r="4" spans="3:15">
      <c r="C4" s="92">
        <v>44629</v>
      </c>
      <c r="D4" s="93">
        <v>12.112</v>
      </c>
    </row>
    <row r="5" spans="3:15">
      <c r="C5" s="92">
        <v>44630</v>
      </c>
      <c r="D5" s="93">
        <v>12.048</v>
      </c>
    </row>
    <row r="6" spans="3:15">
      <c r="C6" s="92">
        <v>44631</v>
      </c>
      <c r="D6" s="93">
        <v>12.388</v>
      </c>
    </row>
    <row r="7" spans="3:15">
      <c r="C7" s="92">
        <v>44634</v>
      </c>
      <c r="D7" s="93">
        <v>12.388</v>
      </c>
    </row>
    <row r="8" spans="3:15">
      <c r="C8" s="92">
        <v>44635</v>
      </c>
      <c r="D8" s="93">
        <v>12.348000000000001</v>
      </c>
    </row>
    <row r="9" spans="3:15">
      <c r="C9" s="92">
        <v>44636</v>
      </c>
      <c r="D9" s="93">
        <v>12.506</v>
      </c>
    </row>
    <row r="10" spans="3:15">
      <c r="C10" s="92">
        <v>44637</v>
      </c>
      <c r="D10" s="93">
        <v>11.023999999999999</v>
      </c>
    </row>
    <row r="11" spans="3:15">
      <c r="C11" s="92">
        <v>44638</v>
      </c>
      <c r="D11" s="93">
        <v>12.298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44641</v>
      </c>
      <c r="D12" s="93">
        <v>13.05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44642</v>
      </c>
      <c r="D13" s="93">
        <v>14.888</v>
      </c>
    </row>
    <row r="14" spans="3:15">
      <c r="C14" s="92">
        <v>44643</v>
      </c>
      <c r="D14" s="93">
        <v>13.56</v>
      </c>
    </row>
    <row r="15" spans="3:15">
      <c r="C15" s="92">
        <v>44644</v>
      </c>
      <c r="D15" s="93">
        <v>13.05</v>
      </c>
    </row>
    <row r="16" spans="3:15">
      <c r="C16" s="92">
        <v>44645</v>
      </c>
      <c r="D16" s="93">
        <v>15.242000000000001</v>
      </c>
    </row>
    <row r="17" spans="3:4">
      <c r="C17" s="92">
        <v>44648</v>
      </c>
      <c r="D17" s="93">
        <v>14.98</v>
      </c>
    </row>
    <row r="18" spans="3:4">
      <c r="C18" s="92">
        <v>44649</v>
      </c>
      <c r="D18" s="93">
        <v>13.05</v>
      </c>
    </row>
    <row r="19" spans="3:4">
      <c r="C19" s="92">
        <v>44650</v>
      </c>
      <c r="D19" s="93">
        <v>12.714</v>
      </c>
    </row>
    <row r="20" spans="3:4">
      <c r="C20" s="92">
        <v>44651</v>
      </c>
      <c r="D20" s="93">
        <v>13.566000000000001</v>
      </c>
    </row>
    <row r="21" spans="3:4">
      <c r="C21" s="92">
        <v>44652</v>
      </c>
      <c r="D21" s="93">
        <v>13.122</v>
      </c>
    </row>
    <row r="22" spans="3:4">
      <c r="C22" s="92">
        <v>44655</v>
      </c>
      <c r="D22" s="93">
        <v>13.3</v>
      </c>
    </row>
    <row r="23" spans="3:4">
      <c r="C23" s="92">
        <v>44656</v>
      </c>
      <c r="D23" s="93">
        <v>13.3</v>
      </c>
    </row>
    <row r="24" spans="3:4">
      <c r="C24" s="92">
        <v>44657</v>
      </c>
      <c r="D24" s="93">
        <v>13.2</v>
      </c>
    </row>
    <row r="25" spans="3:4">
      <c r="C25" s="92">
        <v>44658</v>
      </c>
      <c r="D25" s="93">
        <v>12.9</v>
      </c>
    </row>
    <row r="26" spans="3:4">
      <c r="C26" s="92">
        <v>44659</v>
      </c>
      <c r="D26" s="93">
        <v>12.7</v>
      </c>
    </row>
    <row r="27" spans="3:4">
      <c r="C27" s="92">
        <v>44662</v>
      </c>
      <c r="D27" s="93">
        <v>12.7</v>
      </c>
    </row>
    <row r="28" spans="3:4">
      <c r="C28" s="92">
        <v>44663</v>
      </c>
      <c r="D28" s="93">
        <v>12.7</v>
      </c>
    </row>
    <row r="29" spans="3:4">
      <c r="C29" s="92">
        <v>44664</v>
      </c>
      <c r="D29" s="93">
        <v>12.3</v>
      </c>
    </row>
    <row r="30" spans="3:4">
      <c r="C30" s="92">
        <v>44665</v>
      </c>
      <c r="D30" s="93">
        <v>13.6</v>
      </c>
    </row>
    <row r="31" spans="3:4">
      <c r="C31" s="92">
        <v>44670</v>
      </c>
      <c r="D31" s="93">
        <v>12.4</v>
      </c>
    </row>
    <row r="32" spans="3:4">
      <c r="C32" s="92">
        <v>44671</v>
      </c>
      <c r="D32" s="93">
        <v>13.5</v>
      </c>
    </row>
    <row r="33" spans="3:4">
      <c r="C33" s="92">
        <v>44672</v>
      </c>
      <c r="D33" s="93">
        <v>12.7</v>
      </c>
    </row>
    <row r="34" spans="3:4">
      <c r="C34" s="92">
        <v>44673</v>
      </c>
      <c r="D34" s="93">
        <v>12.4</v>
      </c>
    </row>
    <row r="35" spans="3:4">
      <c r="C35" s="92">
        <v>44676</v>
      </c>
      <c r="D35" s="93">
        <v>13.4</v>
      </c>
    </row>
    <row r="36" spans="3:4">
      <c r="C36" s="92">
        <v>44677</v>
      </c>
      <c r="D36" s="93">
        <v>13.2</v>
      </c>
    </row>
    <row r="37" spans="3:4">
      <c r="C37" s="92">
        <v>44678</v>
      </c>
      <c r="D37" s="93">
        <v>13.1</v>
      </c>
    </row>
    <row r="38" spans="3:4">
      <c r="C38" s="92">
        <v>44679</v>
      </c>
      <c r="D38" s="93">
        <v>13.1</v>
      </c>
    </row>
    <row r="39" spans="3:4">
      <c r="C39" s="92">
        <v>44680</v>
      </c>
      <c r="D39" s="93">
        <v>13.1</v>
      </c>
    </row>
    <row r="40" spans="3:4">
      <c r="C40" s="92">
        <v>44683</v>
      </c>
      <c r="D40" s="93">
        <v>12.7</v>
      </c>
    </row>
    <row r="41" spans="3:4">
      <c r="C41" s="92">
        <v>44684</v>
      </c>
      <c r="D41" s="93">
        <v>13.4</v>
      </c>
    </row>
    <row r="42" spans="3:4">
      <c r="C42" s="92">
        <v>44685</v>
      </c>
      <c r="D42" s="93">
        <v>13.6</v>
      </c>
    </row>
    <row r="43" spans="3:4">
      <c r="C43" s="92">
        <v>44686</v>
      </c>
      <c r="D43" s="93">
        <v>13.6</v>
      </c>
    </row>
    <row r="44" spans="3:4">
      <c r="C44" s="92">
        <v>44687</v>
      </c>
      <c r="D44" s="93">
        <v>11.5</v>
      </c>
    </row>
    <row r="45" spans="3:4">
      <c r="C45" s="92">
        <v>44690</v>
      </c>
      <c r="D45" s="93">
        <v>12.5</v>
      </c>
    </row>
    <row r="46" spans="3:4">
      <c r="C46" s="92">
        <v>44691</v>
      </c>
      <c r="D46" s="93">
        <v>12.6</v>
      </c>
    </row>
    <row r="47" spans="3:4">
      <c r="C47" s="92">
        <v>44692</v>
      </c>
      <c r="D47" s="93">
        <v>11.5</v>
      </c>
    </row>
    <row r="48" spans="3:4">
      <c r="C48" s="92">
        <v>44693</v>
      </c>
      <c r="D48" s="93">
        <v>11</v>
      </c>
    </row>
    <row r="49" spans="3:4">
      <c r="C49" s="92">
        <v>44694</v>
      </c>
      <c r="D49" s="93">
        <v>11.5</v>
      </c>
    </row>
    <row r="50" spans="3:4">
      <c r="C50" s="92">
        <v>44697</v>
      </c>
      <c r="D50" s="93">
        <v>11.5</v>
      </c>
    </row>
    <row r="51" spans="3:4">
      <c r="C51" s="92">
        <v>44698</v>
      </c>
      <c r="D51" s="93">
        <v>11.5</v>
      </c>
    </row>
    <row r="52" spans="3:4">
      <c r="C52" s="92">
        <v>44699</v>
      </c>
      <c r="D52" s="93">
        <v>11.5</v>
      </c>
    </row>
    <row r="53" spans="3:4">
      <c r="C53" s="92">
        <v>44700</v>
      </c>
      <c r="D53" s="93">
        <v>11.4</v>
      </c>
    </row>
    <row r="54" spans="3:4">
      <c r="C54" s="92">
        <v>44701</v>
      </c>
      <c r="D54" s="93">
        <v>11.4</v>
      </c>
    </row>
    <row r="55" spans="3:4">
      <c r="C55" s="92">
        <v>44704</v>
      </c>
      <c r="D55" s="93">
        <v>11.5</v>
      </c>
    </row>
    <row r="56" spans="3:4">
      <c r="C56" s="92">
        <v>44705</v>
      </c>
      <c r="D56" s="93">
        <v>11.5</v>
      </c>
    </row>
    <row r="57" spans="3:4">
      <c r="C57" s="92">
        <v>44706</v>
      </c>
      <c r="D57" s="93">
        <v>11.7</v>
      </c>
    </row>
    <row r="58" spans="3:4">
      <c r="C58" s="92">
        <v>44707</v>
      </c>
      <c r="D58" s="93">
        <v>11.7</v>
      </c>
    </row>
    <row r="59" spans="3:4">
      <c r="C59" s="92">
        <v>44708</v>
      </c>
      <c r="D59" s="93">
        <v>11.7</v>
      </c>
    </row>
    <row r="60" spans="3:4">
      <c r="C60" s="92">
        <v>44711</v>
      </c>
      <c r="D60" s="93">
        <v>11.7</v>
      </c>
    </row>
    <row r="61" spans="3:4">
      <c r="C61" s="92">
        <v>44712</v>
      </c>
      <c r="D61" s="93">
        <v>11.7</v>
      </c>
    </row>
    <row r="62" spans="3:4">
      <c r="C62" s="92">
        <v>44713</v>
      </c>
      <c r="D62" s="93">
        <v>11.4</v>
      </c>
    </row>
    <row r="63" spans="3:4">
      <c r="C63" s="92">
        <v>44714</v>
      </c>
      <c r="D63" s="93">
        <v>11.4</v>
      </c>
    </row>
    <row r="64" spans="3:4">
      <c r="C64" s="92">
        <v>44715</v>
      </c>
      <c r="D64" s="93">
        <v>11.6</v>
      </c>
    </row>
    <row r="65" spans="3:4">
      <c r="C65" s="92">
        <v>44718</v>
      </c>
      <c r="D65" s="93">
        <v>12.8</v>
      </c>
    </row>
    <row r="66" spans="3:4">
      <c r="C66" s="92">
        <v>44719</v>
      </c>
      <c r="D66" s="93">
        <v>12.8</v>
      </c>
    </row>
    <row r="67" spans="3:4">
      <c r="C67" s="92">
        <v>44720</v>
      </c>
      <c r="D67" s="93">
        <v>13.2</v>
      </c>
    </row>
    <row r="68" spans="3:4">
      <c r="C68" s="92">
        <v>44721</v>
      </c>
      <c r="D68" s="93">
        <v>12.8</v>
      </c>
    </row>
    <row r="69" spans="3:4">
      <c r="C69" s="92">
        <v>44722</v>
      </c>
      <c r="D69" s="93">
        <v>12</v>
      </c>
    </row>
    <row r="70" spans="3:4">
      <c r="C70" s="92">
        <v>44725</v>
      </c>
      <c r="D70" s="93">
        <v>12.7</v>
      </c>
    </row>
    <row r="71" spans="3:4">
      <c r="C71" s="92">
        <v>44726</v>
      </c>
      <c r="D71" s="93">
        <v>12</v>
      </c>
    </row>
    <row r="72" spans="3:4">
      <c r="C72" s="92">
        <v>44727</v>
      </c>
      <c r="D72" s="93">
        <v>11.5</v>
      </c>
    </row>
    <row r="73" spans="3:4">
      <c r="C73" s="92">
        <v>44728</v>
      </c>
      <c r="D73" s="93">
        <v>11.5</v>
      </c>
    </row>
    <row r="74" spans="3:4">
      <c r="C74" s="92">
        <v>44729</v>
      </c>
      <c r="D74" s="93">
        <v>12.1</v>
      </c>
    </row>
    <row r="75" spans="3:4">
      <c r="C75" s="92">
        <v>44732</v>
      </c>
      <c r="D75" s="93">
        <v>12.1</v>
      </c>
    </row>
    <row r="76" spans="3:4">
      <c r="C76" s="92">
        <v>44733</v>
      </c>
      <c r="D76" s="93">
        <v>12.1</v>
      </c>
    </row>
    <row r="77" spans="3:4">
      <c r="C77" s="92">
        <v>44734</v>
      </c>
      <c r="D77" s="93">
        <v>12.1</v>
      </c>
    </row>
    <row r="78" spans="3:4">
      <c r="C78" s="92">
        <v>44735</v>
      </c>
      <c r="D78" s="93">
        <v>11.7</v>
      </c>
    </row>
    <row r="79" spans="3:4">
      <c r="C79" s="92">
        <v>44736</v>
      </c>
      <c r="D79" s="93">
        <v>11.5</v>
      </c>
    </row>
    <row r="80" spans="3:4">
      <c r="C80" s="92">
        <v>44739</v>
      </c>
      <c r="D80" s="93">
        <v>11.6</v>
      </c>
    </row>
    <row r="81" spans="3:4">
      <c r="C81" s="92">
        <v>44740</v>
      </c>
      <c r="D81" s="93">
        <v>11.8</v>
      </c>
    </row>
    <row r="82" spans="3:4">
      <c r="C82" s="92">
        <v>44741</v>
      </c>
      <c r="D82" s="93">
        <v>12.1</v>
      </c>
    </row>
    <row r="83" spans="3:4">
      <c r="C83" s="92">
        <v>44742</v>
      </c>
      <c r="D83" s="93">
        <v>12.1</v>
      </c>
    </row>
    <row r="84" spans="3:4">
      <c r="C84" s="92">
        <v>44743</v>
      </c>
      <c r="D84" s="93">
        <v>12.1</v>
      </c>
    </row>
    <row r="85" spans="3:4">
      <c r="C85" s="92">
        <v>44746</v>
      </c>
      <c r="D85" s="93">
        <v>12</v>
      </c>
    </row>
    <row r="86" spans="3:4">
      <c r="C86" s="92">
        <v>44747</v>
      </c>
      <c r="D86" s="93">
        <v>12</v>
      </c>
    </row>
    <row r="87" spans="3:4">
      <c r="C87" s="92">
        <v>44748</v>
      </c>
      <c r="D87" s="93">
        <v>10.199999999999999</v>
      </c>
    </row>
    <row r="88" spans="3:4">
      <c r="C88" s="92">
        <v>44749</v>
      </c>
      <c r="D88" s="93">
        <v>10.5</v>
      </c>
    </row>
    <row r="89" spans="3:4">
      <c r="C89" s="92">
        <v>44750</v>
      </c>
      <c r="D89" s="93">
        <v>11.1</v>
      </c>
    </row>
    <row r="90" spans="3:4">
      <c r="C90" s="92">
        <v>44753</v>
      </c>
      <c r="D90" s="93">
        <v>12.2</v>
      </c>
    </row>
    <row r="91" spans="3:4">
      <c r="C91" s="92">
        <v>44754</v>
      </c>
      <c r="D91" s="93">
        <v>11.9</v>
      </c>
    </row>
    <row r="92" spans="3:4">
      <c r="C92" s="92">
        <v>44755</v>
      </c>
      <c r="D92" s="93">
        <v>11.5</v>
      </c>
    </row>
    <row r="93" spans="3:4">
      <c r="C93" s="92">
        <v>44756</v>
      </c>
      <c r="D93" s="93">
        <v>11.5</v>
      </c>
    </row>
    <row r="94" spans="3:4">
      <c r="C94" s="92">
        <v>44757</v>
      </c>
      <c r="D94" s="93">
        <v>11.5</v>
      </c>
    </row>
    <row r="95" spans="3:4">
      <c r="C95" s="92">
        <v>44760</v>
      </c>
      <c r="D95" s="93">
        <v>11.5</v>
      </c>
    </row>
    <row r="96" spans="3:4">
      <c r="C96" s="92">
        <v>44761</v>
      </c>
      <c r="D96" s="93">
        <v>11.6</v>
      </c>
    </row>
    <row r="97" spans="3:4">
      <c r="C97" s="92">
        <v>44762</v>
      </c>
      <c r="D97" s="93">
        <v>12.8</v>
      </c>
    </row>
    <row r="98" spans="3:4">
      <c r="C98" s="92">
        <v>44763</v>
      </c>
      <c r="D98" s="93">
        <v>11.9</v>
      </c>
    </row>
    <row r="99" spans="3:4">
      <c r="C99" s="92">
        <v>44764</v>
      </c>
      <c r="D99" s="93">
        <v>11.7</v>
      </c>
    </row>
    <row r="100" spans="3:4">
      <c r="C100" s="92">
        <v>44767</v>
      </c>
      <c r="D100" s="93">
        <v>11.8</v>
      </c>
    </row>
    <row r="101" spans="3:4">
      <c r="C101" s="92">
        <v>44768</v>
      </c>
      <c r="D101" s="93">
        <v>11.8</v>
      </c>
    </row>
    <row r="102" spans="3:4">
      <c r="C102" s="92">
        <v>44769</v>
      </c>
      <c r="D102" s="93">
        <v>12.1</v>
      </c>
    </row>
    <row r="103" spans="3:4">
      <c r="C103" s="92">
        <v>44770</v>
      </c>
      <c r="D103" s="93">
        <v>12.1</v>
      </c>
    </row>
    <row r="104" spans="3:4">
      <c r="C104" s="92">
        <v>44771</v>
      </c>
      <c r="D104" s="93">
        <v>12.2</v>
      </c>
    </row>
    <row r="105" spans="3:4">
      <c r="C105" s="92">
        <v>44774</v>
      </c>
      <c r="D105" s="93">
        <v>13.1</v>
      </c>
    </row>
    <row r="106" spans="3:4">
      <c r="C106" s="92">
        <v>44775</v>
      </c>
      <c r="D106" s="93">
        <v>13.3</v>
      </c>
    </row>
    <row r="107" spans="3:4">
      <c r="C107" s="92">
        <v>44776</v>
      </c>
      <c r="D107" s="93">
        <v>13.6</v>
      </c>
    </row>
    <row r="108" spans="3:4">
      <c r="C108" s="92">
        <v>44777</v>
      </c>
      <c r="D108" s="93">
        <v>14</v>
      </c>
    </row>
    <row r="109" spans="3:4">
      <c r="C109" s="92">
        <v>44778</v>
      </c>
      <c r="D109" s="93">
        <v>13</v>
      </c>
    </row>
    <row r="110" spans="3:4">
      <c r="C110" s="92">
        <v>44781</v>
      </c>
      <c r="D110" s="93">
        <v>11.5</v>
      </c>
    </row>
    <row r="111" spans="3:4">
      <c r="C111" s="92">
        <v>44782</v>
      </c>
      <c r="D111" s="93">
        <v>11.5</v>
      </c>
    </row>
    <row r="112" spans="3:4">
      <c r="C112" s="92">
        <v>44783</v>
      </c>
      <c r="D112" s="93">
        <v>11.9</v>
      </c>
    </row>
    <row r="113" spans="3:4">
      <c r="C113" s="92">
        <v>44784</v>
      </c>
      <c r="D113" s="93">
        <v>11.7</v>
      </c>
    </row>
    <row r="114" spans="3:4">
      <c r="C114" s="92">
        <v>44785</v>
      </c>
      <c r="D114" s="93">
        <v>12</v>
      </c>
    </row>
    <row r="115" spans="3:4">
      <c r="C115" s="92">
        <v>44788</v>
      </c>
      <c r="D115" s="93">
        <v>12</v>
      </c>
    </row>
    <row r="116" spans="3:4">
      <c r="C116" s="92">
        <v>44789</v>
      </c>
      <c r="D116" s="93">
        <v>11.2</v>
      </c>
    </row>
    <row r="117" spans="3:4">
      <c r="C117" s="92">
        <v>44790</v>
      </c>
      <c r="D117" s="93">
        <v>12.7</v>
      </c>
    </row>
    <row r="118" spans="3:4">
      <c r="C118" s="92">
        <v>44791</v>
      </c>
      <c r="D118" s="93">
        <v>12.7</v>
      </c>
    </row>
    <row r="119" spans="3:4">
      <c r="C119" s="92">
        <v>44792</v>
      </c>
      <c r="D119" s="93">
        <v>12.2</v>
      </c>
    </row>
    <row r="120" spans="3:4">
      <c r="C120" s="92">
        <v>44795</v>
      </c>
      <c r="D120" s="93">
        <v>11.5</v>
      </c>
    </row>
    <row r="121" spans="3:4">
      <c r="C121" s="92">
        <v>44796</v>
      </c>
      <c r="D121" s="93">
        <v>11.5</v>
      </c>
    </row>
    <row r="122" spans="3:4">
      <c r="C122" s="92">
        <v>44797</v>
      </c>
      <c r="D122" s="93">
        <v>11.5</v>
      </c>
    </row>
    <row r="123" spans="3:4">
      <c r="C123" s="92">
        <v>44798</v>
      </c>
      <c r="D123" s="93">
        <v>11.5</v>
      </c>
    </row>
    <row r="124" spans="3:4">
      <c r="C124" s="92">
        <v>44799</v>
      </c>
      <c r="D124" s="93">
        <v>11.5</v>
      </c>
    </row>
    <row r="125" spans="3:4">
      <c r="C125" s="92">
        <v>44802</v>
      </c>
      <c r="D125" s="93">
        <v>11.5</v>
      </c>
    </row>
    <row r="126" spans="3:4">
      <c r="C126" s="92">
        <v>44803</v>
      </c>
      <c r="D126" s="93">
        <v>11.5</v>
      </c>
    </row>
    <row r="127" spans="3:4">
      <c r="C127" s="92">
        <v>44804</v>
      </c>
      <c r="D127" s="93">
        <v>11.5</v>
      </c>
    </row>
    <row r="128" spans="3:4">
      <c r="C128" s="92">
        <v>44805</v>
      </c>
      <c r="D128" s="93">
        <v>10.6</v>
      </c>
    </row>
    <row r="129" spans="3:4">
      <c r="C129" s="92">
        <v>44806</v>
      </c>
      <c r="D129" s="93">
        <v>10.6</v>
      </c>
    </row>
    <row r="130" spans="3:4">
      <c r="C130" s="92">
        <v>44809</v>
      </c>
      <c r="D130" s="93">
        <v>10.6</v>
      </c>
    </row>
    <row r="131" spans="3:4">
      <c r="C131" s="92">
        <v>44810</v>
      </c>
      <c r="D131" s="93">
        <v>10.6</v>
      </c>
    </row>
    <row r="132" spans="3:4">
      <c r="C132" s="92">
        <v>44811</v>
      </c>
      <c r="D132" s="93">
        <v>10.6</v>
      </c>
    </row>
    <row r="133" spans="3:4">
      <c r="C133" s="92">
        <v>44812</v>
      </c>
      <c r="D133" s="93">
        <v>10.6</v>
      </c>
    </row>
    <row r="134" spans="3:4">
      <c r="C134" s="92">
        <v>44813</v>
      </c>
      <c r="D134" s="93">
        <v>10.6</v>
      </c>
    </row>
    <row r="135" spans="3:4">
      <c r="C135" s="92">
        <v>44816</v>
      </c>
      <c r="D135" s="93">
        <v>10.6</v>
      </c>
    </row>
    <row r="136" spans="3:4">
      <c r="C136" s="92">
        <v>44817</v>
      </c>
      <c r="D136" s="93">
        <v>10.6</v>
      </c>
    </row>
    <row r="137" spans="3:4">
      <c r="C137" s="92">
        <v>44818</v>
      </c>
      <c r="D137" s="93">
        <v>10.6</v>
      </c>
    </row>
    <row r="138" spans="3:4">
      <c r="C138" s="92">
        <v>44819</v>
      </c>
      <c r="D138" s="93">
        <v>10.6</v>
      </c>
    </row>
    <row r="139" spans="3:4">
      <c r="C139" s="92">
        <v>44820</v>
      </c>
      <c r="D139" s="93">
        <v>10.199999999999999</v>
      </c>
    </row>
    <row r="140" spans="3:4">
      <c r="C140" s="92">
        <v>44823</v>
      </c>
      <c r="D140" s="93">
        <v>10.1</v>
      </c>
    </row>
    <row r="141" spans="3:4">
      <c r="C141" s="92">
        <v>44824</v>
      </c>
      <c r="D141" s="93">
        <v>10</v>
      </c>
    </row>
    <row r="142" spans="3:4">
      <c r="C142" s="92">
        <v>44825</v>
      </c>
      <c r="D142" s="93">
        <v>10</v>
      </c>
    </row>
    <row r="143" spans="3:4">
      <c r="C143" s="92">
        <v>44826</v>
      </c>
      <c r="D143" s="93">
        <v>10.6</v>
      </c>
    </row>
    <row r="144" spans="3:4">
      <c r="C144" s="92">
        <v>44827</v>
      </c>
      <c r="D144" s="93">
        <v>11.1</v>
      </c>
    </row>
    <row r="145" spans="3:4">
      <c r="C145" s="92">
        <v>44830</v>
      </c>
      <c r="D145" s="93">
        <v>10.5</v>
      </c>
    </row>
    <row r="146" spans="3:4">
      <c r="C146" s="92">
        <v>44831</v>
      </c>
      <c r="D146" s="93">
        <v>9.9499999999999993</v>
      </c>
    </row>
    <row r="147" spans="3:4">
      <c r="C147" s="92">
        <v>44832</v>
      </c>
      <c r="D147" s="93">
        <v>10.1</v>
      </c>
    </row>
    <row r="148" spans="3:4">
      <c r="C148" s="92">
        <v>44833</v>
      </c>
      <c r="D148" s="93">
        <v>10.1</v>
      </c>
    </row>
    <row r="149" spans="3:4">
      <c r="C149" s="92">
        <v>44834</v>
      </c>
      <c r="D149" s="93">
        <v>10.1</v>
      </c>
    </row>
    <row r="150" spans="3:4">
      <c r="C150" s="92">
        <v>44837</v>
      </c>
      <c r="D150" s="93">
        <v>10.1</v>
      </c>
    </row>
    <row r="151" spans="3:4">
      <c r="C151" s="92">
        <v>44838</v>
      </c>
      <c r="D151" s="93">
        <v>10.199999999999999</v>
      </c>
    </row>
    <row r="152" spans="3:4">
      <c r="C152" s="92">
        <v>44839</v>
      </c>
      <c r="D152" s="93">
        <v>11.5</v>
      </c>
    </row>
    <row r="153" spans="3:4">
      <c r="C153" s="92">
        <v>44840</v>
      </c>
      <c r="D153" s="93">
        <v>10.8</v>
      </c>
    </row>
    <row r="154" spans="3:4">
      <c r="C154" s="92">
        <v>44841</v>
      </c>
      <c r="D154" s="93">
        <v>10.8</v>
      </c>
    </row>
    <row r="155" spans="3:4">
      <c r="C155" s="92">
        <v>44844</v>
      </c>
      <c r="D155" s="93">
        <v>11.7</v>
      </c>
    </row>
    <row r="156" spans="3:4">
      <c r="C156" s="92">
        <v>44845</v>
      </c>
      <c r="D156" s="93">
        <v>11.7</v>
      </c>
    </row>
    <row r="157" spans="3:4">
      <c r="C157" s="92">
        <v>44846</v>
      </c>
      <c r="D157" s="93">
        <v>11.9</v>
      </c>
    </row>
    <row r="158" spans="3:4">
      <c r="C158" s="92">
        <v>44847</v>
      </c>
      <c r="D158" s="93">
        <v>11.5</v>
      </c>
    </row>
    <row r="159" spans="3:4">
      <c r="C159" s="92">
        <v>44848</v>
      </c>
      <c r="D159" s="93">
        <v>11.4</v>
      </c>
    </row>
    <row r="160" spans="3:4">
      <c r="C160" s="92">
        <v>44851</v>
      </c>
      <c r="D160" s="93">
        <v>11.4</v>
      </c>
    </row>
    <row r="161" spans="3:4">
      <c r="C161" s="92">
        <v>44852</v>
      </c>
      <c r="D161" s="93">
        <v>11.4</v>
      </c>
    </row>
    <row r="162" spans="3:4">
      <c r="C162" s="92">
        <v>44853</v>
      </c>
      <c r="D162" s="93">
        <v>10.7</v>
      </c>
    </row>
    <row r="163" spans="3:4">
      <c r="C163" s="92">
        <v>44854</v>
      </c>
      <c r="D163" s="93">
        <v>11</v>
      </c>
    </row>
    <row r="164" spans="3:4">
      <c r="C164" s="92">
        <v>44855</v>
      </c>
      <c r="D164" s="93">
        <v>11</v>
      </c>
    </row>
    <row r="165" spans="3:4">
      <c r="C165" s="92">
        <v>44858</v>
      </c>
      <c r="D165" s="93">
        <v>12.3</v>
      </c>
    </row>
    <row r="166" spans="3:4">
      <c r="C166" s="92">
        <v>44859</v>
      </c>
      <c r="D166" s="93">
        <v>12.3</v>
      </c>
    </row>
    <row r="167" spans="3:4">
      <c r="C167" s="92">
        <v>44860</v>
      </c>
      <c r="D167" s="93">
        <v>12.3</v>
      </c>
    </row>
    <row r="168" spans="3:4">
      <c r="C168" s="92">
        <v>44861</v>
      </c>
      <c r="D168" s="93">
        <v>12.3</v>
      </c>
    </row>
    <row r="169" spans="3:4">
      <c r="C169" s="92">
        <v>44862</v>
      </c>
      <c r="D169" s="93">
        <v>12.3</v>
      </c>
    </row>
    <row r="170" spans="3:4">
      <c r="C170" s="92">
        <v>44865</v>
      </c>
      <c r="D170" s="93">
        <v>12.3</v>
      </c>
    </row>
    <row r="171" spans="3:4">
      <c r="C171" s="92">
        <v>44866</v>
      </c>
      <c r="D171" s="93">
        <v>12.3</v>
      </c>
    </row>
    <row r="172" spans="3:4">
      <c r="C172" s="92">
        <v>44867</v>
      </c>
      <c r="D172" s="93">
        <v>12.3</v>
      </c>
    </row>
    <row r="173" spans="3:4">
      <c r="C173" s="92">
        <v>44868</v>
      </c>
      <c r="D173" s="93">
        <v>12.2</v>
      </c>
    </row>
    <row r="174" spans="3:4">
      <c r="C174" s="92">
        <v>44869</v>
      </c>
      <c r="D174" s="93">
        <v>12.3</v>
      </c>
    </row>
    <row r="175" spans="3:4">
      <c r="C175" s="92">
        <v>44872</v>
      </c>
      <c r="D175" s="93">
        <v>11.8</v>
      </c>
    </row>
    <row r="176" spans="3:4">
      <c r="C176" s="92">
        <v>44873</v>
      </c>
      <c r="D176" s="93">
        <v>11.5</v>
      </c>
    </row>
    <row r="177" spans="3:4">
      <c r="C177" s="92">
        <v>44874</v>
      </c>
      <c r="D177" s="93">
        <v>10.5</v>
      </c>
    </row>
    <row r="178" spans="3:4">
      <c r="C178" s="92">
        <v>44875</v>
      </c>
      <c r="D178" s="93">
        <v>10.5</v>
      </c>
    </row>
    <row r="179" spans="3:4">
      <c r="C179" s="92">
        <v>44876</v>
      </c>
      <c r="D179" s="93">
        <v>10.6</v>
      </c>
    </row>
    <row r="180" spans="3:4">
      <c r="C180" s="92">
        <v>44879</v>
      </c>
      <c r="D180" s="93">
        <v>10</v>
      </c>
    </row>
    <row r="181" spans="3:4">
      <c r="C181" s="92">
        <v>44880</v>
      </c>
      <c r="D181" s="93">
        <v>10.199999999999999</v>
      </c>
    </row>
    <row r="182" spans="3:4">
      <c r="C182" s="92">
        <v>44881</v>
      </c>
      <c r="D182" s="93">
        <v>11.6</v>
      </c>
    </row>
    <row r="183" spans="3:4">
      <c r="C183" s="92">
        <v>44882</v>
      </c>
      <c r="D183" s="93">
        <v>11.7</v>
      </c>
    </row>
    <row r="184" spans="3:4">
      <c r="C184" s="92">
        <v>44883</v>
      </c>
      <c r="D184" s="93">
        <v>11.2</v>
      </c>
    </row>
    <row r="185" spans="3:4">
      <c r="C185" s="92">
        <v>44886</v>
      </c>
      <c r="D185" s="93">
        <v>11.2</v>
      </c>
    </row>
    <row r="186" spans="3:4">
      <c r="C186" s="92">
        <v>44887</v>
      </c>
      <c r="D186" s="93">
        <v>11.2</v>
      </c>
    </row>
    <row r="187" spans="3:4">
      <c r="C187" s="92">
        <v>44888</v>
      </c>
      <c r="D187" s="93">
        <v>11.6</v>
      </c>
    </row>
    <row r="188" spans="3:4">
      <c r="C188" s="92">
        <v>44889</v>
      </c>
      <c r="D188" s="93">
        <v>11.6</v>
      </c>
    </row>
    <row r="189" spans="3:4">
      <c r="C189" s="92">
        <v>44890</v>
      </c>
      <c r="D189" s="93">
        <v>11.5</v>
      </c>
    </row>
    <row r="190" spans="3:4">
      <c r="C190" s="92">
        <v>44893</v>
      </c>
      <c r="D190" s="93">
        <v>11.5</v>
      </c>
    </row>
    <row r="191" spans="3:4">
      <c r="C191" s="92">
        <v>44894</v>
      </c>
      <c r="D191" s="93">
        <v>11.5</v>
      </c>
    </row>
    <row r="192" spans="3:4">
      <c r="C192" s="92">
        <v>44895</v>
      </c>
      <c r="D192" s="93">
        <v>11.5</v>
      </c>
    </row>
    <row r="193" spans="3:4">
      <c r="C193" s="92">
        <v>44896</v>
      </c>
      <c r="D193" s="93">
        <v>11.5</v>
      </c>
    </row>
    <row r="194" spans="3:4">
      <c r="C194" s="92">
        <v>44897</v>
      </c>
      <c r="D194" s="93">
        <v>11.4</v>
      </c>
    </row>
    <row r="195" spans="3:4">
      <c r="C195" s="92">
        <v>44900</v>
      </c>
      <c r="D195" s="93">
        <v>11.3</v>
      </c>
    </row>
    <row r="196" spans="3:4">
      <c r="C196" s="92">
        <v>44901</v>
      </c>
      <c r="D196" s="93">
        <v>11.2</v>
      </c>
    </row>
    <row r="197" spans="3:4">
      <c r="C197" s="92">
        <v>44902</v>
      </c>
      <c r="D197" s="93">
        <v>11.1</v>
      </c>
    </row>
    <row r="198" spans="3:4">
      <c r="C198" s="92">
        <v>44903</v>
      </c>
      <c r="D198" s="93">
        <v>10.9</v>
      </c>
    </row>
    <row r="199" spans="3:4">
      <c r="C199" s="92">
        <v>44904</v>
      </c>
      <c r="D199" s="93">
        <v>10.3</v>
      </c>
    </row>
    <row r="200" spans="3:4">
      <c r="C200" s="92">
        <v>44907</v>
      </c>
      <c r="D200" s="93">
        <v>10.4</v>
      </c>
    </row>
    <row r="201" spans="3:4">
      <c r="C201" s="92">
        <v>44908</v>
      </c>
      <c r="D201" s="93">
        <v>10.4</v>
      </c>
    </row>
    <row r="202" spans="3:4">
      <c r="C202" s="92">
        <v>44909</v>
      </c>
      <c r="D202" s="93">
        <v>10.4</v>
      </c>
    </row>
    <row r="203" spans="3:4">
      <c r="C203" s="92">
        <v>44910</v>
      </c>
      <c r="D203" s="93">
        <v>10.6</v>
      </c>
    </row>
    <row r="204" spans="3:4">
      <c r="C204" s="92">
        <v>44911</v>
      </c>
      <c r="D204" s="93">
        <v>11.5</v>
      </c>
    </row>
    <row r="205" spans="3:4">
      <c r="C205" s="92">
        <v>44914</v>
      </c>
      <c r="D205" s="93">
        <v>11.7</v>
      </c>
    </row>
    <row r="206" spans="3:4">
      <c r="C206" s="92">
        <v>44915</v>
      </c>
      <c r="D206" s="93">
        <v>10.6</v>
      </c>
    </row>
    <row r="207" spans="3:4">
      <c r="C207" s="92">
        <v>44916</v>
      </c>
      <c r="D207" s="93">
        <v>10.8</v>
      </c>
    </row>
    <row r="208" spans="3:4">
      <c r="C208" s="92">
        <v>44917</v>
      </c>
      <c r="D208" s="93">
        <v>10.9</v>
      </c>
    </row>
    <row r="209" spans="3:4">
      <c r="C209" s="92">
        <v>44918</v>
      </c>
      <c r="D209" s="93">
        <v>11.1</v>
      </c>
    </row>
    <row r="210" spans="3:4">
      <c r="C210" s="92">
        <v>44922</v>
      </c>
      <c r="D210" s="93">
        <v>11.1</v>
      </c>
    </row>
    <row r="211" spans="3:4">
      <c r="C211" s="92">
        <v>44923</v>
      </c>
      <c r="D211" s="93">
        <v>11.1</v>
      </c>
    </row>
    <row r="212" spans="3:4">
      <c r="C212" s="92">
        <v>44924</v>
      </c>
      <c r="D212" s="93">
        <v>11.1</v>
      </c>
    </row>
    <row r="213" spans="3:4">
      <c r="C213" s="92">
        <v>44925</v>
      </c>
      <c r="D213" s="93">
        <v>11.2</v>
      </c>
    </row>
    <row r="214" spans="3:4">
      <c r="C214" s="92">
        <v>44928</v>
      </c>
      <c r="D214" s="93">
        <v>11.2</v>
      </c>
    </row>
    <row r="215" spans="3:4">
      <c r="C215" s="92">
        <v>44929</v>
      </c>
      <c r="D215" s="93">
        <v>11.2</v>
      </c>
    </row>
    <row r="216" spans="3:4">
      <c r="C216" s="92">
        <v>44930</v>
      </c>
      <c r="D216" s="93">
        <v>11.2</v>
      </c>
    </row>
    <row r="217" spans="3:4">
      <c r="C217" s="92">
        <v>44931</v>
      </c>
      <c r="D217" s="93">
        <v>11.2</v>
      </c>
    </row>
    <row r="218" spans="3:4">
      <c r="C218" s="92">
        <v>44932</v>
      </c>
      <c r="D218" s="93">
        <v>11.2</v>
      </c>
    </row>
    <row r="219" spans="3:4">
      <c r="C219" s="92">
        <v>44935</v>
      </c>
      <c r="D219" s="93">
        <v>11.2</v>
      </c>
    </row>
    <row r="220" spans="3:4">
      <c r="C220" s="92">
        <v>44936</v>
      </c>
      <c r="D220" s="93">
        <v>12.2</v>
      </c>
    </row>
    <row r="221" spans="3:4">
      <c r="C221" s="92">
        <v>44937</v>
      </c>
      <c r="D221" s="93">
        <v>12.3</v>
      </c>
    </row>
    <row r="222" spans="3:4">
      <c r="C222" s="92">
        <v>44938</v>
      </c>
      <c r="D222" s="93">
        <v>11.1</v>
      </c>
    </row>
    <row r="223" spans="3:4">
      <c r="C223" s="92">
        <v>44939</v>
      </c>
      <c r="D223" s="93">
        <v>11.1</v>
      </c>
    </row>
    <row r="224" spans="3:4">
      <c r="C224" s="92">
        <v>44942</v>
      </c>
      <c r="D224" s="93">
        <v>11.1</v>
      </c>
    </row>
    <row r="225" spans="3:4">
      <c r="C225" s="92">
        <v>44943</v>
      </c>
      <c r="D225" s="93">
        <v>11.3</v>
      </c>
    </row>
    <row r="226" spans="3:4">
      <c r="C226" s="92">
        <v>44944</v>
      </c>
      <c r="D226" s="93">
        <v>12.5</v>
      </c>
    </row>
    <row r="227" spans="3:4">
      <c r="C227" s="92">
        <v>44945</v>
      </c>
      <c r="D227" s="93">
        <v>12.3</v>
      </c>
    </row>
    <row r="228" spans="3:4">
      <c r="C228" s="92">
        <v>44946</v>
      </c>
      <c r="D228" s="93">
        <v>13.4</v>
      </c>
    </row>
    <row r="229" spans="3:4">
      <c r="C229" s="92">
        <v>44949</v>
      </c>
      <c r="D229" s="93">
        <v>13.5</v>
      </c>
    </row>
    <row r="230" spans="3:4">
      <c r="C230" s="92">
        <v>44950</v>
      </c>
      <c r="D230" s="93">
        <v>13.5</v>
      </c>
    </row>
    <row r="231" spans="3:4">
      <c r="C231" s="92">
        <v>44951</v>
      </c>
      <c r="D231" s="93">
        <v>13.5</v>
      </c>
    </row>
    <row r="232" spans="3:4">
      <c r="C232" s="92">
        <v>44952</v>
      </c>
      <c r="D232" s="93">
        <v>13.5</v>
      </c>
    </row>
    <row r="233" spans="3:4">
      <c r="C233" s="92">
        <v>44953</v>
      </c>
      <c r="D233" s="93">
        <v>13.1</v>
      </c>
    </row>
    <row r="234" spans="3:4">
      <c r="C234" s="92">
        <v>44956</v>
      </c>
      <c r="D234" s="93">
        <v>13.5</v>
      </c>
    </row>
    <row r="235" spans="3:4">
      <c r="C235" s="92">
        <v>44957</v>
      </c>
      <c r="D235" s="93">
        <v>13.5</v>
      </c>
    </row>
    <row r="236" spans="3:4">
      <c r="C236" s="92">
        <v>44958</v>
      </c>
      <c r="D236" s="93">
        <v>13.9</v>
      </c>
    </row>
    <row r="237" spans="3:4">
      <c r="C237" s="92">
        <v>44959</v>
      </c>
      <c r="D237" s="93">
        <v>13.7</v>
      </c>
    </row>
    <row r="238" spans="3:4">
      <c r="C238" s="92">
        <v>44960</v>
      </c>
      <c r="D238" s="93">
        <v>13.7</v>
      </c>
    </row>
    <row r="239" spans="3:4">
      <c r="C239" s="92">
        <v>44963</v>
      </c>
      <c r="D239" s="93">
        <v>13.7</v>
      </c>
    </row>
    <row r="240" spans="3:4">
      <c r="C240" s="92">
        <v>44964</v>
      </c>
      <c r="D240" s="93">
        <v>13.7</v>
      </c>
    </row>
    <row r="241" spans="3:4">
      <c r="C241" s="92">
        <v>44965</v>
      </c>
      <c r="D241" s="93">
        <v>13.8</v>
      </c>
    </row>
    <row r="242" spans="3:4">
      <c r="C242" s="92">
        <v>44966</v>
      </c>
      <c r="D242" s="93">
        <v>12.9</v>
      </c>
    </row>
    <row r="243" spans="3:4">
      <c r="C243" s="92">
        <v>44967</v>
      </c>
      <c r="D243" s="93">
        <v>12.8</v>
      </c>
    </row>
    <row r="244" spans="3:4">
      <c r="C244" s="92">
        <v>44970</v>
      </c>
      <c r="D244" s="93">
        <v>14.1</v>
      </c>
    </row>
    <row r="245" spans="3:4">
      <c r="C245" s="92">
        <v>44971</v>
      </c>
      <c r="D245" s="93">
        <v>13.5</v>
      </c>
    </row>
    <row r="246" spans="3:4">
      <c r="C246" s="92">
        <v>44972</v>
      </c>
      <c r="D246" s="93">
        <v>13.5</v>
      </c>
    </row>
    <row r="247" spans="3:4">
      <c r="C247" s="92">
        <v>44973</v>
      </c>
      <c r="D247" s="93">
        <v>14.6</v>
      </c>
    </row>
    <row r="248" spans="3:4">
      <c r="C248" s="92">
        <v>44974</v>
      </c>
      <c r="D248" s="93">
        <v>14.7</v>
      </c>
    </row>
    <row r="249" spans="3:4">
      <c r="C249" s="92">
        <v>44977</v>
      </c>
      <c r="D249" s="93">
        <v>15.4</v>
      </c>
    </row>
    <row r="250" spans="3:4">
      <c r="C250" s="92">
        <v>44978</v>
      </c>
      <c r="D250" s="93">
        <v>15.2</v>
      </c>
    </row>
    <row r="251" spans="3:4">
      <c r="C251" s="92">
        <v>44979</v>
      </c>
      <c r="D251" s="93">
        <v>14</v>
      </c>
    </row>
    <row r="252" spans="3:4">
      <c r="C252" s="92">
        <v>44980</v>
      </c>
      <c r="D252" s="93">
        <v>14.9</v>
      </c>
    </row>
    <row r="253" spans="3:4">
      <c r="C253" s="92">
        <v>44981</v>
      </c>
      <c r="D253" s="93">
        <v>15.5</v>
      </c>
    </row>
    <row r="254" spans="3:4">
      <c r="C254" s="92">
        <v>44984</v>
      </c>
      <c r="D254" s="93">
        <v>16.2</v>
      </c>
    </row>
    <row r="255" spans="3:4">
      <c r="C255" s="92">
        <v>44985</v>
      </c>
      <c r="D255" s="93">
        <v>16.3</v>
      </c>
    </row>
    <row r="256" spans="3:4">
      <c r="C256" s="92">
        <v>44986</v>
      </c>
      <c r="D256" s="93">
        <v>14.7</v>
      </c>
    </row>
    <row r="257" spans="3:4">
      <c r="C257" s="92">
        <v>44987</v>
      </c>
      <c r="D257" s="93">
        <v>16.100000000000001</v>
      </c>
    </row>
    <row r="258" spans="3:4">
      <c r="C258" s="92">
        <v>44988</v>
      </c>
      <c r="D258" s="93">
        <v>16.100000000000001</v>
      </c>
    </row>
    <row r="259" spans="3:4">
      <c r="C259" s="92">
        <v>44991</v>
      </c>
      <c r="D259" s="93">
        <v>17.8</v>
      </c>
    </row>
    <row r="260" spans="3:4">
      <c r="C260" s="92">
        <v>44992</v>
      </c>
      <c r="D260" s="93">
        <v>17.5</v>
      </c>
    </row>
    <row r="261" spans="3:4">
      <c r="C261" s="92">
        <v>44993</v>
      </c>
      <c r="D261" s="93">
        <v>17.5</v>
      </c>
    </row>
    <row r="262" spans="3:4">
      <c r="C262" s="92">
        <v>44994</v>
      </c>
      <c r="D262" s="93">
        <v>17.5</v>
      </c>
    </row>
    <row r="263" spans="3:4">
      <c r="C263" s="92">
        <v>44995</v>
      </c>
      <c r="D263" s="93">
        <v>17.5</v>
      </c>
    </row>
    <row r="264" spans="3:4">
      <c r="C264" s="92">
        <v>44998</v>
      </c>
      <c r="D264" s="93">
        <v>17.5</v>
      </c>
    </row>
    <row r="265" spans="3:4">
      <c r="C265" s="92">
        <v>44999</v>
      </c>
      <c r="D265" s="93">
        <v>16.2</v>
      </c>
    </row>
    <row r="266" spans="3:4">
      <c r="C266" s="92">
        <v>45000</v>
      </c>
      <c r="D266" s="93">
        <v>17.899999999999999</v>
      </c>
    </row>
    <row r="267" spans="3:4">
      <c r="C267" s="92">
        <v>45001</v>
      </c>
      <c r="D267" s="93">
        <v>17.899999999999999</v>
      </c>
    </row>
    <row r="268" spans="3:4">
      <c r="C268" s="92">
        <v>45002</v>
      </c>
      <c r="D268" s="93">
        <v>17.899999999999999</v>
      </c>
    </row>
    <row r="269" spans="3:4">
      <c r="C269" s="92">
        <v>45005</v>
      </c>
      <c r="D269" s="93">
        <v>17</v>
      </c>
    </row>
    <row r="270" spans="3:4">
      <c r="C270" s="92">
        <v>45006</v>
      </c>
      <c r="D270" s="93">
        <v>17</v>
      </c>
    </row>
    <row r="271" spans="3:4">
      <c r="C271" s="92">
        <v>45007</v>
      </c>
      <c r="D271" s="93">
        <v>17</v>
      </c>
    </row>
    <row r="272" spans="3:4">
      <c r="C272" s="92">
        <v>45008</v>
      </c>
      <c r="D272" s="93">
        <v>16.8</v>
      </c>
    </row>
    <row r="273" spans="3:4">
      <c r="C273" s="92">
        <v>45009</v>
      </c>
      <c r="D273" s="93">
        <v>17.5</v>
      </c>
    </row>
    <row r="274" spans="3:4">
      <c r="C274" s="92">
        <v>45012</v>
      </c>
      <c r="D274" s="93">
        <v>17.5</v>
      </c>
    </row>
    <row r="275" spans="3:4">
      <c r="C275" s="92">
        <v>45013</v>
      </c>
      <c r="D275" s="93">
        <v>17.5</v>
      </c>
    </row>
    <row r="276" spans="3:4">
      <c r="C276" s="92">
        <v>45014</v>
      </c>
      <c r="D276" s="93">
        <v>17.5</v>
      </c>
    </row>
    <row r="277" spans="3:4">
      <c r="C277" s="92">
        <v>45015</v>
      </c>
      <c r="D277" s="93">
        <v>17.5</v>
      </c>
    </row>
    <row r="278" spans="3:4">
      <c r="C278" s="92">
        <v>45016</v>
      </c>
      <c r="D278" s="93">
        <v>17.399999999999999</v>
      </c>
    </row>
    <row r="279" spans="3:4">
      <c r="C279" s="92">
        <v>45019</v>
      </c>
      <c r="D279" s="93">
        <v>15.9</v>
      </c>
    </row>
    <row r="280" spans="3:4">
      <c r="C280" s="92">
        <v>45020</v>
      </c>
      <c r="D280" s="93">
        <v>16.5</v>
      </c>
    </row>
    <row r="281" spans="3:4">
      <c r="C281" s="92">
        <v>45021</v>
      </c>
      <c r="D281" s="93">
        <v>17.399999999999999</v>
      </c>
    </row>
    <row r="282" spans="3:4">
      <c r="C282" s="92">
        <v>45022</v>
      </c>
      <c r="D282" s="93">
        <v>17.3</v>
      </c>
    </row>
    <row r="283" spans="3:4">
      <c r="C283" s="92">
        <v>45027</v>
      </c>
      <c r="D283" s="93">
        <v>17.7</v>
      </c>
    </row>
    <row r="284" spans="3:4">
      <c r="C284" s="92">
        <v>45028</v>
      </c>
      <c r="D284" s="93">
        <v>18.100000000000001</v>
      </c>
    </row>
    <row r="285" spans="3:4">
      <c r="C285" s="92">
        <v>45029</v>
      </c>
      <c r="D285" s="93">
        <v>17.399999999999999</v>
      </c>
    </row>
    <row r="286" spans="3:4">
      <c r="C286" s="92">
        <v>45030</v>
      </c>
      <c r="D286" s="93">
        <v>19.8</v>
      </c>
    </row>
    <row r="287" spans="3:4">
      <c r="C287" s="92">
        <v>45033</v>
      </c>
      <c r="D287" s="93">
        <v>19.2</v>
      </c>
    </row>
    <row r="288" spans="3:4">
      <c r="C288" s="92">
        <v>45034</v>
      </c>
      <c r="D288" s="93">
        <v>19.3</v>
      </c>
    </row>
    <row r="289" spans="3:4">
      <c r="C289" s="92">
        <v>45035</v>
      </c>
      <c r="D289" s="93">
        <v>18.5</v>
      </c>
    </row>
    <row r="290" spans="3:4">
      <c r="C290" s="92">
        <v>45036</v>
      </c>
      <c r="D290" s="93">
        <v>18.5</v>
      </c>
    </row>
    <row r="291" spans="3:4">
      <c r="C291" s="92">
        <v>45037</v>
      </c>
      <c r="D291" s="93">
        <v>18.8</v>
      </c>
    </row>
    <row r="292" spans="3:4">
      <c r="C292" s="92">
        <v>45040</v>
      </c>
      <c r="D292" s="93">
        <v>18.8</v>
      </c>
    </row>
    <row r="293" spans="3:4">
      <c r="C293" s="92">
        <v>45041</v>
      </c>
      <c r="D293" s="93">
        <v>18.7</v>
      </c>
    </row>
    <row r="294" spans="3:4">
      <c r="C294" s="92">
        <v>45042</v>
      </c>
      <c r="D294" s="93">
        <v>17.399999999999999</v>
      </c>
    </row>
    <row r="295" spans="3:4">
      <c r="C295" s="92">
        <v>45043</v>
      </c>
      <c r="D295" s="93">
        <v>16.600000000000001</v>
      </c>
    </row>
    <row r="296" spans="3:4">
      <c r="C296" s="92">
        <v>45044</v>
      </c>
      <c r="D296" s="93">
        <v>18</v>
      </c>
    </row>
    <row r="297" spans="3:4">
      <c r="C297" s="92">
        <v>45048</v>
      </c>
      <c r="D297" s="93">
        <v>16.3</v>
      </c>
    </row>
    <row r="298" spans="3:4">
      <c r="C298" s="92">
        <v>45049</v>
      </c>
      <c r="D298" s="93">
        <v>16.100000000000001</v>
      </c>
    </row>
    <row r="299" spans="3:4">
      <c r="C299" s="92">
        <v>45050</v>
      </c>
      <c r="D299" s="93">
        <v>17.5</v>
      </c>
    </row>
    <row r="300" spans="3:4">
      <c r="C300" s="92">
        <v>45051</v>
      </c>
      <c r="D300" s="93">
        <v>15.8</v>
      </c>
    </row>
    <row r="301" spans="3:4">
      <c r="C301" s="92">
        <v>45054</v>
      </c>
      <c r="D301" s="93">
        <v>16.100000000000001</v>
      </c>
    </row>
    <row r="302" spans="3:4">
      <c r="C302" s="92">
        <v>45055</v>
      </c>
      <c r="D302" s="93">
        <v>15.3</v>
      </c>
    </row>
    <row r="303" spans="3:4">
      <c r="C303" s="92">
        <v>45056</v>
      </c>
      <c r="D303" s="93">
        <v>16.5</v>
      </c>
    </row>
    <row r="304" spans="3:4">
      <c r="C304" s="92">
        <v>45057</v>
      </c>
      <c r="D304" s="93">
        <v>15.9</v>
      </c>
    </row>
    <row r="305" spans="3:4">
      <c r="C305" s="92">
        <v>45058</v>
      </c>
      <c r="D305" s="93">
        <v>16.2</v>
      </c>
    </row>
    <row r="306" spans="3:4">
      <c r="C306" s="92">
        <v>45061</v>
      </c>
      <c r="D306" s="93">
        <v>15.4</v>
      </c>
    </row>
    <row r="307" spans="3:4">
      <c r="C307" s="92">
        <v>45062</v>
      </c>
      <c r="D307" s="93">
        <v>15.5</v>
      </c>
    </row>
    <row r="308" spans="3:4">
      <c r="C308" s="92">
        <v>45063</v>
      </c>
      <c r="D308" s="93">
        <v>15.4</v>
      </c>
    </row>
    <row r="309" spans="3:4">
      <c r="C309" s="92">
        <v>45064</v>
      </c>
      <c r="D309" s="93">
        <v>16.899999999999999</v>
      </c>
    </row>
    <row r="310" spans="3:4">
      <c r="C310" s="92">
        <v>45065</v>
      </c>
      <c r="D310" s="93">
        <v>16.899999999999999</v>
      </c>
    </row>
    <row r="311" spans="3:4">
      <c r="C311" s="92">
        <v>45068</v>
      </c>
      <c r="D311" s="93">
        <v>16.7</v>
      </c>
    </row>
    <row r="312" spans="3:4">
      <c r="C312" s="92">
        <v>45069</v>
      </c>
      <c r="D312" s="93">
        <v>16.600000000000001</v>
      </c>
    </row>
    <row r="313" spans="3:4">
      <c r="C313" s="92">
        <v>45070</v>
      </c>
      <c r="D313" s="93">
        <v>16.600000000000001</v>
      </c>
    </row>
    <row r="314" spans="3:4">
      <c r="C314" s="92">
        <v>45071</v>
      </c>
      <c r="D314" s="93">
        <v>14.8</v>
      </c>
    </row>
    <row r="315" spans="3:4">
      <c r="C315" s="92">
        <v>45072</v>
      </c>
      <c r="D315" s="93">
        <v>15</v>
      </c>
    </row>
    <row r="316" spans="3:4">
      <c r="C316" s="92">
        <v>45075</v>
      </c>
      <c r="D316" s="93">
        <v>14.1</v>
      </c>
    </row>
    <row r="317" spans="3:4">
      <c r="C317" s="92">
        <v>45076</v>
      </c>
      <c r="D317" s="93">
        <v>14.5</v>
      </c>
    </row>
    <row r="318" spans="3:4">
      <c r="C318" s="92">
        <v>45077</v>
      </c>
      <c r="D318" s="93">
        <v>14.1</v>
      </c>
    </row>
    <row r="319" spans="3:4">
      <c r="C319" s="92">
        <v>45078</v>
      </c>
      <c r="D319" s="93">
        <v>14.2</v>
      </c>
    </row>
    <row r="320" spans="3:4">
      <c r="C320" s="92">
        <v>45079</v>
      </c>
      <c r="D320" s="93">
        <v>14.5</v>
      </c>
    </row>
    <row r="321" spans="3:4">
      <c r="C321" s="92">
        <v>45082</v>
      </c>
      <c r="D321" s="93">
        <v>14.5</v>
      </c>
    </row>
    <row r="322" spans="3:4">
      <c r="C322" s="92">
        <v>45083</v>
      </c>
      <c r="D322" s="93">
        <v>13.8</v>
      </c>
    </row>
    <row r="323" spans="3:4">
      <c r="C323" s="92">
        <v>45084</v>
      </c>
      <c r="D323" s="93">
        <v>14.9</v>
      </c>
    </row>
    <row r="324" spans="3:4">
      <c r="C324" s="92">
        <v>45085</v>
      </c>
      <c r="D324" s="93">
        <v>14.4</v>
      </c>
    </row>
    <row r="325" spans="3:4">
      <c r="C325" s="92">
        <v>45086</v>
      </c>
      <c r="D325" s="93">
        <v>13</v>
      </c>
    </row>
    <row r="326" spans="3:4">
      <c r="C326" s="92">
        <v>45089</v>
      </c>
      <c r="D326" s="93">
        <v>14.3</v>
      </c>
    </row>
    <row r="327" spans="3:4">
      <c r="C327" s="92">
        <v>45090</v>
      </c>
      <c r="D327" s="93">
        <v>15.2</v>
      </c>
    </row>
    <row r="328" spans="3:4">
      <c r="C328" s="92">
        <v>45091</v>
      </c>
      <c r="D328" s="93">
        <v>13.9</v>
      </c>
    </row>
    <row r="329" spans="3:4">
      <c r="C329" s="92">
        <v>45092</v>
      </c>
      <c r="D329" s="93">
        <v>13.4</v>
      </c>
    </row>
    <row r="330" spans="3:4">
      <c r="C330" s="92">
        <v>45093</v>
      </c>
      <c r="D330" s="93">
        <v>13.8</v>
      </c>
    </row>
    <row r="331" spans="3:4">
      <c r="C331" s="92">
        <v>45096</v>
      </c>
      <c r="D331" s="93">
        <v>15.3</v>
      </c>
    </row>
    <row r="332" spans="3:4">
      <c r="C332" s="92">
        <v>45097</v>
      </c>
      <c r="D332" s="93">
        <v>14.5</v>
      </c>
    </row>
    <row r="333" spans="3:4">
      <c r="C333" s="92">
        <v>45098</v>
      </c>
      <c r="D333" s="93">
        <v>15.5</v>
      </c>
    </row>
    <row r="334" spans="3:4">
      <c r="C334" s="92">
        <v>45099</v>
      </c>
      <c r="D334" s="93">
        <v>14.5</v>
      </c>
    </row>
    <row r="335" spans="3:4">
      <c r="C335" s="92">
        <v>45100</v>
      </c>
      <c r="D335" s="93">
        <v>14.5</v>
      </c>
    </row>
    <row r="336" spans="3:4">
      <c r="C336" s="92">
        <v>45103</v>
      </c>
      <c r="D336" s="93">
        <v>14.5</v>
      </c>
    </row>
    <row r="337" spans="3:4">
      <c r="C337" s="92">
        <v>45104</v>
      </c>
      <c r="D337" s="93">
        <v>14.5</v>
      </c>
    </row>
    <row r="338" spans="3:4">
      <c r="C338" s="92">
        <v>45105</v>
      </c>
      <c r="D338" s="93">
        <v>14.5</v>
      </c>
    </row>
    <row r="339" spans="3:4">
      <c r="C339" s="92">
        <v>45106</v>
      </c>
      <c r="D339" s="93">
        <v>14.5</v>
      </c>
    </row>
    <row r="340" spans="3:4">
      <c r="C340" s="92">
        <v>45107</v>
      </c>
      <c r="D340" s="93">
        <v>14.5</v>
      </c>
    </row>
    <row r="341" spans="3:4">
      <c r="C341" s="92">
        <v>45110</v>
      </c>
      <c r="D341" s="93">
        <v>14.5</v>
      </c>
    </row>
    <row r="342" spans="3:4">
      <c r="C342" s="92">
        <v>45111</v>
      </c>
      <c r="D342" s="93">
        <v>14.5</v>
      </c>
    </row>
    <row r="343" spans="3:4">
      <c r="C343" s="92">
        <v>45112</v>
      </c>
      <c r="D343" s="93">
        <v>14.5</v>
      </c>
    </row>
    <row r="344" spans="3:4">
      <c r="C344" s="92">
        <v>45113</v>
      </c>
      <c r="D344" s="93">
        <v>14.5</v>
      </c>
    </row>
    <row r="345" spans="3:4">
      <c r="C345" s="92">
        <v>45114</v>
      </c>
      <c r="D345" s="93">
        <v>14.5</v>
      </c>
    </row>
    <row r="346" spans="3:4">
      <c r="C346" s="92">
        <v>45117</v>
      </c>
      <c r="D346" s="93">
        <v>14.5</v>
      </c>
    </row>
    <row r="347" spans="3:4">
      <c r="C347" s="92">
        <v>45118</v>
      </c>
      <c r="D347" s="93">
        <v>16.2</v>
      </c>
    </row>
    <row r="348" spans="3:4">
      <c r="C348" s="92">
        <v>45119</v>
      </c>
      <c r="D348" s="93">
        <v>16.5</v>
      </c>
    </row>
    <row r="349" spans="3:4">
      <c r="C349" s="92">
        <v>45120</v>
      </c>
      <c r="D349" s="93">
        <v>15.4</v>
      </c>
    </row>
    <row r="350" spans="3:4">
      <c r="C350" s="92">
        <v>45121</v>
      </c>
      <c r="D350" s="93">
        <v>15.5</v>
      </c>
    </row>
    <row r="351" spans="3:4">
      <c r="C351" s="92">
        <v>45124</v>
      </c>
      <c r="D351" s="93">
        <v>15.3</v>
      </c>
    </row>
    <row r="352" spans="3:4">
      <c r="C352" s="92">
        <v>45125</v>
      </c>
      <c r="D352" s="93">
        <v>16.899999999999999</v>
      </c>
    </row>
    <row r="353" spans="3:4">
      <c r="C353" s="92">
        <v>45126</v>
      </c>
      <c r="D353" s="93">
        <v>15.7</v>
      </c>
    </row>
    <row r="354" spans="3:4">
      <c r="C354" s="92">
        <v>45127</v>
      </c>
      <c r="D354" s="93">
        <v>15.8</v>
      </c>
    </row>
    <row r="355" spans="3:4">
      <c r="C355" s="92">
        <v>45128</v>
      </c>
      <c r="D355" s="93">
        <v>15.7</v>
      </c>
    </row>
    <row r="356" spans="3:4">
      <c r="C356" s="92">
        <v>45131</v>
      </c>
      <c r="D356" s="93">
        <v>17</v>
      </c>
    </row>
    <row r="357" spans="3:4">
      <c r="C357" s="92">
        <v>45132</v>
      </c>
      <c r="D357" s="93">
        <v>16.7</v>
      </c>
    </row>
    <row r="358" spans="3:4">
      <c r="C358" s="92">
        <v>45133</v>
      </c>
      <c r="D358" s="93">
        <v>16.7</v>
      </c>
    </row>
    <row r="359" spans="3:4">
      <c r="C359" s="92">
        <v>45134</v>
      </c>
      <c r="D359" s="93">
        <v>16.600000000000001</v>
      </c>
    </row>
    <row r="360" spans="3:4">
      <c r="C360" s="92">
        <v>45135</v>
      </c>
      <c r="D360" s="93">
        <v>16.600000000000001</v>
      </c>
    </row>
    <row r="361" spans="3:4">
      <c r="C361" s="92">
        <v>45138</v>
      </c>
      <c r="D361" s="93">
        <v>16.399999999999999</v>
      </c>
    </row>
    <row r="362" spans="3:4">
      <c r="C362" s="92">
        <v>45139</v>
      </c>
      <c r="D362" s="93">
        <v>15</v>
      </c>
    </row>
    <row r="363" spans="3:4">
      <c r="C363" s="92">
        <v>45140</v>
      </c>
      <c r="D363" s="93">
        <v>15</v>
      </c>
    </row>
    <row r="364" spans="3:4">
      <c r="C364" s="92">
        <v>45141</v>
      </c>
      <c r="D364" s="93">
        <v>16</v>
      </c>
    </row>
    <row r="365" spans="3:4">
      <c r="C365" s="92">
        <v>45142</v>
      </c>
      <c r="D365" s="93">
        <v>15.7</v>
      </c>
    </row>
    <row r="366" spans="3:4">
      <c r="C366" s="92">
        <v>45145</v>
      </c>
      <c r="D366" s="93">
        <v>15.5</v>
      </c>
    </row>
    <row r="367" spans="3:4">
      <c r="C367" s="92">
        <v>45146</v>
      </c>
      <c r="D367" s="93">
        <v>15.5</v>
      </c>
    </row>
    <row r="368" spans="3:4">
      <c r="C368" s="92">
        <v>45147</v>
      </c>
      <c r="D368" s="93">
        <v>15.5</v>
      </c>
    </row>
    <row r="369" spans="3:4">
      <c r="C369" s="92">
        <v>45148</v>
      </c>
      <c r="D369" s="93">
        <v>15.5</v>
      </c>
    </row>
    <row r="370" spans="3:4">
      <c r="C370" s="92">
        <v>45149</v>
      </c>
      <c r="D370" s="93">
        <v>15.5</v>
      </c>
    </row>
    <row r="371" spans="3:4">
      <c r="C371" s="92">
        <v>45152</v>
      </c>
      <c r="D371" s="93">
        <v>15.5</v>
      </c>
    </row>
    <row r="372" spans="3:4">
      <c r="C372" s="92">
        <v>45153</v>
      </c>
      <c r="D372" s="93">
        <v>15.5</v>
      </c>
    </row>
    <row r="373" spans="3:4">
      <c r="C373" s="92">
        <v>45154</v>
      </c>
      <c r="D373" s="93">
        <v>15.5</v>
      </c>
    </row>
    <row r="374" spans="3:4">
      <c r="C374" s="92">
        <v>45155</v>
      </c>
      <c r="D374" s="93">
        <v>15.5</v>
      </c>
    </row>
    <row r="375" spans="3:4">
      <c r="C375" s="92">
        <v>45156</v>
      </c>
      <c r="D375" s="93">
        <v>15.1</v>
      </c>
    </row>
    <row r="376" spans="3:4">
      <c r="C376" s="92">
        <v>45159</v>
      </c>
      <c r="D376" s="93">
        <v>13.9</v>
      </c>
    </row>
    <row r="377" spans="3:4">
      <c r="C377" s="92">
        <v>45160</v>
      </c>
      <c r="D377" s="93">
        <v>14.1</v>
      </c>
    </row>
    <row r="378" spans="3:4">
      <c r="C378" s="92">
        <v>45161</v>
      </c>
      <c r="D378" s="93">
        <v>14.1</v>
      </c>
    </row>
    <row r="379" spans="3:4">
      <c r="C379" s="92">
        <v>45162</v>
      </c>
      <c r="D379" s="93">
        <v>15.7</v>
      </c>
    </row>
    <row r="380" spans="3:4">
      <c r="C380" s="92">
        <v>45163</v>
      </c>
      <c r="D380" s="93">
        <v>15.7</v>
      </c>
    </row>
    <row r="381" spans="3:4">
      <c r="C381" s="92">
        <v>45166</v>
      </c>
      <c r="D381" s="93">
        <v>15.6</v>
      </c>
    </row>
    <row r="382" spans="3:4">
      <c r="C382" s="92">
        <v>45167</v>
      </c>
      <c r="D382" s="93">
        <v>14.5</v>
      </c>
    </row>
    <row r="383" spans="3:4">
      <c r="C383" s="92">
        <v>45168</v>
      </c>
      <c r="D383" s="93">
        <v>14.7</v>
      </c>
    </row>
    <row r="384" spans="3:4">
      <c r="C384" s="92">
        <v>45169</v>
      </c>
      <c r="D384" s="93">
        <v>14.7</v>
      </c>
    </row>
    <row r="385" spans="3:4">
      <c r="C385" s="92">
        <v>45170</v>
      </c>
      <c r="D385" s="93">
        <v>14.3</v>
      </c>
    </row>
    <row r="386" spans="3:4">
      <c r="C386" s="92">
        <v>45173</v>
      </c>
      <c r="D386" s="93">
        <v>14.6</v>
      </c>
    </row>
    <row r="387" spans="3:4">
      <c r="C387" s="92">
        <v>45174</v>
      </c>
      <c r="D387" s="93">
        <v>14.5</v>
      </c>
    </row>
    <row r="388" spans="3:4">
      <c r="C388" s="92">
        <v>45175</v>
      </c>
      <c r="D388" s="93">
        <v>14.5</v>
      </c>
    </row>
    <row r="389" spans="3:4">
      <c r="C389" s="92">
        <v>45176</v>
      </c>
      <c r="D389" s="93">
        <v>14.5</v>
      </c>
    </row>
    <row r="390" spans="3:4">
      <c r="C390" s="92">
        <v>45177</v>
      </c>
      <c r="D390" s="93">
        <v>14.5</v>
      </c>
    </row>
    <row r="391" spans="3:4">
      <c r="C391" s="92">
        <v>45180</v>
      </c>
      <c r="D391" s="93">
        <v>13.8</v>
      </c>
    </row>
    <row r="392" spans="3:4">
      <c r="C392" s="92">
        <v>45181</v>
      </c>
      <c r="D392" s="93">
        <v>14.4</v>
      </c>
    </row>
    <row r="393" spans="3:4">
      <c r="C393" s="92">
        <v>45182</v>
      </c>
      <c r="D393" s="93">
        <v>14.4</v>
      </c>
    </row>
    <row r="394" spans="3:4">
      <c r="C394" s="92">
        <v>45183</v>
      </c>
      <c r="D394" s="93">
        <v>14.4</v>
      </c>
    </row>
    <row r="395" spans="3:4">
      <c r="C395" s="92">
        <v>45184</v>
      </c>
      <c r="D395" s="93">
        <v>14.5</v>
      </c>
    </row>
    <row r="396" spans="3:4">
      <c r="C396" s="92">
        <v>45187</v>
      </c>
      <c r="D396" s="93">
        <v>15.9</v>
      </c>
    </row>
    <row r="397" spans="3:4">
      <c r="C397" s="92">
        <v>45188</v>
      </c>
      <c r="D397" s="93">
        <v>15.5</v>
      </c>
    </row>
    <row r="398" spans="3:4">
      <c r="C398" s="92">
        <v>45189</v>
      </c>
      <c r="D398" s="93">
        <v>15.9</v>
      </c>
    </row>
    <row r="399" spans="3:4">
      <c r="C399" s="92">
        <v>45190</v>
      </c>
      <c r="D399" s="93">
        <v>15.7</v>
      </c>
    </row>
    <row r="400" spans="3:4">
      <c r="C400" s="92">
        <v>45191</v>
      </c>
      <c r="D400" s="93">
        <v>15.5</v>
      </c>
    </row>
    <row r="401" spans="3:4">
      <c r="C401" s="92">
        <v>45194</v>
      </c>
      <c r="D401" s="93">
        <v>14.9</v>
      </c>
    </row>
    <row r="402" spans="3:4">
      <c r="C402" s="92">
        <v>45195</v>
      </c>
      <c r="D402" s="93">
        <v>14.5</v>
      </c>
    </row>
    <row r="403" spans="3:4">
      <c r="C403" s="92">
        <v>45196</v>
      </c>
      <c r="D403" s="93">
        <v>14.2</v>
      </c>
    </row>
    <row r="404" spans="3:4">
      <c r="C404" s="92">
        <v>45197</v>
      </c>
      <c r="D404" s="93">
        <v>13</v>
      </c>
    </row>
    <row r="405" spans="3:4">
      <c r="C405" s="92">
        <v>45198</v>
      </c>
      <c r="D405" s="93">
        <v>13.1</v>
      </c>
    </row>
    <row r="406" spans="3:4">
      <c r="C406" s="92">
        <v>45201</v>
      </c>
      <c r="D406" s="93">
        <v>13.4</v>
      </c>
    </row>
    <row r="407" spans="3:4">
      <c r="C407" s="92">
        <v>45202</v>
      </c>
      <c r="D407" s="93">
        <v>13</v>
      </c>
    </row>
    <row r="408" spans="3:4">
      <c r="C408" s="92">
        <v>45203</v>
      </c>
      <c r="D408" s="93">
        <v>13</v>
      </c>
    </row>
    <row r="409" spans="3:4">
      <c r="C409" s="92">
        <v>45204</v>
      </c>
      <c r="D409" s="93">
        <v>13</v>
      </c>
    </row>
    <row r="410" spans="3:4">
      <c r="C410" s="92">
        <v>45205</v>
      </c>
      <c r="D410" s="93">
        <v>13.4</v>
      </c>
    </row>
    <row r="411" spans="3:4">
      <c r="C411" s="92">
        <v>45208</v>
      </c>
      <c r="D411" s="93">
        <v>12.9</v>
      </c>
    </row>
    <row r="412" spans="3:4">
      <c r="C412" s="92">
        <v>45209</v>
      </c>
      <c r="D412" s="93">
        <v>14.7</v>
      </c>
    </row>
    <row r="413" spans="3:4">
      <c r="C413" s="92">
        <v>45210</v>
      </c>
      <c r="D413" s="93">
        <v>14.3</v>
      </c>
    </row>
    <row r="414" spans="3:4">
      <c r="C414" s="92">
        <v>45211</v>
      </c>
      <c r="D414" s="93">
        <v>13.2</v>
      </c>
    </row>
    <row r="415" spans="3:4">
      <c r="C415" s="92">
        <v>45212</v>
      </c>
      <c r="D415" s="93">
        <v>14.6</v>
      </c>
    </row>
    <row r="416" spans="3:4">
      <c r="C416" s="92">
        <v>45215</v>
      </c>
      <c r="D416" s="93">
        <v>15.1</v>
      </c>
    </row>
    <row r="417" spans="3:4">
      <c r="C417" s="92">
        <v>45216</v>
      </c>
      <c r="D417" s="93">
        <v>15.4</v>
      </c>
    </row>
    <row r="418" spans="3:4">
      <c r="C418" s="92">
        <v>45217</v>
      </c>
      <c r="D418" s="93">
        <v>15.2</v>
      </c>
    </row>
    <row r="419" spans="3:4">
      <c r="C419" s="92">
        <v>45218</v>
      </c>
      <c r="D419" s="93">
        <v>13.9</v>
      </c>
    </row>
    <row r="420" spans="3:4">
      <c r="C420" s="92">
        <v>45219</v>
      </c>
      <c r="D420" s="93">
        <v>13.2</v>
      </c>
    </row>
    <row r="421" spans="3:4">
      <c r="C421" s="92">
        <v>45222</v>
      </c>
      <c r="D421" s="93">
        <v>13.1</v>
      </c>
    </row>
    <row r="422" spans="3:4">
      <c r="C422" s="92">
        <v>45223</v>
      </c>
      <c r="D422" s="93">
        <v>13.1</v>
      </c>
    </row>
    <row r="423" spans="3:4">
      <c r="C423" s="92">
        <v>45224</v>
      </c>
      <c r="D423" s="93">
        <v>13.5</v>
      </c>
    </row>
    <row r="424" spans="3:4">
      <c r="C424" s="92">
        <v>45225</v>
      </c>
      <c r="D424" s="93">
        <v>13.3</v>
      </c>
    </row>
    <row r="425" spans="3:4">
      <c r="C425" s="92">
        <v>45226</v>
      </c>
      <c r="D425" s="93">
        <v>13.7</v>
      </c>
    </row>
    <row r="426" spans="3:4">
      <c r="C426" s="92">
        <v>45229</v>
      </c>
      <c r="D426" s="93">
        <v>13.7</v>
      </c>
    </row>
    <row r="427" spans="3:4">
      <c r="C427" s="92">
        <v>45230</v>
      </c>
      <c r="D427" s="93">
        <v>13.4</v>
      </c>
    </row>
    <row r="428" spans="3:4">
      <c r="C428" s="92">
        <v>45231</v>
      </c>
      <c r="D428" s="93">
        <v>13.9</v>
      </c>
    </row>
    <row r="429" spans="3:4">
      <c r="C429" s="92">
        <v>45232</v>
      </c>
      <c r="D429" s="93">
        <v>14</v>
      </c>
    </row>
    <row r="430" spans="3:4">
      <c r="C430" s="92">
        <v>45233</v>
      </c>
      <c r="D430" s="93">
        <v>14</v>
      </c>
    </row>
    <row r="431" spans="3:4">
      <c r="C431" s="92">
        <v>45236</v>
      </c>
      <c r="D431" s="93">
        <v>14</v>
      </c>
    </row>
    <row r="432" spans="3:4">
      <c r="C432" s="92">
        <v>45237</v>
      </c>
      <c r="D432" s="93">
        <v>14.9</v>
      </c>
    </row>
    <row r="433" spans="3:4">
      <c r="C433" s="92">
        <v>45238</v>
      </c>
      <c r="D433" s="93">
        <v>14.6</v>
      </c>
    </row>
    <row r="434" spans="3:4">
      <c r="C434" s="92">
        <v>45239</v>
      </c>
      <c r="D434" s="93">
        <v>14.6</v>
      </c>
    </row>
    <row r="435" spans="3:4">
      <c r="C435" s="92">
        <v>45240</v>
      </c>
      <c r="D435" s="93">
        <v>14.1</v>
      </c>
    </row>
    <row r="436" spans="3:4">
      <c r="C436" s="92">
        <v>45243</v>
      </c>
      <c r="D436" s="93">
        <v>13.5</v>
      </c>
    </row>
    <row r="437" spans="3:4">
      <c r="C437" s="92">
        <v>45244</v>
      </c>
      <c r="D437" s="93">
        <v>12.8</v>
      </c>
    </row>
    <row r="438" spans="3:4">
      <c r="C438" s="92">
        <v>45245</v>
      </c>
      <c r="D438" s="93">
        <v>12.8</v>
      </c>
    </row>
    <row r="439" spans="3:4">
      <c r="C439" s="92">
        <v>45246</v>
      </c>
      <c r="D439" s="93">
        <v>12.8</v>
      </c>
    </row>
    <row r="440" spans="3:4">
      <c r="C440" s="92">
        <v>45247</v>
      </c>
      <c r="D440" s="93">
        <v>13</v>
      </c>
    </row>
    <row r="441" spans="3:4">
      <c r="C441" s="92">
        <v>45250</v>
      </c>
      <c r="D441" s="93">
        <v>12.8</v>
      </c>
    </row>
    <row r="442" spans="3:4">
      <c r="C442" s="92">
        <v>45251</v>
      </c>
      <c r="D442" s="93">
        <v>14.5</v>
      </c>
    </row>
    <row r="443" spans="3:4">
      <c r="C443" s="92">
        <v>45252</v>
      </c>
      <c r="D443" s="93">
        <v>14</v>
      </c>
    </row>
    <row r="444" spans="3:4">
      <c r="C444" s="92">
        <v>45253</v>
      </c>
      <c r="D444" s="93">
        <v>12.9</v>
      </c>
    </row>
    <row r="445" spans="3:4">
      <c r="C445" s="92">
        <v>45254</v>
      </c>
      <c r="D445" s="93">
        <v>12.7</v>
      </c>
    </row>
    <row r="446" spans="3:4">
      <c r="C446" s="92">
        <v>45257</v>
      </c>
      <c r="D446" s="93">
        <v>12.8</v>
      </c>
    </row>
    <row r="447" spans="3:4">
      <c r="C447" s="92">
        <v>45258</v>
      </c>
      <c r="D447" s="93">
        <v>12.3</v>
      </c>
    </row>
    <row r="448" spans="3:4">
      <c r="C448" s="92">
        <v>45259</v>
      </c>
      <c r="D448" s="93">
        <v>12</v>
      </c>
    </row>
    <row r="449" spans="3:4">
      <c r="C449" s="92">
        <v>45260</v>
      </c>
      <c r="D449" s="93">
        <v>12</v>
      </c>
    </row>
    <row r="450" spans="3:4">
      <c r="C450" s="92">
        <v>45261</v>
      </c>
      <c r="D450" s="93">
        <v>12</v>
      </c>
    </row>
    <row r="451" spans="3:4">
      <c r="C451" s="92">
        <v>45264</v>
      </c>
      <c r="D451" s="93">
        <v>12</v>
      </c>
    </row>
    <row r="452" spans="3:4">
      <c r="C452" s="92">
        <v>45265</v>
      </c>
      <c r="D452" s="93">
        <v>12</v>
      </c>
    </row>
    <row r="453" spans="3:4">
      <c r="C453" s="92">
        <v>45266</v>
      </c>
      <c r="D453" s="93">
        <v>11.5</v>
      </c>
    </row>
    <row r="454" spans="3:4">
      <c r="C454" s="92">
        <v>45267</v>
      </c>
      <c r="D454" s="93">
        <v>12.7</v>
      </c>
    </row>
    <row r="455" spans="3:4">
      <c r="C455" s="92">
        <v>45268</v>
      </c>
      <c r="D455" s="93">
        <v>12.2</v>
      </c>
    </row>
    <row r="456" spans="3:4">
      <c r="C456" s="92">
        <v>45271</v>
      </c>
      <c r="D456" s="93">
        <v>12</v>
      </c>
    </row>
    <row r="457" spans="3:4">
      <c r="C457" s="92">
        <v>45272</v>
      </c>
      <c r="D457" s="93">
        <v>12</v>
      </c>
    </row>
    <row r="458" spans="3:4">
      <c r="C458" s="92">
        <v>45273</v>
      </c>
      <c r="D458" s="93">
        <v>12</v>
      </c>
    </row>
    <row r="459" spans="3:4">
      <c r="C459" s="92">
        <v>45274</v>
      </c>
      <c r="D459" s="93">
        <v>12</v>
      </c>
    </row>
    <row r="460" spans="3:4">
      <c r="C460" s="92">
        <v>45275</v>
      </c>
      <c r="D460" s="93">
        <v>12</v>
      </c>
    </row>
    <row r="461" spans="3:4">
      <c r="C461" s="92">
        <v>45278</v>
      </c>
      <c r="D461" s="93">
        <v>12</v>
      </c>
    </row>
    <row r="462" spans="3:4">
      <c r="C462" s="92">
        <v>45279</v>
      </c>
      <c r="D462" s="93">
        <v>12</v>
      </c>
    </row>
    <row r="463" spans="3:4">
      <c r="C463" s="92">
        <v>45280</v>
      </c>
      <c r="D463" s="93">
        <v>12</v>
      </c>
    </row>
    <row r="464" spans="3:4">
      <c r="C464" s="92">
        <v>45281</v>
      </c>
      <c r="D464" s="93">
        <v>12</v>
      </c>
    </row>
    <row r="465" spans="3:4">
      <c r="C465" s="92">
        <v>45282</v>
      </c>
      <c r="D465" s="93">
        <v>12</v>
      </c>
    </row>
    <row r="466" spans="3:4">
      <c r="C466" s="92">
        <v>45287</v>
      </c>
      <c r="D466" s="93">
        <v>12</v>
      </c>
    </row>
    <row r="467" spans="3:4">
      <c r="C467" s="92">
        <v>45288</v>
      </c>
      <c r="D467" s="93">
        <v>12</v>
      </c>
    </row>
    <row r="468" spans="3:4">
      <c r="C468" s="92">
        <v>45289</v>
      </c>
      <c r="D468" s="93">
        <v>12</v>
      </c>
    </row>
    <row r="469" spans="3:4">
      <c r="C469" s="92">
        <v>45293</v>
      </c>
      <c r="D469" s="93">
        <v>12</v>
      </c>
    </row>
    <row r="470" spans="3:4">
      <c r="C470" s="92">
        <v>45294</v>
      </c>
      <c r="D470" s="93">
        <v>12</v>
      </c>
    </row>
    <row r="471" spans="3:4">
      <c r="C471" s="92">
        <v>45295</v>
      </c>
      <c r="D471" s="93">
        <v>12</v>
      </c>
    </row>
    <row r="472" spans="3:4">
      <c r="C472" s="92">
        <v>45296</v>
      </c>
      <c r="D472" s="93">
        <v>13.3</v>
      </c>
    </row>
    <row r="473" spans="3:4">
      <c r="C473" s="92">
        <v>45299</v>
      </c>
      <c r="D473" s="93">
        <v>13.3</v>
      </c>
    </row>
    <row r="474" spans="3:4">
      <c r="C474" s="92">
        <v>45300</v>
      </c>
      <c r="D474" s="93">
        <v>13.3</v>
      </c>
    </row>
    <row r="475" spans="3:4">
      <c r="C475" s="92">
        <v>45301</v>
      </c>
      <c r="D475" s="93">
        <v>13.3</v>
      </c>
    </row>
    <row r="476" spans="3:4">
      <c r="C476" s="92">
        <v>45302</v>
      </c>
      <c r="D476" s="93">
        <v>13.3</v>
      </c>
    </row>
    <row r="477" spans="3:4">
      <c r="C477" s="92">
        <v>45303</v>
      </c>
      <c r="D477" s="93">
        <v>13.3</v>
      </c>
    </row>
    <row r="478" spans="3:4">
      <c r="C478" s="92">
        <v>45306</v>
      </c>
      <c r="D478" s="93">
        <v>13.3</v>
      </c>
    </row>
    <row r="479" spans="3:4">
      <c r="C479" s="92">
        <v>45307</v>
      </c>
      <c r="D479" s="93">
        <v>13.3</v>
      </c>
    </row>
    <row r="480" spans="3:4">
      <c r="C480" s="92">
        <v>45308</v>
      </c>
      <c r="D480" s="93">
        <v>13.2</v>
      </c>
    </row>
    <row r="481" spans="3:4">
      <c r="C481" s="92">
        <v>45309</v>
      </c>
      <c r="D481" s="93">
        <v>14.8</v>
      </c>
    </row>
    <row r="482" spans="3:4">
      <c r="C482" s="92">
        <v>45310</v>
      </c>
      <c r="D482" s="93">
        <v>14.8</v>
      </c>
    </row>
    <row r="483" spans="3:4">
      <c r="C483" s="92">
        <v>45313</v>
      </c>
      <c r="D483" s="93">
        <v>14.7</v>
      </c>
    </row>
    <row r="484" spans="3:4">
      <c r="C484" s="92">
        <v>45314</v>
      </c>
      <c r="D484" s="93">
        <v>14.5</v>
      </c>
    </row>
    <row r="485" spans="3:4">
      <c r="C485" s="92">
        <v>45315</v>
      </c>
      <c r="D485" s="93">
        <v>13</v>
      </c>
    </row>
    <row r="486" spans="3:4">
      <c r="C486" s="92">
        <v>45316</v>
      </c>
      <c r="D486" s="93">
        <v>13.3</v>
      </c>
    </row>
    <row r="487" spans="3:4">
      <c r="C487" s="92">
        <v>45317</v>
      </c>
      <c r="D487" s="93">
        <v>13</v>
      </c>
    </row>
    <row r="488" spans="3:4">
      <c r="C488" s="92">
        <v>45320</v>
      </c>
      <c r="D488" s="93">
        <v>13</v>
      </c>
    </row>
    <row r="489" spans="3:4">
      <c r="C489" s="92">
        <v>45321</v>
      </c>
      <c r="D489" s="93">
        <v>13.2</v>
      </c>
    </row>
    <row r="490" spans="3:4">
      <c r="C490" s="92">
        <v>45322</v>
      </c>
      <c r="D490" s="93">
        <v>13.4</v>
      </c>
    </row>
    <row r="491" spans="3:4">
      <c r="C491" s="92">
        <v>45323</v>
      </c>
      <c r="D491" s="93">
        <v>13.4</v>
      </c>
    </row>
    <row r="492" spans="3:4">
      <c r="C492" s="92">
        <v>45324</v>
      </c>
      <c r="D492" s="93">
        <v>14.8</v>
      </c>
    </row>
    <row r="493" spans="3:4">
      <c r="C493" s="92">
        <v>45327</v>
      </c>
      <c r="D493" s="93">
        <v>14.8</v>
      </c>
    </row>
    <row r="494" spans="3:4">
      <c r="C494" s="92">
        <v>45328</v>
      </c>
      <c r="D494" s="93">
        <v>14.8</v>
      </c>
    </row>
    <row r="495" spans="3:4">
      <c r="C495" s="92">
        <v>45329</v>
      </c>
      <c r="D495" s="93">
        <v>14.9</v>
      </c>
    </row>
    <row r="496" spans="3:4">
      <c r="C496" s="92">
        <v>45330</v>
      </c>
      <c r="D496" s="93">
        <v>14.8</v>
      </c>
    </row>
    <row r="497" spans="3:4">
      <c r="C497" s="92">
        <v>45331</v>
      </c>
      <c r="D497" s="93">
        <v>15.6</v>
      </c>
    </row>
    <row r="498" spans="3:4">
      <c r="C498" s="92">
        <v>45334</v>
      </c>
      <c r="D498" s="93">
        <v>14.8</v>
      </c>
    </row>
    <row r="499" spans="3:4">
      <c r="C499" s="92">
        <v>45335</v>
      </c>
      <c r="D499" s="93">
        <v>16.600000000000001</v>
      </c>
    </row>
    <row r="500" spans="3:4">
      <c r="C500" s="92">
        <v>45336</v>
      </c>
      <c r="D500" s="93">
        <v>17.7</v>
      </c>
    </row>
    <row r="501" spans="3:4">
      <c r="C501" s="92">
        <v>45337</v>
      </c>
      <c r="D501" s="93">
        <v>18.3</v>
      </c>
    </row>
    <row r="502" spans="3:4">
      <c r="C502" s="92">
        <v>45338</v>
      </c>
      <c r="D502" s="93">
        <v>18.2</v>
      </c>
    </row>
    <row r="503" spans="3:4">
      <c r="C503" s="92">
        <v>45341</v>
      </c>
      <c r="D503" s="93">
        <v>18.2</v>
      </c>
    </row>
    <row r="504" spans="3:4">
      <c r="C504" s="92">
        <v>45342</v>
      </c>
      <c r="D504" s="93">
        <v>18.8</v>
      </c>
    </row>
    <row r="505" spans="3:4">
      <c r="C505" s="92">
        <v>45343</v>
      </c>
      <c r="D505" s="93">
        <v>17.5</v>
      </c>
    </row>
    <row r="506" spans="3:4">
      <c r="C506" s="92">
        <v>45344</v>
      </c>
      <c r="D506" s="93">
        <v>17.5</v>
      </c>
    </row>
    <row r="507" spans="3:4">
      <c r="C507" s="92">
        <v>45345</v>
      </c>
      <c r="D507" s="93">
        <v>15.7</v>
      </c>
    </row>
    <row r="508" spans="3:4">
      <c r="C508" s="92">
        <v>45348</v>
      </c>
      <c r="D508" s="93">
        <v>16.3</v>
      </c>
    </row>
    <row r="509" spans="3:4">
      <c r="C509" s="92">
        <v>45349</v>
      </c>
      <c r="D509" s="93">
        <v>17.7</v>
      </c>
    </row>
    <row r="510" spans="3:4">
      <c r="C510" s="92">
        <v>45350</v>
      </c>
      <c r="D510" s="93">
        <v>17.8</v>
      </c>
    </row>
    <row r="511" spans="3:4">
      <c r="C511" s="92">
        <v>45351</v>
      </c>
      <c r="D511" s="93">
        <v>17.7</v>
      </c>
    </row>
    <row r="512" spans="3:4">
      <c r="C512" s="92">
        <v>45352</v>
      </c>
      <c r="D512" s="93">
        <v>17.600000000000001</v>
      </c>
    </row>
    <row r="513" spans="3:4">
      <c r="C513" s="92">
        <v>45355</v>
      </c>
      <c r="D513" s="93">
        <v>17.600000000000001</v>
      </c>
    </row>
    <row r="514" spans="3:4">
      <c r="C514" s="92">
        <v>45356</v>
      </c>
      <c r="D514" s="93">
        <v>16.100000000000001</v>
      </c>
    </row>
    <row r="515" spans="3:4">
      <c r="C515" s="92">
        <v>45357</v>
      </c>
      <c r="D515" s="93">
        <v>18.100000000000001</v>
      </c>
    </row>
    <row r="516" spans="3:4">
      <c r="C516" s="92">
        <v>45358</v>
      </c>
      <c r="D516" s="93">
        <v>16.7</v>
      </c>
    </row>
    <row r="517" spans="3:4">
      <c r="C517" s="92">
        <v>45359</v>
      </c>
      <c r="D517" s="93">
        <v>18.3</v>
      </c>
    </row>
    <row r="518" spans="3:4">
      <c r="C518" s="92">
        <v>45362</v>
      </c>
      <c r="D518" s="93">
        <v>16.2</v>
      </c>
    </row>
    <row r="519" spans="3:4">
      <c r="C519" s="92">
        <v>45363</v>
      </c>
      <c r="D519" s="93">
        <v>15.8</v>
      </c>
    </row>
    <row r="520" spans="3:4">
      <c r="C520" s="92">
        <v>45364</v>
      </c>
      <c r="D520" s="93">
        <v>15.8</v>
      </c>
    </row>
    <row r="521" spans="3:4">
      <c r="C521" s="92">
        <v>45365</v>
      </c>
      <c r="D521" s="93">
        <v>16.100000000000001</v>
      </c>
    </row>
    <row r="522" spans="3:4">
      <c r="C522" s="92">
        <v>45366</v>
      </c>
      <c r="D522" s="93">
        <v>17.5</v>
      </c>
    </row>
    <row r="523" spans="3:4">
      <c r="C523" s="92">
        <v>45369</v>
      </c>
      <c r="D523" s="93">
        <v>17.7</v>
      </c>
    </row>
    <row r="524" spans="3:4">
      <c r="C524" s="92">
        <v>45370</v>
      </c>
      <c r="D524" s="93">
        <v>17.3</v>
      </c>
    </row>
    <row r="525" spans="3:4">
      <c r="C525" s="92">
        <v>45371</v>
      </c>
      <c r="D525" s="93">
        <v>17.3</v>
      </c>
    </row>
    <row r="526" spans="3:4">
      <c r="C526" s="92">
        <v>45372</v>
      </c>
      <c r="D526" s="93">
        <v>17.3</v>
      </c>
    </row>
    <row r="527" spans="3:4">
      <c r="C527" s="92">
        <v>45373</v>
      </c>
      <c r="D527" s="93">
        <v>16.7</v>
      </c>
    </row>
    <row r="528" spans="3:4">
      <c r="C528" s="92">
        <v>45376</v>
      </c>
      <c r="D528" s="93">
        <v>20.2</v>
      </c>
    </row>
    <row r="529" spans="3:4">
      <c r="C529" s="92">
        <v>45377</v>
      </c>
      <c r="D529" s="93">
        <v>20.2</v>
      </c>
    </row>
    <row r="530" spans="3:4">
      <c r="C530" s="92">
        <v>45378</v>
      </c>
      <c r="D530" s="93">
        <v>23.2</v>
      </c>
    </row>
    <row r="531" spans="3:4">
      <c r="C531" s="92">
        <v>45379</v>
      </c>
      <c r="D531" s="93">
        <v>21</v>
      </c>
    </row>
    <row r="532" spans="3:4">
      <c r="C532" s="92">
        <v>45384</v>
      </c>
      <c r="D532" s="93">
        <v>20.8</v>
      </c>
    </row>
    <row r="533" spans="3:4">
      <c r="C533" s="92">
        <v>45385</v>
      </c>
      <c r="D533" s="93">
        <v>22</v>
      </c>
    </row>
    <row r="534" spans="3:4">
      <c r="C534" s="92">
        <v>45386</v>
      </c>
      <c r="D534" s="93">
        <v>23</v>
      </c>
    </row>
    <row r="535" spans="3:4">
      <c r="C535" s="92">
        <v>45387</v>
      </c>
      <c r="D535" s="93">
        <v>23</v>
      </c>
    </row>
    <row r="536" spans="3:4">
      <c r="C536" s="92">
        <v>45390</v>
      </c>
      <c r="D536" s="93">
        <v>21.2</v>
      </c>
    </row>
    <row r="537" spans="3:4">
      <c r="C537" s="92">
        <v>45391</v>
      </c>
      <c r="D537" s="93">
        <v>22.2</v>
      </c>
    </row>
    <row r="538" spans="3:4">
      <c r="C538" s="92">
        <v>45392</v>
      </c>
      <c r="D538" s="93">
        <v>20.2</v>
      </c>
    </row>
    <row r="539" spans="3:4">
      <c r="C539" s="92">
        <v>45393</v>
      </c>
      <c r="D539" s="93">
        <v>19.100000000000001</v>
      </c>
    </row>
    <row r="540" spans="3:4">
      <c r="C540" s="92">
        <v>45394</v>
      </c>
      <c r="D540" s="93">
        <v>20.6</v>
      </c>
    </row>
    <row r="541" spans="3:4">
      <c r="C541" s="92">
        <v>45397</v>
      </c>
      <c r="D541" s="93">
        <v>20.8</v>
      </c>
    </row>
    <row r="542" spans="3:4">
      <c r="C542" s="92">
        <v>45398</v>
      </c>
      <c r="D542" s="93">
        <v>19.100000000000001</v>
      </c>
    </row>
    <row r="543" spans="3:4">
      <c r="C543" s="92">
        <v>45399</v>
      </c>
      <c r="D543" s="93">
        <v>18.8</v>
      </c>
    </row>
    <row r="544" spans="3:4">
      <c r="C544" s="92">
        <v>45400</v>
      </c>
      <c r="D544" s="93">
        <v>19.600000000000001</v>
      </c>
    </row>
    <row r="545" spans="3:4">
      <c r="C545" s="92">
        <v>45401</v>
      </c>
      <c r="D545" s="93">
        <v>18</v>
      </c>
    </row>
    <row r="546" spans="3:4">
      <c r="C546" s="92">
        <v>45404</v>
      </c>
      <c r="D546" s="93">
        <v>20</v>
      </c>
    </row>
    <row r="547" spans="3:4">
      <c r="C547" s="92">
        <v>45405</v>
      </c>
      <c r="D547" s="93">
        <v>18.2</v>
      </c>
    </row>
    <row r="548" spans="3:4">
      <c r="C548" s="92">
        <v>45406</v>
      </c>
      <c r="D548" s="93">
        <v>20</v>
      </c>
    </row>
    <row r="549" spans="3:4">
      <c r="C549" s="92">
        <v>45407</v>
      </c>
      <c r="D549" s="93">
        <v>20</v>
      </c>
    </row>
    <row r="550" spans="3:4">
      <c r="C550" s="92">
        <v>45408</v>
      </c>
      <c r="D550" s="93">
        <v>19.7</v>
      </c>
    </row>
    <row r="551" spans="3:4">
      <c r="C551" s="92">
        <v>45411</v>
      </c>
      <c r="D551" s="93">
        <v>20</v>
      </c>
    </row>
    <row r="552" spans="3:4">
      <c r="C552" s="92">
        <v>45412</v>
      </c>
      <c r="D552" s="93">
        <v>18.100000000000001</v>
      </c>
    </row>
    <row r="553" spans="3:4">
      <c r="C553" s="92">
        <v>45414</v>
      </c>
      <c r="D553" s="93">
        <v>18.100000000000001</v>
      </c>
    </row>
    <row r="554" spans="3:4">
      <c r="C554" s="92">
        <v>45415</v>
      </c>
      <c r="D554" s="93">
        <v>18</v>
      </c>
    </row>
    <row r="555" spans="3:4">
      <c r="C555" s="92">
        <v>45418</v>
      </c>
      <c r="D555" s="93">
        <v>18.2</v>
      </c>
    </row>
    <row r="556" spans="3:4">
      <c r="C556" s="92">
        <v>45419</v>
      </c>
      <c r="D556" s="93">
        <v>18.2</v>
      </c>
    </row>
    <row r="557" spans="3:4">
      <c r="C557" s="92">
        <v>45420</v>
      </c>
      <c r="D557" s="93">
        <v>18</v>
      </c>
    </row>
    <row r="558" spans="3:4">
      <c r="C558" s="92">
        <v>45421</v>
      </c>
      <c r="D558" s="93">
        <v>18</v>
      </c>
    </row>
    <row r="559" spans="3:4">
      <c r="C559" s="92">
        <v>45422</v>
      </c>
      <c r="D559" s="93">
        <v>19.5</v>
      </c>
    </row>
    <row r="560" spans="3:4">
      <c r="C560" s="92">
        <v>45425</v>
      </c>
      <c r="D560" s="93">
        <v>20.2</v>
      </c>
    </row>
    <row r="561" spans="3:4">
      <c r="C561" s="92">
        <v>45426</v>
      </c>
      <c r="D561" s="93">
        <v>20.399999999999999</v>
      </c>
    </row>
    <row r="562" spans="3:4">
      <c r="C562" s="92">
        <v>45427</v>
      </c>
      <c r="D562" s="93">
        <v>18.2</v>
      </c>
    </row>
    <row r="563" spans="3:4">
      <c r="C563" s="92">
        <v>45428</v>
      </c>
      <c r="D563" s="93">
        <v>20.2</v>
      </c>
    </row>
    <row r="564" spans="3:4">
      <c r="C564" s="92">
        <v>45429</v>
      </c>
      <c r="D564" s="93">
        <v>20.2</v>
      </c>
    </row>
    <row r="565" spans="3:4">
      <c r="C565" s="92">
        <v>45432</v>
      </c>
      <c r="D565" s="93">
        <v>20.399999999999999</v>
      </c>
    </row>
    <row r="566" spans="3:4">
      <c r="C566" s="92">
        <v>45433</v>
      </c>
      <c r="D566" s="93">
        <v>20.399999999999999</v>
      </c>
    </row>
    <row r="567" spans="3:4">
      <c r="C567" s="92">
        <v>45434</v>
      </c>
      <c r="D567" s="93">
        <v>20.399999999999999</v>
      </c>
    </row>
    <row r="568" spans="3:4">
      <c r="C568" s="92">
        <v>45435</v>
      </c>
      <c r="D568" s="93">
        <v>20</v>
      </c>
    </row>
    <row r="569" spans="3:4">
      <c r="C569" s="92">
        <v>45436</v>
      </c>
      <c r="D569" s="93">
        <v>20</v>
      </c>
    </row>
    <row r="570" spans="3:4">
      <c r="C570" s="92">
        <v>45439</v>
      </c>
      <c r="D570" s="93">
        <v>17.600000000000001</v>
      </c>
    </row>
    <row r="571" spans="3:4">
      <c r="C571" s="92">
        <v>45440</v>
      </c>
      <c r="D571" s="93">
        <v>18.2</v>
      </c>
    </row>
    <row r="572" spans="3:4">
      <c r="C572" s="92">
        <v>45441</v>
      </c>
      <c r="D572" s="93">
        <v>20.399999999999999</v>
      </c>
    </row>
    <row r="573" spans="3:4">
      <c r="C573" s="92">
        <v>45442</v>
      </c>
      <c r="D573" s="93">
        <v>20.2</v>
      </c>
    </row>
    <row r="574" spans="3:4">
      <c r="C574" s="92">
        <v>45443</v>
      </c>
      <c r="D574" s="93">
        <v>20.399999999999999</v>
      </c>
    </row>
    <row r="575" spans="3:4">
      <c r="C575" s="92">
        <v>45446</v>
      </c>
      <c r="D575" s="93">
        <v>20.399999999999999</v>
      </c>
    </row>
    <row r="576" spans="3:4">
      <c r="C576" s="92">
        <v>45447</v>
      </c>
      <c r="D576" s="93">
        <v>19.5</v>
      </c>
    </row>
    <row r="577" spans="3:4">
      <c r="C577" s="92">
        <v>45448</v>
      </c>
      <c r="D577" s="93">
        <v>19.100000000000001</v>
      </c>
    </row>
    <row r="578" spans="3:4">
      <c r="C578" s="92">
        <v>45449</v>
      </c>
      <c r="D578" s="93">
        <v>17.899999999999999</v>
      </c>
    </row>
    <row r="579" spans="3:4">
      <c r="C579" s="92">
        <v>45450</v>
      </c>
      <c r="D579" s="93">
        <v>18.100000000000001</v>
      </c>
    </row>
    <row r="580" spans="3:4">
      <c r="C580" s="92">
        <v>45453</v>
      </c>
      <c r="D580" s="93">
        <v>17.899999999999999</v>
      </c>
    </row>
    <row r="581" spans="3:4">
      <c r="C581" s="92">
        <v>45454</v>
      </c>
      <c r="D581" s="93">
        <v>17.8</v>
      </c>
    </row>
    <row r="582" spans="3:4">
      <c r="C582" s="92">
        <v>45455</v>
      </c>
      <c r="D582" s="93">
        <v>17</v>
      </c>
    </row>
    <row r="583" spans="3:4">
      <c r="C583" s="92">
        <v>45456</v>
      </c>
      <c r="D583" s="93">
        <v>17</v>
      </c>
    </row>
    <row r="584" spans="3:4">
      <c r="C584" s="92">
        <v>45457</v>
      </c>
      <c r="D584" s="93">
        <v>17</v>
      </c>
    </row>
    <row r="585" spans="3:4">
      <c r="C585" s="92">
        <v>45460</v>
      </c>
      <c r="D585" s="93">
        <v>16</v>
      </c>
    </row>
    <row r="586" spans="3:4">
      <c r="C586" s="92">
        <v>45461</v>
      </c>
      <c r="D586" s="93">
        <v>16.5</v>
      </c>
    </row>
    <row r="587" spans="3:4">
      <c r="C587" s="92">
        <v>45462</v>
      </c>
      <c r="D587" s="93">
        <v>16.7</v>
      </c>
    </row>
    <row r="588" spans="3:4">
      <c r="C588" s="92">
        <v>45463</v>
      </c>
      <c r="D588" s="93">
        <v>17.7</v>
      </c>
    </row>
    <row r="589" spans="3:4">
      <c r="C589" s="92">
        <v>45464</v>
      </c>
      <c r="D589" s="93">
        <v>17.600000000000001</v>
      </c>
    </row>
    <row r="590" spans="3:4">
      <c r="C590" s="92">
        <v>45467</v>
      </c>
      <c r="D590" s="93">
        <v>17.7</v>
      </c>
    </row>
    <row r="591" spans="3:4">
      <c r="C591" s="92">
        <v>45468</v>
      </c>
      <c r="D591" s="93">
        <v>17.100000000000001</v>
      </c>
    </row>
    <row r="592" spans="3:4">
      <c r="C592" s="92">
        <v>45469</v>
      </c>
      <c r="D592" s="93">
        <v>17</v>
      </c>
    </row>
    <row r="593" spans="3:4">
      <c r="C593" s="92">
        <v>45470</v>
      </c>
      <c r="D593" s="93">
        <v>16.7</v>
      </c>
    </row>
    <row r="594" spans="3:4">
      <c r="C594" s="92">
        <v>45471</v>
      </c>
      <c r="D594" s="93">
        <v>16.8</v>
      </c>
    </row>
    <row r="595" spans="3:4">
      <c r="C595" s="92">
        <v>45474</v>
      </c>
      <c r="D595" s="93">
        <v>17</v>
      </c>
    </row>
    <row r="596" spans="3:4">
      <c r="C596" s="92">
        <v>45475</v>
      </c>
      <c r="D596" s="93">
        <v>18</v>
      </c>
    </row>
    <row r="597" spans="3:4">
      <c r="C597" s="92">
        <v>45476</v>
      </c>
      <c r="D597" s="93">
        <v>17.399999999999999</v>
      </c>
    </row>
    <row r="598" spans="3:4">
      <c r="C598" s="92">
        <v>45477</v>
      </c>
      <c r="D598" s="93">
        <v>18</v>
      </c>
    </row>
    <row r="599" spans="3:4">
      <c r="C599" s="92">
        <v>45478</v>
      </c>
      <c r="D599" s="93">
        <v>18</v>
      </c>
    </row>
    <row r="600" spans="3:4">
      <c r="C600" s="92">
        <v>45481</v>
      </c>
      <c r="D600" s="93">
        <v>17.7</v>
      </c>
    </row>
    <row r="601" spans="3:4">
      <c r="C601" s="92">
        <v>45482</v>
      </c>
      <c r="D601" s="93">
        <v>17.899999999999999</v>
      </c>
    </row>
    <row r="602" spans="3:4">
      <c r="C602" s="92">
        <v>45483</v>
      </c>
      <c r="D602" s="93">
        <v>17.7</v>
      </c>
    </row>
    <row r="603" spans="3:4">
      <c r="C603" s="92">
        <v>45484</v>
      </c>
      <c r="D603" s="93">
        <v>18.100000000000001</v>
      </c>
    </row>
    <row r="604" spans="3:4">
      <c r="C604" s="92">
        <v>45485</v>
      </c>
      <c r="D604" s="93">
        <v>18.600000000000001</v>
      </c>
    </row>
    <row r="605" spans="3:4">
      <c r="C605" s="92">
        <v>45488</v>
      </c>
      <c r="D605" s="93">
        <v>18.2</v>
      </c>
    </row>
    <row r="606" spans="3:4">
      <c r="C606" s="92">
        <v>45489</v>
      </c>
      <c r="D606" s="93">
        <v>17.600000000000001</v>
      </c>
    </row>
    <row r="607" spans="3:4">
      <c r="C607" s="92">
        <v>45490</v>
      </c>
      <c r="D607" s="93">
        <v>17.3</v>
      </c>
    </row>
    <row r="608" spans="3:4">
      <c r="C608" s="92">
        <v>45491</v>
      </c>
      <c r="D608" s="93">
        <v>17.2</v>
      </c>
    </row>
    <row r="609" spans="3:4">
      <c r="C609" s="92">
        <v>45492</v>
      </c>
      <c r="D609" s="93">
        <v>17.8</v>
      </c>
    </row>
    <row r="610" spans="3:4">
      <c r="C610" s="92">
        <v>45495</v>
      </c>
      <c r="D610" s="93">
        <v>17.600000000000001</v>
      </c>
    </row>
    <row r="611" spans="3:4">
      <c r="C611" s="92">
        <v>45496</v>
      </c>
      <c r="D611" s="93">
        <v>17.3</v>
      </c>
    </row>
    <row r="612" spans="3:4">
      <c r="C612" s="92">
        <v>45497</v>
      </c>
      <c r="D612" s="93">
        <v>16.600000000000001</v>
      </c>
    </row>
    <row r="613" spans="3:4">
      <c r="C613" s="92">
        <v>45498</v>
      </c>
      <c r="D613" s="93">
        <v>16.8</v>
      </c>
    </row>
    <row r="614" spans="3:4">
      <c r="C614" s="92">
        <v>45499</v>
      </c>
      <c r="D614" s="93">
        <v>17.100000000000001</v>
      </c>
    </row>
    <row r="615" spans="3:4">
      <c r="C615" s="92">
        <v>45502</v>
      </c>
      <c r="D615" s="93">
        <v>17.899999999999999</v>
      </c>
    </row>
    <row r="616" spans="3:4">
      <c r="C616" s="92">
        <v>45503</v>
      </c>
      <c r="D616" s="93">
        <v>16.600000000000001</v>
      </c>
    </row>
    <row r="617" spans="3:4">
      <c r="C617" s="92">
        <v>45504</v>
      </c>
      <c r="D617" s="93">
        <v>16.899999999999999</v>
      </c>
    </row>
    <row r="618" spans="3:4">
      <c r="C618" s="92">
        <v>45505</v>
      </c>
      <c r="D618" s="93">
        <v>16.7</v>
      </c>
    </row>
    <row r="619" spans="3:4">
      <c r="C619" s="92">
        <v>45506</v>
      </c>
      <c r="D619" s="93">
        <v>16.3</v>
      </c>
    </row>
    <row r="620" spans="3:4">
      <c r="C620" s="92">
        <v>45509</v>
      </c>
      <c r="D620" s="93">
        <v>15.4</v>
      </c>
    </row>
    <row r="621" spans="3:4">
      <c r="C621" s="92">
        <v>45510</v>
      </c>
      <c r="D621" s="93">
        <v>15.5</v>
      </c>
    </row>
    <row r="622" spans="3:4">
      <c r="C622" s="92">
        <v>45511</v>
      </c>
      <c r="D622" s="93">
        <v>17</v>
      </c>
    </row>
    <row r="623" spans="3:4">
      <c r="C623" s="92">
        <v>45512</v>
      </c>
      <c r="D623" s="93">
        <v>16.5</v>
      </c>
    </row>
    <row r="624" spans="3:4">
      <c r="C624" s="92">
        <v>45513</v>
      </c>
      <c r="D624" s="93">
        <v>17</v>
      </c>
    </row>
    <row r="625" spans="3:4">
      <c r="C625" s="92">
        <v>45516</v>
      </c>
      <c r="D625" s="93">
        <v>16.8</v>
      </c>
    </row>
    <row r="626" spans="3:4">
      <c r="C626" s="92">
        <v>45517</v>
      </c>
      <c r="D626" s="93">
        <v>15.5</v>
      </c>
    </row>
    <row r="627" spans="3:4">
      <c r="C627" s="92">
        <v>45518</v>
      </c>
      <c r="D627" s="93">
        <v>17</v>
      </c>
    </row>
    <row r="628" spans="3:4">
      <c r="C628" s="92">
        <v>45519</v>
      </c>
      <c r="D628" s="93">
        <v>17.2</v>
      </c>
    </row>
    <row r="629" spans="3:4">
      <c r="C629" s="92">
        <v>45520</v>
      </c>
      <c r="D629" s="93">
        <v>17.5</v>
      </c>
    </row>
    <row r="630" spans="3:4">
      <c r="C630" s="92">
        <v>45523</v>
      </c>
      <c r="D630" s="93">
        <v>17.5</v>
      </c>
    </row>
    <row r="631" spans="3:4">
      <c r="C631" s="92">
        <v>45524</v>
      </c>
      <c r="D631" s="93">
        <v>16.899999999999999</v>
      </c>
    </row>
    <row r="632" spans="3:4">
      <c r="C632" s="92">
        <v>45525</v>
      </c>
      <c r="D632" s="93">
        <v>16.5</v>
      </c>
    </row>
    <row r="633" spans="3:4">
      <c r="C633" s="92">
        <v>45526</v>
      </c>
      <c r="D633" s="93">
        <v>16.5</v>
      </c>
    </row>
    <row r="634" spans="3:4">
      <c r="C634" s="92">
        <v>45527</v>
      </c>
      <c r="D634" s="93">
        <v>16.3</v>
      </c>
    </row>
    <row r="635" spans="3:4">
      <c r="C635" s="92">
        <v>45530</v>
      </c>
      <c r="D635" s="93">
        <v>16.3</v>
      </c>
    </row>
    <row r="636" spans="3:4">
      <c r="C636" s="92">
        <v>45531</v>
      </c>
      <c r="D636" s="93">
        <v>16.2</v>
      </c>
    </row>
    <row r="637" spans="3:4">
      <c r="C637" s="92">
        <v>45532</v>
      </c>
      <c r="D637" s="93">
        <v>16.100000000000001</v>
      </c>
    </row>
    <row r="638" spans="3:4">
      <c r="C638" s="92">
        <v>45533</v>
      </c>
      <c r="D638" s="93">
        <v>16.7</v>
      </c>
    </row>
    <row r="639" spans="3:4">
      <c r="C639" s="92">
        <v>45534</v>
      </c>
      <c r="D639" s="93">
        <v>16.600000000000001</v>
      </c>
    </row>
    <row r="640" spans="3:4">
      <c r="C640" s="92">
        <v>45537</v>
      </c>
      <c r="D640" s="93">
        <v>16.5</v>
      </c>
    </row>
    <row r="641" spans="3:4">
      <c r="C641" s="92">
        <v>45538</v>
      </c>
      <c r="D641" s="93">
        <v>15.5</v>
      </c>
    </row>
    <row r="642" spans="3:4">
      <c r="C642" s="92">
        <v>45539</v>
      </c>
      <c r="D642" s="93">
        <v>15.7</v>
      </c>
    </row>
    <row r="643" spans="3:4">
      <c r="C643" s="92">
        <v>45540</v>
      </c>
      <c r="D643" s="93">
        <v>14.9</v>
      </c>
    </row>
    <row r="644" spans="3:4">
      <c r="C644" s="92">
        <v>45541</v>
      </c>
      <c r="D644" s="93">
        <v>14.9</v>
      </c>
    </row>
    <row r="645" spans="3:4">
      <c r="C645" s="92">
        <v>45544</v>
      </c>
      <c r="D645" s="93">
        <v>14.3</v>
      </c>
    </row>
    <row r="646" spans="3:4">
      <c r="C646" s="92">
        <v>45545</v>
      </c>
      <c r="D646" s="93">
        <v>14.5</v>
      </c>
    </row>
    <row r="647" spans="3:4">
      <c r="C647" s="92">
        <v>45546</v>
      </c>
      <c r="D647" s="93">
        <v>14.6</v>
      </c>
    </row>
    <row r="648" spans="3:4">
      <c r="C648" s="92">
        <v>45547</v>
      </c>
      <c r="D648" s="93">
        <v>14.7</v>
      </c>
    </row>
    <row r="649" spans="3:4">
      <c r="C649" s="92">
        <v>45548</v>
      </c>
      <c r="D649" s="93">
        <v>15</v>
      </c>
    </row>
    <row r="650" spans="3:4">
      <c r="C650" s="92">
        <v>45551</v>
      </c>
      <c r="D650" s="93">
        <v>14.8</v>
      </c>
    </row>
    <row r="651" spans="3:4">
      <c r="C651" s="92">
        <v>45552</v>
      </c>
      <c r="D651" s="93">
        <v>14.8</v>
      </c>
    </row>
    <row r="652" spans="3:4">
      <c r="C652" s="92">
        <v>45553</v>
      </c>
      <c r="D652" s="93">
        <v>13.8</v>
      </c>
    </row>
    <row r="653" spans="3:4">
      <c r="C653" s="92">
        <v>45554</v>
      </c>
      <c r="D653" s="93">
        <v>13.6</v>
      </c>
    </row>
    <row r="654" spans="3:4">
      <c r="C654" s="92">
        <v>45555</v>
      </c>
      <c r="D654" s="93">
        <v>14.1</v>
      </c>
    </row>
    <row r="655" spans="3:4">
      <c r="C655" s="92">
        <v>45558</v>
      </c>
      <c r="D655" s="93">
        <v>14.1</v>
      </c>
    </row>
    <row r="656" spans="3:4">
      <c r="C656" s="92">
        <v>45559</v>
      </c>
      <c r="D656" s="93">
        <v>13.8</v>
      </c>
    </row>
    <row r="657" spans="3:4">
      <c r="C657" s="92">
        <v>45560</v>
      </c>
      <c r="D657" s="93">
        <v>13.7</v>
      </c>
    </row>
    <row r="658" spans="3:4">
      <c r="C658" s="92">
        <v>45561</v>
      </c>
      <c r="D658" s="93">
        <v>13.8</v>
      </c>
    </row>
    <row r="659" spans="3:4">
      <c r="C659" s="92">
        <v>45562</v>
      </c>
      <c r="D659" s="93">
        <v>14.7</v>
      </c>
    </row>
    <row r="660" spans="3:4">
      <c r="C660" s="92">
        <v>45565</v>
      </c>
      <c r="D660" s="93">
        <v>14.7</v>
      </c>
    </row>
    <row r="661" spans="3:4">
      <c r="C661" s="92">
        <v>45566</v>
      </c>
      <c r="D661" s="93">
        <v>14.6</v>
      </c>
    </row>
    <row r="662" spans="3:4">
      <c r="C662" s="92">
        <v>45567</v>
      </c>
      <c r="D662" s="93">
        <v>15.4</v>
      </c>
    </row>
    <row r="663" spans="3:4">
      <c r="C663" s="92">
        <v>45568</v>
      </c>
      <c r="D663" s="93">
        <v>14.7</v>
      </c>
    </row>
    <row r="664" spans="3:4">
      <c r="C664" s="92">
        <v>45569</v>
      </c>
      <c r="D664" s="93">
        <v>14.7</v>
      </c>
    </row>
    <row r="665" spans="3:4">
      <c r="C665" s="92">
        <v>45572</v>
      </c>
      <c r="D665" s="93">
        <v>15</v>
      </c>
    </row>
    <row r="666" spans="3:4">
      <c r="C666" s="92">
        <v>45573</v>
      </c>
      <c r="D666" s="93">
        <v>14.7</v>
      </c>
    </row>
    <row r="667" spans="3:4">
      <c r="C667" s="92">
        <v>45574</v>
      </c>
      <c r="D667" s="93">
        <v>14.7</v>
      </c>
    </row>
    <row r="668" spans="3:4">
      <c r="C668" s="92">
        <v>45575</v>
      </c>
      <c r="D668" s="93">
        <v>14.7</v>
      </c>
    </row>
    <row r="669" spans="3:4">
      <c r="C669" s="92">
        <v>45576</v>
      </c>
      <c r="D669" s="93">
        <v>15</v>
      </c>
    </row>
    <row r="670" spans="3:4">
      <c r="C670" s="92">
        <v>45579</v>
      </c>
      <c r="D670" s="93">
        <v>13.8</v>
      </c>
    </row>
    <row r="671" spans="3:4">
      <c r="C671" s="92">
        <v>45580</v>
      </c>
      <c r="D671" s="93">
        <v>13.9</v>
      </c>
    </row>
    <row r="672" spans="3:4">
      <c r="C672" s="92">
        <v>45581</v>
      </c>
      <c r="D672" s="93">
        <v>14.1</v>
      </c>
    </row>
    <row r="673" spans="3:4">
      <c r="C673" s="92">
        <v>45582</v>
      </c>
      <c r="D673" s="93">
        <v>14.2</v>
      </c>
    </row>
    <row r="674" spans="3:4">
      <c r="C674" s="92">
        <v>45583</v>
      </c>
      <c r="D674" s="93">
        <v>14.5</v>
      </c>
    </row>
    <row r="675" spans="3:4">
      <c r="C675" s="92">
        <v>45586</v>
      </c>
      <c r="D675" s="93">
        <v>15</v>
      </c>
    </row>
    <row r="676" spans="3:4">
      <c r="C676" s="92">
        <v>45587</v>
      </c>
      <c r="D676" s="93">
        <v>15.2</v>
      </c>
    </row>
    <row r="677" spans="3:4">
      <c r="C677" s="92">
        <v>45588</v>
      </c>
      <c r="D677" s="93">
        <v>15.7</v>
      </c>
    </row>
    <row r="678" spans="3:4">
      <c r="C678" s="92">
        <v>45589</v>
      </c>
      <c r="D678" s="93">
        <v>15.2</v>
      </c>
    </row>
    <row r="679" spans="3:4">
      <c r="C679" s="92">
        <v>45590</v>
      </c>
      <c r="D679" s="93">
        <v>15.5</v>
      </c>
    </row>
    <row r="680" spans="3:4">
      <c r="C680" s="92">
        <v>45593</v>
      </c>
      <c r="D680" s="93">
        <v>15.4</v>
      </c>
    </row>
    <row r="681" spans="3:4">
      <c r="C681" s="92">
        <v>45594</v>
      </c>
      <c r="D681" s="93">
        <v>15.5</v>
      </c>
    </row>
    <row r="682" spans="3:4">
      <c r="C682" s="92">
        <v>45595</v>
      </c>
      <c r="D682" s="93">
        <v>15.5</v>
      </c>
    </row>
    <row r="683" spans="3:4">
      <c r="C683" s="92">
        <v>45596</v>
      </c>
      <c r="D683" s="93">
        <v>15.2</v>
      </c>
    </row>
    <row r="684" spans="3:4">
      <c r="C684" s="92">
        <v>45597</v>
      </c>
      <c r="D684" s="93">
        <v>15.1</v>
      </c>
    </row>
    <row r="685" spans="3:4">
      <c r="C685" s="92">
        <v>45600</v>
      </c>
      <c r="D685" s="93">
        <v>15.1</v>
      </c>
    </row>
    <row r="686" spans="3:4">
      <c r="C686" s="92">
        <v>45601</v>
      </c>
      <c r="D686" s="93">
        <v>14.7</v>
      </c>
    </row>
    <row r="687" spans="3:4">
      <c r="C687" s="92">
        <v>45602</v>
      </c>
      <c r="D687" s="93">
        <v>15.2</v>
      </c>
    </row>
    <row r="688" spans="3:4">
      <c r="C688" s="92">
        <v>45603</v>
      </c>
      <c r="D688" s="93">
        <v>16.100000000000001</v>
      </c>
    </row>
    <row r="689" spans="3:4">
      <c r="C689" s="92">
        <v>45604</v>
      </c>
      <c r="D689" s="93">
        <v>17</v>
      </c>
    </row>
    <row r="690" spans="3:4">
      <c r="C690" s="92">
        <v>45607</v>
      </c>
      <c r="D690" s="93">
        <v>16.399999999999999</v>
      </c>
    </row>
    <row r="691" spans="3:4">
      <c r="C691" s="92">
        <v>45608</v>
      </c>
      <c r="D691" s="93">
        <v>17.2</v>
      </c>
    </row>
    <row r="692" spans="3:4">
      <c r="C692" s="92">
        <v>45609</v>
      </c>
      <c r="D692" s="93">
        <v>17.5</v>
      </c>
    </row>
    <row r="693" spans="3:4">
      <c r="C693" s="92">
        <v>45610</v>
      </c>
      <c r="D693" s="93">
        <v>16.8</v>
      </c>
    </row>
    <row r="694" spans="3:4">
      <c r="C694" s="92">
        <v>45611</v>
      </c>
      <c r="D694" s="93">
        <v>15.9</v>
      </c>
    </row>
    <row r="695" spans="3:4">
      <c r="C695" s="92">
        <v>45614</v>
      </c>
      <c r="D695" s="93">
        <v>16.899999999999999</v>
      </c>
    </row>
    <row r="696" spans="3:4">
      <c r="C696" s="92">
        <v>45615</v>
      </c>
      <c r="D696" s="93">
        <v>17.2</v>
      </c>
    </row>
    <row r="697" spans="3:4">
      <c r="C697" s="92">
        <v>45616</v>
      </c>
      <c r="D697" s="93">
        <v>17.399999999999999</v>
      </c>
    </row>
    <row r="698" spans="3:4">
      <c r="C698" s="92">
        <v>45617</v>
      </c>
      <c r="D698" s="93">
        <v>17.399999999999999</v>
      </c>
    </row>
    <row r="699" spans="3:4">
      <c r="C699" s="92">
        <v>45618</v>
      </c>
      <c r="D699" s="93">
        <v>17.7</v>
      </c>
    </row>
    <row r="700" spans="3:4">
      <c r="C700" s="92">
        <v>45621</v>
      </c>
      <c r="D700" s="93">
        <v>17.899999999999999</v>
      </c>
    </row>
    <row r="701" spans="3:4">
      <c r="C701" s="92">
        <v>45622</v>
      </c>
      <c r="D701" s="93">
        <v>17.8</v>
      </c>
    </row>
    <row r="702" spans="3:4">
      <c r="C702" s="92">
        <v>45623</v>
      </c>
      <c r="D702" s="93">
        <v>17.8</v>
      </c>
    </row>
    <row r="703" spans="3:4">
      <c r="C703" s="92">
        <v>45624</v>
      </c>
      <c r="D703" s="93">
        <v>17.600000000000001</v>
      </c>
    </row>
    <row r="704" spans="3:4">
      <c r="C704" s="92">
        <v>45625</v>
      </c>
      <c r="D704" s="93">
        <v>17.8</v>
      </c>
    </row>
    <row r="705" spans="3:4">
      <c r="C705" s="92">
        <v>45628</v>
      </c>
      <c r="D705" s="93">
        <v>17.8</v>
      </c>
    </row>
    <row r="706" spans="3:4">
      <c r="C706" s="92">
        <v>45629</v>
      </c>
      <c r="D706" s="93">
        <v>18</v>
      </c>
    </row>
    <row r="707" spans="3:4">
      <c r="C707" s="92">
        <v>45630</v>
      </c>
      <c r="D707" s="93">
        <v>18.2</v>
      </c>
    </row>
    <row r="708" spans="3:4">
      <c r="C708" s="92">
        <v>45631</v>
      </c>
      <c r="D708" s="93">
        <v>18.399999999999999</v>
      </c>
    </row>
    <row r="709" spans="3:4">
      <c r="C709" s="92">
        <v>45632</v>
      </c>
      <c r="D709" s="93">
        <v>18.600000000000001</v>
      </c>
    </row>
    <row r="710" spans="3:4">
      <c r="C710" s="92">
        <v>45635</v>
      </c>
      <c r="D710" s="93">
        <v>18.3</v>
      </c>
    </row>
    <row r="711" spans="3:4">
      <c r="C711" s="92">
        <v>45636</v>
      </c>
      <c r="D711" s="93">
        <v>16.8</v>
      </c>
    </row>
    <row r="712" spans="3:4">
      <c r="C712" s="92">
        <v>45637</v>
      </c>
      <c r="D712" s="93">
        <v>16.399999999999999</v>
      </c>
    </row>
    <row r="713" spans="3:4">
      <c r="C713" s="92">
        <v>45638</v>
      </c>
      <c r="D713" s="93">
        <v>18</v>
      </c>
    </row>
    <row r="714" spans="3:4">
      <c r="C714" s="92">
        <v>45639</v>
      </c>
      <c r="D714" s="93">
        <v>18</v>
      </c>
    </row>
    <row r="715" spans="3:4">
      <c r="C715" s="92">
        <v>45642</v>
      </c>
      <c r="D715" s="93">
        <v>18</v>
      </c>
    </row>
    <row r="716" spans="3:4">
      <c r="C716" s="92">
        <v>45643</v>
      </c>
      <c r="D716" s="93">
        <v>16.8</v>
      </c>
    </row>
    <row r="717" spans="3:4">
      <c r="C717" s="92">
        <v>45644</v>
      </c>
      <c r="D717" s="93">
        <v>16.399999999999999</v>
      </c>
    </row>
    <row r="718" spans="3:4">
      <c r="C718" s="92">
        <v>45645</v>
      </c>
      <c r="D718" s="93">
        <v>15.7</v>
      </c>
    </row>
    <row r="719" spans="3:4">
      <c r="C719" s="92">
        <v>45646</v>
      </c>
      <c r="D719" s="93">
        <v>17.5</v>
      </c>
    </row>
    <row r="720" spans="3:4">
      <c r="C720" s="92">
        <v>45649</v>
      </c>
      <c r="D720" s="93">
        <v>16.5</v>
      </c>
    </row>
    <row r="721" spans="3:4">
      <c r="C721" s="92">
        <v>45653</v>
      </c>
      <c r="D721" s="93">
        <v>16.8</v>
      </c>
    </row>
    <row r="722" spans="3:4">
      <c r="C722" s="92">
        <v>45656</v>
      </c>
      <c r="D722" s="93">
        <v>17.899999999999999</v>
      </c>
    </row>
    <row r="723" spans="3:4">
      <c r="C723" s="92">
        <v>45659</v>
      </c>
      <c r="D723" s="93">
        <v>16.8</v>
      </c>
    </row>
    <row r="724" spans="3:4">
      <c r="C724" s="92">
        <v>45660</v>
      </c>
      <c r="D724" s="93">
        <v>16.399999999999999</v>
      </c>
    </row>
    <row r="725" spans="3:4">
      <c r="C725" s="92">
        <v>45663</v>
      </c>
      <c r="D725" s="93">
        <v>16.7</v>
      </c>
    </row>
    <row r="726" spans="3:4">
      <c r="C726" s="92">
        <v>45664</v>
      </c>
      <c r="D726" s="93">
        <v>16.399999999999999</v>
      </c>
    </row>
    <row r="727" spans="3:4">
      <c r="C727" s="92">
        <v>45665</v>
      </c>
      <c r="D727" s="93">
        <v>17.899999999999999</v>
      </c>
    </row>
    <row r="728" spans="3:4">
      <c r="C728" s="92">
        <v>45666</v>
      </c>
      <c r="D728" s="93">
        <v>17.7</v>
      </c>
    </row>
    <row r="729" spans="3:4">
      <c r="C729" s="92">
        <v>45667</v>
      </c>
      <c r="D729" s="93">
        <v>18.100000000000001</v>
      </c>
    </row>
    <row r="730" spans="3:4">
      <c r="C730" s="92">
        <v>45670</v>
      </c>
      <c r="D730" s="93">
        <v>19.2</v>
      </c>
    </row>
    <row r="731" spans="3:4">
      <c r="C731" s="92">
        <v>45671</v>
      </c>
      <c r="D731" s="93">
        <v>17.8</v>
      </c>
    </row>
    <row r="732" spans="3:4">
      <c r="C732" s="92">
        <v>45672</v>
      </c>
      <c r="D732" s="93">
        <v>19</v>
      </c>
    </row>
    <row r="733" spans="3:4">
      <c r="C733" s="92">
        <v>45673</v>
      </c>
      <c r="D733" s="93">
        <v>17.8</v>
      </c>
    </row>
    <row r="734" spans="3:4">
      <c r="C734" s="92">
        <v>45674</v>
      </c>
      <c r="D734" s="93">
        <v>17.899999999999999</v>
      </c>
    </row>
    <row r="735" spans="3:4">
      <c r="C735" s="92">
        <v>45677</v>
      </c>
      <c r="D735" s="93">
        <v>17.7</v>
      </c>
    </row>
    <row r="736" spans="3:4">
      <c r="C736" s="92">
        <v>45678</v>
      </c>
      <c r="D736" s="93">
        <v>18.100000000000001</v>
      </c>
    </row>
    <row r="737" spans="3:4">
      <c r="C737" s="92">
        <v>45679</v>
      </c>
      <c r="D737" s="93">
        <v>18.3</v>
      </c>
    </row>
    <row r="738" spans="3:4">
      <c r="C738" s="92">
        <v>45680</v>
      </c>
      <c r="D738" s="93">
        <v>19.5</v>
      </c>
    </row>
    <row r="739" spans="3:4">
      <c r="C739" s="92">
        <v>45681</v>
      </c>
      <c r="D739" s="93">
        <v>19</v>
      </c>
    </row>
    <row r="740" spans="3:4">
      <c r="C740" s="92">
        <v>45684</v>
      </c>
      <c r="D740" s="93">
        <v>18.600000000000001</v>
      </c>
    </row>
    <row r="741" spans="3:4">
      <c r="C741" s="92">
        <v>45685</v>
      </c>
      <c r="D741" s="93">
        <v>18.100000000000001</v>
      </c>
    </row>
    <row r="742" spans="3:4">
      <c r="C742" s="92">
        <v>45686</v>
      </c>
      <c r="D742" s="93">
        <v>18</v>
      </c>
    </row>
    <row r="743" spans="3:4">
      <c r="C743" s="92">
        <v>45687</v>
      </c>
      <c r="D743" s="93">
        <v>17.8</v>
      </c>
    </row>
    <row r="744" spans="3:4">
      <c r="C744" s="92">
        <v>45688</v>
      </c>
      <c r="D744" s="93">
        <v>18.100000000000001</v>
      </c>
    </row>
    <row r="745" spans="3:4">
      <c r="C745" s="92"/>
      <c r="D745" s="93"/>
    </row>
    <row r="746" spans="3:4">
      <c r="C746" s="92"/>
      <c r="D746" s="93"/>
    </row>
    <row r="747" spans="3:4">
      <c r="C747" s="92"/>
      <c r="D747" s="93"/>
    </row>
    <row r="748" spans="3:4">
      <c r="C748" s="92"/>
      <c r="D748" s="93"/>
    </row>
    <row r="749" spans="3:4">
      <c r="C749" s="92"/>
      <c r="D749" s="93"/>
    </row>
    <row r="750" spans="3:4">
      <c r="C750" s="92"/>
      <c r="D750" s="93"/>
    </row>
    <row r="751" spans="3:4">
      <c r="C751" s="92"/>
      <c r="D751" s="93"/>
    </row>
    <row r="752" spans="3:4">
      <c r="C752" s="92"/>
      <c r="D752" s="93"/>
    </row>
    <row r="753" spans="3:4">
      <c r="C753" s="92"/>
      <c r="D753" s="93"/>
    </row>
    <row r="754" spans="3:4">
      <c r="C754" s="92"/>
      <c r="D754" s="93"/>
    </row>
    <row r="755" spans="3:4">
      <c r="C755" s="92"/>
      <c r="D755" s="93"/>
    </row>
    <row r="756" spans="3:4">
      <c r="C756" s="92"/>
      <c r="D756" s="93"/>
    </row>
    <row r="757" spans="3:4">
      <c r="C757" s="92"/>
      <c r="D757" s="93"/>
    </row>
    <row r="758" spans="3:4">
      <c r="C758" s="92"/>
      <c r="D758" s="93"/>
    </row>
    <row r="759" spans="3:4">
      <c r="C759" s="92"/>
      <c r="D759" s="93"/>
    </row>
    <row r="760" spans="3:4">
      <c r="C760" s="92"/>
      <c r="D760" s="93"/>
    </row>
    <row r="761" spans="3:4">
      <c r="C761" s="92"/>
      <c r="D761" s="93"/>
    </row>
    <row r="762" spans="3:4">
      <c r="C762" s="92"/>
      <c r="D762" s="93"/>
    </row>
    <row r="763" spans="3:4">
      <c r="C763" s="92"/>
      <c r="D763" s="93"/>
    </row>
    <row r="764" spans="3:4">
      <c r="C764" s="92"/>
      <c r="D764" s="93"/>
    </row>
    <row r="765" spans="3:4">
      <c r="C765" s="92"/>
      <c r="D765" s="93"/>
    </row>
    <row r="766" spans="3:4">
      <c r="C766" s="92"/>
      <c r="D766" s="93"/>
    </row>
    <row r="767" spans="3:4">
      <c r="C767" s="92"/>
      <c r="D767" s="93"/>
    </row>
    <row r="768" spans="3:4">
      <c r="C768" s="92"/>
      <c r="D768" s="93"/>
    </row>
    <row r="769" spans="3:4">
      <c r="C769" s="92"/>
      <c r="D769" s="93"/>
    </row>
    <row r="770" spans="3:4">
      <c r="C770" s="92"/>
      <c r="D770" s="93"/>
    </row>
    <row r="771" spans="3:4">
      <c r="C771" s="92"/>
      <c r="D771" s="93"/>
    </row>
    <row r="772" spans="3:4">
      <c r="C772" s="92"/>
      <c r="D772" s="93"/>
    </row>
    <row r="773" spans="3:4">
      <c r="C773" s="92"/>
      <c r="D773" s="93"/>
    </row>
    <row r="774" spans="3:4">
      <c r="C774" s="92"/>
      <c r="D774" s="93"/>
    </row>
    <row r="775" spans="3:4">
      <c r="C775" s="92"/>
      <c r="D775" s="93"/>
    </row>
    <row r="776" spans="3:4">
      <c r="C776" s="92"/>
      <c r="D776" s="93"/>
    </row>
    <row r="777" spans="3:4">
      <c r="C777" s="92"/>
      <c r="D777" s="93"/>
    </row>
    <row r="778" spans="3:4">
      <c r="C778" s="92"/>
      <c r="D778" s="93"/>
    </row>
    <row r="779" spans="3:4">
      <c r="C779" s="92"/>
      <c r="D779" s="93"/>
    </row>
    <row r="780" spans="3:4">
      <c r="C780" s="92"/>
      <c r="D780" s="93"/>
    </row>
    <row r="781" spans="3:4">
      <c r="C781" s="92"/>
      <c r="D781" s="93"/>
    </row>
    <row r="782" spans="3:4">
      <c r="C782" s="92"/>
      <c r="D782" s="93"/>
    </row>
    <row r="783" spans="3:4">
      <c r="C783" s="92"/>
      <c r="D783" s="93"/>
    </row>
    <row r="784" spans="3:4">
      <c r="C784" s="92"/>
      <c r="D784" s="93"/>
    </row>
    <row r="785" spans="3:4">
      <c r="C785" s="92"/>
      <c r="D785" s="93"/>
    </row>
    <row r="786" spans="3:4">
      <c r="C786" s="92"/>
      <c r="D786" s="93"/>
    </row>
    <row r="787" spans="3:4">
      <c r="C787" s="92"/>
      <c r="D787" s="93"/>
    </row>
    <row r="788" spans="3:4">
      <c r="C788" s="92"/>
      <c r="D788" s="93"/>
    </row>
    <row r="789" spans="3:4">
      <c r="C789" s="92"/>
      <c r="D789" s="93"/>
    </row>
    <row r="790" spans="3:4">
      <c r="C790" s="92"/>
      <c r="D790" s="93"/>
    </row>
    <row r="791" spans="3:4">
      <c r="C791" s="92"/>
      <c r="D791" s="93"/>
    </row>
    <row r="792" spans="3:4">
      <c r="C792" s="92"/>
      <c r="D792" s="93"/>
    </row>
    <row r="793" spans="3:4">
      <c r="C793" s="92"/>
      <c r="D793" s="93"/>
    </row>
    <row r="794" spans="3:4">
      <c r="C794" s="92"/>
      <c r="D794" s="93"/>
    </row>
    <row r="795" spans="3:4">
      <c r="C795" s="92"/>
      <c r="D795" s="93"/>
    </row>
    <row r="796" spans="3:4">
      <c r="C796" s="92"/>
      <c r="D796" s="93"/>
    </row>
    <row r="797" spans="3:4">
      <c r="C797" s="92"/>
      <c r="D797" s="93"/>
    </row>
    <row r="798" spans="3:4">
      <c r="C798" s="92"/>
      <c r="D798" s="93"/>
    </row>
    <row r="799" spans="3:4">
      <c r="C799" s="92"/>
      <c r="D799" s="93"/>
    </row>
    <row r="800" spans="3:4">
      <c r="C800" s="92"/>
      <c r="D800" s="93"/>
    </row>
    <row r="801" spans="3:4">
      <c r="C801" s="92"/>
      <c r="D801" s="93"/>
    </row>
    <row r="802" spans="3:4">
      <c r="C802" s="92"/>
      <c r="D802" s="93"/>
    </row>
    <row r="803" spans="3:4">
      <c r="C803" s="92"/>
      <c r="D803" s="93"/>
    </row>
    <row r="804" spans="3:4">
      <c r="C804" s="92"/>
      <c r="D804" s="93"/>
    </row>
    <row r="805" spans="3:4">
      <c r="C805" s="92"/>
      <c r="D805" s="93"/>
    </row>
    <row r="806" spans="3:4">
      <c r="C806" s="92"/>
      <c r="D806" s="93"/>
    </row>
    <row r="807" spans="3:4">
      <c r="C807" s="92"/>
      <c r="D807" s="93"/>
    </row>
    <row r="808" spans="3:4">
      <c r="C808" s="92"/>
      <c r="D808" s="93"/>
    </row>
    <row r="809" spans="3:4">
      <c r="C809" s="92"/>
      <c r="D809" s="93"/>
    </row>
    <row r="810" spans="3:4">
      <c r="C810" s="92"/>
      <c r="D810" s="93"/>
    </row>
    <row r="811" spans="3:4">
      <c r="C811" s="92"/>
      <c r="D811" s="93"/>
    </row>
    <row r="812" spans="3:4">
      <c r="C812" s="92"/>
      <c r="D812" s="93"/>
    </row>
    <row r="813" spans="3:4">
      <c r="C813" s="92"/>
      <c r="D813" s="93"/>
    </row>
    <row r="814" spans="3:4">
      <c r="C814" s="92"/>
      <c r="D814" s="93"/>
    </row>
    <row r="815" spans="3:4">
      <c r="C815" s="92"/>
      <c r="D815" s="93"/>
    </row>
    <row r="816" spans="3:4">
      <c r="C816" s="92"/>
      <c r="D816" s="93"/>
    </row>
    <row r="817" spans="3:4">
      <c r="C817" s="92"/>
      <c r="D817" s="93"/>
    </row>
    <row r="818" spans="3:4">
      <c r="C818" s="92"/>
      <c r="D818" s="93"/>
    </row>
    <row r="819" spans="3:4">
      <c r="C819" s="92"/>
      <c r="D819" s="93"/>
    </row>
    <row r="820" spans="3:4">
      <c r="C820" s="92"/>
      <c r="D820" s="93"/>
    </row>
    <row r="821" spans="3:4">
      <c r="C821" s="92"/>
      <c r="D821" s="93"/>
    </row>
    <row r="822" spans="3:4">
      <c r="C822" s="92"/>
      <c r="D822" s="93"/>
    </row>
    <row r="823" spans="3:4">
      <c r="C823" s="92"/>
      <c r="D823" s="93"/>
    </row>
    <row r="824" spans="3:4">
      <c r="C824" s="92"/>
      <c r="D824" s="93"/>
    </row>
    <row r="825" spans="3:4">
      <c r="C825" s="92"/>
      <c r="D825" s="93"/>
    </row>
    <row r="826" spans="3:4">
      <c r="C826" s="92"/>
      <c r="D826" s="93"/>
    </row>
    <row r="827" spans="3:4">
      <c r="C827" s="92"/>
      <c r="D827" s="93"/>
    </row>
    <row r="828" spans="3:4">
      <c r="C828" s="92"/>
      <c r="D828" s="93"/>
    </row>
    <row r="829" spans="3:4">
      <c r="C829" s="92"/>
      <c r="D829" s="93"/>
    </row>
    <row r="830" spans="3:4">
      <c r="C830" s="92"/>
      <c r="D830" s="93"/>
    </row>
    <row r="831" spans="3:4">
      <c r="C831" s="92"/>
      <c r="D831" s="93"/>
    </row>
    <row r="832" spans="3:4">
      <c r="C832" s="92"/>
      <c r="D832" s="93"/>
    </row>
    <row r="833" spans="3:4">
      <c r="C833" s="92"/>
      <c r="D833" s="93"/>
    </row>
    <row r="834" spans="3:4">
      <c r="C834" s="92"/>
      <c r="D834" s="93"/>
    </row>
    <row r="835" spans="3:4">
      <c r="C835" s="92"/>
      <c r="D835" s="93"/>
    </row>
    <row r="836" spans="3:4">
      <c r="C836" s="92"/>
      <c r="D836" s="93"/>
    </row>
    <row r="837" spans="3:4">
      <c r="C837" s="92"/>
      <c r="D837" s="93"/>
    </row>
    <row r="838" spans="3:4">
      <c r="C838" s="92"/>
      <c r="D838" s="93"/>
    </row>
    <row r="839" spans="3:4">
      <c r="C839" s="92"/>
      <c r="D839" s="93"/>
    </row>
    <row r="840" spans="3:4">
      <c r="C840" s="92"/>
      <c r="D840" s="93"/>
    </row>
    <row r="841" spans="3:4">
      <c r="C841" s="92"/>
      <c r="D841" s="93"/>
    </row>
    <row r="842" spans="3:4">
      <c r="C842" s="92"/>
      <c r="D842" s="93"/>
    </row>
    <row r="843" spans="3:4">
      <c r="C843" s="92"/>
      <c r="D843" s="93"/>
    </row>
    <row r="844" spans="3:4">
      <c r="C844" s="92"/>
      <c r="D844" s="93"/>
    </row>
    <row r="845" spans="3:4">
      <c r="C845" s="92"/>
      <c r="D845" s="93"/>
    </row>
    <row r="846" spans="3:4">
      <c r="C846" s="92"/>
      <c r="D846" s="93"/>
    </row>
    <row r="847" spans="3:4">
      <c r="C847" s="92"/>
      <c r="D847" s="93"/>
    </row>
    <row r="848" spans="3:4">
      <c r="C848" s="92"/>
      <c r="D848" s="93"/>
    </row>
    <row r="849" spans="3:4">
      <c r="C849" s="92"/>
      <c r="D849" s="93"/>
    </row>
    <row r="850" spans="3:4">
      <c r="C850" s="92"/>
      <c r="D850" s="93"/>
    </row>
    <row r="851" spans="3:4">
      <c r="C851" s="92"/>
      <c r="D851" s="93"/>
    </row>
    <row r="852" spans="3:4">
      <c r="C852" s="92"/>
      <c r="D852" s="93"/>
    </row>
    <row r="853" spans="3:4">
      <c r="C853" s="92"/>
      <c r="D853" s="93"/>
    </row>
    <row r="854" spans="3:4">
      <c r="C854" s="92"/>
      <c r="D854" s="93"/>
    </row>
    <row r="855" spans="3:4">
      <c r="C855" s="92"/>
      <c r="D855" s="93"/>
    </row>
    <row r="856" spans="3:4">
      <c r="C856" s="92"/>
      <c r="D856" s="93"/>
    </row>
    <row r="857" spans="3:4">
      <c r="C857" s="92"/>
      <c r="D857" s="93"/>
    </row>
    <row r="858" spans="3:4">
      <c r="C858" s="92"/>
      <c r="D858" s="93"/>
    </row>
    <row r="859" spans="3:4">
      <c r="C859" s="92"/>
      <c r="D859" s="93"/>
    </row>
    <row r="860" spans="3:4">
      <c r="C860" s="92"/>
      <c r="D860" s="93"/>
    </row>
    <row r="861" spans="3:4">
      <c r="C861" s="92"/>
      <c r="D861" s="93"/>
    </row>
    <row r="862" spans="3:4">
      <c r="C862" s="92"/>
      <c r="D862" s="93"/>
    </row>
    <row r="863" spans="3:4">
      <c r="C863" s="92"/>
      <c r="D863" s="93"/>
    </row>
    <row r="864" spans="3:4">
      <c r="C864" s="92"/>
      <c r="D864" s="93"/>
    </row>
    <row r="865" spans="3:4">
      <c r="C865" s="92"/>
      <c r="D865" s="93"/>
    </row>
    <row r="866" spans="3:4">
      <c r="C866" s="92"/>
      <c r="D866" s="93"/>
    </row>
    <row r="867" spans="3:4">
      <c r="C867" s="92"/>
      <c r="D867" s="93"/>
    </row>
    <row r="868" spans="3:4">
      <c r="C868" s="92"/>
      <c r="D868" s="93"/>
    </row>
    <row r="869" spans="3:4">
      <c r="C869" s="92"/>
      <c r="D869" s="93"/>
    </row>
    <row r="870" spans="3:4">
      <c r="C870" s="92"/>
      <c r="D870" s="93"/>
    </row>
    <row r="871" spans="3:4">
      <c r="C871" s="92"/>
      <c r="D871" s="93"/>
    </row>
    <row r="872" spans="3:4">
      <c r="C872" s="92"/>
      <c r="D872" s="93"/>
    </row>
    <row r="873" spans="3:4">
      <c r="C873" s="92"/>
      <c r="D873" s="93"/>
    </row>
    <row r="874" spans="3:4">
      <c r="C874" s="92"/>
      <c r="D874" s="93"/>
    </row>
    <row r="875" spans="3:4">
      <c r="C875" s="92"/>
      <c r="D875" s="93"/>
    </row>
    <row r="876" spans="3:4">
      <c r="C876" s="92"/>
      <c r="D876" s="93"/>
    </row>
    <row r="877" spans="3:4">
      <c r="C877" s="92"/>
      <c r="D877" s="93"/>
    </row>
    <row r="878" spans="3:4">
      <c r="C878" s="92"/>
      <c r="D878" s="93"/>
    </row>
    <row r="879" spans="3:4">
      <c r="C879" s="92"/>
      <c r="D879" s="93"/>
    </row>
    <row r="880" spans="3:4">
      <c r="C880" s="92"/>
      <c r="D880" s="93"/>
    </row>
    <row r="881" spans="3:4">
      <c r="C881" s="92"/>
      <c r="D881" s="93"/>
    </row>
    <row r="882" spans="3:4">
      <c r="C882" s="92"/>
      <c r="D882" s="93"/>
    </row>
    <row r="883" spans="3:4">
      <c r="C883" s="92"/>
      <c r="D883" s="93"/>
    </row>
    <row r="884" spans="3:4">
      <c r="C884" s="92"/>
      <c r="D884" s="93"/>
    </row>
    <row r="885" spans="3:4">
      <c r="C885" s="92"/>
      <c r="D885" s="93"/>
    </row>
    <row r="886" spans="3:4">
      <c r="C886" s="92"/>
      <c r="D886" s="93"/>
    </row>
    <row r="887" spans="3:4">
      <c r="C887" s="92"/>
      <c r="D887" s="93"/>
    </row>
    <row r="888" spans="3:4">
      <c r="C888" s="92"/>
      <c r="D888" s="93"/>
    </row>
    <row r="889" spans="3:4">
      <c r="C889" s="92"/>
      <c r="D889" s="93"/>
    </row>
    <row r="890" spans="3:4">
      <c r="C890" s="92"/>
      <c r="D890" s="93"/>
    </row>
    <row r="891" spans="3:4">
      <c r="C891" s="92"/>
      <c r="D891" s="93"/>
    </row>
    <row r="892" spans="3:4">
      <c r="C892" s="92"/>
      <c r="D892" s="93"/>
    </row>
    <row r="893" spans="3:4">
      <c r="C893" s="92"/>
      <c r="D893" s="93"/>
    </row>
    <row r="894" spans="3:4">
      <c r="C894" s="92"/>
      <c r="D894" s="93"/>
    </row>
    <row r="895" spans="3:4">
      <c r="C895" s="92"/>
      <c r="D895" s="93"/>
    </row>
    <row r="896" spans="3:4">
      <c r="C896" s="92"/>
      <c r="D896" s="93"/>
    </row>
    <row r="897" spans="3:4">
      <c r="C897" s="92"/>
      <c r="D897" s="93"/>
    </row>
    <row r="898" spans="3:4">
      <c r="C898" s="92"/>
      <c r="D898" s="93"/>
    </row>
    <row r="899" spans="3:4">
      <c r="C899" s="92"/>
      <c r="D899" s="93"/>
    </row>
    <row r="900" spans="3:4">
      <c r="C900" s="92"/>
      <c r="D900" s="93"/>
    </row>
    <row r="901" spans="3:4">
      <c r="C901" s="92"/>
      <c r="D901" s="93"/>
    </row>
    <row r="902" spans="3:4">
      <c r="C902" s="92"/>
      <c r="D902" s="93"/>
    </row>
    <row r="903" spans="3:4">
      <c r="C903" s="92"/>
      <c r="D903" s="93"/>
    </row>
    <row r="904" spans="3:4">
      <c r="C904" s="92"/>
      <c r="D904" s="93"/>
    </row>
    <row r="905" spans="3:4">
      <c r="C905" s="92"/>
      <c r="D905" s="93"/>
    </row>
    <row r="906" spans="3:4">
      <c r="C906" s="92"/>
      <c r="D906" s="93"/>
    </row>
    <row r="907" spans="3:4">
      <c r="C907" s="92"/>
      <c r="D907" s="93"/>
    </row>
    <row r="908" spans="3:4">
      <c r="C908" s="92"/>
      <c r="D908" s="93"/>
    </row>
    <row r="909" spans="3:4">
      <c r="C909" s="92"/>
      <c r="D909" s="93"/>
    </row>
    <row r="910" spans="3:4">
      <c r="C910" s="92"/>
      <c r="D910" s="93"/>
    </row>
    <row r="911" spans="3:4">
      <c r="C911" s="92"/>
      <c r="D911" s="93"/>
    </row>
    <row r="912" spans="3:4">
      <c r="C912" s="92"/>
      <c r="D912" s="93"/>
    </row>
    <row r="913" spans="3:4">
      <c r="C913" s="92"/>
      <c r="D913" s="93"/>
    </row>
    <row r="914" spans="3:4">
      <c r="C914" s="92"/>
      <c r="D914" s="93"/>
    </row>
    <row r="915" spans="3:4">
      <c r="C915" s="92"/>
      <c r="D915" s="93"/>
    </row>
    <row r="916" spans="3:4">
      <c r="C916" s="92"/>
      <c r="D916" s="93"/>
    </row>
    <row r="917" spans="3:4">
      <c r="C917" s="92"/>
      <c r="D917" s="93"/>
    </row>
    <row r="918" spans="3:4">
      <c r="C918" s="92"/>
      <c r="D918" s="93"/>
    </row>
    <row r="919" spans="3:4">
      <c r="C919" s="92"/>
      <c r="D919" s="93"/>
    </row>
    <row r="920" spans="3:4">
      <c r="C920" s="92"/>
      <c r="D920" s="93"/>
    </row>
    <row r="921" spans="3:4">
      <c r="C921" s="92"/>
      <c r="D921" s="93"/>
    </row>
    <row r="922" spans="3:4">
      <c r="C922" s="92"/>
      <c r="D922" s="93"/>
    </row>
    <row r="923" spans="3:4">
      <c r="C923" s="92"/>
      <c r="D923" s="93"/>
    </row>
    <row r="924" spans="3:4">
      <c r="C924" s="92"/>
      <c r="D924" s="93"/>
    </row>
    <row r="925" spans="3:4">
      <c r="C925" s="92"/>
      <c r="D925" s="93"/>
    </row>
    <row r="926" spans="3:4">
      <c r="C926" s="92"/>
      <c r="D926" s="93"/>
    </row>
    <row r="927" spans="3:4">
      <c r="C927" s="92"/>
      <c r="D927" s="93"/>
    </row>
    <row r="928" spans="3:4">
      <c r="C928" s="92"/>
      <c r="D928" s="93"/>
    </row>
    <row r="929" spans="3:4">
      <c r="C929" s="92"/>
      <c r="D929" s="93"/>
    </row>
    <row r="930" spans="3:4">
      <c r="C930" s="92"/>
      <c r="D930" s="93"/>
    </row>
    <row r="931" spans="3:4">
      <c r="C931" s="92"/>
      <c r="D931" s="93"/>
    </row>
    <row r="932" spans="3:4">
      <c r="C932" s="92"/>
      <c r="D932" s="93"/>
    </row>
    <row r="933" spans="3:4">
      <c r="C933" s="92"/>
      <c r="D933" s="93"/>
    </row>
    <row r="934" spans="3:4">
      <c r="C934" s="92"/>
      <c r="D934" s="93"/>
    </row>
    <row r="935" spans="3:4">
      <c r="C935" s="92"/>
      <c r="D935" s="93"/>
    </row>
    <row r="936" spans="3:4">
      <c r="C936" s="92"/>
      <c r="D936" s="93"/>
    </row>
    <row r="937" spans="3:4">
      <c r="C937" s="92"/>
      <c r="D937" s="93"/>
    </row>
    <row r="938" spans="3:4">
      <c r="C938" s="92"/>
      <c r="D938" s="93"/>
    </row>
    <row r="939" spans="3:4">
      <c r="C939" s="92"/>
      <c r="D939" s="93"/>
    </row>
    <row r="940" spans="3:4">
      <c r="C940" s="92"/>
      <c r="D940" s="93"/>
    </row>
    <row r="941" spans="3:4">
      <c r="C941" s="92"/>
      <c r="D941" s="93"/>
    </row>
    <row r="942" spans="3:4">
      <c r="C942" s="92"/>
      <c r="D942" s="93"/>
    </row>
    <row r="943" spans="3:4">
      <c r="C943" s="92"/>
      <c r="D943" s="93"/>
    </row>
    <row r="944" spans="3:4">
      <c r="C944" s="92"/>
      <c r="D944" s="93"/>
    </row>
    <row r="945" spans="3:4">
      <c r="C945" s="92"/>
      <c r="D945" s="93"/>
    </row>
    <row r="946" spans="3:4">
      <c r="C946" s="92"/>
      <c r="D946" s="93"/>
    </row>
    <row r="947" spans="3:4">
      <c r="C947" s="92"/>
      <c r="D947" s="93"/>
    </row>
    <row r="948" spans="3:4">
      <c r="C948" s="92"/>
      <c r="D948" s="93"/>
    </row>
    <row r="949" spans="3:4">
      <c r="C949" s="92"/>
      <c r="D949" s="93"/>
    </row>
    <row r="950" spans="3:4">
      <c r="C950" s="92"/>
      <c r="D950" s="93"/>
    </row>
    <row r="951" spans="3:4">
      <c r="C951" s="92"/>
      <c r="D951" s="93"/>
    </row>
    <row r="952" spans="3:4">
      <c r="C952" s="92"/>
      <c r="D952" s="93"/>
    </row>
    <row r="953" spans="3:4">
      <c r="C953" s="92"/>
      <c r="D953" s="93"/>
    </row>
    <row r="954" spans="3:4">
      <c r="C954" s="92"/>
      <c r="D954" s="93"/>
    </row>
    <row r="955" spans="3:4">
      <c r="C955" s="92"/>
      <c r="D955" s="93"/>
    </row>
    <row r="956" spans="3:4">
      <c r="C956" s="92"/>
      <c r="D956" s="93"/>
    </row>
    <row r="957" spans="3:4">
      <c r="C957" s="92"/>
      <c r="D957" s="93"/>
    </row>
    <row r="958" spans="3:4">
      <c r="C958" s="92"/>
      <c r="D958" s="93"/>
    </row>
    <row r="959" spans="3:4">
      <c r="C959" s="92"/>
      <c r="D959" s="93"/>
    </row>
    <row r="960" spans="3:4">
      <c r="C960" s="92"/>
      <c r="D960" s="93"/>
    </row>
    <row r="961" spans="3:4">
      <c r="C961" s="92"/>
      <c r="D961" s="93"/>
    </row>
    <row r="962" spans="3:4">
      <c r="C962" s="92"/>
      <c r="D962" s="93"/>
    </row>
    <row r="963" spans="3:4">
      <c r="C963" s="92"/>
      <c r="D963" s="93"/>
    </row>
    <row r="964" spans="3:4">
      <c r="C964" s="92"/>
      <c r="D964" s="93"/>
    </row>
    <row r="965" spans="3:4">
      <c r="C965" s="92"/>
      <c r="D965" s="93"/>
    </row>
    <row r="966" spans="3:4">
      <c r="C966" s="92"/>
      <c r="D966" s="93"/>
    </row>
    <row r="967" spans="3:4">
      <c r="C967" s="92"/>
      <c r="D967" s="93"/>
    </row>
    <row r="968" spans="3:4">
      <c r="C968" s="92"/>
      <c r="D968" s="93"/>
    </row>
    <row r="969" spans="3:4">
      <c r="C969" s="92"/>
      <c r="D969" s="93"/>
    </row>
    <row r="970" spans="3:4">
      <c r="C970" s="92"/>
      <c r="D970" s="93"/>
    </row>
    <row r="971" spans="3:4">
      <c r="C971" s="92"/>
      <c r="D971" s="93"/>
    </row>
    <row r="972" spans="3:4">
      <c r="C972" s="92"/>
      <c r="D972" s="93"/>
    </row>
    <row r="973" spans="3:4">
      <c r="C973" s="92"/>
      <c r="D973" s="93"/>
    </row>
    <row r="974" spans="3:4">
      <c r="C974" s="92"/>
      <c r="D974" s="93"/>
    </row>
    <row r="975" spans="3:4">
      <c r="C975" s="92"/>
      <c r="D975" s="93"/>
    </row>
    <row r="976" spans="3:4">
      <c r="C976" s="92"/>
      <c r="D976" s="93"/>
    </row>
    <row r="977" spans="3:4">
      <c r="C977" s="92"/>
      <c r="D977" s="93"/>
    </row>
    <row r="978" spans="3:4">
      <c r="C978" s="92"/>
      <c r="D978" s="93"/>
    </row>
    <row r="979" spans="3:4">
      <c r="C979" s="92"/>
      <c r="D979" s="93"/>
    </row>
    <row r="980" spans="3:4">
      <c r="C980" s="92"/>
      <c r="D980" s="93"/>
    </row>
    <row r="981" spans="3:4">
      <c r="C981" s="92"/>
      <c r="D981" s="93"/>
    </row>
    <row r="982" spans="3:4">
      <c r="C982" s="92"/>
      <c r="D982" s="93"/>
    </row>
    <row r="983" spans="3:4">
      <c r="C983" s="92"/>
      <c r="D983" s="93"/>
    </row>
    <row r="984" spans="3:4">
      <c r="C984" s="92"/>
      <c r="D984" s="93"/>
    </row>
    <row r="985" spans="3:4">
      <c r="C985" s="92"/>
      <c r="D985" s="93"/>
    </row>
    <row r="986" spans="3:4">
      <c r="C986" s="92"/>
      <c r="D986" s="93"/>
    </row>
    <row r="987" spans="3:4">
      <c r="C987" s="92"/>
      <c r="D987" s="93"/>
    </row>
    <row r="988" spans="3:4">
      <c r="C988" s="92"/>
      <c r="D988" s="93"/>
    </row>
    <row r="989" spans="3:4">
      <c r="C989" s="92"/>
      <c r="D989" s="93"/>
    </row>
    <row r="990" spans="3:4">
      <c r="C990" s="92"/>
      <c r="D990" s="93"/>
    </row>
    <row r="991" spans="3:4">
      <c r="C991" s="92"/>
      <c r="D991" s="93"/>
    </row>
    <row r="992" spans="3:4">
      <c r="C992" s="92"/>
      <c r="D992" s="93"/>
    </row>
    <row r="993" spans="3:4">
      <c r="C993" s="92"/>
      <c r="D993" s="93"/>
    </row>
    <row r="994" spans="3:4">
      <c r="C994" s="92"/>
      <c r="D994" s="93"/>
    </row>
    <row r="995" spans="3:4">
      <c r="C995" s="92"/>
      <c r="D995" s="93"/>
    </row>
    <row r="996" spans="3:4">
      <c r="C996" s="92"/>
      <c r="D996" s="93"/>
    </row>
    <row r="997" spans="3:4">
      <c r="C997" s="92"/>
      <c r="D997" s="93"/>
    </row>
    <row r="998" spans="3:4">
      <c r="C998" s="92"/>
      <c r="D998" s="93"/>
    </row>
    <row r="999" spans="3:4">
      <c r="C999" s="92"/>
      <c r="D999" s="93"/>
    </row>
    <row r="1000" spans="3:4">
      <c r="C1000" s="92"/>
      <c r="D1000" s="93"/>
    </row>
    <row r="1001" spans="3:4">
      <c r="C1001" s="92"/>
      <c r="D1001" s="93"/>
    </row>
    <row r="1002" spans="3:4">
      <c r="C1002" s="92"/>
      <c r="D1002" s="93"/>
    </row>
    <row r="1003" spans="3:4">
      <c r="C1003" s="92"/>
      <c r="D1003" s="93"/>
    </row>
    <row r="1004" spans="3:4">
      <c r="C1004" s="92"/>
      <c r="D1004" s="93"/>
    </row>
    <row r="1005" spans="3:4">
      <c r="C1005" s="92"/>
      <c r="D1005" s="93"/>
    </row>
    <row r="1006" spans="3:4">
      <c r="C1006" s="92"/>
      <c r="D1006" s="93"/>
    </row>
    <row r="1007" spans="3:4">
      <c r="C1007" s="92"/>
      <c r="D1007" s="93"/>
    </row>
    <row r="1008" spans="3:4">
      <c r="C1008" s="92"/>
      <c r="D1008" s="93"/>
    </row>
    <row r="1009" spans="3:4">
      <c r="C1009" s="92"/>
      <c r="D1009" s="93"/>
    </row>
    <row r="1010" spans="3:4">
      <c r="C1010" s="92"/>
      <c r="D1010" s="93"/>
    </row>
    <row r="1011" spans="3:4">
      <c r="C1011" s="92"/>
      <c r="D1011" s="93"/>
    </row>
    <row r="1012" spans="3:4">
      <c r="C1012" s="92"/>
      <c r="D1012" s="93"/>
    </row>
    <row r="1013" spans="3:4">
      <c r="C1013" s="92"/>
      <c r="D1013" s="93"/>
    </row>
    <row r="1014" spans="3:4">
      <c r="C1014" s="92"/>
      <c r="D1014" s="93"/>
    </row>
    <row r="1015" spans="3:4">
      <c r="C1015" s="92"/>
      <c r="D1015" s="93"/>
    </row>
    <row r="1016" spans="3:4">
      <c r="C1016" s="92"/>
      <c r="D1016" s="93"/>
    </row>
    <row r="1017" spans="3:4">
      <c r="C1017" s="92"/>
      <c r="D1017" s="93"/>
    </row>
    <row r="1018" spans="3:4">
      <c r="C1018" s="92"/>
      <c r="D1018" s="93"/>
    </row>
    <row r="1019" spans="3:4">
      <c r="C1019" s="92"/>
      <c r="D1019" s="93"/>
    </row>
    <row r="1020" spans="3:4">
      <c r="C1020" s="92"/>
      <c r="D1020" s="93"/>
    </row>
    <row r="1021" spans="3:4">
      <c r="C1021" s="92"/>
      <c r="D1021" s="93"/>
    </row>
    <row r="1022" spans="3:4">
      <c r="C1022" s="92"/>
      <c r="D1022" s="93"/>
    </row>
    <row r="1023" spans="3:4">
      <c r="C1023" s="92"/>
      <c r="D1023" s="93"/>
    </row>
    <row r="1024" spans="3:4">
      <c r="C1024" s="92"/>
      <c r="D1024" s="93"/>
    </row>
    <row r="1025" spans="3:4">
      <c r="C1025" s="92"/>
      <c r="D1025" s="93"/>
    </row>
    <row r="1026" spans="3:4">
      <c r="C1026" s="92"/>
      <c r="D1026" s="93"/>
    </row>
    <row r="1027" spans="3:4">
      <c r="C1027" s="92"/>
      <c r="D1027" s="93"/>
    </row>
    <row r="1028" spans="3:4">
      <c r="C1028" s="92"/>
      <c r="D1028" s="93"/>
    </row>
    <row r="1029" spans="3:4">
      <c r="C1029" s="92"/>
      <c r="D1029" s="93"/>
    </row>
    <row r="1030" spans="3:4">
      <c r="C1030" s="92"/>
      <c r="D1030" s="93"/>
    </row>
    <row r="1031" spans="3:4">
      <c r="C1031" s="92"/>
      <c r="D1031" s="93"/>
    </row>
    <row r="1032" spans="3:4">
      <c r="C1032" s="92"/>
      <c r="D1032" s="93"/>
    </row>
    <row r="1033" spans="3:4">
      <c r="C1033" s="92"/>
      <c r="D1033" s="93"/>
    </row>
    <row r="1034" spans="3:4">
      <c r="C1034" s="92"/>
      <c r="D1034" s="93"/>
    </row>
    <row r="1035" spans="3:4">
      <c r="C1035" s="92"/>
      <c r="D1035" s="93"/>
    </row>
    <row r="1036" spans="3:4">
      <c r="C1036" s="92"/>
      <c r="D1036" s="93"/>
    </row>
    <row r="1037" spans="3:4">
      <c r="C1037" s="92"/>
      <c r="D1037" s="93"/>
    </row>
    <row r="1038" spans="3:4">
      <c r="C1038" s="92"/>
      <c r="D1038" s="93"/>
    </row>
    <row r="1039" spans="3:4">
      <c r="C1039" s="92"/>
      <c r="D1039" s="93"/>
    </row>
    <row r="1040" spans="3:4">
      <c r="C1040" s="92"/>
      <c r="D1040" s="93"/>
    </row>
    <row r="1041" spans="3:4">
      <c r="C1041" s="92"/>
      <c r="D1041" s="93"/>
    </row>
    <row r="1042" spans="3:4">
      <c r="C1042" s="92"/>
      <c r="D1042" s="93"/>
    </row>
    <row r="1043" spans="3:4">
      <c r="C1043" s="92"/>
      <c r="D1043" s="93"/>
    </row>
    <row r="1044" spans="3:4">
      <c r="C1044" s="92"/>
      <c r="D1044" s="93"/>
    </row>
    <row r="1045" spans="3:4">
      <c r="C1045" s="92"/>
      <c r="D1045" s="93"/>
    </row>
    <row r="1046" spans="3:4">
      <c r="C1046" s="92"/>
      <c r="D1046" s="93"/>
    </row>
    <row r="1047" spans="3:4">
      <c r="C1047" s="92"/>
      <c r="D1047" s="93"/>
    </row>
    <row r="1048" spans="3:4">
      <c r="C1048" s="92"/>
      <c r="D1048" s="93"/>
    </row>
    <row r="1049" spans="3:4">
      <c r="C1049" s="92"/>
      <c r="D1049" s="93"/>
    </row>
    <row r="1050" spans="3:4">
      <c r="C1050" s="92"/>
      <c r="D1050" s="93"/>
    </row>
    <row r="1051" spans="3:4">
      <c r="C1051" s="92"/>
      <c r="D1051" s="93"/>
    </row>
    <row r="1052" spans="3:4">
      <c r="C1052" s="92"/>
      <c r="D1052" s="93"/>
    </row>
    <row r="1053" spans="3:4">
      <c r="C1053" s="92"/>
      <c r="D1053" s="93"/>
    </row>
    <row r="1054" spans="3:4">
      <c r="C1054" s="92"/>
      <c r="D1054" s="93"/>
    </row>
    <row r="1055" spans="3:4">
      <c r="C1055" s="92"/>
      <c r="D1055" s="93"/>
    </row>
    <row r="1056" spans="3:4">
      <c r="C1056" s="92"/>
      <c r="D1056" s="93"/>
    </row>
    <row r="1057" spans="3:4">
      <c r="C1057" s="92"/>
      <c r="D1057" s="93"/>
    </row>
    <row r="1058" spans="3:4">
      <c r="C1058" s="92"/>
      <c r="D1058" s="93"/>
    </row>
    <row r="1059" spans="3:4">
      <c r="C1059" s="92"/>
      <c r="D1059" s="93"/>
    </row>
    <row r="1060" spans="3:4">
      <c r="C1060" s="92"/>
      <c r="D1060" s="93"/>
    </row>
    <row r="1061" spans="3:4">
      <c r="C1061" s="92"/>
      <c r="D1061" s="93"/>
    </row>
    <row r="1062" spans="3:4">
      <c r="C1062" s="92"/>
      <c r="D1062" s="93"/>
    </row>
    <row r="1063" spans="3:4">
      <c r="C1063" s="92"/>
      <c r="D1063" s="93"/>
    </row>
    <row r="1064" spans="3:4">
      <c r="C1064" s="92"/>
      <c r="D1064" s="93"/>
    </row>
    <row r="1065" spans="3:4">
      <c r="C1065" s="92"/>
      <c r="D1065" s="93"/>
    </row>
    <row r="1066" spans="3:4">
      <c r="C1066" s="92"/>
      <c r="D1066" s="93"/>
    </row>
    <row r="1067" spans="3:4">
      <c r="C1067" s="92"/>
      <c r="D1067" s="93"/>
    </row>
    <row r="1068" spans="3:4">
      <c r="C1068" s="92"/>
      <c r="D1068" s="93"/>
    </row>
    <row r="1069" spans="3:4">
      <c r="C1069" s="92"/>
      <c r="D1069" s="93"/>
    </row>
    <row r="1070" spans="3:4">
      <c r="C1070" s="92"/>
      <c r="D1070" s="93"/>
    </row>
    <row r="1071" spans="3:4">
      <c r="C1071" s="92"/>
      <c r="D1071" s="93"/>
    </row>
    <row r="1072" spans="3:4">
      <c r="C1072" s="92"/>
      <c r="D1072" s="93"/>
    </row>
    <row r="1073" spans="3:4">
      <c r="C1073" s="92"/>
      <c r="D1073" s="93"/>
    </row>
    <row r="1074" spans="3:4">
      <c r="C1074" s="92"/>
      <c r="D1074" s="93"/>
    </row>
    <row r="1075" spans="3:4">
      <c r="C1075" s="92"/>
      <c r="D1075" s="93"/>
    </row>
    <row r="1076" spans="3:4">
      <c r="C1076" s="92"/>
      <c r="D1076" s="93"/>
    </row>
    <row r="1077" spans="3:4">
      <c r="C1077" s="92"/>
      <c r="D1077" s="93"/>
    </row>
    <row r="1078" spans="3:4">
      <c r="C1078" s="92"/>
      <c r="D1078" s="93"/>
    </row>
    <row r="1079" spans="3:4">
      <c r="C1079" s="92"/>
      <c r="D1079" s="93"/>
    </row>
    <row r="1080" spans="3:4">
      <c r="C1080" s="92"/>
      <c r="D1080" s="93"/>
    </row>
    <row r="1081" spans="3:4">
      <c r="C1081" s="92"/>
      <c r="D1081" s="93"/>
    </row>
    <row r="1082" spans="3:4">
      <c r="C1082" s="92"/>
      <c r="D1082" s="93"/>
    </row>
    <row r="1083" spans="3:4">
      <c r="C1083" s="92"/>
      <c r="D1083" s="93"/>
    </row>
    <row r="1084" spans="3:4">
      <c r="C1084" s="92"/>
      <c r="D1084" s="93"/>
    </row>
    <row r="1085" spans="3:4">
      <c r="C1085" s="92"/>
      <c r="D1085" s="93"/>
    </row>
    <row r="1086" spans="3:4">
      <c r="C1086" s="92"/>
      <c r="D1086" s="93"/>
    </row>
    <row r="1087" spans="3:4">
      <c r="C1087" s="92"/>
      <c r="D1087" s="93"/>
    </row>
    <row r="1088" spans="3:4">
      <c r="C1088" s="92"/>
      <c r="D1088" s="93"/>
    </row>
    <row r="1089" spans="3:4">
      <c r="C1089" s="92"/>
      <c r="D1089" s="93"/>
    </row>
    <row r="1090" spans="3:4">
      <c r="C1090" s="92"/>
      <c r="D1090" s="93"/>
    </row>
    <row r="1091" spans="3:4">
      <c r="C1091" s="92"/>
      <c r="D1091" s="93"/>
    </row>
    <row r="1092" spans="3:4">
      <c r="C1092" s="92"/>
      <c r="D1092" s="93"/>
    </row>
    <row r="1093" spans="3:4">
      <c r="C1093" s="92"/>
      <c r="D1093" s="93"/>
    </row>
    <row r="1094" spans="3:4">
      <c r="C1094" s="92"/>
      <c r="D1094" s="93"/>
    </row>
    <row r="1095" spans="3:4">
      <c r="C1095" s="92"/>
      <c r="D1095" s="93"/>
    </row>
    <row r="1096" spans="3:4">
      <c r="C1096" s="92"/>
      <c r="D1096" s="93"/>
    </row>
    <row r="1097" spans="3:4">
      <c r="C1097" s="92"/>
      <c r="D1097" s="93"/>
    </row>
    <row r="1098" spans="3:4">
      <c r="C1098" s="92"/>
      <c r="D1098" s="93"/>
    </row>
    <row r="1099" spans="3:4">
      <c r="C1099" s="92"/>
      <c r="D1099" s="93"/>
    </row>
    <row r="1100" spans="3:4">
      <c r="C1100" s="92"/>
      <c r="D1100" s="93"/>
    </row>
    <row r="1101" spans="3:4">
      <c r="C1101" s="92"/>
      <c r="D1101" s="93"/>
    </row>
    <row r="1102" spans="3:4">
      <c r="C1102" s="92"/>
      <c r="D1102" s="93"/>
    </row>
    <row r="1103" spans="3:4">
      <c r="C1103" s="92"/>
      <c r="D1103" s="93"/>
    </row>
    <row r="1104" spans="3:4">
      <c r="C1104" s="92"/>
      <c r="D1104" s="93"/>
    </row>
    <row r="1105" spans="3:4">
      <c r="C1105" s="92"/>
      <c r="D1105" s="93"/>
    </row>
    <row r="1106" spans="3:4">
      <c r="C1106" s="92"/>
      <c r="D1106" s="93"/>
    </row>
    <row r="1107" spans="3:4">
      <c r="C1107" s="92"/>
      <c r="D1107" s="93"/>
    </row>
    <row r="1108" spans="3:4">
      <c r="C1108" s="92"/>
      <c r="D1108" s="93"/>
    </row>
    <row r="1109" spans="3:4">
      <c r="C1109" s="92"/>
      <c r="D1109" s="93"/>
    </row>
    <row r="1110" spans="3:4">
      <c r="C1110" s="92"/>
      <c r="D1110" s="93"/>
    </row>
    <row r="1111" spans="3:4">
      <c r="C1111" s="92"/>
      <c r="D1111" s="93"/>
    </row>
    <row r="1112" spans="3:4">
      <c r="C1112" s="92"/>
      <c r="D1112" s="93"/>
    </row>
    <row r="1113" spans="3:4">
      <c r="C1113" s="92"/>
      <c r="D1113" s="93"/>
    </row>
    <row r="1114" spans="3:4">
      <c r="C1114" s="92"/>
      <c r="D1114" s="93"/>
    </row>
    <row r="1115" spans="3:4">
      <c r="C1115" s="92"/>
      <c r="D1115" s="93"/>
    </row>
    <row r="1116" spans="3:4">
      <c r="C1116" s="92"/>
      <c r="D1116" s="93"/>
    </row>
    <row r="1117" spans="3:4">
      <c r="C1117" s="92"/>
      <c r="D1117" s="93"/>
    </row>
    <row r="1118" spans="3:4">
      <c r="C1118" s="92"/>
      <c r="D1118" s="93"/>
    </row>
    <row r="1119" spans="3:4">
      <c r="C1119" s="92"/>
      <c r="D1119" s="93"/>
    </row>
    <row r="1120" spans="3:4">
      <c r="C1120" s="92"/>
      <c r="D1120" s="93"/>
    </row>
    <row r="1121" spans="3:4">
      <c r="C1121" s="92"/>
      <c r="D1121" s="93"/>
    </row>
    <row r="1122" spans="3:4">
      <c r="C1122" s="92"/>
      <c r="D1122" s="93"/>
    </row>
    <row r="1123" spans="3:4">
      <c r="C1123" s="92"/>
      <c r="D1123" s="93"/>
    </row>
    <row r="1124" spans="3:4">
      <c r="C1124" s="92"/>
      <c r="D1124" s="93"/>
    </row>
    <row r="1125" spans="3:4">
      <c r="C1125" s="92"/>
      <c r="D1125" s="93"/>
    </row>
    <row r="1126" spans="3:4">
      <c r="C1126" s="92"/>
      <c r="D1126" s="93"/>
    </row>
    <row r="1127" spans="3:4">
      <c r="C1127" s="92"/>
      <c r="D1127" s="93"/>
    </row>
    <row r="1128" spans="3:4">
      <c r="C1128" s="92"/>
      <c r="D1128" s="93"/>
    </row>
    <row r="1129" spans="3:4">
      <c r="C1129" s="92"/>
      <c r="D1129" s="93"/>
    </row>
    <row r="1130" spans="3:4">
      <c r="C1130" s="92"/>
      <c r="D1130" s="93"/>
    </row>
    <row r="1131" spans="3:4">
      <c r="C1131" s="92"/>
      <c r="D1131" s="93"/>
    </row>
    <row r="1132" spans="3:4">
      <c r="C1132" s="92"/>
      <c r="D1132" s="93"/>
    </row>
    <row r="1133" spans="3:4">
      <c r="C1133" s="92"/>
      <c r="D1133" s="93"/>
    </row>
    <row r="1134" spans="3:4">
      <c r="C1134" s="92"/>
      <c r="D1134" s="93"/>
    </row>
    <row r="1135" spans="3:4">
      <c r="C1135" s="92"/>
      <c r="D1135" s="93"/>
    </row>
    <row r="1136" spans="3:4">
      <c r="C1136" s="92"/>
      <c r="D1136" s="93"/>
    </row>
    <row r="1137" spans="3:4">
      <c r="C1137" s="92"/>
      <c r="D1137" s="93"/>
    </row>
    <row r="1138" spans="3:4">
      <c r="C1138" s="92"/>
      <c r="D1138" s="93"/>
    </row>
    <row r="1139" spans="3:4">
      <c r="C1139" s="92"/>
      <c r="D1139" s="93"/>
    </row>
    <row r="1140" spans="3:4">
      <c r="C1140" s="92"/>
      <c r="D1140" s="93"/>
    </row>
    <row r="1141" spans="3:4">
      <c r="C1141" s="92"/>
      <c r="D1141" s="93"/>
    </row>
    <row r="1142" spans="3:4">
      <c r="C1142" s="92"/>
      <c r="D1142" s="93"/>
    </row>
    <row r="1143" spans="3:4">
      <c r="C1143" s="92"/>
      <c r="D1143" s="93"/>
    </row>
    <row r="1144" spans="3:4">
      <c r="C1144" s="92"/>
      <c r="D1144" s="93"/>
    </row>
    <row r="1145" spans="3:4">
      <c r="C1145" s="92"/>
      <c r="D1145" s="93"/>
    </row>
    <row r="1146" spans="3:4">
      <c r="C1146" s="92"/>
      <c r="D1146" s="93"/>
    </row>
    <row r="1147" spans="3:4">
      <c r="C1147" s="92"/>
      <c r="D1147" s="93"/>
    </row>
    <row r="1148" spans="3:4">
      <c r="C1148" s="92"/>
      <c r="D1148" s="93"/>
    </row>
    <row r="1149" spans="3:4">
      <c r="C1149" s="92"/>
      <c r="D1149" s="93"/>
    </row>
    <row r="1150" spans="3:4">
      <c r="C1150" s="92"/>
      <c r="D1150" s="93"/>
    </row>
    <row r="1151" spans="3:4">
      <c r="C1151" s="92"/>
      <c r="D1151" s="93"/>
    </row>
    <row r="1152" spans="3:4">
      <c r="C1152" s="92"/>
      <c r="D1152" s="93"/>
    </row>
    <row r="1153" spans="3:4">
      <c r="C1153" s="92"/>
      <c r="D1153" s="93"/>
    </row>
    <row r="1154" spans="3:4">
      <c r="C1154" s="92"/>
      <c r="D1154" s="93"/>
    </row>
    <row r="1155" spans="3:4">
      <c r="C1155" s="92"/>
      <c r="D1155" s="93"/>
    </row>
    <row r="1156" spans="3:4">
      <c r="C1156" s="92"/>
      <c r="D1156" s="93"/>
    </row>
    <row r="1157" spans="3:4">
      <c r="C1157" s="92"/>
      <c r="D1157" s="93"/>
    </row>
    <row r="1158" spans="3:4">
      <c r="C1158" s="92"/>
      <c r="D1158" s="93"/>
    </row>
    <row r="1159" spans="3:4">
      <c r="C1159" s="92"/>
      <c r="D1159" s="93"/>
    </row>
    <row r="1160" spans="3:4">
      <c r="C1160" s="92"/>
      <c r="D1160" s="93"/>
    </row>
    <row r="1161" spans="3:4">
      <c r="C1161" s="92"/>
      <c r="D1161" s="93"/>
    </row>
    <row r="1162" spans="3:4">
      <c r="C1162" s="92"/>
      <c r="D1162" s="93"/>
    </row>
    <row r="1163" spans="3:4">
      <c r="C1163" s="92"/>
      <c r="D1163" s="93"/>
    </row>
    <row r="1164" spans="3:4">
      <c r="C1164" s="92"/>
      <c r="D1164" s="93"/>
    </row>
    <row r="1165" spans="3:4">
      <c r="C1165" s="92"/>
      <c r="D1165" s="93"/>
    </row>
    <row r="1166" spans="3:4">
      <c r="C1166" s="92"/>
      <c r="D1166" s="93"/>
    </row>
    <row r="1167" spans="3:4">
      <c r="C1167" s="92"/>
      <c r="D1167" s="93"/>
    </row>
    <row r="1168" spans="3:4">
      <c r="C1168" s="92"/>
      <c r="D1168" s="93"/>
    </row>
    <row r="1169" spans="3:4">
      <c r="C1169" s="92"/>
      <c r="D1169" s="93"/>
    </row>
    <row r="1170" spans="3:4">
      <c r="C1170" s="92"/>
      <c r="D1170" s="93"/>
    </row>
    <row r="1171" spans="3:4">
      <c r="C1171" s="92"/>
      <c r="D1171" s="93"/>
    </row>
    <row r="1172" spans="3:4">
      <c r="C1172" s="92"/>
      <c r="D1172" s="93"/>
    </row>
    <row r="1173" spans="3:4">
      <c r="C1173" s="92"/>
      <c r="D1173" s="93"/>
    </row>
    <row r="1174" spans="3:4">
      <c r="C1174" s="92"/>
      <c r="D1174" s="93"/>
    </row>
    <row r="1175" spans="3:4">
      <c r="C1175" s="92"/>
      <c r="D1175" s="93"/>
    </row>
    <row r="1176" spans="3:4">
      <c r="C1176" s="92"/>
      <c r="D1176" s="93"/>
    </row>
    <row r="1177" spans="3:4">
      <c r="C1177" s="92"/>
      <c r="D1177" s="93"/>
    </row>
    <row r="1178" spans="3:4">
      <c r="C1178" s="92"/>
      <c r="D1178" s="93"/>
    </row>
    <row r="1179" spans="3:4">
      <c r="C1179" s="92"/>
      <c r="D1179" s="93"/>
    </row>
    <row r="1180" spans="3:4">
      <c r="C1180" s="92"/>
      <c r="D1180" s="93"/>
    </row>
    <row r="1181" spans="3:4">
      <c r="C1181" s="92"/>
      <c r="D1181" s="93"/>
    </row>
    <row r="1182" spans="3:4">
      <c r="C1182" s="92"/>
      <c r="D1182" s="93"/>
    </row>
    <row r="1183" spans="3:4">
      <c r="C1183" s="92"/>
      <c r="D1183" s="93"/>
    </row>
    <row r="1184" spans="3:4">
      <c r="C1184" s="92"/>
      <c r="D1184" s="93"/>
    </row>
    <row r="1185" spans="3:4">
      <c r="C1185" s="92"/>
      <c r="D1185" s="93"/>
    </row>
    <row r="1186" spans="3:4">
      <c r="C1186" s="92"/>
      <c r="D1186" s="93"/>
    </row>
    <row r="1187" spans="3:4">
      <c r="C1187" s="92"/>
      <c r="D1187" s="93"/>
    </row>
    <row r="1188" spans="3:4">
      <c r="C1188" s="92"/>
      <c r="D1188" s="93"/>
    </row>
    <row r="1189" spans="3:4">
      <c r="C1189" s="92"/>
      <c r="D1189" s="93"/>
    </row>
    <row r="1190" spans="3:4">
      <c r="C1190" s="92"/>
      <c r="D1190" s="93"/>
    </row>
    <row r="1191" spans="3:4">
      <c r="C1191" s="92"/>
      <c r="D1191" s="93"/>
    </row>
    <row r="1192" spans="3:4">
      <c r="C1192" s="92"/>
      <c r="D1192" s="93"/>
    </row>
    <row r="1193" spans="3:4">
      <c r="C1193" s="92"/>
      <c r="D1193" s="93"/>
    </row>
    <row r="1194" spans="3:4">
      <c r="C1194" s="92"/>
      <c r="D1194" s="93"/>
    </row>
    <row r="1195" spans="3:4">
      <c r="C1195" s="92"/>
      <c r="D1195" s="93"/>
    </row>
    <row r="1196" spans="3:4">
      <c r="C1196" s="92"/>
      <c r="D1196" s="93"/>
    </row>
    <row r="1197" spans="3:4">
      <c r="C1197" s="92"/>
      <c r="D1197" s="93"/>
    </row>
    <row r="1198" spans="3:4">
      <c r="C1198" s="92"/>
      <c r="D1198" s="93"/>
    </row>
    <row r="1199" spans="3:4">
      <c r="C1199" s="92"/>
      <c r="D1199" s="93"/>
    </row>
    <row r="1200" spans="3:4">
      <c r="C1200" s="92"/>
      <c r="D1200" s="93"/>
    </row>
    <row r="1201" spans="3:4">
      <c r="C1201" s="92"/>
      <c r="D1201" s="93"/>
    </row>
    <row r="1202" spans="3:4">
      <c r="C1202" s="92"/>
      <c r="D1202" s="93"/>
    </row>
    <row r="1203" spans="3:4">
      <c r="C1203" s="92"/>
      <c r="D1203" s="93"/>
    </row>
    <row r="1204" spans="3:4">
      <c r="C1204" s="92"/>
      <c r="D1204" s="93"/>
    </row>
    <row r="1205" spans="3:4">
      <c r="C1205" s="92"/>
      <c r="D1205" s="93"/>
    </row>
    <row r="1206" spans="3:4">
      <c r="C1206" s="92"/>
      <c r="D1206" s="93"/>
    </row>
    <row r="1207" spans="3:4">
      <c r="C1207" s="92"/>
      <c r="D1207" s="93"/>
    </row>
    <row r="1208" spans="3:4">
      <c r="C1208" s="92"/>
      <c r="D1208" s="93"/>
    </row>
    <row r="1209" spans="3:4">
      <c r="C1209" s="92"/>
      <c r="D1209" s="93"/>
    </row>
    <row r="1210" spans="3:4">
      <c r="C1210" s="92"/>
      <c r="D1210" s="93"/>
    </row>
    <row r="1211" spans="3:4">
      <c r="C1211" s="92"/>
      <c r="D1211" s="93"/>
    </row>
    <row r="1212" spans="3:4">
      <c r="C1212" s="92"/>
      <c r="D1212" s="93"/>
    </row>
    <row r="1213" spans="3:4">
      <c r="C1213" s="92"/>
      <c r="D1213" s="93"/>
    </row>
    <row r="1214" spans="3:4">
      <c r="C1214" s="92"/>
      <c r="D1214" s="93"/>
    </row>
    <row r="1215" spans="3:4">
      <c r="C1215" s="92"/>
      <c r="D1215" s="93"/>
    </row>
    <row r="1216" spans="3:4">
      <c r="C1216" s="92"/>
      <c r="D1216" s="93"/>
    </row>
    <row r="1217" spans="3:4">
      <c r="C1217" s="92"/>
      <c r="D1217" s="93"/>
    </row>
    <row r="1218" spans="3:4">
      <c r="C1218" s="92"/>
      <c r="D1218" s="93"/>
    </row>
    <row r="1219" spans="3:4">
      <c r="C1219" s="92"/>
      <c r="D1219" s="93"/>
    </row>
    <row r="1220" spans="3:4">
      <c r="C1220" s="92"/>
      <c r="D1220" s="93"/>
    </row>
    <row r="1221" spans="3:4">
      <c r="C1221" s="92"/>
      <c r="D1221" s="93"/>
    </row>
    <row r="1222" spans="3:4">
      <c r="C1222" s="92"/>
      <c r="D1222" s="93"/>
    </row>
    <row r="1223" spans="3:4">
      <c r="C1223" s="92"/>
      <c r="D1223" s="93"/>
    </row>
    <row r="1224" spans="3:4">
      <c r="C1224" s="92"/>
      <c r="D1224" s="93"/>
    </row>
    <row r="1225" spans="3:4">
      <c r="C1225" s="92"/>
      <c r="D1225" s="93"/>
    </row>
    <row r="1226" spans="3:4">
      <c r="C1226" s="92"/>
      <c r="D1226" s="93"/>
    </row>
    <row r="1227" spans="3:4">
      <c r="C1227" s="92"/>
      <c r="D1227" s="93"/>
    </row>
    <row r="1228" spans="3:4">
      <c r="C1228" s="92"/>
      <c r="D1228" s="93"/>
    </row>
    <row r="1229" spans="3:4">
      <c r="C1229" s="92"/>
      <c r="D1229" s="93"/>
    </row>
    <row r="1230" spans="3:4">
      <c r="C1230" s="92"/>
      <c r="D1230" s="93"/>
    </row>
    <row r="1231" spans="3:4">
      <c r="C1231" s="92"/>
      <c r="D1231" s="93"/>
    </row>
    <row r="1232" spans="3:4">
      <c r="C1232" s="92"/>
      <c r="D1232" s="93"/>
    </row>
    <row r="1233" spans="3:4">
      <c r="C1233" s="92"/>
      <c r="D1233" s="93"/>
    </row>
    <row r="1234" spans="3:4">
      <c r="C1234" s="92"/>
      <c r="D1234" s="93"/>
    </row>
    <row r="1235" spans="3:4">
      <c r="C1235" s="92"/>
      <c r="D1235" s="93"/>
    </row>
    <row r="1236" spans="3:4">
      <c r="C1236" s="92"/>
      <c r="D1236" s="93"/>
    </row>
    <row r="1237" spans="3:4">
      <c r="C1237" s="92"/>
      <c r="D1237" s="93"/>
    </row>
    <row r="1238" spans="3:4">
      <c r="C1238" s="92"/>
      <c r="D1238" s="93"/>
    </row>
    <row r="1239" spans="3:4">
      <c r="C1239" s="92"/>
      <c r="D1239" s="93"/>
    </row>
    <row r="1240" spans="3:4">
      <c r="C1240" s="92"/>
      <c r="D1240" s="93"/>
    </row>
    <row r="1241" spans="3:4">
      <c r="C1241" s="92"/>
      <c r="D1241" s="93"/>
    </row>
    <row r="1242" spans="3:4">
      <c r="C1242" s="92"/>
      <c r="D1242" s="93"/>
    </row>
    <row r="1243" spans="3:4">
      <c r="C1243" s="92"/>
      <c r="D1243" s="93"/>
    </row>
    <row r="1244" spans="3:4">
      <c r="C1244" s="92"/>
      <c r="D1244" s="93"/>
    </row>
    <row r="1245" spans="3:4">
      <c r="C1245" s="92"/>
      <c r="D1245" s="93"/>
    </row>
    <row r="1246" spans="3:4">
      <c r="C1246" s="92"/>
      <c r="D1246" s="93"/>
    </row>
    <row r="1247" spans="3:4">
      <c r="C1247" s="92"/>
      <c r="D1247" s="93"/>
    </row>
    <row r="1248" spans="3:4">
      <c r="C1248" s="92"/>
      <c r="D1248" s="93"/>
    </row>
    <row r="1249" spans="3:4">
      <c r="C1249" s="92"/>
      <c r="D1249" s="93"/>
    </row>
    <row r="1250" spans="3:4">
      <c r="C1250" s="92"/>
      <c r="D1250" s="93"/>
    </row>
    <row r="1251" spans="3:4">
      <c r="C1251" s="92"/>
      <c r="D1251" s="93"/>
    </row>
    <row r="1252" spans="3:4">
      <c r="C1252" s="92"/>
      <c r="D1252" s="93"/>
    </row>
    <row r="1253" spans="3:4">
      <c r="C1253" s="92"/>
      <c r="D1253" s="93"/>
    </row>
    <row r="1254" spans="3:4">
      <c r="C1254" s="92"/>
      <c r="D1254" s="93"/>
    </row>
    <row r="1255" spans="3:4">
      <c r="C1255" s="92"/>
      <c r="D1255" s="93"/>
    </row>
    <row r="1256" spans="3:4">
      <c r="C1256" s="92"/>
      <c r="D1256" s="93"/>
    </row>
    <row r="1257" spans="3:4">
      <c r="C1257" s="92"/>
      <c r="D1257" s="93"/>
    </row>
    <row r="1258" spans="3:4">
      <c r="C1258" s="92"/>
      <c r="D1258" s="93"/>
    </row>
    <row r="1259" spans="3:4">
      <c r="C1259" s="92"/>
      <c r="D1259" s="93"/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2025-02-21T19:22:28Z</dcterms:modified>
</cp:coreProperties>
</file>