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9/"/>
    </mc:Choice>
  </mc:AlternateContent>
  <xr:revisionPtr revIDLastSave="0" documentId="13_ncr:1_{5204CEC5-6656-554D-B6B3-D320C9A8B394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7" l="1"/>
  <c r="M39" i="7"/>
  <c r="K124" i="7"/>
  <c r="J124" i="7"/>
  <c r="R114" i="7"/>
  <c r="M124" i="7"/>
  <c r="L124" i="7"/>
  <c r="M51" i="7"/>
  <c r="L51" i="7"/>
  <c r="K51" i="7"/>
  <c r="J51" i="7"/>
  <c r="I51" i="7"/>
  <c r="H51" i="7"/>
  <c r="G51" i="7"/>
  <c r="F51" i="7"/>
  <c r="E51" i="7"/>
  <c r="M54" i="7"/>
  <c r="L54" i="7"/>
  <c r="K54" i="7"/>
  <c r="J54" i="7"/>
  <c r="I54" i="7"/>
  <c r="H54" i="7"/>
  <c r="G54" i="7"/>
  <c r="F54" i="7"/>
  <c r="E54" i="7"/>
  <c r="M57" i="7"/>
  <c r="L57" i="7"/>
  <c r="K57" i="7"/>
  <c r="J57" i="7"/>
  <c r="I57" i="7"/>
  <c r="H57" i="7"/>
  <c r="G57" i="7"/>
  <c r="F57" i="7"/>
  <c r="E57" i="7"/>
  <c r="D57" i="7"/>
  <c r="D54" i="7"/>
  <c r="D51" i="7"/>
  <c r="O47" i="7"/>
  <c r="N47" i="7"/>
  <c r="O44" i="7"/>
  <c r="N44" i="7"/>
  <c r="O41" i="7"/>
  <c r="N41" i="7"/>
  <c r="L48" i="7"/>
  <c r="M47" i="7"/>
  <c r="L47" i="7"/>
  <c r="K47" i="7"/>
  <c r="K48" i="7" s="1"/>
  <c r="J47" i="7"/>
  <c r="J48" i="7" s="1"/>
  <c r="I47" i="7"/>
  <c r="I48" i="7" s="1"/>
  <c r="H47" i="7"/>
  <c r="H48" i="7" s="1"/>
  <c r="G47" i="7"/>
  <c r="G48" i="7" s="1"/>
  <c r="F47" i="7"/>
  <c r="F48" i="7" s="1"/>
  <c r="E47" i="7"/>
  <c r="E48" i="7" s="1"/>
  <c r="D47" i="7"/>
  <c r="D48" i="7" s="1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M48" i="7" l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CI60" i="4"/>
  <c r="CA60" i="4"/>
  <c r="BS60" i="4"/>
  <c r="BK60" i="4"/>
  <c r="BC60" i="4"/>
  <c r="AU60" i="4"/>
  <c r="AM60" i="4"/>
  <c r="AE60" i="4"/>
  <c r="W60" i="4"/>
  <c r="O60" i="4"/>
  <c r="G60" i="4"/>
  <c r="CP59" i="4"/>
  <c r="CP60" i="4" s="1"/>
  <c r="CO59" i="4"/>
  <c r="CO60" i="4" s="1"/>
  <c r="CN59" i="4"/>
  <c r="CN60" i="4" s="1"/>
  <c r="CM59" i="4"/>
  <c r="CL59" i="4"/>
  <c r="CK59" i="4"/>
  <c r="CJ59" i="4"/>
  <c r="CI59" i="4"/>
  <c r="CH59" i="4"/>
  <c r="CH60" i="4" s="1"/>
  <c r="CG59" i="4"/>
  <c r="CG60" i="4" s="1"/>
  <c r="CF59" i="4"/>
  <c r="CF60" i="4" s="1"/>
  <c r="CE59" i="4"/>
  <c r="CD59" i="4"/>
  <c r="CC59" i="4"/>
  <c r="CB59" i="4"/>
  <c r="CA59" i="4"/>
  <c r="BZ59" i="4"/>
  <c r="BZ60" i="4" s="1"/>
  <c r="BY59" i="4"/>
  <c r="BY60" i="4" s="1"/>
  <c r="BX59" i="4"/>
  <c r="BX60" i="4" s="1"/>
  <c r="BW59" i="4"/>
  <c r="BV59" i="4"/>
  <c r="BU59" i="4"/>
  <c r="BT59" i="4"/>
  <c r="BS59" i="4"/>
  <c r="BR59" i="4"/>
  <c r="BR60" i="4" s="1"/>
  <c r="BQ59" i="4"/>
  <c r="BQ60" i="4" s="1"/>
  <c r="BP59" i="4"/>
  <c r="BP60" i="4" s="1"/>
  <c r="BO59" i="4"/>
  <c r="BN59" i="4"/>
  <c r="BM59" i="4"/>
  <c r="BL59" i="4"/>
  <c r="BK59" i="4"/>
  <c r="BJ59" i="4"/>
  <c r="BJ60" i="4" s="1"/>
  <c r="BI59" i="4"/>
  <c r="BI60" i="4" s="1"/>
  <c r="BH59" i="4"/>
  <c r="BH60" i="4" s="1"/>
  <c r="BG59" i="4"/>
  <c r="BF59" i="4"/>
  <c r="BE59" i="4"/>
  <c r="BD59" i="4"/>
  <c r="BC59" i="4"/>
  <c r="BB59" i="4"/>
  <c r="BB60" i="4" s="1"/>
  <c r="BA59" i="4"/>
  <c r="BA60" i="4" s="1"/>
  <c r="AZ59" i="4"/>
  <c r="AZ60" i="4" s="1"/>
  <c r="AY59" i="4"/>
  <c r="AX59" i="4"/>
  <c r="AW59" i="4"/>
  <c r="AV59" i="4"/>
  <c r="AU59" i="4"/>
  <c r="AT59" i="4"/>
  <c r="AT60" i="4" s="1"/>
  <c r="AS59" i="4"/>
  <c r="AS60" i="4" s="1"/>
  <c r="AR59" i="4"/>
  <c r="AR60" i="4" s="1"/>
  <c r="AQ59" i="4"/>
  <c r="AP59" i="4"/>
  <c r="AO59" i="4"/>
  <c r="AN59" i="4"/>
  <c r="AM59" i="4"/>
  <c r="AL59" i="4"/>
  <c r="AL60" i="4" s="1"/>
  <c r="AK59" i="4"/>
  <c r="AK60" i="4" s="1"/>
  <c r="AJ59" i="4"/>
  <c r="AJ60" i="4" s="1"/>
  <c r="AI59" i="4"/>
  <c r="AH59" i="4"/>
  <c r="AG59" i="4"/>
  <c r="AF59" i="4"/>
  <c r="AE59" i="4"/>
  <c r="AD59" i="4"/>
  <c r="AD60" i="4" s="1"/>
  <c r="AC59" i="4"/>
  <c r="AC60" i="4" s="1"/>
  <c r="AB59" i="4"/>
  <c r="AB60" i="4" s="1"/>
  <c r="AA59" i="4"/>
  <c r="Z59" i="4"/>
  <c r="Y59" i="4"/>
  <c r="X59" i="4"/>
  <c r="W59" i="4"/>
  <c r="V59" i="4"/>
  <c r="V60" i="4" s="1"/>
  <c r="U59" i="4"/>
  <c r="U60" i="4" s="1"/>
  <c r="T59" i="4"/>
  <c r="T60" i="4" s="1"/>
  <c r="S59" i="4"/>
  <c r="R59" i="4"/>
  <c r="Q59" i="4"/>
  <c r="P59" i="4"/>
  <c r="O59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P55" i="4"/>
  <c r="CO55" i="4"/>
  <c r="CN55" i="4"/>
  <c r="CM55" i="4"/>
  <c r="CM60" i="4" s="1"/>
  <c r="CL55" i="4"/>
  <c r="CL60" i="4" s="1"/>
  <c r="CK55" i="4"/>
  <c r="CK60" i="4" s="1"/>
  <c r="CJ55" i="4"/>
  <c r="CJ60" i="4" s="1"/>
  <c r="CI55" i="4"/>
  <c r="CH55" i="4"/>
  <c r="CG55" i="4"/>
  <c r="CF55" i="4"/>
  <c r="CE55" i="4"/>
  <c r="CE60" i="4" s="1"/>
  <c r="CD55" i="4"/>
  <c r="CD60" i="4" s="1"/>
  <c r="CC55" i="4"/>
  <c r="CC60" i="4" s="1"/>
  <c r="CB55" i="4"/>
  <c r="CB60" i="4" s="1"/>
  <c r="CA55" i="4"/>
  <c r="BZ55" i="4"/>
  <c r="BY55" i="4"/>
  <c r="BX55" i="4"/>
  <c r="BW55" i="4"/>
  <c r="BW60" i="4" s="1"/>
  <c r="BV55" i="4"/>
  <c r="BV60" i="4" s="1"/>
  <c r="BU55" i="4"/>
  <c r="BU60" i="4" s="1"/>
  <c r="BT55" i="4"/>
  <c r="BT60" i="4" s="1"/>
  <c r="BS55" i="4"/>
  <c r="BR55" i="4"/>
  <c r="BQ55" i="4"/>
  <c r="BP55" i="4"/>
  <c r="BO55" i="4"/>
  <c r="BO60" i="4" s="1"/>
  <c r="BN55" i="4"/>
  <c r="BN60" i="4" s="1"/>
  <c r="BM55" i="4"/>
  <c r="BM60" i="4" s="1"/>
  <c r="BL55" i="4"/>
  <c r="BL60" i="4" s="1"/>
  <c r="BK55" i="4"/>
  <c r="BJ55" i="4"/>
  <c r="BI55" i="4"/>
  <c r="BH55" i="4"/>
  <c r="BG55" i="4"/>
  <c r="BG60" i="4" s="1"/>
  <c r="BF55" i="4"/>
  <c r="BF60" i="4" s="1"/>
  <c r="BE55" i="4"/>
  <c r="BE60" i="4" s="1"/>
  <c r="BD55" i="4"/>
  <c r="BD60" i="4" s="1"/>
  <c r="BC55" i="4"/>
  <c r="BB55" i="4"/>
  <c r="BA55" i="4"/>
  <c r="AZ55" i="4"/>
  <c r="AY55" i="4"/>
  <c r="AY60" i="4" s="1"/>
  <c r="AX55" i="4"/>
  <c r="AX60" i="4" s="1"/>
  <c r="AW55" i="4"/>
  <c r="AW60" i="4" s="1"/>
  <c r="AV55" i="4"/>
  <c r="AV60" i="4" s="1"/>
  <c r="AU55" i="4"/>
  <c r="AT55" i="4"/>
  <c r="AS55" i="4"/>
  <c r="AR55" i="4"/>
  <c r="AQ55" i="4"/>
  <c r="AQ60" i="4" s="1"/>
  <c r="AP55" i="4"/>
  <c r="AP60" i="4" s="1"/>
  <c r="AO55" i="4"/>
  <c r="AO60" i="4" s="1"/>
  <c r="AN55" i="4"/>
  <c r="AN60" i="4" s="1"/>
  <c r="AM55" i="4"/>
  <c r="AL55" i="4"/>
  <c r="AK55" i="4"/>
  <c r="AJ55" i="4"/>
  <c r="AI55" i="4"/>
  <c r="AI60" i="4" s="1"/>
  <c r="AH55" i="4"/>
  <c r="AH60" i="4" s="1"/>
  <c r="AG55" i="4"/>
  <c r="AG60" i="4" s="1"/>
  <c r="AF55" i="4"/>
  <c r="AF60" i="4" s="1"/>
  <c r="AE55" i="4"/>
  <c r="AD55" i="4"/>
  <c r="AC55" i="4"/>
  <c r="AB55" i="4"/>
  <c r="AA55" i="4"/>
  <c r="AA60" i="4" s="1"/>
  <c r="Z55" i="4"/>
  <c r="Z60" i="4" s="1"/>
  <c r="Y55" i="4"/>
  <c r="Y60" i="4" s="1"/>
  <c r="X55" i="4"/>
  <c r="X60" i="4" s="1"/>
  <c r="W55" i="4"/>
  <c r="V55" i="4"/>
  <c r="U55" i="4"/>
  <c r="T55" i="4"/>
  <c r="S55" i="4"/>
  <c r="S60" i="4" s="1"/>
  <c r="R55" i="4"/>
  <c r="R60" i="4" s="1"/>
  <c r="Q55" i="4"/>
  <c r="Q60" i="4" s="1"/>
  <c r="P55" i="4"/>
  <c r="P60" i="4" s="1"/>
  <c r="O55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N71" i="7"/>
  <c r="N64" i="7"/>
  <c r="I26" i="7"/>
  <c r="M79" i="7"/>
  <c r="R30" i="7" s="1"/>
  <c r="N48" i="7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N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M83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48" i="7"/>
  <c r="O79" i="7" s="1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N73" i="7" s="1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R116" i="7" l="1"/>
  <c r="N87" i="7"/>
  <c r="O87" i="7" s="1"/>
  <c r="P87" i="7" s="1"/>
  <c r="Q87" i="7" s="1"/>
  <c r="R87" i="7" s="1"/>
  <c r="N90" i="7"/>
  <c r="O90" i="7" s="1"/>
  <c r="N68" i="7"/>
  <c r="N67" i="7"/>
  <c r="N69" i="7"/>
  <c r="R34" i="7"/>
  <c r="H25" i="7" s="1"/>
  <c r="P76" i="7"/>
  <c r="Q76" i="7" s="1"/>
  <c r="N84" i="7"/>
  <c r="O84" i="7" s="1"/>
  <c r="P84" i="7" s="1"/>
  <c r="Q84" i="7" s="1"/>
  <c r="R84" i="7" s="1"/>
  <c r="G10" i="7"/>
  <c r="G9" i="7"/>
  <c r="P69" i="7"/>
  <c r="O66" i="7"/>
  <c r="F50" i="7"/>
  <c r="F60" i="7" s="1"/>
  <c r="G40" i="7"/>
  <c r="N66" i="7" l="1"/>
  <c r="N65" i="7" s="1"/>
  <c r="N72" i="7" s="1"/>
  <c r="R118" i="7"/>
  <c r="R124" i="7" s="1"/>
  <c r="R120" i="7"/>
  <c r="R126" i="7" s="1"/>
  <c r="R119" i="7"/>
  <c r="R125" i="7" s="1"/>
  <c r="G25" i="7"/>
  <c r="I25" i="7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10" i="7"/>
  <c r="N118" i="7" s="1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N124" i="7"/>
  <c r="K40" i="7"/>
  <c r="J50" i="7"/>
  <c r="J60" i="7" s="1"/>
  <c r="E10" i="7" l="1"/>
  <c r="G38" i="7" s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Q92" i="7" l="1"/>
  <c r="Q93" i="7" s="1"/>
  <c r="R63" i="7"/>
  <c r="P63" i="7"/>
  <c r="P64" i="7"/>
  <c r="R83" i="7"/>
  <c r="R72" i="7"/>
  <c r="R89" i="7"/>
  <c r="R86" i="7"/>
  <c r="R138" i="7"/>
  <c r="R142" i="7" s="1"/>
  <c r="I32" i="7" s="1"/>
  <c r="I33" i="7" s="1"/>
  <c r="R136" i="7"/>
  <c r="R140" i="7" s="1"/>
  <c r="G32" i="7" s="1"/>
  <c r="G36" i="7" s="1"/>
  <c r="R137" i="7"/>
  <c r="R141" i="7" s="1"/>
  <c r="H32" i="7" s="1"/>
  <c r="H34" i="7" s="1"/>
  <c r="L50" i="7"/>
  <c r="M40" i="7"/>
  <c r="N40" i="7" s="1"/>
  <c r="O40" i="7" s="1"/>
  <c r="P40" i="7" s="1"/>
  <c r="Q40" i="7" s="1"/>
  <c r="R40" i="7" s="1"/>
  <c r="R71" i="7" l="1"/>
  <c r="P71" i="7"/>
  <c r="I36" i="7"/>
  <c r="P70" i="7"/>
  <c r="R70" i="7"/>
  <c r="R78" i="7"/>
  <c r="R81" i="7" s="1"/>
  <c r="R92" i="7" s="1"/>
  <c r="R95" i="7" s="1"/>
  <c r="R96" i="7" s="1"/>
  <c r="I34" i="7"/>
  <c r="G33" i="7"/>
  <c r="G34" i="7"/>
  <c r="H33" i="7"/>
  <c r="H36" i="7"/>
  <c r="L60" i="7"/>
  <c r="M60" i="7" s="1"/>
  <c r="N60" i="7" s="1"/>
  <c r="O60" i="7" s="1"/>
  <c r="P60" i="7" s="1"/>
  <c r="Q60" i="7" s="1"/>
  <c r="R60" i="7" s="1"/>
  <c r="M50" i="7"/>
  <c r="N50" i="7" s="1"/>
  <c r="O50" i="7" s="1"/>
  <c r="P50" i="7" s="1"/>
  <c r="Q50" i="7" s="1"/>
  <c r="R50" i="7" s="1"/>
  <c r="R93" i="7" l="1"/>
  <c r="R97" i="7" s="1"/>
  <c r="R100" i="7" s="1"/>
  <c r="R103" i="7" s="1"/>
</calcChain>
</file>

<file path=xl/sharedStrings.xml><?xml version="1.0" encoding="utf-8"?>
<sst xmlns="http://schemas.openxmlformats.org/spreadsheetml/2006/main" count="456" uniqueCount="324">
  <si>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</si>
  <si>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</si>
  <si>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</si>
  <si>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</si>
  <si>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</si>
  <si>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</si>
  <si>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</si>
  <si>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</si>
  <si>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</si>
  <si>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</si>
  <si>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</si>
  <si>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</si>
  <si>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</si>
  <si>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</si>
  <si>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</si>
  <si>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</si>
  <si>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</si>
  <si>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</si>
  <si>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</si>
  <si>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</si>
  <si>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</si>
  <si>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</si>
  <si>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</si>
  <si>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</si>
  <si>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</si>
  <si>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</si>
  <si>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</si>
  <si>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</si>
  <si>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</si>
  <si>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</si>
  <si>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</si>
  <si>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</si>
  <si>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</si>
  <si>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</si>
  <si>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</si>
  <si>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</si>
  <si>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</si>
  <si>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</si>
  <si>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</si>
  <si>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</si>
  <si>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</si>
  <si>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</si>
  <si>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</si>
  <si>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</si>
  <si>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</si>
  <si>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</si>
  <si>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</si>
  <si>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</si>
  <si>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</si>
  <si>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</si>
  <si>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</si>
  <si>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</si>
  <si>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</si>
  <si>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</si>
  <si>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</si>
  <si>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</si>
  <si>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</si>
  <si>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</si>
  <si>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</si>
  <si>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</si>
  <si>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</si>
  <si>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</si>
  <si>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</si>
  <si>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</si>
  <si>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</si>
  <si>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</si>
  <si>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</si>
  <si>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</si>
  <si>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</si>
  <si>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</si>
  <si>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</si>
  <si>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</si>
  <si>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</si>
  <si>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</si>
  <si>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</si>
  <si>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</si>
  <si>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</si>
  <si>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</si>
  <si>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</si>
  <si>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</si>
  <si>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</si>
  <si>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</si>
  <si>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</si>
  <si>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</si>
  <si>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</si>
  <si>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</si>
  <si>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</si>
  <si>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</si>
  <si>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</si>
  <si>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</si>
  <si>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</si>
  <si>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</si>
  <si>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</si>
  <si>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</si>
  <si>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</si>
  <si>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</si>
  <si>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</si>
  <si>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</si>
  <si>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</si>
  <si>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</si>
  <si>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</si>
  <si>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</si>
  <si>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</si>
  <si>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</si>
  <si>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</si>
  <si>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</si>
  <si>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</si>
  <si>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</si>
  <si>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</si>
  <si>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</si>
  <si>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</si>
  <si>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</si>
  <si>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</si>
  <si>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</si>
  <si>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</si>
  <si>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</si>
  <si>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</si>
  <si>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</si>
  <si>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</si>
  <si>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</si>
  <si>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</si>
  <si>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</si>
  <si>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</si>
  <si>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</si>
  <si>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</si>
  <si>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</si>
  <si>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</si>
  <si>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</si>
  <si>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</si>
  <si>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</si>
  <si>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</si>
  <si>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</si>
  <si>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</si>
  <si>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</si>
  <si>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</si>
  <si>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</si>
  <si>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</si>
  <si>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</si>
  <si>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</si>
  <si>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</si>
  <si>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</si>
  <si>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</si>
  <si>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</si>
  <si>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</si>
  <si>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</si>
  <si>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</si>
  <si>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</si>
  <si>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</si>
  <si>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</si>
  <si>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</si>
  <si>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</si>
  <si>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</si>
  <si>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</si>
  <si>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</si>
  <si>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</si>
  <si>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</si>
  <si>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</si>
  <si>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</si>
  <si>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</si>
  <si>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</si>
  <si>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</si>
  <si>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</si>
  <si>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</si>
  <si>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</si>
  <si>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</si>
  <si>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</si>
  <si>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</si>
  <si>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</si>
  <si>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</si>
  <si>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</si>
  <si>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</si>
  <si>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</si>
  <si>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</si>
  <si>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</si>
  <si>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</si>
  <si>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</si>
  <si>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</si>
  <si>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</si>
  <si>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</si>
  <si>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</si>
  <si>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</si>
  <si>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</si>
  <si>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</si>
  <si>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</si>
  <si>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</si>
  <si>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</si>
  <si>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</si>
  <si>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</si>
  <si>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</si>
  <si>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</si>
  <si>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</si>
  <si>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</si>
  <si>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</si>
  <si>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</si>
  <si>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</si>
  <si>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</si>
  <si>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</si>
  <si>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</si>
  <si>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</si>
  <si>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</si>
  <si>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</si>
  <si>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</si>
  <si>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</si>
  <si>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</si>
  <si>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</si>
  <si>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</si>
  <si>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</si>
  <si>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</si>
  <si>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</si>
  <si>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</si>
  <si>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</si>
  <si>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</si>
  <si>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</si>
  <si>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</si>
  <si>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</si>
  <si>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</si>
  <si>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</si>
  <si>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</si>
  <si>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</si>
  <si>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</si>
  <si>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</si>
  <si>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</si>
  <si>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</si>
  <si>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</si>
  <si>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</si>
  <si>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</si>
  <si>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</si>
  <si>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</si>
  <si>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</si>
  <si>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</si>
  <si>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</si>
  <si>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</si>
  <si>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</si>
  <si>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</si>
  <si>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</si>
  <si>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</si>
  <si>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</si>
  <si>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</si>
  <si>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</si>
  <si>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</si>
  <si>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</si>
  <si>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</si>
  <si>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</si>
  <si>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</si>
  <si>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</si>
  <si>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</si>
  <si>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</si>
  <si>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</si>
  <si>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</si>
  <si>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</si>
  <si>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</si>
  <si>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</si>
  <si>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</si>
  <si>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</si>
  <si>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</si>
  <si>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</si>
  <si>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</si>
  <si>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</si>
  <si>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</si>
  <si>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</si>
  <si>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</si>
  <si>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</si>
  <si>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</si>
  <si>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</si>
  <si>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</si>
  <si>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</si>
  <si>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</si>
  <si>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</si>
  <si>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</si>
  <si>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</si>
  <si>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</si>
  <si>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</si>
  <si>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</si>
  <si>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</si>
  <si>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</si>
  <si>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</si>
  <si>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</si>
  <si>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</si>
  <si>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</si>
  <si>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</si>
  <si>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</si>
  <si>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</si>
  <si>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</si>
  <si>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</si>
  <si>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</si>
  <si>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</si>
  <si>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</si>
  <si>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</si>
  <si>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</si>
  <si>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</si>
  <si>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</si>
  <si>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</si>
  <si>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</si>
  <si>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</si>
  <si>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</si>
  <si>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</si>
  <si>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</si>
  <si>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</si>
  <si>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</si>
  <si>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</si>
  <si>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</si>
  <si>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</si>
  <si>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</si>
  <si>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</si>
  <si>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</si>
  <si>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</si>
  <si>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</si>
  <si>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</si>
  <si>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</si>
  <si>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</si>
  <si>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</si>
  <si>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>TSM</t>
  </si>
  <si>
    <t>https://companiesmarketcap.com/tsmc/marketcap/</t>
  </si>
  <si>
    <t>https://valueinvesting.io/2330.TW/valuation/wacc</t>
  </si>
  <si>
    <t>https://www.infrontanalytics.com/fe-de/TW0002330008/Taiwan-Semiconductor-Manufacturing-Co-Ltd/beta</t>
  </si>
  <si>
    <t>https://www.marketscreener.com/quote/stock/TSMC-TAIWAN-SEMICONDUCTOR-6492349/#google_vignette</t>
  </si>
  <si>
    <t>1 TWD = 0,030 USD</t>
  </si>
  <si>
    <t>Schätzung</t>
  </si>
  <si>
    <t>https://www.gurufocus.com/term/shares-outstanding/TSM</t>
  </si>
  <si>
    <t xml:space="preserve"> -&gt;</t>
  </si>
  <si>
    <t>Fill in -&gt; = hard!</t>
  </si>
  <si>
    <t xml:space="preserve">Conclusion: hätte ich die Wahl, würde ich eher NVDA kaufen... </t>
  </si>
  <si>
    <t>KGV 2025 Projected</t>
  </si>
  <si>
    <t xml:space="preserve">PEG-Ratio 2025 (&gt;1 Überbewertet)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</si>
</sst>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8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202.15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204.14259443432007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233.27151337709714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266.45445712118851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37</xdr:row>
      <xdr:rowOff>53474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772475</xdr:colOff>
      <xdr:row>1</xdr:row>
      <xdr:rowOff>173182</xdr:rowOff>
    </xdr:from>
    <xdr:to>
      <xdr:col>18</xdr:col>
      <xdr:colOff>50801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13510</xdr:colOff>
      <xdr:row>1</xdr:row>
      <xdr:rowOff>278862</xdr:rowOff>
    </xdr:from>
    <xdr:to>
      <xdr:col>1</xdr:col>
      <xdr:colOff>1742871</xdr:colOff>
      <xdr:row>9</xdr:row>
      <xdr:rowOff>116733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8D55BBC-50DA-57D5-5A4F-6F407DF6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787" y="495032"/>
          <a:ext cx="1729361" cy="172936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Taiwan%20Semiconductor%20Manufacturing%20(TSM_US).xlsx" TargetMode="External"/><Relationship Id="rId1" Type="http://schemas.openxmlformats.org/officeDocument/2006/relationships/externalLinkPath" Target="/Users/oliverschuurmann/Downloads/Taiwan%20Semiconductor%20Manufacturing%20(TSM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229.583</v>
          </cell>
          <cell r="C14">
            <v>908.572</v>
          </cell>
          <cell r="D14">
            <v>1502.5509999999999</v>
          </cell>
          <cell r="E14">
            <v>2754.7530000000002</v>
          </cell>
          <cell r="F14">
            <v>2741.11</v>
          </cell>
          <cell r="G14">
            <v>3912.8220000000001</v>
          </cell>
          <cell r="H14">
            <v>3448.1509999999998</v>
          </cell>
          <cell r="I14">
            <v>3149.8670000000002</v>
          </cell>
          <cell r="J14">
            <v>2851.8939999999998</v>
          </cell>
          <cell r="K14">
            <v>5323.3389999999999</v>
          </cell>
          <cell r="L14">
            <v>4679.5060000000003</v>
          </cell>
          <cell r="M14">
            <v>6252.6710000000003</v>
          </cell>
          <cell r="N14">
            <v>7065.8410000000003</v>
          </cell>
          <cell r="O14">
            <v>9467.7260000000006</v>
          </cell>
          <cell r="P14">
            <v>9811.68</v>
          </cell>
          <cell r="Q14">
            <v>11809.544</v>
          </cell>
          <cell r="R14">
            <v>12908.147000000001</v>
          </cell>
          <cell r="S14">
            <v>12462.589</v>
          </cell>
          <cell r="T14">
            <v>12316.977000000001</v>
          </cell>
          <cell r="U14">
            <v>20096.514999999999</v>
          </cell>
          <cell r="V14">
            <v>23424.436000000002</v>
          </cell>
          <cell r="W14">
            <v>36578.750999999997</v>
          </cell>
          <cell r="X14">
            <v>29485.496999999999</v>
          </cell>
          <cell r="Y14">
            <v>40585.769</v>
          </cell>
          <cell r="Z14">
            <v>40585.769</v>
          </cell>
        </row>
      </sheetData>
      <sheetData sheetId="2" refreshError="1"/>
      <sheetData sheetId="3">
        <row r="7">
          <cell r="B7">
            <v>1409.2550000000001</v>
          </cell>
          <cell r="C7">
            <v>1871.1179999999999</v>
          </cell>
          <cell r="D7">
            <v>2026.998</v>
          </cell>
          <cell r="E7">
            <v>2174.442</v>
          </cell>
          <cell r="F7">
            <v>2283.1460000000002</v>
          </cell>
          <cell r="G7">
            <v>2267.1120000000001</v>
          </cell>
          <cell r="H7">
            <v>2464.5369999999998</v>
          </cell>
          <cell r="I7">
            <v>2458.482</v>
          </cell>
          <cell r="J7">
            <v>2506.201</v>
          </cell>
          <cell r="K7">
            <v>2936.6550000000002</v>
          </cell>
          <cell r="L7">
            <v>3559.66</v>
          </cell>
          <cell r="M7">
            <v>4522.3469999999998</v>
          </cell>
          <cell r="N7">
            <v>5254.5240000000003</v>
          </cell>
          <cell r="O7">
            <v>6387.2209999999995</v>
          </cell>
          <cell r="P7">
            <v>6785.6729999999998</v>
          </cell>
          <cell r="Q7">
            <v>6994.5280000000002</v>
          </cell>
          <cell r="R7">
            <v>8684.5949999999993</v>
          </cell>
          <cell r="S7">
            <v>9503.7489999999998</v>
          </cell>
          <cell r="T7">
            <v>9480.9539999999997</v>
          </cell>
          <cell r="U7">
            <v>11762.074000000001</v>
          </cell>
          <cell r="V7">
            <v>15222.48</v>
          </cell>
          <cell r="W7">
            <v>14264.929</v>
          </cell>
          <cell r="X7">
            <v>17029.291000000001</v>
          </cell>
          <cell r="Y7">
            <v>20347.205999999998</v>
          </cell>
          <cell r="Z7">
            <v>20347.205999999998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79" zoomScaleNormal="79" zoomScaleSheetLayoutView="28" workbookViewId="0">
      <pane ySplit="12" topLeftCell="A22" activePane="bottomLeft" state="frozen"/>
      <selection pane="bottomLeft" activeCell="D39" sqref="D3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311</v>
      </c>
      <c r="F5" s="2" t="s">
        <v>54</v>
      </c>
      <c r="G5" s="56">
        <f>E8*E9</f>
        <v>1048251.7177665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45691</v>
      </c>
      <c r="F6" s="2" t="s">
        <v>221</v>
      </c>
      <c r="G6" s="56">
        <f>BS!CO5</f>
        <v>65316.124000000003</v>
      </c>
      <c r="H6" s="81" t="s">
        <v>222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BS!CO32+BS!CO26+BS!CO33+BS!CO28+BS!CO34</f>
        <v>30283.445</v>
      </c>
      <c r="H7" s="81" t="s">
        <v>222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202.15</v>
      </c>
      <c r="F8" s="2" t="s">
        <v>55</v>
      </c>
      <c r="G8" s="56">
        <f>G5-G6+G7</f>
        <v>1013219.0387665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312</v>
      </c>
      <c r="D9" s="2" t="s">
        <v>57</v>
      </c>
      <c r="E9" s="56">
        <v>5185.5143099999996</v>
      </c>
      <c r="F9" s="2" t="s">
        <v>58</v>
      </c>
      <c r="G9" s="57">
        <f>G8/E9</f>
        <v>195.39412644422922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322</v>
      </c>
      <c r="E10" s="176">
        <f ca="1">E8/N124</f>
        <v>23.677489690263023</v>
      </c>
      <c r="F10" s="2" t="s">
        <v>59</v>
      </c>
      <c r="G10" s="57">
        <f>G8/M44</f>
        <v>24.96488458224113</v>
      </c>
      <c r="H10" s="11"/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6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320</v>
      </c>
      <c r="C12" s="2"/>
      <c r="D12" s="2"/>
      <c r="E12" s="2"/>
      <c r="F12" s="17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109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2</v>
      </c>
      <c r="D20" s="11" t="s">
        <v>5</v>
      </c>
      <c r="E20" s="46"/>
      <c r="F20" s="28" t="s">
        <v>105</v>
      </c>
      <c r="G20" s="177" t="s">
        <v>70</v>
      </c>
      <c r="H20" s="177"/>
      <c r="I20" s="177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1048251.7177665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2</v>
      </c>
      <c r="D21" s="29" t="s">
        <v>7</v>
      </c>
      <c r="E21" s="40" t="s">
        <v>319</v>
      </c>
      <c r="F21" s="28" t="s">
        <v>106</v>
      </c>
      <c r="G21" s="77">
        <v>-0.3</v>
      </c>
      <c r="H21" s="77">
        <v>-0.18</v>
      </c>
      <c r="I21" s="77">
        <v>-7.4999999999999997E-2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0.97192168967183112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2</v>
      </c>
      <c r="D22" s="11" t="s">
        <v>85</v>
      </c>
      <c r="E22" s="46"/>
      <c r="F22" s="28" t="s">
        <v>105</v>
      </c>
      <c r="G22" s="177" t="s">
        <v>70</v>
      </c>
      <c r="H22" s="177"/>
      <c r="I22" s="177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0.10105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2</v>
      </c>
      <c r="D23" s="29" t="s">
        <v>10</v>
      </c>
      <c r="E23" s="40" t="s">
        <v>319</v>
      </c>
      <c r="F23" s="28" t="s">
        <v>106</v>
      </c>
      <c r="G23" s="77">
        <v>-1.4999999999999999E-2</v>
      </c>
      <c r="H23" s="77">
        <v>0</v>
      </c>
      <c r="I23" s="77">
        <v>1.4999999999999999E-2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4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250</v>
      </c>
      <c r="Q24" s="12"/>
      <c r="R24" s="2">
        <v>1.57</v>
      </c>
      <c r="S24" s="81" t="s">
        <v>314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0.10525313693603668</v>
      </c>
      <c r="H25" s="78">
        <f>R34</f>
        <v>9.9253136936036671E-2</v>
      </c>
      <c r="I25" s="77">
        <f>H25-0.002</f>
        <v>9.7253136936036669E-2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9.9253136936036671E-2</v>
      </c>
      <c r="D26" s="11" t="s">
        <v>249</v>
      </c>
      <c r="E26" s="2"/>
      <c r="F26" s="4"/>
      <c r="G26" s="77">
        <f>H26-0.002</f>
        <v>1.8000000000000002E-2</v>
      </c>
      <c r="H26" s="77">
        <v>0.02</v>
      </c>
      <c r="I26" s="77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0.02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30283.445</v>
      </c>
      <c r="S27" s="111" t="s">
        <v>80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319</v>
      </c>
      <c r="G28" s="101">
        <v>86</v>
      </c>
      <c r="H28" s="102">
        <v>106</v>
      </c>
      <c r="I28" s="103">
        <v>125.4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2.8078310328168956E-2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-0.57457333663121446</v>
      </c>
      <c r="H29" s="105">
        <f>H28/E8-1</f>
        <v>-0.47563690328963637</v>
      </c>
      <c r="I29" s="106">
        <f>I28/E8-1</f>
        <v>-0.37966856294830575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4.4999999999999998E-2</v>
      </c>
      <c r="S29" s="81" t="s">
        <v>313</v>
      </c>
      <c r="T29" s="81"/>
      <c r="U29" s="2" t="s">
        <v>223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(G28/E8)^(1/R62)-1</f>
        <v>-0.17454419851709846</v>
      </c>
      <c r="H30" s="78">
        <f>(H28/E8)^(1/R62)-1</f>
        <v>-0.13488360886967499</v>
      </c>
      <c r="I30" s="108">
        <f>(I28/E8)^(1/R62)-1</f>
        <v>-0.10162695834180435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M79</f>
        <v>0.17654890313893029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98</v>
      </c>
      <c r="E32" s="2"/>
      <c r="F32" s="40"/>
      <c r="G32" s="101">
        <f ca="1">R140</f>
        <v>204.14259443432007</v>
      </c>
      <c r="H32" s="102">
        <f ca="1">R141</f>
        <v>233.27151337709714</v>
      </c>
      <c r="I32" s="103">
        <f ca="1">R142</f>
        <v>266.45445712118851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1078535.1627664999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9.857009321395438E-3</v>
      </c>
      <c r="H33" s="105">
        <f ca="1">H32/E8-1</f>
        <v>0.15395257668611007</v>
      </c>
      <c r="I33" s="106">
        <f ca="1">I32/E8-1</f>
        <v>0.31810268177684153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(G32/E8)^(1/R62)-1</f>
        <v>2.2038891687787832E-3</v>
      </c>
      <c r="H34" s="78">
        <f ca="1">(H32/E8)^(1/R62)-1</f>
        <v>3.2660101766554872E-2</v>
      </c>
      <c r="I34" s="108">
        <f ca="1">(I32/E8)^(1/R62)-1</f>
        <v>6.3950141410132E-2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9.9253136936036671E-2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11" t="s">
        <v>90</v>
      </c>
      <c r="E36" s="31"/>
      <c r="F36" s="14"/>
      <c r="G36" s="101">
        <f ca="1">G32-G28</f>
        <v>118.14259443432007</v>
      </c>
      <c r="H36" s="102">
        <f ca="1">H32-H28</f>
        <v>127.27151337709714</v>
      </c>
      <c r="I36" s="103">
        <f ca="1">I32-I28</f>
        <v>141.05445712118851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31"/>
      <c r="D37" s="25"/>
      <c r="E37" s="31"/>
      <c r="F37" s="14"/>
      <c r="G37" s="175"/>
      <c r="H37" s="175"/>
      <c r="I37" s="175"/>
      <c r="J37" s="2"/>
      <c r="K37" s="14"/>
      <c r="L37" s="2"/>
      <c r="M37" s="2"/>
      <c r="N37" s="2"/>
      <c r="O37" s="2"/>
      <c r="P37" s="2"/>
      <c r="Q37" s="2"/>
      <c r="R37" s="14"/>
      <c r="S37" s="59"/>
      <c r="T37" s="2"/>
      <c r="U37" s="2"/>
      <c r="V37" s="2"/>
      <c r="W37" s="2"/>
      <c r="X37" s="2"/>
    </row>
    <row r="38" spans="2:24" s="1" customFormat="1">
      <c r="B38" s="2"/>
      <c r="C38" s="31"/>
      <c r="D38" s="11" t="s">
        <v>323</v>
      </c>
      <c r="E38" s="31"/>
      <c r="F38" s="14"/>
      <c r="G38" s="175">
        <f ca="1">E10/((N124/J124)^(1/5)-1)/100</f>
        <v>1.5092774949101229</v>
      </c>
      <c r="H38" s="175"/>
      <c r="I38" s="175"/>
      <c r="J38" s="2"/>
      <c r="K38" s="14"/>
      <c r="L38" s="2"/>
      <c r="M38" s="2"/>
      <c r="N38" s="2"/>
      <c r="O38" s="2"/>
      <c r="P38" s="2"/>
      <c r="Q38" s="2"/>
      <c r="R38" s="14"/>
      <c r="S38" s="59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10" t="s">
        <v>103</v>
      </c>
      <c r="K39" s="161">
        <f>M41/D41-1</f>
        <v>2.4540305186206273</v>
      </c>
      <c r="L39" s="110" t="s">
        <v>104</v>
      </c>
      <c r="M39" s="160">
        <f>(M41/D41)^(1/10)-1</f>
        <v>0.13196400496554128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4" t="s">
        <v>35</v>
      </c>
      <c r="C40" s="144"/>
      <c r="D40" s="95">
        <v>2015</v>
      </c>
      <c r="E40" s="33">
        <f>D40+1</f>
        <v>2016</v>
      </c>
      <c r="F40" s="33">
        <f t="shared" ref="F40:R40" si="0">E40+1</f>
        <v>2017</v>
      </c>
      <c r="G40" s="33">
        <f t="shared" si="0"/>
        <v>2018</v>
      </c>
      <c r="H40" s="33">
        <f t="shared" si="0"/>
        <v>2019</v>
      </c>
      <c r="I40" s="33">
        <f t="shared" si="0"/>
        <v>2020</v>
      </c>
      <c r="J40" s="33">
        <f t="shared" si="0"/>
        <v>2021</v>
      </c>
      <c r="K40" s="33">
        <f t="shared" si="0"/>
        <v>2022</v>
      </c>
      <c r="L40" s="33">
        <f t="shared" si="0"/>
        <v>2023</v>
      </c>
      <c r="M40" s="95">
        <f>L40+1</f>
        <v>2024</v>
      </c>
      <c r="N40" s="34">
        <f t="shared" si="0"/>
        <v>2025</v>
      </c>
      <c r="O40" s="34">
        <f t="shared" si="0"/>
        <v>2026</v>
      </c>
      <c r="P40" s="34">
        <f t="shared" si="0"/>
        <v>2027</v>
      </c>
      <c r="Q40" s="34">
        <f t="shared" si="0"/>
        <v>2028</v>
      </c>
      <c r="R40" s="34">
        <f t="shared" si="0"/>
        <v>2029</v>
      </c>
      <c r="S40" s="109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5">
        <f>IS!P5</f>
        <v>25724.294999999998</v>
      </c>
      <c r="E41" s="35">
        <f>IS!Q5</f>
        <v>29621.7</v>
      </c>
      <c r="F41" s="35">
        <f>IS!R5</f>
        <v>32630.91</v>
      </c>
      <c r="G41" s="35">
        <f>IS!S5</f>
        <v>33505.135999999999</v>
      </c>
      <c r="H41" s="35">
        <f>IS!T5</f>
        <v>35360.898000000001</v>
      </c>
      <c r="I41" s="35">
        <f>IS!U5</f>
        <v>47486.421999999999</v>
      </c>
      <c r="J41" s="35">
        <f>IS!V5</f>
        <v>57208.061000000002</v>
      </c>
      <c r="K41" s="35">
        <f>IS!W5</f>
        <v>73856.902000000002</v>
      </c>
      <c r="L41" s="35">
        <f>IS!X5</f>
        <v>69172.232000000004</v>
      </c>
      <c r="M41" s="35">
        <f>IS!Y5</f>
        <v>88852.5</v>
      </c>
      <c r="N41" s="85">
        <f>3697516*0.03</f>
        <v>110925.48</v>
      </c>
      <c r="O41" s="85">
        <f>4399456*0.03</f>
        <v>131983.67999999999</v>
      </c>
      <c r="P41" s="36" t="s">
        <v>14</v>
      </c>
      <c r="Q41" s="87" t="s">
        <v>70</v>
      </c>
      <c r="R41" s="87"/>
      <c r="S41" s="3" t="s">
        <v>316</v>
      </c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7"/>
      <c r="E42" s="75">
        <f>E41/D41-1</f>
        <v>0.15150677598744688</v>
      </c>
      <c r="F42" s="75">
        <f t="shared" ref="F42:O42" si="1">F41/E41-1</f>
        <v>0.10158802499518926</v>
      </c>
      <c r="G42" s="75">
        <f t="shared" si="1"/>
        <v>2.6791345996786342E-2</v>
      </c>
      <c r="H42" s="75">
        <f t="shared" si="1"/>
        <v>5.5387388966276818E-2</v>
      </c>
      <c r="I42" s="75">
        <f t="shared" si="1"/>
        <v>0.34290769425595458</v>
      </c>
      <c r="J42" s="75">
        <f t="shared" si="1"/>
        <v>0.20472460527769387</v>
      </c>
      <c r="K42" s="75">
        <f t="shared" si="1"/>
        <v>0.29102264102256492</v>
      </c>
      <c r="L42" s="75">
        <f t="shared" si="1"/>
        <v>-6.3429007623417522E-2</v>
      </c>
      <c r="M42" s="75">
        <f t="shared" si="1"/>
        <v>0.28451110266327673</v>
      </c>
      <c r="N42" s="75">
        <f t="shared" si="1"/>
        <v>0.24842272305224955</v>
      </c>
      <c r="O42" s="75">
        <f t="shared" si="1"/>
        <v>0.18984096350090174</v>
      </c>
      <c r="P42" s="39"/>
      <c r="Q42" s="82" t="s">
        <v>315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5">
        <f>D40</f>
        <v>2015</v>
      </c>
      <c r="E43" s="2"/>
      <c r="F43" s="2"/>
      <c r="G43" s="2"/>
      <c r="H43" s="2"/>
      <c r="I43" s="2"/>
      <c r="J43" s="110" t="s">
        <v>103</v>
      </c>
      <c r="K43" s="161">
        <f>M44/D44-1</f>
        <v>3.1364749971462587</v>
      </c>
      <c r="L43" s="110" t="s">
        <v>104</v>
      </c>
      <c r="M43" s="160">
        <f>(M44/D44)^(1/10)-1</f>
        <v>0.15255866562124409</v>
      </c>
      <c r="N43" s="2"/>
      <c r="O43" s="2"/>
      <c r="P43" s="40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74</v>
      </c>
      <c r="C44" s="2"/>
      <c r="D44" s="15">
        <f>IS!P14</f>
        <v>9811.68</v>
      </c>
      <c r="E44" s="15">
        <f>IS!Q14</f>
        <v>11809.544</v>
      </c>
      <c r="F44" s="15">
        <f>IS!R14</f>
        <v>12908.147000000001</v>
      </c>
      <c r="G44" s="15">
        <f>IS!S14</f>
        <v>12462.589</v>
      </c>
      <c r="H44" s="15">
        <f>IS!T14</f>
        <v>12316.977000000001</v>
      </c>
      <c r="I44" s="15">
        <f>IS!U14</f>
        <v>20096.514999999999</v>
      </c>
      <c r="J44" s="15">
        <f>IS!V14</f>
        <v>23424.436000000002</v>
      </c>
      <c r="K44" s="15">
        <f>IS!W14</f>
        <v>36578.750999999997</v>
      </c>
      <c r="L44" s="15">
        <f>IS!X14</f>
        <v>29485.496999999999</v>
      </c>
      <c r="M44" s="15">
        <f>IS!Y14</f>
        <v>40585.769</v>
      </c>
      <c r="N44" s="86">
        <f>1776738*0.03</f>
        <v>53302.14</v>
      </c>
      <c r="O44" s="86">
        <f>2120584*0.03</f>
        <v>63617.52</v>
      </c>
      <c r="P44" s="36" t="s">
        <v>14</v>
      </c>
      <c r="Q44" s="87" t="s">
        <v>70</v>
      </c>
      <c r="R44" s="87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5">
        <f>D44/D41</f>
        <v>0.38141686681792447</v>
      </c>
      <c r="E45" s="75">
        <f t="shared" ref="E45:O45" si="2">E44/E41</f>
        <v>0.39867880641556697</v>
      </c>
      <c r="F45" s="75">
        <f t="shared" si="2"/>
        <v>0.39558035617149512</v>
      </c>
      <c r="G45" s="75">
        <f t="shared" si="2"/>
        <v>0.37196055553990293</v>
      </c>
      <c r="H45" s="75">
        <f t="shared" si="2"/>
        <v>0.34832195155224849</v>
      </c>
      <c r="I45" s="75">
        <f t="shared" si="2"/>
        <v>0.42320550072186952</v>
      </c>
      <c r="J45" s="75">
        <f t="shared" si="2"/>
        <v>0.40946040803585354</v>
      </c>
      <c r="K45" s="75">
        <f t="shared" si="2"/>
        <v>0.49526516831155465</v>
      </c>
      <c r="L45" s="75">
        <f t="shared" si="2"/>
        <v>0.42626204399476364</v>
      </c>
      <c r="M45" s="75">
        <f t="shared" si="2"/>
        <v>0.45677689429110041</v>
      </c>
      <c r="N45" s="75">
        <f t="shared" si="2"/>
        <v>0.48052205859284991</v>
      </c>
      <c r="O45" s="75">
        <f t="shared" si="2"/>
        <v>0.48201050311674898</v>
      </c>
      <c r="P45" s="39"/>
      <c r="Q45" s="82" t="s">
        <v>315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-IS!P20</f>
        <v>1453.0029999999999</v>
      </c>
      <c r="E47" s="15">
        <f>-IS!Q20</f>
        <v>1691.3610000000001</v>
      </c>
      <c r="F47" s="15">
        <f>-IS!R20</f>
        <v>1706.6849999999999</v>
      </c>
      <c r="G47" s="15">
        <f>-IS!S20</f>
        <v>1118.7280000000001</v>
      </c>
      <c r="H47" s="15">
        <f>-IS!T20</f>
        <v>1184.279</v>
      </c>
      <c r="I47" s="15">
        <f>-IS!U20</f>
        <v>2614.5639999999999</v>
      </c>
      <c r="J47" s="15">
        <f>-IS!V20</f>
        <v>2528.2959999999998</v>
      </c>
      <c r="K47" s="15">
        <f>-IS!W20</f>
        <v>4918.9459999999999</v>
      </c>
      <c r="L47" s="15">
        <f>-IS!X20</f>
        <v>4524.6790000000001</v>
      </c>
      <c r="M47" s="15">
        <f>-IS!Y20</f>
        <v>7165.3729999999996</v>
      </c>
      <c r="N47" s="86">
        <f>(1867435-1566433)*0.03</f>
        <v>9030.06</v>
      </c>
      <c r="O47" s="86">
        <f>(2224555-1867963)*0.03</f>
        <v>10697.76</v>
      </c>
      <c r="P47" s="36" t="s">
        <v>14</v>
      </c>
      <c r="Q47" s="87" t="s">
        <v>71</v>
      </c>
      <c r="R47" s="87"/>
      <c r="S47" s="3"/>
      <c r="T47" s="2"/>
      <c r="U47" s="2"/>
      <c r="V47" s="2"/>
      <c r="W47" s="2"/>
      <c r="X47" s="2"/>
    </row>
    <row r="48" spans="2:24" s="1" customFormat="1">
      <c r="B48" s="3" t="s">
        <v>64</v>
      </c>
      <c r="C48" s="3"/>
      <c r="D48" s="75">
        <f>D47/IS!P18</f>
        <v>0.13594220194850709</v>
      </c>
      <c r="E48" s="75">
        <f>E47/IS!Q18</f>
        <v>0.1402470923181976</v>
      </c>
      <c r="F48" s="75">
        <f>F47/IS!R18</f>
        <v>0.1290454657325589</v>
      </c>
      <c r="G48" s="75">
        <f>G47/IS!S18</f>
        <v>8.6624342309895228E-2</v>
      </c>
      <c r="H48" s="75">
        <f>H47/IS!T18</f>
        <v>9.1917368367539387E-2</v>
      </c>
      <c r="I48" s="75">
        <f>I47/IS!U18</f>
        <v>0.12610304302899955</v>
      </c>
      <c r="J48" s="75">
        <f>J47/IS!V18</f>
        <v>0.10580935411747103</v>
      </c>
      <c r="K48" s="75">
        <f>K47/IS!W18</f>
        <v>0.13179019670579298</v>
      </c>
      <c r="L48" s="75">
        <f>L47/IS!X18</f>
        <v>0.14441094156613463</v>
      </c>
      <c r="M48" s="79">
        <f>M47/M44</f>
        <v>0.17654890313893029</v>
      </c>
      <c r="N48" s="79">
        <f>N47/N44</f>
        <v>0.16941271025891266</v>
      </c>
      <c r="O48" s="75">
        <f>O47/O44</f>
        <v>0.16815745096633758</v>
      </c>
      <c r="P48" s="39"/>
      <c r="Q48" s="82" t="s">
        <v>315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4" t="s">
        <v>17</v>
      </c>
      <c r="C50" s="144"/>
      <c r="D50" s="33">
        <f>D40</f>
        <v>2015</v>
      </c>
      <c r="E50" s="33">
        <f t="shared" ref="E50:L50" si="3">E40</f>
        <v>2016</v>
      </c>
      <c r="F50" s="33">
        <f t="shared" si="3"/>
        <v>2017</v>
      </c>
      <c r="G50" s="33">
        <f t="shared" si="3"/>
        <v>2018</v>
      </c>
      <c r="H50" s="33">
        <f t="shared" si="3"/>
        <v>2019</v>
      </c>
      <c r="I50" s="33">
        <f t="shared" si="3"/>
        <v>2020</v>
      </c>
      <c r="J50" s="33">
        <f t="shared" si="3"/>
        <v>2021</v>
      </c>
      <c r="K50" s="33">
        <f t="shared" si="3"/>
        <v>2022</v>
      </c>
      <c r="L50" s="33">
        <f t="shared" si="3"/>
        <v>2023</v>
      </c>
      <c r="M50" s="33">
        <f t="shared" ref="M50:R50" si="4">L50+1</f>
        <v>2024</v>
      </c>
      <c r="N50" s="34">
        <f t="shared" si="4"/>
        <v>2025</v>
      </c>
      <c r="O50" s="34">
        <f t="shared" si="4"/>
        <v>2026</v>
      </c>
      <c r="P50" s="34">
        <f t="shared" si="4"/>
        <v>2027</v>
      </c>
      <c r="Q50" s="34">
        <f t="shared" si="4"/>
        <v>2028</v>
      </c>
      <c r="R50" s="34">
        <f t="shared" si="4"/>
        <v>2029</v>
      </c>
      <c r="S50" s="41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'!P7</f>
        <v>6785.6729999999998</v>
      </c>
      <c r="E51" s="15">
        <f>'CFS '!Q7</f>
        <v>6994.5280000000002</v>
      </c>
      <c r="F51" s="15">
        <f>'CFS '!R7</f>
        <v>8684.5949999999993</v>
      </c>
      <c r="G51" s="15">
        <f>'CFS '!S7</f>
        <v>9503.7489999999998</v>
      </c>
      <c r="H51" s="15">
        <f>'CFS '!T7</f>
        <v>9480.9539999999997</v>
      </c>
      <c r="I51" s="15">
        <f>'CFS '!U7</f>
        <v>11762.074000000001</v>
      </c>
      <c r="J51" s="15">
        <f>'CFS '!V7</f>
        <v>15222.48</v>
      </c>
      <c r="K51" s="15">
        <f>'CFS '!W7</f>
        <v>14264.929</v>
      </c>
      <c r="L51" s="15">
        <f>'CFS '!X7</f>
        <v>17029.291000000001</v>
      </c>
      <c r="M51" s="15">
        <f>'CFS '!Y7</f>
        <v>20347.205999999998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5">
        <f>D51/D41</f>
        <v>0.26378460517576868</v>
      </c>
      <c r="E52" s="75">
        <f t="shared" ref="E52:M52" si="5">E51/E41</f>
        <v>0.23612851389353076</v>
      </c>
      <c r="F52" s="75">
        <f t="shared" si="5"/>
        <v>0.26614627051467454</v>
      </c>
      <c r="G52" s="75">
        <f t="shared" si="5"/>
        <v>0.28365051256619284</v>
      </c>
      <c r="H52" s="75">
        <f t="shared" si="5"/>
        <v>0.26811971800037432</v>
      </c>
      <c r="I52" s="75">
        <f t="shared" si="5"/>
        <v>0.24769341434062986</v>
      </c>
      <c r="J52" s="75">
        <f t="shared" si="5"/>
        <v>0.26608977360725439</v>
      </c>
      <c r="K52" s="75">
        <f t="shared" si="5"/>
        <v>0.19314280200921505</v>
      </c>
      <c r="L52" s="75">
        <f t="shared" si="5"/>
        <v>0.24618680802435289</v>
      </c>
      <c r="M52" s="75">
        <f t="shared" si="5"/>
        <v>0.22899981429897862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'!P34</f>
        <v>7828.4840000000004</v>
      </c>
      <c r="E54" s="15">
        <f>-'CFS '!Q34</f>
        <v>10273.355</v>
      </c>
      <c r="F54" s="15">
        <f>-'CFS '!R34</f>
        <v>11052.82</v>
      </c>
      <c r="G54" s="15">
        <f>-'CFS '!S34</f>
        <v>10246.194</v>
      </c>
      <c r="H54" s="15">
        <f>-'CFS '!T34</f>
        <v>15206.547</v>
      </c>
      <c r="I54" s="15">
        <f>-'CFS '!U34</f>
        <v>17963.826000000001</v>
      </c>
      <c r="J54" s="15">
        <f>-'CFS '!V34</f>
        <v>30272.534</v>
      </c>
      <c r="K54" s="15">
        <f>-'CFS '!W34</f>
        <v>35288.877999999997</v>
      </c>
      <c r="L54" s="15">
        <f>-'CFS '!X34</f>
        <v>30372.177</v>
      </c>
      <c r="M54" s="15">
        <f>-'CFS '!Y34</f>
        <v>29321.028999999999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5">
        <f>D54/D41</f>
        <v>0.30432258687750241</v>
      </c>
      <c r="E55" s="75">
        <f t="shared" ref="E55:M55" si="6">E54/E41</f>
        <v>0.34681854856405941</v>
      </c>
      <c r="F55" s="75">
        <f t="shared" si="6"/>
        <v>0.33872239542200938</v>
      </c>
      <c r="G55" s="75">
        <f t="shared" si="6"/>
        <v>0.30580965258580056</v>
      </c>
      <c r="H55" s="75">
        <f t="shared" si="6"/>
        <v>0.43003848488236923</v>
      </c>
      <c r="I55" s="75">
        <f t="shared" si="6"/>
        <v>0.37829394684653228</v>
      </c>
      <c r="J55" s="75">
        <f t="shared" si="6"/>
        <v>0.52916553140998779</v>
      </c>
      <c r="K55" s="75">
        <f t="shared" si="6"/>
        <v>0.47780068002310733</v>
      </c>
      <c r="L55" s="75">
        <f t="shared" si="6"/>
        <v>0.43908048246874554</v>
      </c>
      <c r="M55" s="75">
        <f t="shared" si="6"/>
        <v>0.32999666863622296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'!P12</f>
        <v>-708.28399999999999</v>
      </c>
      <c r="E57" s="15">
        <f>-'CFS '!Q12</f>
        <v>470.61500000000001</v>
      </c>
      <c r="F57" s="15">
        <f>-'CFS '!R12</f>
        <v>-333.125</v>
      </c>
      <c r="G57" s="15">
        <f>-'CFS '!S12</f>
        <v>2003.2619999999999</v>
      </c>
      <c r="H57" s="15">
        <f>-'CFS '!T12</f>
        <v>-357.649</v>
      </c>
      <c r="I57" s="15">
        <f>-'CFS '!U12</f>
        <v>1004.737</v>
      </c>
      <c r="J57" s="15">
        <f>-'CFS '!V12</f>
        <v>-4773.8869999999997</v>
      </c>
      <c r="K57" s="15">
        <f>-'CFS '!W12</f>
        <v>-3996.7020000000002</v>
      </c>
      <c r="L57" s="15">
        <f>-'CFS '!X12</f>
        <v>1819.1769999999999</v>
      </c>
      <c r="M57" s="15">
        <f>-'CFS '!Y12</f>
        <v>1655.876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5">
        <f>D57/D41</f>
        <v>-2.7533660300505806E-2</v>
      </c>
      <c r="E58" s="75">
        <f t="shared" ref="E58:M58" si="7">E57/E41</f>
        <v>1.5887508144367138E-2</v>
      </c>
      <c r="F58" s="75">
        <f t="shared" si="7"/>
        <v>-1.0208878636850766E-2</v>
      </c>
      <c r="G58" s="75">
        <f t="shared" si="7"/>
        <v>5.9789699107623384E-2</v>
      </c>
      <c r="H58" s="75">
        <f t="shared" si="7"/>
        <v>-1.0114251057764426E-2</v>
      </c>
      <c r="I58" s="75">
        <f t="shared" si="7"/>
        <v>2.1158406080795052E-2</v>
      </c>
      <c r="J58" s="75">
        <f t="shared" si="7"/>
        <v>-8.3447802924136852E-2</v>
      </c>
      <c r="K58" s="75">
        <f t="shared" si="7"/>
        <v>-5.4114130051108836E-2</v>
      </c>
      <c r="L58" s="75">
        <f t="shared" si="7"/>
        <v>2.6299238110460275E-2</v>
      </c>
      <c r="M58" s="75">
        <f t="shared" si="7"/>
        <v>1.8636234208379055E-2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4" t="s">
        <v>36</v>
      </c>
      <c r="C60" s="144"/>
      <c r="D60" s="33">
        <f>D50</f>
        <v>2015</v>
      </c>
      <c r="E60" s="33">
        <f t="shared" ref="E60:L60" si="8">E50</f>
        <v>2016</v>
      </c>
      <c r="F60" s="33">
        <f t="shared" si="8"/>
        <v>2017</v>
      </c>
      <c r="G60" s="33">
        <f t="shared" si="8"/>
        <v>2018</v>
      </c>
      <c r="H60" s="33">
        <f t="shared" si="8"/>
        <v>2019</v>
      </c>
      <c r="I60" s="33">
        <f t="shared" si="8"/>
        <v>2020</v>
      </c>
      <c r="J60" s="33">
        <f t="shared" si="8"/>
        <v>2021</v>
      </c>
      <c r="K60" s="33">
        <f t="shared" si="8"/>
        <v>2022</v>
      </c>
      <c r="L60" s="33">
        <f t="shared" si="8"/>
        <v>2023</v>
      </c>
      <c r="M60" s="33">
        <f t="shared" ref="M60:R60" si="9">L60+1</f>
        <v>2024</v>
      </c>
      <c r="N60" s="34">
        <f t="shared" si="9"/>
        <v>2025</v>
      </c>
      <c r="O60" s="34">
        <f t="shared" si="9"/>
        <v>2026</v>
      </c>
      <c r="P60" s="34">
        <f t="shared" si="9"/>
        <v>2027</v>
      </c>
      <c r="Q60" s="34">
        <f t="shared" si="9"/>
        <v>2028</v>
      </c>
      <c r="R60" s="34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61">
        <f>YEARFRAC(E6,E7)</f>
        <v>0.91111111111111109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8"/>
      <c r="E62" s="38"/>
      <c r="F62" s="7"/>
      <c r="G62" s="38"/>
      <c r="H62" s="38"/>
      <c r="I62" s="38"/>
      <c r="J62" s="38"/>
      <c r="K62" s="38"/>
      <c r="L62" s="38"/>
      <c r="M62" s="38"/>
      <c r="N62" s="61">
        <f>N61/2</f>
        <v>0.45555555555555555</v>
      </c>
      <c r="O62" s="61">
        <f>N62+1</f>
        <v>1.4555555555555555</v>
      </c>
      <c r="P62" s="61">
        <f>O62+1</f>
        <v>2.4555555555555557</v>
      </c>
      <c r="Q62" s="61">
        <f>P62+1</f>
        <v>3.4555555555555557</v>
      </c>
      <c r="R62" s="61">
        <f>Q62+1</f>
        <v>4.4555555555555557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7"/>
      <c r="O63" s="110" t="s">
        <v>107</v>
      </c>
      <c r="P63" s="160">
        <f ca="1">R65/N65-1</f>
        <v>0.71289208805260951</v>
      </c>
      <c r="Q63" s="110" t="s">
        <v>108</v>
      </c>
      <c r="R63" s="160">
        <f ca="1">R65/D65-1</f>
        <v>6.3861451618183507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10"/>
      <c r="E64" s="98"/>
      <c r="F64" s="110"/>
      <c r="G64" s="159"/>
      <c r="H64" s="110"/>
      <c r="I64" s="110"/>
      <c r="J64" s="110"/>
      <c r="K64" s="159"/>
      <c r="L64" s="110"/>
      <c r="M64" s="159"/>
      <c r="N64" s="173" t="str">
        <f>IF(C20=1,"Conservative",IF(C20=2,"Base",IF(C20=3,"Optimistic","")))</f>
        <v>Base</v>
      </c>
      <c r="O64" s="110" t="s">
        <v>102</v>
      </c>
      <c r="P64" s="160">
        <f ca="1">(R65/N65)^(1/5)-1</f>
        <v>0.11364302331597709</v>
      </c>
      <c r="Q64" s="110" t="s">
        <v>101</v>
      </c>
      <c r="R64" s="160">
        <f ca="1">(R65/D65)^(1/15)-1</f>
        <v>0.14260079679302562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25724.294999999998</v>
      </c>
      <c r="E65" s="15">
        <f t="shared" si="10"/>
        <v>29621.7</v>
      </c>
      <c r="F65" s="15">
        <f t="shared" si="10"/>
        <v>32630.91</v>
      </c>
      <c r="G65" s="15">
        <f t="shared" si="10"/>
        <v>33505.135999999999</v>
      </c>
      <c r="H65" s="15">
        <f t="shared" si="10"/>
        <v>35360.898000000001</v>
      </c>
      <c r="I65" s="15">
        <f t="shared" si="10"/>
        <v>47486.421999999999</v>
      </c>
      <c r="J65" s="15">
        <f t="shared" si="10"/>
        <v>57208.061000000002</v>
      </c>
      <c r="K65" s="15">
        <f t="shared" si="10"/>
        <v>73856.902000000002</v>
      </c>
      <c r="L65" s="15">
        <f t="shared" si="10"/>
        <v>69172.232000000004</v>
      </c>
      <c r="M65" s="15">
        <f t="shared" si="10"/>
        <v>88852.5</v>
      </c>
      <c r="N65" s="35">
        <f ca="1">M65*(1+N66)</f>
        <v>110925.48</v>
      </c>
      <c r="O65" s="35">
        <f ca="1">N65*(1+O66)</f>
        <v>131983.67999999999</v>
      </c>
      <c r="P65" s="35">
        <f ca="1">O65*(1+P66)</f>
        <v>152529.52536162763</v>
      </c>
      <c r="Q65" s="35">
        <f ca="1">P65*(1+Q66)</f>
        <v>171999.77648474544</v>
      </c>
      <c r="R65" s="35">
        <f ca="1">Q65*(1+R66)</f>
        <v>190003.37705543797</v>
      </c>
      <c r="S65" s="100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6">
        <f t="shared" ref="D66:M66" si="11">D42</f>
        <v>0</v>
      </c>
      <c r="E66" s="76">
        <f t="shared" si="11"/>
        <v>0.15150677598744688</v>
      </c>
      <c r="F66" s="76">
        <f t="shared" si="11"/>
        <v>0.10158802499518926</v>
      </c>
      <c r="G66" s="76">
        <f t="shared" si="11"/>
        <v>2.6791345996786342E-2</v>
      </c>
      <c r="H66" s="76">
        <f t="shared" si="11"/>
        <v>5.5387388966276818E-2</v>
      </c>
      <c r="I66" s="76">
        <f t="shared" si="11"/>
        <v>0.34290769425595458</v>
      </c>
      <c r="J66" s="76">
        <f t="shared" si="11"/>
        <v>0.20472460527769387</v>
      </c>
      <c r="K66" s="76">
        <f t="shared" si="11"/>
        <v>0.29102264102256492</v>
      </c>
      <c r="L66" s="76">
        <f t="shared" si="11"/>
        <v>-6.3429007623417522E-2</v>
      </c>
      <c r="M66" s="76">
        <f t="shared" si="11"/>
        <v>0.28451110266327673</v>
      </c>
      <c r="N66" s="73">
        <f ca="1">OFFSET(N66,$C$20,0)</f>
        <v>0.24842272305224955</v>
      </c>
      <c r="O66" s="73">
        <f ca="1">OFFSET(O66,$C$20,0)</f>
        <v>0.18984096350090174</v>
      </c>
      <c r="P66" s="73">
        <f ca="1">OFFSET(P66,$C$20,0)</f>
        <v>0.15566959007073944</v>
      </c>
      <c r="Q66" s="73">
        <f ca="1">OFFSET(Q66,$C$20,0)</f>
        <v>0.12764906385800634</v>
      </c>
      <c r="R66" s="73">
        <f ca="1">OFFSET(R66,$C$20,0)</f>
        <v>0.10467223236356521</v>
      </c>
      <c r="S66" s="38"/>
      <c r="T66" s="2"/>
      <c r="U66" s="2"/>
      <c r="V66" s="2"/>
      <c r="W66" s="2"/>
      <c r="X66" s="2"/>
    </row>
    <row r="67" spans="2:24" s="1" customFormat="1">
      <c r="B67" s="47" t="s">
        <v>21</v>
      </c>
      <c r="C67" s="27" t="s">
        <v>60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N42</f>
        <v>0.24842272305224955</v>
      </c>
      <c r="O67" s="69">
        <f>O42</f>
        <v>0.18984096350090174</v>
      </c>
      <c r="P67" s="97">
        <f>O67*(1+G21)</f>
        <v>0.13288867445063121</v>
      </c>
      <c r="Q67" s="70">
        <f>P67*(1+G21)</f>
        <v>9.3022072115441848E-2</v>
      </c>
      <c r="R67" s="70">
        <f>Q67*(1+G21)</f>
        <v>6.5115450480809287E-2</v>
      </c>
      <c r="S67" s="100"/>
      <c r="T67" s="43"/>
      <c r="U67" s="2"/>
      <c r="V67" s="2"/>
      <c r="W67" s="2"/>
      <c r="X67" s="2"/>
    </row>
    <row r="68" spans="2:24" s="1" customFormat="1">
      <c r="B68" s="48" t="s">
        <v>13</v>
      </c>
      <c r="C68" s="27" t="s">
        <v>61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9">
        <f>N42</f>
        <v>0.24842272305224955</v>
      </c>
      <c r="O68" s="69">
        <f>O42</f>
        <v>0.18984096350090174</v>
      </c>
      <c r="P68" s="69">
        <f>O68*(1+H21)</f>
        <v>0.15566959007073944</v>
      </c>
      <c r="Q68" s="69">
        <f>P68*(1+H21)</f>
        <v>0.12764906385800634</v>
      </c>
      <c r="R68" s="69">
        <f>Q68*(1+H21)</f>
        <v>0.10467223236356521</v>
      </c>
      <c r="S68" s="43"/>
      <c r="T68" s="2"/>
      <c r="U68" s="2"/>
      <c r="V68" s="2"/>
      <c r="W68" s="2"/>
      <c r="X68" s="2"/>
    </row>
    <row r="69" spans="2:24" s="1" customFormat="1">
      <c r="B69" s="49" t="s">
        <v>22</v>
      </c>
      <c r="C69" s="27" t="s">
        <v>62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9">
        <f>N42</f>
        <v>0.24842272305224955</v>
      </c>
      <c r="O69" s="69">
        <f>O42</f>
        <v>0.18984096350090174</v>
      </c>
      <c r="P69" s="71">
        <f>O69*(1+I21)</f>
        <v>0.17560289123833411</v>
      </c>
      <c r="Q69" s="71">
        <f>P69*(1+I21)</f>
        <v>0.16243267439545905</v>
      </c>
      <c r="R69" s="71">
        <f>Q69*(1+I21)</f>
        <v>0.15025022381579964</v>
      </c>
      <c r="S69" s="99"/>
      <c r="T69" s="2"/>
      <c r="U69" s="2"/>
      <c r="V69" s="2"/>
      <c r="W69" s="2"/>
      <c r="X69" s="2"/>
    </row>
    <row r="70" spans="2:24" s="1" customFormat="1">
      <c r="B70" s="4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10" t="s">
        <v>107</v>
      </c>
      <c r="P70" s="160">
        <f ca="1">R72/N72-1</f>
        <v>0.71819786913570471</v>
      </c>
      <c r="Q70" s="110" t="s">
        <v>108</v>
      </c>
      <c r="R70" s="160">
        <f ca="1">R72/D72-1</f>
        <v>8.3341429162358551</v>
      </c>
      <c r="S70" s="99"/>
      <c r="T70" s="2"/>
      <c r="U70" s="2"/>
      <c r="V70" s="2"/>
      <c r="W70" s="2"/>
      <c r="X70" s="2"/>
    </row>
    <row r="71" spans="2:24" s="1" customFormat="1">
      <c r="B71" s="2"/>
      <c r="C71" s="2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73" t="str">
        <f>IF(C21=1,"Conservative",IF(C21=2,"Base",IF(C21=3,"Optimistic","")))</f>
        <v>Base</v>
      </c>
      <c r="O71" s="110" t="s">
        <v>102</v>
      </c>
      <c r="P71" s="160">
        <f ca="1">(R72/N72)^(1/5)-1</f>
        <v>0.114332084656527</v>
      </c>
      <c r="Q71" s="110" t="s">
        <v>101</v>
      </c>
      <c r="R71" s="160">
        <f ca="1">(R72/D72)^(1/15)-1</f>
        <v>0.16057077391866414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9811.68</v>
      </c>
      <c r="E72" s="15">
        <f t="shared" si="12"/>
        <v>11809.544</v>
      </c>
      <c r="F72" s="15">
        <f t="shared" si="12"/>
        <v>12908.147000000001</v>
      </c>
      <c r="G72" s="15">
        <f t="shared" si="12"/>
        <v>12462.589</v>
      </c>
      <c r="H72" s="15">
        <f t="shared" si="12"/>
        <v>12316.977000000001</v>
      </c>
      <c r="I72" s="15">
        <f t="shared" si="12"/>
        <v>20096.514999999999</v>
      </c>
      <c r="J72" s="15">
        <f t="shared" si="12"/>
        <v>23424.436000000002</v>
      </c>
      <c r="K72" s="15">
        <f t="shared" si="12"/>
        <v>36578.750999999997</v>
      </c>
      <c r="L72" s="15">
        <f t="shared" si="12"/>
        <v>29485.496999999999</v>
      </c>
      <c r="M72" s="15">
        <f t="shared" si="12"/>
        <v>40585.769</v>
      </c>
      <c r="N72" s="35">
        <f ca="1">N73*N65</f>
        <v>53302.14</v>
      </c>
      <c r="O72" s="35">
        <f ca="1">O73*O65</f>
        <v>63617.52</v>
      </c>
      <c r="P72" s="35">
        <f ca="1">P73*P65</f>
        <v>73520.833259717052</v>
      </c>
      <c r="Q72" s="35">
        <f ca="1">Q73*Q65</f>
        <v>82905.698799380523</v>
      </c>
      <c r="R72" s="35">
        <f ca="1">R73*R65</f>
        <v>91583.62336837301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5">
        <f t="shared" ref="D73:M73" si="13">D45</f>
        <v>0.38141686681792447</v>
      </c>
      <c r="E73" s="75">
        <f t="shared" si="13"/>
        <v>0.39867880641556697</v>
      </c>
      <c r="F73" s="75">
        <f t="shared" si="13"/>
        <v>0.39558035617149512</v>
      </c>
      <c r="G73" s="75">
        <f t="shared" si="13"/>
        <v>0.37196055553990293</v>
      </c>
      <c r="H73" s="75">
        <f t="shared" si="13"/>
        <v>0.34832195155224849</v>
      </c>
      <c r="I73" s="75">
        <f t="shared" si="13"/>
        <v>0.42320550072186952</v>
      </c>
      <c r="J73" s="75">
        <f t="shared" si="13"/>
        <v>0.40946040803585354</v>
      </c>
      <c r="K73" s="75">
        <f t="shared" si="13"/>
        <v>0.49526516831155465</v>
      </c>
      <c r="L73" s="75">
        <f t="shared" si="13"/>
        <v>0.42626204399476364</v>
      </c>
      <c r="M73" s="75">
        <f t="shared" si="13"/>
        <v>0.45677689429110041</v>
      </c>
      <c r="N73" s="73">
        <f ca="1">OFFSET(N73,$C$21,0)</f>
        <v>0.48052205859284991</v>
      </c>
      <c r="O73" s="73">
        <f ca="1">OFFSET(O73,$C$21,0)</f>
        <v>0.48201050311674898</v>
      </c>
      <c r="P73" s="73">
        <f ca="1">OFFSET(P73,$C$21,0)</f>
        <v>0.48201050311674898</v>
      </c>
      <c r="Q73" s="73">
        <f ca="1">OFFSET(Q73,$C$21,0)</f>
        <v>0.48201050311674898</v>
      </c>
      <c r="R73" s="73">
        <f ca="1">OFFSET(R73,$C$21,0)</f>
        <v>0.48201050311674898</v>
      </c>
      <c r="S73" s="38"/>
      <c r="T73" s="2"/>
      <c r="U73" s="2"/>
      <c r="V73" s="2"/>
      <c r="W73" s="2"/>
      <c r="X73" s="2"/>
    </row>
    <row r="74" spans="2:24" s="1" customFormat="1">
      <c r="B74" s="42" t="s">
        <v>21</v>
      </c>
      <c r="C74" s="27" t="s">
        <v>60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N45</f>
        <v>0.48052205859284991</v>
      </c>
      <c r="O74" s="69">
        <f>O45</f>
        <v>0.48201050311674898</v>
      </c>
      <c r="P74" s="70">
        <f>O74*(1+G23)</f>
        <v>0.47478034556999776</v>
      </c>
      <c r="Q74" s="70">
        <f>P74*(1+G23)</f>
        <v>0.46765864038644778</v>
      </c>
      <c r="R74" s="70">
        <f>Q74*(1+G23)</f>
        <v>0.46064376078065106</v>
      </c>
      <c r="S74" s="43"/>
      <c r="T74" s="2"/>
      <c r="U74" s="2"/>
      <c r="V74" s="2"/>
      <c r="W74" s="2"/>
      <c r="X74" s="2"/>
    </row>
    <row r="75" spans="2:24" s="1" customFormat="1">
      <c r="B75" s="44" t="s">
        <v>13</v>
      </c>
      <c r="C75" s="27" t="s">
        <v>61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9">
        <f>N45</f>
        <v>0.48052205859284991</v>
      </c>
      <c r="O75" s="69">
        <f>O45</f>
        <v>0.48201050311674898</v>
      </c>
      <c r="P75" s="69">
        <f>O75*(1+H23)</f>
        <v>0.48201050311674898</v>
      </c>
      <c r="Q75" s="69">
        <f>P75*(1+H23)</f>
        <v>0.48201050311674898</v>
      </c>
      <c r="R75" s="69">
        <f>Q75*(1+H23)</f>
        <v>0.48201050311674898</v>
      </c>
      <c r="S75" s="43"/>
      <c r="T75" s="2"/>
      <c r="U75" s="2"/>
      <c r="V75" s="2"/>
      <c r="W75" s="2"/>
      <c r="X75" s="2"/>
    </row>
    <row r="76" spans="2:24" s="1" customFormat="1">
      <c r="B76" s="45" t="s">
        <v>22</v>
      </c>
      <c r="C76" s="27" t="s">
        <v>62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9">
        <f>N45</f>
        <v>0.48052205859284991</v>
      </c>
      <c r="O76" s="69">
        <f>O45</f>
        <v>0.48201050311674898</v>
      </c>
      <c r="P76" s="71">
        <f>O76*(1+I23)</f>
        <v>0.48924066066350019</v>
      </c>
      <c r="Q76" s="71">
        <f>P76*(1+I23)</f>
        <v>0.49657927057345264</v>
      </c>
      <c r="R76" s="71">
        <f>Q76*(1+I23)</f>
        <v>0.50402795963205438</v>
      </c>
      <c r="S76" s="62"/>
      <c r="T76" s="63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4"/>
      <c r="O77" s="74"/>
      <c r="P77" s="74"/>
      <c r="Q77" s="74"/>
      <c r="R77" s="74"/>
      <c r="S77" s="64"/>
      <c r="T77" s="64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1453.0029999999999</v>
      </c>
      <c r="E78" s="15">
        <f t="shared" si="14"/>
        <v>1691.3610000000001</v>
      </c>
      <c r="F78" s="15">
        <f t="shared" si="14"/>
        <v>1706.6849999999999</v>
      </c>
      <c r="G78" s="15">
        <f t="shared" si="14"/>
        <v>1118.7280000000001</v>
      </c>
      <c r="H78" s="15">
        <f t="shared" si="14"/>
        <v>1184.279</v>
      </c>
      <c r="I78" s="15">
        <f t="shared" si="14"/>
        <v>2614.5639999999999</v>
      </c>
      <c r="J78" s="15">
        <f t="shared" si="14"/>
        <v>2528.2959999999998</v>
      </c>
      <c r="K78" s="15">
        <f t="shared" si="14"/>
        <v>4918.9459999999999</v>
      </c>
      <c r="L78" s="15">
        <f t="shared" si="14"/>
        <v>4524.6790000000001</v>
      </c>
      <c r="M78" s="15">
        <f t="shared" si="14"/>
        <v>7165.3729999999996</v>
      </c>
      <c r="N78" s="35">
        <f t="shared" si="14"/>
        <v>9030.06</v>
      </c>
      <c r="O78" s="35">
        <f t="shared" si="14"/>
        <v>10697.76</v>
      </c>
      <c r="P78" s="35">
        <f ca="1">P72*P79</f>
        <v>12866.145820450483</v>
      </c>
      <c r="Q78" s="35">
        <f ca="1">Q72*Q79</f>
        <v>15752.0827718823</v>
      </c>
      <c r="R78" s="35">
        <f ca="1">R72*R79</f>
        <v>18316.724673674602</v>
      </c>
      <c r="S78" s="96"/>
      <c r="T78" s="64"/>
      <c r="U78" s="2"/>
      <c r="V78" s="2"/>
      <c r="W78" s="2"/>
      <c r="X78" s="2"/>
    </row>
    <row r="79" spans="2:24" s="1" customFormat="1">
      <c r="B79" s="3" t="s">
        <v>45</v>
      </c>
      <c r="C79" s="3"/>
      <c r="D79" s="75">
        <f t="shared" ref="D79:O79" si="15">D48</f>
        <v>0.13594220194850709</v>
      </c>
      <c r="E79" s="75">
        <f t="shared" si="15"/>
        <v>0.1402470923181976</v>
      </c>
      <c r="F79" s="75">
        <f t="shared" si="15"/>
        <v>0.1290454657325589</v>
      </c>
      <c r="G79" s="75">
        <f t="shared" si="15"/>
        <v>8.6624342309895228E-2</v>
      </c>
      <c r="H79" s="75">
        <f t="shared" si="15"/>
        <v>9.1917368367539387E-2</v>
      </c>
      <c r="I79" s="75">
        <f t="shared" si="15"/>
        <v>0.12610304302899955</v>
      </c>
      <c r="J79" s="75">
        <f t="shared" si="15"/>
        <v>0.10580935411747103</v>
      </c>
      <c r="K79" s="75">
        <f t="shared" si="15"/>
        <v>0.13179019670579298</v>
      </c>
      <c r="L79" s="75">
        <f t="shared" si="15"/>
        <v>0.14441094156613463</v>
      </c>
      <c r="M79" s="75">
        <f>M48</f>
        <v>0.17654890313893029</v>
      </c>
      <c r="N79" s="69">
        <f t="shared" si="15"/>
        <v>0.16941271025891266</v>
      </c>
      <c r="O79" s="69">
        <f t="shared" si="15"/>
        <v>0.16815745096633758</v>
      </c>
      <c r="P79" s="72">
        <v>0.17499999999999999</v>
      </c>
      <c r="Q79" s="72">
        <v>0.19</v>
      </c>
      <c r="R79" s="72">
        <v>0.2</v>
      </c>
      <c r="S79" s="64" t="s">
        <v>317</v>
      </c>
      <c r="T79" s="64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8" customFormat="1">
      <c r="B81" s="144" t="s">
        <v>23</v>
      </c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83"/>
      <c r="N81" s="65">
        <f ca="1">N72-N78</f>
        <v>44272.08</v>
      </c>
      <c r="O81" s="65">
        <f ca="1">O72-O78</f>
        <v>52919.759999999995</v>
      </c>
      <c r="P81" s="65">
        <f ca="1">P72-P78</f>
        <v>60654.68743926657</v>
      </c>
      <c r="Q81" s="65">
        <f ca="1">Q72-Q78</f>
        <v>67153.616027498225</v>
      </c>
      <c r="R81" s="65">
        <f ca="1">R72-R78</f>
        <v>73266.898694698408</v>
      </c>
      <c r="S81" s="64"/>
      <c r="T81" s="64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4"/>
      <c r="T82" s="64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M83" si="16">D51</f>
        <v>6785.6729999999998</v>
      </c>
      <c r="E83" s="15">
        <f t="shared" si="16"/>
        <v>6994.5280000000002</v>
      </c>
      <c r="F83" s="15">
        <f t="shared" si="16"/>
        <v>8684.5949999999993</v>
      </c>
      <c r="G83" s="15">
        <f t="shared" si="16"/>
        <v>9503.7489999999998</v>
      </c>
      <c r="H83" s="15">
        <f t="shared" si="16"/>
        <v>9480.9539999999997</v>
      </c>
      <c r="I83" s="15">
        <f t="shared" si="16"/>
        <v>11762.074000000001</v>
      </c>
      <c r="J83" s="15">
        <f t="shared" si="16"/>
        <v>15222.48</v>
      </c>
      <c r="K83" s="15">
        <f t="shared" si="16"/>
        <v>14264.929</v>
      </c>
      <c r="L83" s="15">
        <f t="shared" si="16"/>
        <v>17029.291000000001</v>
      </c>
      <c r="M83" s="15">
        <f t="shared" si="16"/>
        <v>20347.205999999998</v>
      </c>
      <c r="N83" s="35">
        <f ca="1">N65*N84</f>
        <v>27731.773676702236</v>
      </c>
      <c r="O83" s="35">
        <f ca="1">O65*O84</f>
        <v>32996.40031107633</v>
      </c>
      <c r="P83" s="35">
        <f ca="1">P65*P84</f>
        <v>38132.936421311599</v>
      </c>
      <c r="Q83" s="35">
        <f ca="1">Q65*Q84</f>
        <v>43000.570057648896</v>
      </c>
      <c r="R83" s="35">
        <f ca="1">R65*R84</f>
        <v>47501.535718488885</v>
      </c>
      <c r="S83" s="64"/>
      <c r="T83" s="64"/>
      <c r="U83" s="2"/>
      <c r="V83" s="2"/>
      <c r="W83" s="2"/>
      <c r="X83" s="2"/>
    </row>
    <row r="84" spans="2:24" s="1" customFormat="1">
      <c r="B84" s="2" t="s">
        <v>37</v>
      </c>
      <c r="C84" s="2"/>
      <c r="D84" s="75">
        <f t="shared" ref="D84:M84" si="17">D52</f>
        <v>0.26378460517576868</v>
      </c>
      <c r="E84" s="75">
        <f t="shared" si="17"/>
        <v>0.23612851389353076</v>
      </c>
      <c r="F84" s="75">
        <f t="shared" si="17"/>
        <v>0.26614627051467454</v>
      </c>
      <c r="G84" s="75">
        <f t="shared" si="17"/>
        <v>0.28365051256619284</v>
      </c>
      <c r="H84" s="75">
        <f t="shared" si="17"/>
        <v>0.26811971800037432</v>
      </c>
      <c r="I84" s="75">
        <f t="shared" si="17"/>
        <v>0.24769341434062986</v>
      </c>
      <c r="J84" s="75">
        <f t="shared" si="17"/>
        <v>0.26608977360725439</v>
      </c>
      <c r="K84" s="75">
        <f t="shared" si="17"/>
        <v>0.19314280200921505</v>
      </c>
      <c r="L84" s="75">
        <f t="shared" si="17"/>
        <v>0.24618680802435289</v>
      </c>
      <c r="M84" s="75">
        <f t="shared" si="17"/>
        <v>0.22899981429897862</v>
      </c>
      <c r="N84" s="72">
        <f>AVERAGE(F84:M84)</f>
        <v>0.25000363917020901</v>
      </c>
      <c r="O84" s="72">
        <f>N84</f>
        <v>0.25000363917020901</v>
      </c>
      <c r="P84" s="72">
        <f>O84</f>
        <v>0.25000363917020901</v>
      </c>
      <c r="Q84" s="72">
        <f>P84</f>
        <v>0.25000363917020901</v>
      </c>
      <c r="R84" s="72">
        <f>Q84</f>
        <v>0.25000363917020901</v>
      </c>
      <c r="S84" s="64" t="s">
        <v>24</v>
      </c>
      <c r="T84" s="64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4"/>
      <c r="T85" s="64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7828.4840000000004</v>
      </c>
      <c r="E86" s="15">
        <f t="shared" si="18"/>
        <v>10273.355</v>
      </c>
      <c r="F86" s="15">
        <f t="shared" si="18"/>
        <v>11052.82</v>
      </c>
      <c r="G86" s="15">
        <f t="shared" si="18"/>
        <v>10246.194</v>
      </c>
      <c r="H86" s="15">
        <f t="shared" si="18"/>
        <v>15206.547</v>
      </c>
      <c r="I86" s="15">
        <f t="shared" si="18"/>
        <v>17963.826000000001</v>
      </c>
      <c r="J86" s="15">
        <f t="shared" si="18"/>
        <v>30272.534</v>
      </c>
      <c r="K86" s="15">
        <f t="shared" si="18"/>
        <v>35288.877999999997</v>
      </c>
      <c r="L86" s="15">
        <f t="shared" si="18"/>
        <v>30372.177</v>
      </c>
      <c r="M86" s="15">
        <f t="shared" si="18"/>
        <v>29321.028999999999</v>
      </c>
      <c r="N86" s="35">
        <f ca="1">N65*N87</f>
        <v>44771.019035011712</v>
      </c>
      <c r="O86" s="35">
        <f ca="1">O65*O87</f>
        <v>53270.392425535538</v>
      </c>
      <c r="P86" s="35">
        <f ca="1">P65*P87</f>
        <v>61562.97257732608</v>
      </c>
      <c r="Q86" s="35">
        <f ca="1">Q65*Q87</f>
        <v>69421.428395137875</v>
      </c>
      <c r="R86" s="35">
        <f ca="1">R65*R87</f>
        <v>76687.92427912433</v>
      </c>
      <c r="S86" s="64"/>
      <c r="T86" s="64"/>
      <c r="U86" s="2"/>
      <c r="V86" s="2"/>
      <c r="W86" s="2"/>
      <c r="X86" s="2"/>
    </row>
    <row r="87" spans="2:24" s="1" customFormat="1">
      <c r="B87" s="2" t="s">
        <v>37</v>
      </c>
      <c r="C87" s="3"/>
      <c r="D87" s="75">
        <f t="shared" ref="D87:M87" si="19">D55</f>
        <v>0.30432258687750241</v>
      </c>
      <c r="E87" s="75">
        <f t="shared" si="19"/>
        <v>0.34681854856405941</v>
      </c>
      <c r="F87" s="75">
        <f t="shared" si="19"/>
        <v>0.33872239542200938</v>
      </c>
      <c r="G87" s="75">
        <f t="shared" si="19"/>
        <v>0.30580965258580056</v>
      </c>
      <c r="H87" s="75">
        <f t="shared" si="19"/>
        <v>0.43003848488236923</v>
      </c>
      <c r="I87" s="75">
        <f t="shared" si="19"/>
        <v>0.37829394684653228</v>
      </c>
      <c r="J87" s="75">
        <f t="shared" si="19"/>
        <v>0.52916553140998779</v>
      </c>
      <c r="K87" s="75">
        <f t="shared" si="19"/>
        <v>0.47780068002310733</v>
      </c>
      <c r="L87" s="75">
        <f t="shared" si="19"/>
        <v>0.43908048246874554</v>
      </c>
      <c r="M87" s="75">
        <f t="shared" si="19"/>
        <v>0.32999666863622296</v>
      </c>
      <c r="N87" s="72">
        <f>AVERAGE(F87:M87)</f>
        <v>0.40361348028434685</v>
      </c>
      <c r="O87" s="72">
        <f>N87</f>
        <v>0.40361348028434685</v>
      </c>
      <c r="P87" s="72">
        <f>O87</f>
        <v>0.40361348028434685</v>
      </c>
      <c r="Q87" s="72">
        <f>P87</f>
        <v>0.40361348028434685</v>
      </c>
      <c r="R87" s="72">
        <f>Q87</f>
        <v>0.40361348028434685</v>
      </c>
      <c r="S87" s="64" t="s">
        <v>24</v>
      </c>
      <c r="T87" s="64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4"/>
      <c r="T88" s="64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-708.28399999999999</v>
      </c>
      <c r="E89" s="15">
        <f t="shared" si="20"/>
        <v>470.61500000000001</v>
      </c>
      <c r="F89" s="15">
        <f t="shared" si="20"/>
        <v>-333.125</v>
      </c>
      <c r="G89" s="15">
        <f t="shared" si="20"/>
        <v>2003.2619999999999</v>
      </c>
      <c r="H89" s="15">
        <f t="shared" si="20"/>
        <v>-357.649</v>
      </c>
      <c r="I89" s="15">
        <f t="shared" si="20"/>
        <v>1004.737</v>
      </c>
      <c r="J89" s="15">
        <f t="shared" si="20"/>
        <v>-4773.8869999999997</v>
      </c>
      <c r="K89" s="15">
        <f t="shared" si="20"/>
        <v>-3996.7020000000002</v>
      </c>
      <c r="L89" s="15">
        <f t="shared" si="20"/>
        <v>1819.1769999999999</v>
      </c>
      <c r="M89" s="15">
        <f t="shared" si="20"/>
        <v>1655.876</v>
      </c>
      <c r="N89" s="35">
        <f ca="1">N90*N65</f>
        <v>-198.60562616186601</v>
      </c>
      <c r="O89" s="35">
        <f ca="1">O90*O65</f>
        <v>-236.30910958913455</v>
      </c>
      <c r="P89" s="35">
        <f ca="1">P90*P65</f>
        <v>-273.09525180885652</v>
      </c>
      <c r="Q89" s="35">
        <f ca="1">Q90*Q65</f>
        <v>-307.95560504632357</v>
      </c>
      <c r="R89" s="35">
        <f ca="1">R90*R65</f>
        <v>-340.19000569539463</v>
      </c>
      <c r="S89" s="64"/>
      <c r="T89" s="64"/>
      <c r="U89" s="2"/>
      <c r="V89" s="2"/>
      <c r="W89" s="2"/>
      <c r="X89" s="2"/>
    </row>
    <row r="90" spans="2:24" s="1" customFormat="1">
      <c r="B90" s="2" t="s">
        <v>37</v>
      </c>
      <c r="C90" s="3"/>
      <c r="D90" s="75">
        <f t="shared" ref="D90:M90" si="21">D58</f>
        <v>-2.7533660300505806E-2</v>
      </c>
      <c r="E90" s="75">
        <f t="shared" si="21"/>
        <v>1.5887508144367138E-2</v>
      </c>
      <c r="F90" s="75">
        <f t="shared" si="21"/>
        <v>-1.0208878636850766E-2</v>
      </c>
      <c r="G90" s="75">
        <f t="shared" si="21"/>
        <v>5.9789699107623384E-2</v>
      </c>
      <c r="H90" s="75">
        <f t="shared" si="21"/>
        <v>-1.0114251057764426E-2</v>
      </c>
      <c r="I90" s="75">
        <f t="shared" si="21"/>
        <v>2.1158406080795052E-2</v>
      </c>
      <c r="J90" s="75">
        <f t="shared" si="21"/>
        <v>-8.3447802924136852E-2</v>
      </c>
      <c r="K90" s="75">
        <f t="shared" si="21"/>
        <v>-5.4114130051108836E-2</v>
      </c>
      <c r="L90" s="75">
        <f t="shared" si="21"/>
        <v>2.6299238110460275E-2</v>
      </c>
      <c r="M90" s="75">
        <f t="shared" si="21"/>
        <v>1.8636234208379055E-2</v>
      </c>
      <c r="N90" s="72">
        <f>AVERAGE(E90:M90)</f>
        <v>-1.7904418909151082E-3</v>
      </c>
      <c r="O90" s="72">
        <f>N90</f>
        <v>-1.7904418909151082E-3</v>
      </c>
      <c r="P90" s="72">
        <f>O90</f>
        <v>-1.7904418909151082E-3</v>
      </c>
      <c r="Q90" s="72">
        <f>P90</f>
        <v>-1.7904418909151082E-3</v>
      </c>
      <c r="R90" s="72">
        <f>Q90</f>
        <v>-1.7904418909151082E-3</v>
      </c>
      <c r="S90" s="64" t="s">
        <v>24</v>
      </c>
      <c r="T90" s="64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4"/>
      <c r="T91" s="64"/>
      <c r="U91" s="2"/>
      <c r="V91" s="2"/>
      <c r="W91" s="2"/>
      <c r="X91" s="2"/>
    </row>
    <row r="92" spans="2:24" s="8" customFormat="1">
      <c r="B92" s="144" t="s">
        <v>25</v>
      </c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83"/>
      <c r="N92" s="65">
        <f ca="1">N81+N83-N86-N89</f>
        <v>27431.440267852398</v>
      </c>
      <c r="O92" s="65">
        <f ca="1">O81+O83-O86-O89</f>
        <v>32882.076995129923</v>
      </c>
      <c r="P92" s="65">
        <f ca="1">P81+P83-P86-P89</f>
        <v>37497.746535060949</v>
      </c>
      <c r="Q92" s="65">
        <f ca="1">Q81+Q83-Q86-Q89</f>
        <v>41040.713295055561</v>
      </c>
      <c r="R92" s="65">
        <f ca="1">R81+R83-R86-R89</f>
        <v>44420.700139758359</v>
      </c>
      <c r="S92" s="16"/>
      <c r="T92" s="7"/>
      <c r="U92" s="7"/>
      <c r="V92" s="7"/>
      <c r="W92" s="7"/>
      <c r="X92" s="7"/>
    </row>
    <row r="93" spans="2:24" s="8" customFormat="1">
      <c r="B93" s="144" t="s">
        <v>26</v>
      </c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83"/>
      <c r="N93" s="65">
        <f ca="1">N92/(1+$C26)^N62</f>
        <v>26274.007451862977</v>
      </c>
      <c r="O93" s="65">
        <f ca="1">O92/(1+$C26)^O62</f>
        <v>28650.963838598549</v>
      </c>
      <c r="P93" s="65">
        <f ca="1">P92/(1+$C26)^P62</f>
        <v>29722.644705163391</v>
      </c>
      <c r="Q93" s="65">
        <f ca="1">Q92/(1+$C26)^Q62</f>
        <v>29593.713674708011</v>
      </c>
      <c r="R93" s="65">
        <f ca="1">R92/(1+$C26)^R62</f>
        <v>29138.839619740724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4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3"/>
      <c r="N95" s="66"/>
      <c r="O95" s="66"/>
      <c r="P95" s="66"/>
      <c r="Q95" s="66"/>
      <c r="R95" s="83">
        <f ca="1">(R92*(1+C27))/(C26-C27)</f>
        <v>571701.20823257056</v>
      </c>
      <c r="S95" s="15"/>
      <c r="T95" s="2"/>
      <c r="U95" s="2"/>
      <c r="V95" s="2"/>
      <c r="W95" s="2"/>
      <c r="X95" s="2"/>
    </row>
    <row r="96" spans="2:24" s="1" customFormat="1">
      <c r="B96" s="144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3"/>
      <c r="N96" s="66"/>
      <c r="O96" s="66"/>
      <c r="P96" s="66"/>
      <c r="Q96" s="66"/>
      <c r="R96" s="83">
        <f ca="1">R95/(1+C26)^R62</f>
        <v>375021.32484829158</v>
      </c>
      <c r="S96" s="15"/>
      <c r="T96" s="2"/>
      <c r="U96" s="2"/>
      <c r="V96" s="2"/>
      <c r="W96" s="2"/>
      <c r="X96" s="2"/>
    </row>
    <row r="97" spans="2:24" s="1" customFormat="1">
      <c r="B97" s="144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2"/>
      <c r="N97" s="66"/>
      <c r="O97" s="66"/>
      <c r="P97" s="66"/>
      <c r="Q97" s="66"/>
      <c r="R97" s="83">
        <f ca="1">SUM(N93:R93)+R96</f>
        <v>518401.49413836526</v>
      </c>
      <c r="S97" s="15"/>
      <c r="T97" s="2"/>
      <c r="U97" s="2"/>
      <c r="V97" s="2"/>
      <c r="W97" s="2"/>
      <c r="X97" s="2"/>
    </row>
    <row r="98" spans="2:24" s="1" customFormat="1">
      <c r="B98" s="144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3"/>
      <c r="N98" s="66"/>
      <c r="O98" s="66"/>
      <c r="P98" s="66"/>
      <c r="Q98" s="66"/>
      <c r="R98" s="83">
        <f>G6</f>
        <v>65316.124000000003</v>
      </c>
      <c r="S98" s="15"/>
      <c r="T98" s="2"/>
      <c r="U98" s="2"/>
      <c r="V98" s="2"/>
      <c r="W98" s="2"/>
      <c r="X98" s="2"/>
    </row>
    <row r="99" spans="2:24" s="1" customFormat="1">
      <c r="B99" s="144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3"/>
      <c r="N99" s="66"/>
      <c r="O99" s="66"/>
      <c r="P99" s="66"/>
      <c r="Q99" s="66"/>
      <c r="R99" s="83">
        <f>G7</f>
        <v>30283.445</v>
      </c>
      <c r="S99" s="15"/>
      <c r="T99" s="2"/>
      <c r="U99" s="2"/>
      <c r="V99" s="2"/>
      <c r="W99" s="2"/>
      <c r="X99" s="2"/>
    </row>
    <row r="100" spans="2:24" s="1" customFormat="1">
      <c r="B100" s="144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2"/>
      <c r="N100" s="66"/>
      <c r="O100" s="66"/>
      <c r="P100" s="66"/>
      <c r="Q100" s="66"/>
      <c r="R100" s="83">
        <f ca="1">R97+R98-R99</f>
        <v>553434.17313836527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7"/>
      <c r="S101" s="2"/>
      <c r="T101" s="2"/>
      <c r="U101" s="2"/>
      <c r="V101" s="2"/>
      <c r="W101" s="2"/>
      <c r="X101" s="2"/>
    </row>
    <row r="102" spans="2:24" s="1" customFormat="1">
      <c r="B102" s="144" t="s">
        <v>63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3"/>
      <c r="N102" s="66"/>
      <c r="O102" s="66"/>
      <c r="P102" s="118"/>
      <c r="Q102" s="19" t="s">
        <v>319</v>
      </c>
      <c r="R102" s="65">
        <v>5187</v>
      </c>
      <c r="S102" s="89" t="s">
        <v>318</v>
      </c>
      <c r="T102" s="2"/>
      <c r="U102" s="2"/>
      <c r="V102" s="2"/>
      <c r="W102" s="2"/>
      <c r="X102" s="2"/>
    </row>
    <row r="103" spans="2:24" s="1" customFormat="1">
      <c r="B103" s="144" t="s">
        <v>224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6"/>
      <c r="O103" s="66"/>
      <c r="P103" s="118"/>
      <c r="Q103" s="66"/>
      <c r="R103" s="68">
        <f ca="1">R100/R102</f>
        <v>106.69638965459134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7"/>
      <c r="Q104" s="13"/>
      <c r="R104" s="114"/>
      <c r="S104" s="31"/>
      <c r="T104" s="2"/>
      <c r="U104" s="2"/>
      <c r="V104" s="2"/>
      <c r="W104" s="2"/>
      <c r="X104" s="2"/>
    </row>
    <row r="105" spans="2:24" s="1" customFormat="1" ht="23">
      <c r="B105" s="152" t="s">
        <v>82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7"/>
      <c r="O105" s="13"/>
      <c r="P105" s="67"/>
      <c r="Q105" s="13"/>
      <c r="R105" s="128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7"/>
      <c r="O106" s="13"/>
      <c r="P106" s="67"/>
      <c r="Q106" s="13"/>
      <c r="R106" s="128"/>
      <c r="S106" s="31"/>
      <c r="T106" s="2"/>
      <c r="U106" s="2"/>
      <c r="V106" s="2"/>
      <c r="W106" s="2"/>
      <c r="X106" s="2"/>
    </row>
    <row r="107" spans="2:24" s="1" customFormat="1">
      <c r="B107" s="144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7">
        <f>E6</f>
        <v>45691</v>
      </c>
      <c r="O107" s="118"/>
      <c r="P107" s="125"/>
      <c r="Q107" s="118"/>
      <c r="R107" s="157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4" t="s">
        <v>78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7">
        <f>N61</f>
        <v>0.91111111111111109</v>
      </c>
      <c r="O108" s="117"/>
      <c r="P108" s="126"/>
      <c r="Q108" s="117"/>
      <c r="R108" s="117">
        <f>R62</f>
        <v>4.4555555555555557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7"/>
      <c r="O109" s="67"/>
      <c r="P109" s="127"/>
      <c r="Q109" s="67"/>
      <c r="R109" s="128"/>
      <c r="S109" s="31"/>
      <c r="T109" s="2"/>
      <c r="U109" s="2"/>
      <c r="V109" s="2"/>
      <c r="W109" s="2"/>
      <c r="X109" s="2"/>
    </row>
    <row r="110" spans="2:24" s="1" customFormat="1">
      <c r="B110" s="144" t="s">
        <v>75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>
        <f ca="1">N81</f>
        <v>44272.08</v>
      </c>
      <c r="O110" s="118"/>
      <c r="P110" s="19" t="s">
        <v>319</v>
      </c>
      <c r="Q110" s="47" t="s">
        <v>79</v>
      </c>
      <c r="R110" s="129">
        <v>64149</v>
      </c>
      <c r="S110" s="2"/>
      <c r="T110" s="2"/>
      <c r="U110" s="2"/>
      <c r="V110" s="2"/>
      <c r="W110" s="2"/>
      <c r="X110" s="2"/>
    </row>
    <row r="111" spans="2:24" s="1" customFormat="1">
      <c r="B111" s="144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5"/>
      <c r="O111" s="118"/>
      <c r="P111" s="19" t="s">
        <v>319</v>
      </c>
      <c r="Q111" s="48" t="s">
        <v>13</v>
      </c>
      <c r="R111" s="145">
        <v>73267</v>
      </c>
      <c r="S111" s="2"/>
      <c r="T111" s="2"/>
      <c r="U111" s="2"/>
      <c r="V111" s="2"/>
      <c r="W111" s="2"/>
      <c r="X111" s="2"/>
    </row>
    <row r="112" spans="2:24" s="1" customFormat="1">
      <c r="B112" s="144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5"/>
      <c r="O112" s="118"/>
      <c r="P112" s="19" t="s">
        <v>319</v>
      </c>
      <c r="Q112" s="49" t="s">
        <v>22</v>
      </c>
      <c r="R112" s="146">
        <v>83654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67"/>
      <c r="P113" s="40"/>
      <c r="Q113" s="67"/>
      <c r="R113" s="16"/>
      <c r="S113" s="2"/>
      <c r="T113" s="2"/>
      <c r="U113" s="2"/>
      <c r="V113" s="2"/>
      <c r="W113" s="2"/>
      <c r="X113" s="2"/>
    </row>
    <row r="114" spans="2:24" s="1" customFormat="1">
      <c r="B114" s="144" t="s">
        <v>77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319</v>
      </c>
      <c r="N114" s="121">
        <v>0</v>
      </c>
      <c r="O114" s="153"/>
      <c r="P114" s="90"/>
      <c r="Q114" s="19" t="s">
        <v>319</v>
      </c>
      <c r="R114" s="130">
        <f>10326*0.03</f>
        <v>309.77999999999997</v>
      </c>
      <c r="S114" s="87" t="s">
        <v>70</v>
      </c>
      <c r="T114" s="87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20"/>
      <c r="O115" s="154"/>
      <c r="P115" s="151"/>
      <c r="Q115" s="67"/>
      <c r="R115" s="16"/>
      <c r="S115" s="82"/>
      <c r="T115" s="3"/>
      <c r="U115" s="2"/>
      <c r="V115" s="2"/>
      <c r="W115" s="2"/>
      <c r="X115" s="2"/>
    </row>
    <row r="116" spans="2:24" s="1" customFormat="1">
      <c r="B116" s="144" t="s">
        <v>76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2">
        <f>N79</f>
        <v>0.16941271025891266</v>
      </c>
      <c r="O116" s="122"/>
      <c r="P116" s="135"/>
      <c r="Q116" s="122"/>
      <c r="R116" s="131">
        <f>R79</f>
        <v>0.2</v>
      </c>
      <c r="S116" s="2"/>
      <c r="T116" s="2"/>
      <c r="U116" s="2"/>
      <c r="V116" s="2"/>
      <c r="W116" s="2"/>
      <c r="X116" s="2"/>
    </row>
    <row r="117" spans="2:24" s="50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5"/>
      <c r="O117" s="67"/>
      <c r="P117" s="40"/>
      <c r="Q117" s="67"/>
      <c r="R117" s="16"/>
      <c r="S117" s="2"/>
      <c r="T117" s="2"/>
      <c r="U117" s="2"/>
      <c r="V117" s="2"/>
      <c r="W117" s="2"/>
      <c r="X117" s="2"/>
    </row>
    <row r="118" spans="2:24" s="50" customFormat="1">
      <c r="B118" s="144" t="s">
        <v>72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>
        <f ca="1">N110-(N114*(1-N116))</f>
        <v>44272.08</v>
      </c>
      <c r="O118" s="123"/>
      <c r="P118" s="136"/>
      <c r="Q118" s="47" t="s">
        <v>79</v>
      </c>
      <c r="R118" s="129">
        <f>R110-(R114*(1-R116))</f>
        <v>63901.175999999999</v>
      </c>
      <c r="S118" s="2"/>
      <c r="T118" s="2"/>
      <c r="U118" s="2"/>
      <c r="V118" s="2"/>
      <c r="W118" s="2"/>
      <c r="X118" s="2"/>
    </row>
    <row r="119" spans="2:24" s="50" customFormat="1">
      <c r="B119" s="144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3"/>
      <c r="O119" s="123"/>
      <c r="P119" s="136"/>
      <c r="Q119" s="48" t="s">
        <v>13</v>
      </c>
      <c r="R119" s="145">
        <f>R111-(R114*(1-R116))</f>
        <v>73019.176000000007</v>
      </c>
      <c r="S119" s="2"/>
      <c r="T119" s="2"/>
      <c r="U119" s="2"/>
      <c r="V119" s="2"/>
      <c r="W119" s="2"/>
      <c r="X119" s="2"/>
    </row>
    <row r="120" spans="2:24" s="50" customFormat="1">
      <c r="B120" s="144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/>
      <c r="O120" s="123"/>
      <c r="P120" s="136"/>
      <c r="Q120" s="49" t="s">
        <v>22</v>
      </c>
      <c r="R120" s="146">
        <f>R112-(R114*(1-R116))</f>
        <v>83406.176000000007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93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3">
        <f>E9</f>
        <v>5185.5143099999996</v>
      </c>
      <c r="O122" s="123"/>
      <c r="P122" s="136"/>
      <c r="Q122" s="123"/>
      <c r="R122" s="133">
        <f>R102</f>
        <v>5187</v>
      </c>
      <c r="S122" s="2"/>
      <c r="T122" s="2"/>
      <c r="U122" s="2"/>
      <c r="V122" s="2"/>
      <c r="W122" s="2"/>
      <c r="X122" s="2"/>
    </row>
    <row r="123" spans="2:24" s="50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9">
        <f>N60</f>
        <v>2025</v>
      </c>
      <c r="O123" s="115"/>
      <c r="P123" s="137"/>
      <c r="Q123" s="115"/>
      <c r="R123" s="132"/>
      <c r="S123" s="2"/>
      <c r="T123" s="2"/>
      <c r="U123" s="2"/>
      <c r="V123" s="2"/>
      <c r="W123" s="2"/>
      <c r="X123" s="2"/>
    </row>
    <row r="124" spans="2:24" s="50" customFormat="1">
      <c r="B124" s="144" t="s">
        <v>73</v>
      </c>
      <c r="C124" s="17"/>
      <c r="D124" s="17"/>
      <c r="E124" s="17"/>
      <c r="F124" s="144"/>
      <c r="G124" s="144"/>
      <c r="H124" s="19"/>
      <c r="I124" s="19" t="s">
        <v>319</v>
      </c>
      <c r="J124" s="144">
        <f>IS!V28</f>
        <v>4.12</v>
      </c>
      <c r="K124" s="144">
        <f>IS!W28</f>
        <v>6.25</v>
      </c>
      <c r="L124" s="144">
        <f>IS!X28</f>
        <v>5.17</v>
      </c>
      <c r="M124" s="144">
        <f>IS!Y28</f>
        <v>6.95</v>
      </c>
      <c r="N124" s="117">
        <f ca="1">N118/N122</f>
        <v>8.5376449380582287</v>
      </c>
      <c r="O124" s="117"/>
      <c r="P124" s="138"/>
      <c r="Q124" s="47" t="s">
        <v>79</v>
      </c>
      <c r="R124" s="140">
        <f>R118/R122</f>
        <v>12.319486408328514</v>
      </c>
      <c r="S124" s="2"/>
      <c r="T124" s="2"/>
      <c r="U124" s="2"/>
      <c r="V124" s="2"/>
      <c r="W124" s="2"/>
      <c r="X124" s="2"/>
    </row>
    <row r="125" spans="2:24" s="50" customFormat="1">
      <c r="B125" s="144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7"/>
      <c r="O125" s="117"/>
      <c r="P125" s="138"/>
      <c r="Q125" s="48" t="s">
        <v>13</v>
      </c>
      <c r="R125" s="141">
        <f>R119/R122</f>
        <v>14.077342587237325</v>
      </c>
      <c r="S125" s="2"/>
      <c r="T125" s="2"/>
      <c r="U125" s="2"/>
      <c r="V125" s="2"/>
      <c r="W125" s="2"/>
      <c r="X125" s="2"/>
    </row>
    <row r="126" spans="2:24" s="50" customFormat="1">
      <c r="B126" s="144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7"/>
      <c r="O126" s="117"/>
      <c r="P126" s="138"/>
      <c r="Q126" s="49" t="s">
        <v>22</v>
      </c>
      <c r="R126" s="142">
        <f>R120/R122</f>
        <v>16.079848852901485</v>
      </c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94</v>
      </c>
      <c r="C128" s="17"/>
      <c r="D128" s="17"/>
      <c r="E128" s="17"/>
      <c r="F128" s="17"/>
      <c r="G128" s="17"/>
      <c r="H128" s="17"/>
      <c r="I128" s="17"/>
      <c r="J128" s="17"/>
      <c r="K128" s="19" t="s">
        <v>319</v>
      </c>
      <c r="L128" s="118">
        <v>104</v>
      </c>
      <c r="M128" s="144">
        <v>208</v>
      </c>
      <c r="N128" s="156">
        <f>E8</f>
        <v>202.15</v>
      </c>
      <c r="O128" s="117"/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7"/>
      <c r="M129" s="7"/>
      <c r="N129" s="116"/>
      <c r="O129" s="116"/>
      <c r="P129" s="139"/>
      <c r="Q129" s="116"/>
      <c r="R129" s="134"/>
      <c r="S129" s="2"/>
      <c r="T129" s="2"/>
      <c r="U129" s="2"/>
      <c r="V129" s="2"/>
      <c r="W129" s="2"/>
      <c r="X129" s="2"/>
    </row>
    <row r="130" spans="2:24" s="50" customFormat="1">
      <c r="B130" s="144" t="s">
        <v>96</v>
      </c>
      <c r="C130" s="17"/>
      <c r="D130" s="17"/>
      <c r="E130" s="17"/>
      <c r="F130" s="17"/>
      <c r="G130" s="17"/>
      <c r="H130" s="17"/>
      <c r="I130" s="17"/>
      <c r="J130" s="17"/>
      <c r="K130" s="144"/>
      <c r="L130" s="118"/>
      <c r="M130" s="144"/>
      <c r="N130" s="117"/>
      <c r="O130" s="117">
        <f ca="1">AVERAGE(H124:N124)</f>
        <v>6.205528987611646</v>
      </c>
      <c r="P130" s="138"/>
      <c r="Q130" s="117"/>
      <c r="R130" s="124"/>
      <c r="S130" s="2"/>
      <c r="T130" s="2"/>
      <c r="U130" s="2"/>
      <c r="V130" s="2"/>
      <c r="W130" s="2"/>
      <c r="X130" s="2"/>
    </row>
    <row r="131" spans="2:24" s="50" customFormat="1">
      <c r="B131" s="144" t="s">
        <v>97</v>
      </c>
      <c r="C131" s="17"/>
      <c r="D131" s="17"/>
      <c r="E131" s="17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>AVERAGE(L128:N128)</f>
        <v>171.38333333333333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7"/>
      <c r="M132" s="7"/>
      <c r="N132" s="116"/>
      <c r="O132" s="116"/>
      <c r="P132" s="139"/>
      <c r="Q132" s="116"/>
      <c r="R132" s="134"/>
      <c r="S132" s="2"/>
      <c r="T132" s="2"/>
      <c r="U132" s="2"/>
      <c r="V132" s="2"/>
      <c r="W132" s="2"/>
      <c r="X132" s="2"/>
    </row>
    <row r="133" spans="2:24" s="50" customFormat="1">
      <c r="B133" s="144" t="s">
        <v>99</v>
      </c>
      <c r="C133" s="144"/>
      <c r="D133" s="118">
        <v>1.25</v>
      </c>
      <c r="E133" s="144"/>
      <c r="F133" s="17"/>
      <c r="G133" s="17"/>
      <c r="H133" s="17"/>
      <c r="I133" s="17"/>
      <c r="J133" s="17"/>
      <c r="K133" s="144"/>
      <c r="L133" s="118"/>
      <c r="M133" s="144"/>
      <c r="N133" s="117"/>
      <c r="O133" s="117">
        <f ca="1">O130*D133</f>
        <v>7.7569112345145577</v>
      </c>
      <c r="P133" s="138"/>
      <c r="Q133" s="117"/>
      <c r="R133" s="124"/>
      <c r="S133" s="2"/>
      <c r="T133" s="2"/>
      <c r="U133" s="2"/>
      <c r="V133" s="2"/>
      <c r="W133" s="2"/>
      <c r="X133" s="2"/>
    </row>
    <row r="134" spans="2:24" s="50" customFormat="1">
      <c r="B134" s="144" t="s">
        <v>100</v>
      </c>
      <c r="C134" s="144"/>
      <c r="D134" s="118">
        <v>0.75</v>
      </c>
      <c r="E134" s="144"/>
      <c r="F134" s="17"/>
      <c r="G134" s="17"/>
      <c r="H134" s="17"/>
      <c r="I134" s="17"/>
      <c r="J134" s="17"/>
      <c r="K134" s="144"/>
      <c r="L134" s="118"/>
      <c r="M134" s="144"/>
      <c r="N134" s="117"/>
      <c r="O134" s="117">
        <f>O131*D134</f>
        <v>128.53749999999999</v>
      </c>
      <c r="P134" s="138"/>
      <c r="Q134" s="117"/>
      <c r="R134" s="124"/>
      <c r="S134" s="2"/>
      <c r="T134" s="2"/>
      <c r="U134" s="2"/>
      <c r="V134" s="2"/>
      <c r="W134" s="2"/>
      <c r="X134" s="2"/>
    </row>
    <row r="135" spans="2:24" s="50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6"/>
      <c r="O135" s="116"/>
      <c r="P135" s="139"/>
      <c r="Q135" s="116"/>
      <c r="R135" s="134"/>
      <c r="S135" s="2"/>
      <c r="T135" s="2"/>
      <c r="U135" s="2"/>
      <c r="V135" s="2"/>
      <c r="W135" s="2"/>
      <c r="X135" s="2"/>
    </row>
    <row r="136" spans="2:24" s="50" customFormat="1">
      <c r="B136" s="144" t="s">
        <v>95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7" t="s">
        <v>79</v>
      </c>
      <c r="R136" s="147">
        <f ca="1">R124/O133</f>
        <v>1.5881948414612084</v>
      </c>
      <c r="S136" s="2"/>
      <c r="T136" s="2"/>
      <c r="U136" s="2"/>
      <c r="V136" s="2"/>
      <c r="W136" s="2"/>
      <c r="X136" s="2"/>
    </row>
    <row r="137" spans="2:24" s="50" customFormat="1">
      <c r="B137" s="124"/>
      <c r="C137" s="17"/>
      <c r="D137" s="119"/>
      <c r="E137" s="17"/>
      <c r="F137" s="17"/>
      <c r="G137" s="17"/>
      <c r="H137" s="17"/>
      <c r="I137" s="17"/>
      <c r="J137" s="17"/>
      <c r="K137" s="17"/>
      <c r="L137" s="17"/>
      <c r="M137" s="17"/>
      <c r="N137" s="124"/>
      <c r="O137" s="144"/>
      <c r="P137" s="143"/>
      <c r="Q137" s="48" t="s">
        <v>13</v>
      </c>
      <c r="R137" s="148">
        <f ca="1">R125/O133</f>
        <v>1.8148129018931995</v>
      </c>
      <c r="S137" s="2"/>
      <c r="T137" s="2"/>
      <c r="U137" s="2"/>
      <c r="V137" s="2"/>
      <c r="W137" s="2"/>
      <c r="X137" s="2"/>
    </row>
    <row r="138" spans="2:24" s="50" customFormat="1">
      <c r="B138" s="144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9" t="s">
        <v>22</v>
      </c>
      <c r="R138" s="149">
        <f ca="1">R126/O133</f>
        <v>2.0729705892925296</v>
      </c>
      <c r="S138" s="2"/>
      <c r="T138" s="2"/>
      <c r="U138" s="2"/>
      <c r="V138" s="2"/>
      <c r="W138" s="2"/>
      <c r="X138" s="2"/>
    </row>
    <row r="139" spans="2:24" s="50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50"/>
      <c r="O139" s="7"/>
      <c r="P139" s="127"/>
      <c r="Q139" s="67"/>
      <c r="R139" s="16"/>
      <c r="S139" s="2"/>
      <c r="T139" s="2"/>
      <c r="U139" s="2"/>
      <c r="V139" s="2"/>
      <c r="W139" s="2"/>
      <c r="X139" s="2"/>
    </row>
    <row r="140" spans="2:24" s="50" customFormat="1">
      <c r="B140" s="144" t="s">
        <v>83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7" t="s">
        <v>79</v>
      </c>
      <c r="R140" s="140">
        <f ca="1">R136*O134</f>
        <v>204.14259443432007</v>
      </c>
      <c r="S140" s="2"/>
      <c r="T140" s="2"/>
      <c r="U140" s="2"/>
      <c r="V140" s="2"/>
      <c r="W140" s="2"/>
      <c r="X140" s="2"/>
    </row>
    <row r="141" spans="2:24" s="50" customFormat="1">
      <c r="B141" s="124"/>
      <c r="C141" s="17"/>
      <c r="D141" s="119"/>
      <c r="E141" s="17"/>
      <c r="F141" s="17"/>
      <c r="G141" s="17"/>
      <c r="H141" s="17"/>
      <c r="I141" s="17"/>
      <c r="J141" s="17"/>
      <c r="K141" s="17"/>
      <c r="L141" s="17"/>
      <c r="M141" s="17"/>
      <c r="N141" s="124"/>
      <c r="O141" s="144"/>
      <c r="P141" s="143"/>
      <c r="Q141" s="48" t="s">
        <v>13</v>
      </c>
      <c r="R141" s="141">
        <f ca="1">R137*O134</f>
        <v>233.27151337709714</v>
      </c>
      <c r="S141" s="2"/>
      <c r="T141" s="2"/>
      <c r="U141" s="2"/>
      <c r="V141" s="2"/>
      <c r="W141" s="2"/>
      <c r="X141" s="2"/>
    </row>
    <row r="142" spans="2:24" s="50" customFormat="1">
      <c r="B142" s="144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4"/>
      <c r="O142" s="144"/>
      <c r="P142" s="143"/>
      <c r="Q142" s="49" t="s">
        <v>22</v>
      </c>
      <c r="R142" s="142">
        <f ca="1">R138*O134</f>
        <v>266.45445712118851</v>
      </c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7" t="s">
        <v>321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50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50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50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F41"/>
  <sheetViews>
    <sheetView topLeftCell="F1" workbookViewId="0">
      <selection sqref="A1:AF41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32">
      <c r="A1" s="162" t="s">
        <v>110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  <c r="AB1" s="164"/>
      <c r="AC1" s="164"/>
      <c r="AD1" s="164"/>
      <c r="AE1" s="164"/>
      <c r="AF1" s="164"/>
    </row>
    <row r="2" spans="1:3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  <c r="AD2" s="164"/>
      <c r="AE2" s="164"/>
      <c r="AF2" s="164"/>
    </row>
    <row r="3" spans="1:32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  <c r="AB3" s="164"/>
      <c r="AC3" s="164"/>
      <c r="AD3" s="164"/>
      <c r="AE3" s="164"/>
      <c r="AF3" s="164"/>
    </row>
    <row r="4" spans="1:32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  <c r="AB4" s="164"/>
      <c r="AC4" s="164"/>
      <c r="AD4" s="164"/>
      <c r="AE4" s="164"/>
      <c r="AF4" s="164"/>
    </row>
    <row r="5" spans="1:32">
      <c r="A5" s="52" t="s">
        <v>5</v>
      </c>
      <c r="B5" s="52">
        <v>3754.3220000000001</v>
      </c>
      <c r="C5" s="52">
        <v>4671.799</v>
      </c>
      <c r="D5" s="52">
        <v>5950.3810000000003</v>
      </c>
      <c r="E5" s="52">
        <v>8008.0950000000003</v>
      </c>
      <c r="F5" s="52">
        <v>8032.2659999999996</v>
      </c>
      <c r="G5" s="52">
        <v>9761.0079999999998</v>
      </c>
      <c r="H5" s="52">
        <v>9955.2099999999991</v>
      </c>
      <c r="I5" s="52">
        <v>10048.339</v>
      </c>
      <c r="J5" s="52">
        <v>9171.4670000000006</v>
      </c>
      <c r="K5" s="52">
        <v>14030.710999999999</v>
      </c>
      <c r="L5" s="52">
        <v>14115.687</v>
      </c>
      <c r="M5" s="52">
        <v>17446.343000000001</v>
      </c>
      <c r="N5" s="52">
        <v>20085.364000000001</v>
      </c>
      <c r="O5" s="52">
        <v>24331.38</v>
      </c>
      <c r="P5" s="52">
        <v>25724.294999999998</v>
      </c>
      <c r="Q5" s="52">
        <v>29621.7</v>
      </c>
      <c r="R5" s="52">
        <v>32630.91</v>
      </c>
      <c r="S5" s="52">
        <v>33505.135999999999</v>
      </c>
      <c r="T5" s="52">
        <v>35360.898000000001</v>
      </c>
      <c r="U5" s="52">
        <v>47486.421999999999</v>
      </c>
      <c r="V5" s="52">
        <v>57208.061000000002</v>
      </c>
      <c r="W5" s="52">
        <v>73856.902000000002</v>
      </c>
      <c r="X5" s="52">
        <v>69172.232000000004</v>
      </c>
      <c r="Y5" s="52">
        <v>88852.5</v>
      </c>
      <c r="Z5" s="52">
        <v>88852.5</v>
      </c>
      <c r="AA5" s="52"/>
      <c r="AB5" s="164"/>
      <c r="AC5" s="164"/>
      <c r="AD5" s="164"/>
      <c r="AE5" s="164"/>
      <c r="AF5" s="164"/>
    </row>
    <row r="6" spans="1:32">
      <c r="A6" s="52" t="s">
        <v>121</v>
      </c>
      <c r="B6" s="166">
        <v>2878.239</v>
      </c>
      <c r="C6" s="166">
        <v>3166.5079999999998</v>
      </c>
      <c r="D6" s="166">
        <v>3755.8789999999999</v>
      </c>
      <c r="E6" s="166">
        <v>4402.0879999999997</v>
      </c>
      <c r="F6" s="166">
        <v>4470.5200000000004</v>
      </c>
      <c r="G6" s="166">
        <v>4970.2060000000001</v>
      </c>
      <c r="H6" s="166">
        <v>5562.47</v>
      </c>
      <c r="I6" s="166">
        <v>5773.0420000000004</v>
      </c>
      <c r="J6" s="166">
        <v>5160.768</v>
      </c>
      <c r="K6" s="166">
        <v>7106.1660000000002</v>
      </c>
      <c r="L6" s="166">
        <v>7700.2820000000002</v>
      </c>
      <c r="M6" s="166">
        <v>9041.0409999999993</v>
      </c>
      <c r="N6" s="166">
        <v>10619.362999999999</v>
      </c>
      <c r="O6" s="166">
        <v>12283.562</v>
      </c>
      <c r="P6" s="166">
        <v>13208.63</v>
      </c>
      <c r="Q6" s="166">
        <v>14783.429</v>
      </c>
      <c r="R6" s="166">
        <v>16111.642</v>
      </c>
      <c r="S6" s="166">
        <v>17331.039000000001</v>
      </c>
      <c r="T6" s="166">
        <v>19078.076000000001</v>
      </c>
      <c r="U6" s="166">
        <v>22271.635999999999</v>
      </c>
      <c r="V6" s="166">
        <v>27673.163</v>
      </c>
      <c r="W6" s="166">
        <v>29868.346000000001</v>
      </c>
      <c r="X6" s="166">
        <v>31570.485000000001</v>
      </c>
      <c r="Y6" s="166">
        <v>38986.379000000001</v>
      </c>
      <c r="Z6" s="166">
        <v>38986.379000000001</v>
      </c>
      <c r="AA6" s="52"/>
      <c r="AB6" s="164"/>
      <c r="AC6" s="164"/>
      <c r="AD6" s="164"/>
      <c r="AE6" s="164"/>
      <c r="AF6" s="164"/>
    </row>
    <row r="7" spans="1:32">
      <c r="A7" s="52" t="s">
        <v>122</v>
      </c>
      <c r="B7" s="52">
        <v>876.08299999999997</v>
      </c>
      <c r="C7" s="52">
        <v>1505.2909999999999</v>
      </c>
      <c r="D7" s="52">
        <v>2194.502</v>
      </c>
      <c r="E7" s="52">
        <v>3606.0070000000001</v>
      </c>
      <c r="F7" s="52">
        <v>3561.7460000000001</v>
      </c>
      <c r="G7" s="52">
        <v>4790.8019999999997</v>
      </c>
      <c r="H7" s="52">
        <v>4392.74</v>
      </c>
      <c r="I7" s="52">
        <v>4275.2969999999996</v>
      </c>
      <c r="J7" s="52">
        <v>4010.6990000000001</v>
      </c>
      <c r="K7" s="52">
        <v>6924.5450000000001</v>
      </c>
      <c r="L7" s="52">
        <v>6415.4049999999997</v>
      </c>
      <c r="M7" s="52">
        <v>8405.3019999999997</v>
      </c>
      <c r="N7" s="52">
        <v>9466.0010000000002</v>
      </c>
      <c r="O7" s="52">
        <v>12047.817999999999</v>
      </c>
      <c r="P7" s="52">
        <v>12515.665000000001</v>
      </c>
      <c r="Q7" s="52">
        <v>14838.271000000001</v>
      </c>
      <c r="R7" s="52">
        <v>16519.268</v>
      </c>
      <c r="S7" s="52">
        <v>16174.097</v>
      </c>
      <c r="T7" s="52">
        <v>16282.822</v>
      </c>
      <c r="U7" s="52">
        <v>25214.786</v>
      </c>
      <c r="V7" s="52">
        <v>29534.898000000001</v>
      </c>
      <c r="W7" s="52">
        <v>43988.555999999997</v>
      </c>
      <c r="X7" s="52">
        <v>37601.747000000003</v>
      </c>
      <c r="Y7" s="52">
        <v>49866.120999999999</v>
      </c>
      <c r="Z7" s="52">
        <v>49866.120999999999</v>
      </c>
      <c r="AA7" s="52"/>
      <c r="AB7" s="164"/>
      <c r="AC7" s="164"/>
      <c r="AD7" s="164"/>
      <c r="AE7" s="164"/>
      <c r="AF7" s="164"/>
    </row>
    <row r="8" spans="1:3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164"/>
      <c r="AC8" s="164"/>
      <c r="AD8" s="164"/>
      <c r="AE8" s="164"/>
      <c r="AF8" s="164"/>
    </row>
    <row r="9" spans="1:32">
      <c r="A9" s="167" t="s">
        <v>123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164"/>
      <c r="AC9" s="164"/>
      <c r="AD9" s="164"/>
      <c r="AE9" s="164"/>
      <c r="AF9" s="164"/>
    </row>
    <row r="10" spans="1:32">
      <c r="A10" s="52" t="s">
        <v>124</v>
      </c>
      <c r="B10" s="52">
        <v>313.28399999999999</v>
      </c>
      <c r="C10" s="52">
        <v>258.87799999999999</v>
      </c>
      <c r="D10" s="52">
        <v>319.05500000000001</v>
      </c>
      <c r="E10" s="52">
        <v>461.096</v>
      </c>
      <c r="F10" s="52">
        <v>398.28500000000003</v>
      </c>
      <c r="G10" s="52">
        <v>383.86599999999999</v>
      </c>
      <c r="H10" s="52">
        <v>391.24400000000003</v>
      </c>
      <c r="I10" s="52">
        <v>477.54700000000003</v>
      </c>
      <c r="J10" s="52">
        <v>489.15699999999998</v>
      </c>
      <c r="K10" s="52">
        <v>607.71699999999998</v>
      </c>
      <c r="L10" s="52">
        <v>617.57299999999998</v>
      </c>
      <c r="M10" s="52">
        <v>761.90700000000004</v>
      </c>
      <c r="N10" s="52">
        <v>786.82399999999996</v>
      </c>
      <c r="O10" s="52">
        <v>766.16700000000003</v>
      </c>
      <c r="P10" s="52">
        <v>699.04100000000005</v>
      </c>
      <c r="Q10" s="52">
        <v>803</v>
      </c>
      <c r="R10" s="52">
        <v>907.01599999999996</v>
      </c>
      <c r="S10" s="52">
        <v>852.88599999999997</v>
      </c>
      <c r="T10" s="52">
        <v>928.18</v>
      </c>
      <c r="U10" s="52">
        <v>1261.232</v>
      </c>
      <c r="V10" s="52">
        <v>1603.288</v>
      </c>
      <c r="W10" s="52">
        <v>2069.8310000000001</v>
      </c>
      <c r="X10" s="52">
        <v>2286.7379999999998</v>
      </c>
      <c r="Y10" s="52">
        <v>2974.4</v>
      </c>
      <c r="Z10" s="52">
        <v>2974.4</v>
      </c>
      <c r="AA10" s="52"/>
      <c r="AB10" s="164"/>
      <c r="AC10" s="164"/>
      <c r="AD10" s="164"/>
      <c r="AE10" s="164"/>
      <c r="AF10" s="164"/>
    </row>
    <row r="11" spans="1:32">
      <c r="A11" s="52" t="s">
        <v>125</v>
      </c>
      <c r="B11" s="52">
        <v>325.25099999999998</v>
      </c>
      <c r="C11" s="52">
        <v>337.84100000000001</v>
      </c>
      <c r="D11" s="52">
        <v>372.89600000000002</v>
      </c>
      <c r="E11" s="52">
        <v>390.15800000000002</v>
      </c>
      <c r="F11" s="52">
        <v>422.35199999999998</v>
      </c>
      <c r="G11" s="52">
        <v>494.11399999999998</v>
      </c>
      <c r="H11" s="52">
        <v>553.34500000000003</v>
      </c>
      <c r="I11" s="52">
        <v>647.88300000000004</v>
      </c>
      <c r="J11" s="52">
        <v>669.64800000000002</v>
      </c>
      <c r="K11" s="52">
        <v>993.48900000000003</v>
      </c>
      <c r="L11" s="52">
        <v>1118.325</v>
      </c>
      <c r="M11" s="52">
        <v>1390.5250000000001</v>
      </c>
      <c r="N11" s="52">
        <v>1613.28</v>
      </c>
      <c r="O11" s="52">
        <v>1812.6110000000001</v>
      </c>
      <c r="P11" s="52">
        <v>1998.89</v>
      </c>
      <c r="Q11" s="52">
        <v>2225.2060000000001</v>
      </c>
      <c r="R11" s="52">
        <v>2695.1709999999998</v>
      </c>
      <c r="S11" s="52">
        <v>2790.431</v>
      </c>
      <c r="T11" s="52">
        <v>3021.2069999999999</v>
      </c>
      <c r="U11" s="52">
        <v>3882.0830000000001</v>
      </c>
      <c r="V11" s="52">
        <v>4495.2560000000003</v>
      </c>
      <c r="W11" s="52">
        <v>5326.2449999999999</v>
      </c>
      <c r="X11" s="52">
        <v>5835.56</v>
      </c>
      <c r="Y11" s="52">
        <v>6268.1930000000002</v>
      </c>
      <c r="Z11" s="52">
        <v>6268.1930000000002</v>
      </c>
      <c r="AA11" s="52"/>
      <c r="AB11" s="164"/>
      <c r="AC11" s="164"/>
      <c r="AD11" s="164"/>
      <c r="AE11" s="164"/>
      <c r="AF11" s="164"/>
    </row>
    <row r="12" spans="1:32">
      <c r="A12" s="52" t="s">
        <v>126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164"/>
      <c r="AC12" s="164"/>
      <c r="AD12" s="164"/>
      <c r="AE12" s="164"/>
      <c r="AF12" s="164"/>
    </row>
    <row r="13" spans="1:32">
      <c r="A13" s="52" t="s">
        <v>127</v>
      </c>
      <c r="B13" s="166">
        <v>7.9649999999999999</v>
      </c>
      <c r="C13" s="166"/>
      <c r="D13" s="166"/>
      <c r="E13" s="166"/>
      <c r="F13" s="166">
        <v>-1E-3</v>
      </c>
      <c r="G13" s="166"/>
      <c r="H13" s="166"/>
      <c r="I13" s="166"/>
      <c r="J13" s="166"/>
      <c r="K13" s="166"/>
      <c r="L13" s="166">
        <v>1E-3</v>
      </c>
      <c r="M13" s="166">
        <v>0.19900000000000001</v>
      </c>
      <c r="N13" s="166">
        <v>5.6000000000000001E-2</v>
      </c>
      <c r="O13" s="166">
        <v>1.3140000000000001</v>
      </c>
      <c r="P13" s="166">
        <v>6.0540000000000003</v>
      </c>
      <c r="Q13" s="166">
        <v>0.52100000000000002</v>
      </c>
      <c r="R13" s="166">
        <v>8.9339999999999993</v>
      </c>
      <c r="S13" s="166">
        <v>68.191000000000003</v>
      </c>
      <c r="T13" s="166">
        <v>16.457999999999998</v>
      </c>
      <c r="U13" s="166">
        <v>-25.044</v>
      </c>
      <c r="V13" s="166">
        <v>11.917999999999999</v>
      </c>
      <c r="W13" s="166">
        <v>13.728999999999999</v>
      </c>
      <c r="X13" s="166">
        <v>-6.048</v>
      </c>
      <c r="Y13" s="166">
        <v>37.759</v>
      </c>
      <c r="Z13" s="166">
        <v>37.759</v>
      </c>
      <c r="AA13" s="52"/>
      <c r="AB13" s="164"/>
      <c r="AC13" s="164"/>
      <c r="AD13" s="164"/>
      <c r="AE13" s="164"/>
      <c r="AF13" s="164"/>
    </row>
    <row r="14" spans="1:32">
      <c r="A14" s="167" t="s">
        <v>128</v>
      </c>
      <c r="B14" s="52">
        <v>229.583</v>
      </c>
      <c r="C14" s="52">
        <v>908.572</v>
      </c>
      <c r="D14" s="52">
        <v>1502.5509999999999</v>
      </c>
      <c r="E14" s="52">
        <v>2754.7530000000002</v>
      </c>
      <c r="F14" s="52">
        <v>2741.11</v>
      </c>
      <c r="G14" s="52">
        <v>3912.8220000000001</v>
      </c>
      <c r="H14" s="52">
        <v>3448.1509999999998</v>
      </c>
      <c r="I14" s="52">
        <v>3149.8670000000002</v>
      </c>
      <c r="J14" s="52">
        <v>2851.8939999999998</v>
      </c>
      <c r="K14" s="52">
        <v>5323.3389999999999</v>
      </c>
      <c r="L14" s="52">
        <v>4679.5060000000003</v>
      </c>
      <c r="M14" s="52">
        <v>6252.6710000000003</v>
      </c>
      <c r="N14" s="52">
        <v>7065.8410000000003</v>
      </c>
      <c r="O14" s="52">
        <v>9467.7260000000006</v>
      </c>
      <c r="P14" s="52">
        <v>9811.68</v>
      </c>
      <c r="Q14" s="52">
        <v>11809.544</v>
      </c>
      <c r="R14" s="52">
        <v>12908.147000000001</v>
      </c>
      <c r="S14" s="52">
        <v>12462.589</v>
      </c>
      <c r="T14" s="52">
        <v>12316.977000000001</v>
      </c>
      <c r="U14" s="52">
        <v>20096.514999999999</v>
      </c>
      <c r="V14" s="52">
        <v>23424.436000000002</v>
      </c>
      <c r="W14" s="52">
        <v>36578.750999999997</v>
      </c>
      <c r="X14" s="52">
        <v>29485.496999999999</v>
      </c>
      <c r="Y14" s="52">
        <v>40585.769</v>
      </c>
      <c r="Z14" s="52">
        <v>40585.769</v>
      </c>
      <c r="AA14" s="52"/>
      <c r="AB14" s="164"/>
      <c r="AC14" s="164"/>
      <c r="AD14" s="164"/>
      <c r="AE14" s="164"/>
      <c r="AF14" s="164"/>
    </row>
    <row r="15" spans="1:3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164"/>
      <c r="AC15" s="164"/>
      <c r="AD15" s="164"/>
      <c r="AE15" s="164"/>
      <c r="AF15" s="164"/>
    </row>
    <row r="16" spans="1:32">
      <c r="A16" s="52" t="s">
        <v>129</v>
      </c>
      <c r="B16" s="52"/>
      <c r="C16" s="52"/>
      <c r="D16" s="52"/>
      <c r="E16" s="52"/>
      <c r="F16" s="52"/>
      <c r="G16" s="52"/>
      <c r="H16" s="52"/>
      <c r="I16" s="52">
        <v>143.53</v>
      </c>
      <c r="J16" s="52">
        <v>68.516999999999996</v>
      </c>
      <c r="K16" s="52">
        <v>41.463000000000001</v>
      </c>
      <c r="L16" s="52">
        <v>28.190999999999999</v>
      </c>
      <c r="M16" s="52">
        <v>21.512</v>
      </c>
      <c r="N16" s="52">
        <v>-27.277999999999999</v>
      </c>
      <c r="O16" s="52">
        <v>-16.126999999999999</v>
      </c>
      <c r="P16" s="52">
        <v>28.635999999999999</v>
      </c>
      <c r="Q16" s="52">
        <v>94.105000000000004</v>
      </c>
      <c r="R16" s="52">
        <v>204.791</v>
      </c>
      <c r="S16" s="52">
        <v>378.245</v>
      </c>
      <c r="T16" s="52">
        <v>427.59199999999998</v>
      </c>
      <c r="U16" s="52">
        <v>245.964</v>
      </c>
      <c r="V16" s="52">
        <v>10.617000000000001</v>
      </c>
      <c r="W16" s="52">
        <v>348.16800000000001</v>
      </c>
      <c r="X16" s="52">
        <v>1545.3340000000001</v>
      </c>
      <c r="Y16" s="52">
        <v>2355.17</v>
      </c>
      <c r="Z16" s="52">
        <v>2355.17</v>
      </c>
      <c r="AA16" s="52"/>
      <c r="AB16" s="164"/>
      <c r="AC16" s="164"/>
      <c r="AD16" s="164"/>
      <c r="AE16" s="164"/>
      <c r="AF16" s="164"/>
    </row>
    <row r="17" spans="1:32">
      <c r="A17" s="52" t="s">
        <v>130</v>
      </c>
      <c r="B17" s="166">
        <v>62.85</v>
      </c>
      <c r="C17" s="166">
        <v>-124.941</v>
      </c>
      <c r="D17" s="166">
        <v>-117.652</v>
      </c>
      <c r="E17" s="166">
        <v>108.377</v>
      </c>
      <c r="F17" s="166">
        <v>99.277000000000001</v>
      </c>
      <c r="G17" s="166">
        <v>188.42500000000001</v>
      </c>
      <c r="H17" s="166">
        <v>305.19</v>
      </c>
      <c r="I17" s="166">
        <v>68.706000000000003</v>
      </c>
      <c r="J17" s="166">
        <v>40.045999999999999</v>
      </c>
      <c r="K17" s="166">
        <v>329.59399999999999</v>
      </c>
      <c r="L17" s="166">
        <v>90.495000000000005</v>
      </c>
      <c r="M17" s="166">
        <v>-19.605</v>
      </c>
      <c r="N17" s="166">
        <v>227.16800000000001</v>
      </c>
      <c r="O17" s="166">
        <v>183.33500000000001</v>
      </c>
      <c r="P17" s="166">
        <v>848.072</v>
      </c>
      <c r="Q17" s="166">
        <v>156.21600000000001</v>
      </c>
      <c r="R17" s="166">
        <v>112.517</v>
      </c>
      <c r="S17" s="166">
        <v>73.873000000000005</v>
      </c>
      <c r="T17" s="166">
        <v>139.601</v>
      </c>
      <c r="U17" s="166">
        <v>391.07299999999998</v>
      </c>
      <c r="V17" s="166">
        <v>459.77199999999999</v>
      </c>
      <c r="W17" s="166">
        <v>397.14699999999999</v>
      </c>
      <c r="X17" s="166">
        <v>301.137</v>
      </c>
      <c r="Y17" s="166">
        <v>216.98</v>
      </c>
      <c r="Z17" s="166">
        <v>216.98</v>
      </c>
      <c r="AA17" s="52"/>
      <c r="AB17" s="164"/>
      <c r="AC17" s="164"/>
      <c r="AD17" s="164"/>
      <c r="AE17" s="164"/>
      <c r="AF17" s="164"/>
    </row>
    <row r="18" spans="1:32">
      <c r="A18" s="52" t="s">
        <v>131</v>
      </c>
      <c r="B18" s="167">
        <v>292.43299999999999</v>
      </c>
      <c r="C18" s="167">
        <v>783.63099999999997</v>
      </c>
      <c r="D18" s="167">
        <v>1384.8989999999999</v>
      </c>
      <c r="E18" s="167">
        <v>2863.13</v>
      </c>
      <c r="F18" s="167">
        <v>2840.3870000000002</v>
      </c>
      <c r="G18" s="167">
        <v>4101.2470000000003</v>
      </c>
      <c r="H18" s="167">
        <v>3753.3409999999999</v>
      </c>
      <c r="I18" s="167">
        <v>3362.1030000000001</v>
      </c>
      <c r="J18" s="167">
        <v>2960.4569999999999</v>
      </c>
      <c r="K18" s="167">
        <v>5694.3959999999997</v>
      </c>
      <c r="L18" s="167">
        <v>4798.192</v>
      </c>
      <c r="M18" s="167">
        <v>6254.5780000000004</v>
      </c>
      <c r="N18" s="167">
        <v>7265.7309999999998</v>
      </c>
      <c r="O18" s="167">
        <v>9634.9339999999993</v>
      </c>
      <c r="P18" s="167">
        <v>10688.388000000001</v>
      </c>
      <c r="Q18" s="167">
        <v>12059.865</v>
      </c>
      <c r="R18" s="167">
        <v>13225.455</v>
      </c>
      <c r="S18" s="167">
        <v>12914.707</v>
      </c>
      <c r="T18" s="167">
        <v>12884.17</v>
      </c>
      <c r="U18" s="167">
        <v>20733.552</v>
      </c>
      <c r="V18" s="167">
        <v>23894.825000000001</v>
      </c>
      <c r="W18" s="167">
        <v>37324.065999999999</v>
      </c>
      <c r="X18" s="167">
        <v>31331.968000000001</v>
      </c>
      <c r="Y18" s="167">
        <v>43157.919000000002</v>
      </c>
      <c r="Z18" s="167">
        <v>43157.919000000002</v>
      </c>
      <c r="AA18" s="52"/>
      <c r="AB18" s="164"/>
      <c r="AC18" s="164"/>
      <c r="AD18" s="164"/>
      <c r="AE18" s="164"/>
      <c r="AF18" s="164"/>
    </row>
    <row r="19" spans="1:32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52"/>
      <c r="AB19" s="164"/>
      <c r="AC19" s="164"/>
      <c r="AD19" s="164"/>
      <c r="AE19" s="164"/>
      <c r="AF19" s="164"/>
    </row>
    <row r="20" spans="1:32">
      <c r="A20" s="52" t="s">
        <v>132</v>
      </c>
      <c r="B20" s="166">
        <v>125.166</v>
      </c>
      <c r="C20" s="166">
        <v>-161.92400000000001</v>
      </c>
      <c r="D20" s="166">
        <v>-114.661</v>
      </c>
      <c r="E20" s="166">
        <v>10.837999999999999</v>
      </c>
      <c r="F20" s="166">
        <v>-19.001000000000001</v>
      </c>
      <c r="G20" s="166">
        <v>-239.54</v>
      </c>
      <c r="H20" s="166">
        <v>-361.22500000000002</v>
      </c>
      <c r="I20" s="166">
        <v>-330.23200000000003</v>
      </c>
      <c r="J20" s="166">
        <v>-185.959</v>
      </c>
      <c r="K20" s="166">
        <v>-267.161</v>
      </c>
      <c r="L20" s="166">
        <v>-353.52800000000002</v>
      </c>
      <c r="M20" s="166">
        <v>-770.35900000000004</v>
      </c>
      <c r="N20" s="166">
        <v>-1080.3579999999999</v>
      </c>
      <c r="O20" s="166">
        <v>-1527.4960000000001</v>
      </c>
      <c r="P20" s="166">
        <v>-1453.0029999999999</v>
      </c>
      <c r="Q20" s="166">
        <v>-1691.3610000000001</v>
      </c>
      <c r="R20" s="166">
        <v>-1706.6849999999999</v>
      </c>
      <c r="S20" s="166">
        <v>-1118.7280000000001</v>
      </c>
      <c r="T20" s="166">
        <v>-1184.279</v>
      </c>
      <c r="U20" s="166">
        <v>-2614.5639999999999</v>
      </c>
      <c r="V20" s="166">
        <v>-2528.2959999999998</v>
      </c>
      <c r="W20" s="166">
        <v>-4918.9459999999999</v>
      </c>
      <c r="X20" s="166">
        <v>-4524.6790000000001</v>
      </c>
      <c r="Y20" s="166">
        <v>-7165.3729999999996</v>
      </c>
      <c r="Z20" s="166">
        <v>-7165.3729999999996</v>
      </c>
      <c r="AA20" s="52"/>
      <c r="AB20" s="164"/>
      <c r="AC20" s="164"/>
      <c r="AD20" s="164"/>
      <c r="AE20" s="164"/>
      <c r="AF20" s="164"/>
    </row>
    <row r="21" spans="1:32">
      <c r="A21" s="52" t="s">
        <v>133</v>
      </c>
      <c r="B21" s="167">
        <v>417.59899999999999</v>
      </c>
      <c r="C21" s="167">
        <v>621.70699999999999</v>
      </c>
      <c r="D21" s="167">
        <v>1270.2380000000001</v>
      </c>
      <c r="E21" s="167">
        <v>2873.9679999999998</v>
      </c>
      <c r="F21" s="167">
        <v>2821.386</v>
      </c>
      <c r="G21" s="167">
        <v>3861.7069999999999</v>
      </c>
      <c r="H21" s="167">
        <v>3392.116</v>
      </c>
      <c r="I21" s="167">
        <v>3031.8710000000001</v>
      </c>
      <c r="J21" s="167">
        <v>2774.498</v>
      </c>
      <c r="K21" s="167">
        <v>5427.2349999999997</v>
      </c>
      <c r="L21" s="167">
        <v>4444.6639999999998</v>
      </c>
      <c r="M21" s="167">
        <v>5484.2190000000001</v>
      </c>
      <c r="N21" s="167">
        <v>6185.3729999999996</v>
      </c>
      <c r="O21" s="167">
        <v>8107.4380000000001</v>
      </c>
      <c r="P21" s="167">
        <v>9235.3850000000002</v>
      </c>
      <c r="Q21" s="167">
        <v>10368.504000000001</v>
      </c>
      <c r="R21" s="167">
        <v>11518.77</v>
      </c>
      <c r="S21" s="167">
        <v>11795.978999999999</v>
      </c>
      <c r="T21" s="167">
        <v>11699.891</v>
      </c>
      <c r="U21" s="167">
        <v>18118.988000000001</v>
      </c>
      <c r="V21" s="167">
        <v>21366.528999999999</v>
      </c>
      <c r="W21" s="167">
        <v>32405.119999999999</v>
      </c>
      <c r="X21" s="167">
        <v>26807.289000000001</v>
      </c>
      <c r="Y21" s="167">
        <v>35992.546000000002</v>
      </c>
      <c r="Z21" s="167">
        <v>35992.546000000002</v>
      </c>
      <c r="AA21" s="52"/>
      <c r="AB21" s="164"/>
      <c r="AC21" s="164"/>
      <c r="AD21" s="164"/>
      <c r="AE21" s="164"/>
      <c r="AF21" s="164"/>
    </row>
    <row r="22" spans="1:32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52"/>
      <c r="AB22" s="164"/>
      <c r="AC22" s="164"/>
      <c r="AD22" s="164"/>
      <c r="AE22" s="164"/>
      <c r="AF22" s="164"/>
    </row>
    <row r="23" spans="1:32">
      <c r="A23" s="52" t="s">
        <v>134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164"/>
      <c r="AC23" s="164"/>
      <c r="AD23" s="164"/>
      <c r="AE23" s="164"/>
      <c r="AF23" s="164"/>
    </row>
    <row r="24" spans="1:32">
      <c r="A24" s="52" t="s">
        <v>135</v>
      </c>
      <c r="B24" s="52">
        <v>186.00399999999999</v>
      </c>
      <c r="C24" s="52">
        <v>1</v>
      </c>
      <c r="D24" s="52"/>
      <c r="E24" s="52"/>
      <c r="F24" s="52">
        <v>-1.7390000000000001</v>
      </c>
      <c r="G24" s="52">
        <v>-6.0140000000000002</v>
      </c>
      <c r="H24" s="52">
        <v>-23.013999999999999</v>
      </c>
      <c r="I24" s="52">
        <v>-17.795000000000002</v>
      </c>
      <c r="J24" s="52">
        <v>-7.7030000000000003</v>
      </c>
      <c r="K24" s="52">
        <v>-22.638000000000002</v>
      </c>
      <c r="L24" s="52">
        <v>-8.33</v>
      </c>
      <c r="M24" s="52">
        <v>6.6929999999999996</v>
      </c>
      <c r="N24" s="52">
        <v>4.3029999999999999</v>
      </c>
      <c r="O24" s="52">
        <v>3.7570000000000001</v>
      </c>
      <c r="P24" s="52">
        <v>0.54900000000000004</v>
      </c>
      <c r="Q24" s="52">
        <v>-2.6120000000000001</v>
      </c>
      <c r="R24" s="52">
        <v>-1.359</v>
      </c>
      <c r="S24" s="52">
        <v>-1.738</v>
      </c>
      <c r="T24" s="52">
        <v>-2.6110000000000002</v>
      </c>
      <c r="U24" s="52">
        <v>-9.3610000000000007</v>
      </c>
      <c r="V24" s="52">
        <v>-18.79</v>
      </c>
      <c r="W24" s="52">
        <v>-12.113</v>
      </c>
      <c r="X24" s="52">
        <v>23.359000000000002</v>
      </c>
      <c r="Y24" s="52">
        <v>25.664000000000001</v>
      </c>
      <c r="Z24" s="52">
        <v>25.664000000000001</v>
      </c>
      <c r="AA24" s="52"/>
      <c r="AB24" s="164"/>
      <c r="AC24" s="164"/>
      <c r="AD24" s="164"/>
      <c r="AE24" s="164"/>
      <c r="AF24" s="164"/>
    </row>
    <row r="25" spans="1:32">
      <c r="A25" s="52" t="s">
        <v>136</v>
      </c>
      <c r="B25" s="52">
        <v>-186.00399999999999</v>
      </c>
      <c r="C25" s="52">
        <v>-1</v>
      </c>
      <c r="D25" s="52">
        <v>114.661</v>
      </c>
      <c r="E25" s="52">
        <v>-4.5474735088645998E-13</v>
      </c>
      <c r="F25" s="52"/>
      <c r="G25" s="52">
        <v>50.113</v>
      </c>
      <c r="H25" s="52"/>
      <c r="I25" s="52"/>
      <c r="J25" s="52"/>
      <c r="K25" s="52">
        <v>-1.0000000002036999E-3</v>
      </c>
      <c r="L25" s="52">
        <v>-1.0000000002036999E-3</v>
      </c>
      <c r="M25" s="52"/>
      <c r="N25" s="52">
        <v>9.0949470177293006E-13</v>
      </c>
      <c r="O25" s="52">
        <v>1.0000000011132E-3</v>
      </c>
      <c r="P25" s="52">
        <v>-1.8189894035459001E-12</v>
      </c>
      <c r="Q25" s="52">
        <v>-1.0000000002036999E-3</v>
      </c>
      <c r="R25" s="52"/>
      <c r="S25" s="52"/>
      <c r="T25" s="52">
        <v>1.8189894035459001E-12</v>
      </c>
      <c r="U25" s="52"/>
      <c r="V25" s="52"/>
      <c r="W25" s="52">
        <v>3.6379788070917E-12</v>
      </c>
      <c r="X25" s="52"/>
      <c r="Y25" s="52">
        <v>1.0000000038417E-3</v>
      </c>
      <c r="Z25" s="52">
        <v>1.0000000038417E-3</v>
      </c>
      <c r="AA25" s="52"/>
      <c r="AB25" s="164"/>
      <c r="AC25" s="164"/>
      <c r="AD25" s="164"/>
      <c r="AE25" s="164"/>
      <c r="AF25" s="164"/>
    </row>
    <row r="26" spans="1:32" ht="17" thickBot="1">
      <c r="A26" s="167" t="s">
        <v>137</v>
      </c>
      <c r="B26" s="168">
        <v>417.59899999999999</v>
      </c>
      <c r="C26" s="168">
        <v>621.70699999999999</v>
      </c>
      <c r="D26" s="168">
        <v>1384.8989999999999</v>
      </c>
      <c r="E26" s="168">
        <v>2873.9679999999998</v>
      </c>
      <c r="F26" s="168">
        <v>2819.6469999999999</v>
      </c>
      <c r="G26" s="168">
        <v>3905.806</v>
      </c>
      <c r="H26" s="168">
        <v>3369.1019999999999</v>
      </c>
      <c r="I26" s="168">
        <v>3014.076</v>
      </c>
      <c r="J26" s="168">
        <v>2766.7950000000001</v>
      </c>
      <c r="K26" s="168">
        <v>5404.5959999999995</v>
      </c>
      <c r="L26" s="168">
        <v>4436.3329999999996</v>
      </c>
      <c r="M26" s="168">
        <v>5490.9120000000003</v>
      </c>
      <c r="N26" s="168">
        <v>6189.6760000000004</v>
      </c>
      <c r="O26" s="168">
        <v>8111.1959999999999</v>
      </c>
      <c r="P26" s="168">
        <v>9235.9339999999993</v>
      </c>
      <c r="Q26" s="168">
        <v>10365.891</v>
      </c>
      <c r="R26" s="168">
        <v>11517.411</v>
      </c>
      <c r="S26" s="168">
        <v>11794.241</v>
      </c>
      <c r="T26" s="168">
        <v>11697.28</v>
      </c>
      <c r="U26" s="168">
        <v>18109.627</v>
      </c>
      <c r="V26" s="168">
        <v>21347.739000000001</v>
      </c>
      <c r="W26" s="168">
        <v>32393.007000000001</v>
      </c>
      <c r="X26" s="168">
        <v>26830.648000000001</v>
      </c>
      <c r="Y26" s="168">
        <v>36018.211000000003</v>
      </c>
      <c r="Z26" s="168">
        <v>36018.211000000003</v>
      </c>
      <c r="AA26" s="52"/>
      <c r="AB26" s="164"/>
      <c r="AC26" s="164"/>
      <c r="AD26" s="164"/>
      <c r="AE26" s="164"/>
      <c r="AF26" s="164"/>
    </row>
    <row r="27" spans="1:32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52"/>
      <c r="AB27" s="164"/>
      <c r="AC27" s="164"/>
      <c r="AD27" s="164"/>
      <c r="AE27" s="164"/>
      <c r="AF27" s="164"/>
    </row>
    <row r="28" spans="1:32">
      <c r="A28" s="52" t="s">
        <v>138</v>
      </c>
      <c r="B28" s="169">
        <v>0.15</v>
      </c>
      <c r="C28" s="169">
        <v>0.12</v>
      </c>
      <c r="D28" s="169">
        <v>0.27</v>
      </c>
      <c r="E28" s="169">
        <v>0.56000000000000005</v>
      </c>
      <c r="F28" s="169">
        <v>0.54</v>
      </c>
      <c r="G28" s="169">
        <v>0.73</v>
      </c>
      <c r="H28" s="169">
        <v>0.62</v>
      </c>
      <c r="I28" s="169">
        <v>0.57999999999999996</v>
      </c>
      <c r="J28" s="169">
        <v>0.54</v>
      </c>
      <c r="K28" s="169">
        <v>1.04</v>
      </c>
      <c r="L28" s="169">
        <v>0.86</v>
      </c>
      <c r="M28" s="169">
        <v>1.06</v>
      </c>
      <c r="N28" s="169">
        <v>1.19</v>
      </c>
      <c r="O28" s="169">
        <v>1.56</v>
      </c>
      <c r="P28" s="169">
        <v>1.78</v>
      </c>
      <c r="Q28" s="169">
        <v>2</v>
      </c>
      <c r="R28" s="169">
        <v>2.2200000000000002</v>
      </c>
      <c r="S28" s="169">
        <v>2.27</v>
      </c>
      <c r="T28" s="169">
        <v>2.2599999999999998</v>
      </c>
      <c r="U28" s="169">
        <v>3.49</v>
      </c>
      <c r="V28" s="169">
        <v>4.12</v>
      </c>
      <c r="W28" s="169">
        <v>6.25</v>
      </c>
      <c r="X28" s="169">
        <v>5.17</v>
      </c>
      <c r="Y28" s="169">
        <v>6.95</v>
      </c>
      <c r="Z28" s="169">
        <v>6.95</v>
      </c>
      <c r="AA28" s="52"/>
      <c r="AB28" s="164"/>
      <c r="AC28" s="164"/>
      <c r="AD28" s="164"/>
      <c r="AE28" s="164"/>
      <c r="AF28" s="164"/>
    </row>
    <row r="29" spans="1:32">
      <c r="A29" s="52" t="s">
        <v>139</v>
      </c>
      <c r="B29" s="169">
        <v>0.15</v>
      </c>
      <c r="C29" s="169">
        <v>0.12</v>
      </c>
      <c r="D29" s="169">
        <v>0.27</v>
      </c>
      <c r="E29" s="169">
        <v>0.56000000000000005</v>
      </c>
      <c r="F29" s="169">
        <v>0.54</v>
      </c>
      <c r="G29" s="169">
        <v>0.73</v>
      </c>
      <c r="H29" s="169">
        <v>0.62</v>
      </c>
      <c r="I29" s="169">
        <v>0.57999999999999996</v>
      </c>
      <c r="J29" s="169">
        <v>0.53</v>
      </c>
      <c r="K29" s="169">
        <v>1.04</v>
      </c>
      <c r="L29" s="169">
        <v>0.86</v>
      </c>
      <c r="M29" s="169">
        <v>1.06</v>
      </c>
      <c r="N29" s="169">
        <v>1.19</v>
      </c>
      <c r="O29" s="169">
        <v>1.56</v>
      </c>
      <c r="P29" s="169">
        <v>1.78</v>
      </c>
      <c r="Q29" s="169">
        <v>2</v>
      </c>
      <c r="R29" s="169">
        <v>2.2200000000000002</v>
      </c>
      <c r="S29" s="169">
        <v>2.27</v>
      </c>
      <c r="T29" s="169">
        <v>2.2599999999999998</v>
      </c>
      <c r="U29" s="169">
        <v>3.49</v>
      </c>
      <c r="V29" s="169">
        <v>4.12</v>
      </c>
      <c r="W29" s="169">
        <v>6.25</v>
      </c>
      <c r="X29" s="169">
        <v>5.17</v>
      </c>
      <c r="Y29" s="169">
        <v>6.95</v>
      </c>
      <c r="Z29" s="169">
        <v>6.95</v>
      </c>
      <c r="AA29" s="52"/>
      <c r="AB29" s="164"/>
      <c r="AC29" s="164"/>
      <c r="AD29" s="164"/>
      <c r="AE29" s="164"/>
      <c r="AF29" s="164"/>
    </row>
    <row r="30" spans="1:32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52"/>
      <c r="AB30" s="164"/>
      <c r="AC30" s="164"/>
      <c r="AD30" s="164"/>
      <c r="AE30" s="164"/>
      <c r="AF30" s="164"/>
    </row>
    <row r="31" spans="1:32">
      <c r="A31" s="52" t="s">
        <v>140</v>
      </c>
      <c r="B31" s="52">
        <v>4457.5879999999997</v>
      </c>
      <c r="C31" s="52">
        <v>5064.8019999999997</v>
      </c>
      <c r="D31" s="52">
        <v>5121.2740000000003</v>
      </c>
      <c r="E31" s="52">
        <v>5104.0020000000004</v>
      </c>
      <c r="F31" s="52">
        <v>5230.3410000000003</v>
      </c>
      <c r="G31" s="52">
        <v>5327.8329999999996</v>
      </c>
      <c r="H31" s="52">
        <v>5401.0069999999996</v>
      </c>
      <c r="I31" s="52">
        <v>5207.8370000000004</v>
      </c>
      <c r="J31" s="52">
        <v>5167.16</v>
      </c>
      <c r="K31" s="52">
        <v>5181.1660000000002</v>
      </c>
      <c r="L31" s="52">
        <v>5182.8149999999996</v>
      </c>
      <c r="M31" s="52">
        <v>5184.1400000000003</v>
      </c>
      <c r="N31" s="52">
        <v>5185.5600000000004</v>
      </c>
      <c r="O31" s="52">
        <v>5185.8599999999997</v>
      </c>
      <c r="P31" s="52">
        <v>5186.0600000000004</v>
      </c>
      <c r="Q31" s="52">
        <v>5186.0600000000004</v>
      </c>
      <c r="R31" s="52">
        <v>5186.0600000000004</v>
      </c>
      <c r="S31" s="52">
        <v>5186.0600000000004</v>
      </c>
      <c r="T31" s="52">
        <v>5186.0600000000004</v>
      </c>
      <c r="U31" s="52">
        <v>5186.0600000000004</v>
      </c>
      <c r="V31" s="52">
        <v>5186.0600000000004</v>
      </c>
      <c r="W31" s="52">
        <v>5185.84</v>
      </c>
      <c r="X31" s="52">
        <v>5186.4139999999998</v>
      </c>
      <c r="Y31" s="52">
        <v>5186.5469999999996</v>
      </c>
      <c r="Z31" s="52">
        <v>5186.5469999999996</v>
      </c>
      <c r="AA31" s="52"/>
      <c r="AB31" s="164"/>
      <c r="AC31" s="164"/>
      <c r="AD31" s="164"/>
      <c r="AE31" s="164"/>
      <c r="AF31" s="164"/>
    </row>
    <row r="32" spans="1:32">
      <c r="A32" s="52" t="s">
        <v>141</v>
      </c>
      <c r="B32" s="52">
        <v>5192.4979999999996</v>
      </c>
      <c r="C32" s="52">
        <v>5064.8019999999997</v>
      </c>
      <c r="D32" s="52">
        <v>5123.3810000000003</v>
      </c>
      <c r="E32" s="52">
        <v>5105.4080000000004</v>
      </c>
      <c r="F32" s="52">
        <v>5232.9089999999997</v>
      </c>
      <c r="G32" s="52">
        <v>5332.701</v>
      </c>
      <c r="H32" s="52">
        <v>5405.36</v>
      </c>
      <c r="I32" s="52">
        <v>5247.1360000000004</v>
      </c>
      <c r="J32" s="52">
        <v>5182.491</v>
      </c>
      <c r="K32" s="52">
        <v>5183.9629999999997</v>
      </c>
      <c r="L32" s="52">
        <v>5184.9359999999997</v>
      </c>
      <c r="M32" s="52">
        <v>5185.58</v>
      </c>
      <c r="N32" s="52">
        <v>5185.92</v>
      </c>
      <c r="O32" s="52">
        <v>5186.0200000000004</v>
      </c>
      <c r="P32" s="52">
        <v>5186.08</v>
      </c>
      <c r="Q32" s="52">
        <v>5186.0600000000004</v>
      </c>
      <c r="R32" s="52">
        <v>5186.0600000000004</v>
      </c>
      <c r="S32" s="52">
        <v>5186.0600000000004</v>
      </c>
      <c r="T32" s="52">
        <v>5186.0600000000004</v>
      </c>
      <c r="U32" s="52">
        <v>5186.0600000000004</v>
      </c>
      <c r="V32" s="52">
        <v>5186.0600000000004</v>
      </c>
      <c r="W32" s="52">
        <v>5185.88</v>
      </c>
      <c r="X32" s="52">
        <v>5186.4139999999998</v>
      </c>
      <c r="Y32" s="52">
        <v>5186.5469999999996</v>
      </c>
      <c r="Z32" s="52">
        <v>5186.5469999999996</v>
      </c>
      <c r="AA32" s="52"/>
      <c r="AB32" s="164"/>
      <c r="AC32" s="164"/>
      <c r="AD32" s="164"/>
      <c r="AE32" s="164"/>
      <c r="AF32" s="164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164"/>
      <c r="AC33" s="164"/>
      <c r="AD33" s="164"/>
      <c r="AE33" s="164"/>
      <c r="AF33" s="164"/>
    </row>
    <row r="34" spans="1:32">
      <c r="A34" s="167" t="s">
        <v>142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164"/>
      <c r="AC34" s="164"/>
      <c r="AD34" s="164"/>
      <c r="AE34" s="164"/>
      <c r="AF34" s="164"/>
    </row>
    <row r="35" spans="1:32">
      <c r="A35" s="52" t="s">
        <v>128</v>
      </c>
      <c r="B35" s="170">
        <f>'[1]Income Statement'!B14</f>
        <v>229.583</v>
      </c>
      <c r="C35" s="170">
        <f>'[1]Income Statement'!C14</f>
        <v>908.572</v>
      </c>
      <c r="D35" s="170">
        <f>'[1]Income Statement'!D14</f>
        <v>1502.5509999999999</v>
      </c>
      <c r="E35" s="170">
        <f>'[1]Income Statement'!E14</f>
        <v>2754.7530000000002</v>
      </c>
      <c r="F35" s="170">
        <f>'[1]Income Statement'!F14</f>
        <v>2741.11</v>
      </c>
      <c r="G35" s="170">
        <f>'[1]Income Statement'!G14</f>
        <v>3912.8220000000001</v>
      </c>
      <c r="H35" s="170">
        <f>'[1]Income Statement'!H14</f>
        <v>3448.1509999999998</v>
      </c>
      <c r="I35" s="170">
        <f>'[1]Income Statement'!I14</f>
        <v>3149.8670000000002</v>
      </c>
      <c r="J35" s="170">
        <f>'[1]Income Statement'!J14</f>
        <v>2851.8939999999998</v>
      </c>
      <c r="K35" s="170">
        <f>'[1]Income Statement'!K14</f>
        <v>5323.3389999999999</v>
      </c>
      <c r="L35" s="170">
        <f>'[1]Income Statement'!L14</f>
        <v>4679.5060000000003</v>
      </c>
      <c r="M35" s="170">
        <f>'[1]Income Statement'!M14</f>
        <v>6252.6710000000003</v>
      </c>
      <c r="N35" s="170">
        <f>'[1]Income Statement'!N14</f>
        <v>7065.8410000000003</v>
      </c>
      <c r="O35" s="170">
        <f>'[1]Income Statement'!O14</f>
        <v>9467.7260000000006</v>
      </c>
      <c r="P35" s="170">
        <f>'[1]Income Statement'!P14</f>
        <v>9811.68</v>
      </c>
      <c r="Q35" s="170">
        <f>'[1]Income Statement'!Q14</f>
        <v>11809.544</v>
      </c>
      <c r="R35" s="170">
        <f>'[1]Income Statement'!R14</f>
        <v>12908.147000000001</v>
      </c>
      <c r="S35" s="170">
        <f>'[1]Income Statement'!S14</f>
        <v>12462.589</v>
      </c>
      <c r="T35" s="170">
        <f>'[1]Income Statement'!T14</f>
        <v>12316.977000000001</v>
      </c>
      <c r="U35" s="170">
        <f>'[1]Income Statement'!U14</f>
        <v>20096.514999999999</v>
      </c>
      <c r="V35" s="170">
        <f>'[1]Income Statement'!V14</f>
        <v>23424.436000000002</v>
      </c>
      <c r="W35" s="170">
        <f>'[1]Income Statement'!W14</f>
        <v>36578.750999999997</v>
      </c>
      <c r="X35" s="170">
        <f>'[1]Income Statement'!X14</f>
        <v>29485.496999999999</v>
      </c>
      <c r="Y35" s="170">
        <f>'[1]Income Statement'!Y14</f>
        <v>40585.769</v>
      </c>
      <c r="Z35" s="170">
        <f>'[1]Income Statement'!Z14</f>
        <v>40585.769</v>
      </c>
      <c r="AA35" s="52"/>
      <c r="AB35" s="164"/>
      <c r="AC35" s="164"/>
      <c r="AD35" s="164"/>
      <c r="AE35" s="164"/>
      <c r="AF35" s="164"/>
    </row>
    <row r="36" spans="1:32">
      <c r="A36" s="52" t="s">
        <v>143</v>
      </c>
      <c r="B36" s="171">
        <f>'[1]Cash Flow Statement'!B7</f>
        <v>1409.2550000000001</v>
      </c>
      <c r="C36" s="171">
        <f>'[1]Cash Flow Statement'!C7</f>
        <v>1871.1179999999999</v>
      </c>
      <c r="D36" s="171">
        <f>'[1]Cash Flow Statement'!D7</f>
        <v>2026.998</v>
      </c>
      <c r="E36" s="171">
        <f>'[1]Cash Flow Statement'!E7</f>
        <v>2174.442</v>
      </c>
      <c r="F36" s="171">
        <f>'[1]Cash Flow Statement'!F7</f>
        <v>2283.1460000000002</v>
      </c>
      <c r="G36" s="171">
        <f>'[1]Cash Flow Statement'!G7</f>
        <v>2267.1120000000001</v>
      </c>
      <c r="H36" s="171">
        <f>'[1]Cash Flow Statement'!H7</f>
        <v>2464.5369999999998</v>
      </c>
      <c r="I36" s="171">
        <f>'[1]Cash Flow Statement'!I7</f>
        <v>2458.482</v>
      </c>
      <c r="J36" s="171">
        <f>'[1]Cash Flow Statement'!J7</f>
        <v>2506.201</v>
      </c>
      <c r="K36" s="171">
        <f>'[1]Cash Flow Statement'!K7</f>
        <v>2936.6550000000002</v>
      </c>
      <c r="L36" s="171">
        <f>'[1]Cash Flow Statement'!L7</f>
        <v>3559.66</v>
      </c>
      <c r="M36" s="171">
        <f>'[1]Cash Flow Statement'!M7</f>
        <v>4522.3469999999998</v>
      </c>
      <c r="N36" s="171">
        <f>'[1]Cash Flow Statement'!N7</f>
        <v>5254.5240000000003</v>
      </c>
      <c r="O36" s="171">
        <f>'[1]Cash Flow Statement'!O7</f>
        <v>6387.2209999999995</v>
      </c>
      <c r="P36" s="171">
        <f>'[1]Cash Flow Statement'!P7</f>
        <v>6785.6729999999998</v>
      </c>
      <c r="Q36" s="171">
        <f>'[1]Cash Flow Statement'!Q7</f>
        <v>6994.5280000000002</v>
      </c>
      <c r="R36" s="171">
        <f>'[1]Cash Flow Statement'!R7</f>
        <v>8684.5949999999993</v>
      </c>
      <c r="S36" s="171">
        <f>'[1]Cash Flow Statement'!S7</f>
        <v>9503.7489999999998</v>
      </c>
      <c r="T36" s="171">
        <f>'[1]Cash Flow Statement'!T7</f>
        <v>9480.9539999999997</v>
      </c>
      <c r="U36" s="171">
        <f>'[1]Cash Flow Statement'!U7</f>
        <v>11762.074000000001</v>
      </c>
      <c r="V36" s="171">
        <f>'[1]Cash Flow Statement'!V7</f>
        <v>15222.48</v>
      </c>
      <c r="W36" s="171">
        <f>'[1]Cash Flow Statement'!W7</f>
        <v>14264.929</v>
      </c>
      <c r="X36" s="171">
        <f>'[1]Cash Flow Statement'!X7</f>
        <v>17029.291000000001</v>
      </c>
      <c r="Y36" s="171">
        <f>'[1]Cash Flow Statement'!Y7</f>
        <v>20347.205999999998</v>
      </c>
      <c r="Z36" s="171">
        <f>'[1]Cash Flow Statement'!Z7</f>
        <v>20347.205999999998</v>
      </c>
      <c r="AA36" s="52"/>
      <c r="AB36" s="164"/>
      <c r="AC36" s="164"/>
      <c r="AD36" s="164"/>
      <c r="AE36" s="164"/>
      <c r="AF36" s="164"/>
    </row>
    <row r="37" spans="1:32">
      <c r="A37" s="52" t="s">
        <v>144</v>
      </c>
      <c r="B37" s="52">
        <f t="shared" ref="B37:Z37" si="0">B35+B36</f>
        <v>1638.8380000000002</v>
      </c>
      <c r="C37" s="52">
        <f t="shared" si="0"/>
        <v>2779.69</v>
      </c>
      <c r="D37" s="52">
        <f t="shared" si="0"/>
        <v>3529.549</v>
      </c>
      <c r="E37" s="52">
        <f t="shared" si="0"/>
        <v>4929.1949999999997</v>
      </c>
      <c r="F37" s="52">
        <f t="shared" si="0"/>
        <v>5024.2560000000003</v>
      </c>
      <c r="G37" s="52">
        <f t="shared" si="0"/>
        <v>6179.9340000000002</v>
      </c>
      <c r="H37" s="52">
        <f t="shared" si="0"/>
        <v>5912.6880000000001</v>
      </c>
      <c r="I37" s="52">
        <f t="shared" si="0"/>
        <v>5608.3490000000002</v>
      </c>
      <c r="J37" s="52">
        <f t="shared" si="0"/>
        <v>5358.0949999999993</v>
      </c>
      <c r="K37" s="52">
        <f t="shared" si="0"/>
        <v>8259.9940000000006</v>
      </c>
      <c r="L37" s="52">
        <f t="shared" si="0"/>
        <v>8239.1660000000011</v>
      </c>
      <c r="M37" s="52">
        <f t="shared" si="0"/>
        <v>10775.018</v>
      </c>
      <c r="N37" s="52">
        <f t="shared" si="0"/>
        <v>12320.365000000002</v>
      </c>
      <c r="O37" s="52">
        <f t="shared" si="0"/>
        <v>15854.947</v>
      </c>
      <c r="P37" s="52">
        <f t="shared" si="0"/>
        <v>16597.352999999999</v>
      </c>
      <c r="Q37" s="52">
        <f t="shared" si="0"/>
        <v>18804.072</v>
      </c>
      <c r="R37" s="52">
        <f t="shared" si="0"/>
        <v>21592.741999999998</v>
      </c>
      <c r="S37" s="52">
        <f t="shared" si="0"/>
        <v>21966.338</v>
      </c>
      <c r="T37" s="52">
        <f t="shared" si="0"/>
        <v>21797.931</v>
      </c>
      <c r="U37" s="52">
        <f t="shared" si="0"/>
        <v>31858.589</v>
      </c>
      <c r="V37" s="52">
        <f t="shared" si="0"/>
        <v>38646.915999999997</v>
      </c>
      <c r="W37" s="52">
        <f t="shared" si="0"/>
        <v>50843.679999999993</v>
      </c>
      <c r="X37" s="52">
        <f t="shared" si="0"/>
        <v>46514.788</v>
      </c>
      <c r="Y37" s="52">
        <f t="shared" si="0"/>
        <v>60932.974999999999</v>
      </c>
      <c r="Z37" s="52">
        <f t="shared" si="0"/>
        <v>60932.974999999999</v>
      </c>
      <c r="AA37" s="52"/>
      <c r="AB37" s="164"/>
      <c r="AC37" s="164"/>
      <c r="AD37" s="164"/>
      <c r="AE37" s="164"/>
      <c r="AF37" s="164"/>
    </row>
    <row r="38" spans="1:32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164"/>
      <c r="AC38" s="164"/>
      <c r="AD38" s="164"/>
      <c r="AE38" s="164"/>
      <c r="AF38" s="164"/>
    </row>
    <row r="39" spans="1:32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164"/>
      <c r="AC39" s="164"/>
      <c r="AD39" s="164"/>
      <c r="AE39" s="164"/>
      <c r="AF39" s="164"/>
    </row>
    <row r="40" spans="1:32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164"/>
      <c r="AC40" s="164"/>
      <c r="AD40" s="164"/>
      <c r="AE40" s="164"/>
      <c r="AF40" s="164"/>
    </row>
    <row r="41" spans="1:32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164"/>
      <c r="AC41" s="164"/>
      <c r="AD41" s="164"/>
      <c r="AE41" s="164"/>
      <c r="AF41" s="1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AA39"/>
    </sheetView>
  </sheetViews>
  <sheetFormatPr baseColWidth="10" defaultRowHeight="16"/>
  <cols>
    <col min="1" max="1" width="46.6640625" bestFit="1" customWidth="1"/>
  </cols>
  <sheetData>
    <row r="1" spans="1:27">
      <c r="A1" s="162" t="s">
        <v>145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</row>
    <row r="4" spans="1:27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</row>
    <row r="5" spans="1:27">
      <c r="A5" s="167" t="s">
        <v>137</v>
      </c>
      <c r="B5" s="167">
        <v>417.59899999999999</v>
      </c>
      <c r="C5" s="167">
        <v>621.70699999999999</v>
      </c>
      <c r="D5" s="167">
        <v>1384.8989999999999</v>
      </c>
      <c r="E5" s="167">
        <v>2873.9679999999998</v>
      </c>
      <c r="F5" s="167">
        <v>2819.6469999999999</v>
      </c>
      <c r="G5" s="167">
        <v>3905.806</v>
      </c>
      <c r="H5" s="167">
        <v>3369.1019999999999</v>
      </c>
      <c r="I5" s="167">
        <v>3014.076</v>
      </c>
      <c r="J5" s="167">
        <v>2766.7950000000001</v>
      </c>
      <c r="K5" s="167">
        <v>5427.2340000000004</v>
      </c>
      <c r="L5" s="167">
        <v>4444.6639999999998</v>
      </c>
      <c r="M5" s="167">
        <v>6254.5780000000004</v>
      </c>
      <c r="N5" s="167">
        <v>7265.7309999999998</v>
      </c>
      <c r="O5" s="167">
        <v>9634.9339999999993</v>
      </c>
      <c r="P5" s="167">
        <v>10688.388000000001</v>
      </c>
      <c r="Q5" s="167">
        <v>12059.865</v>
      </c>
      <c r="R5" s="167">
        <v>13225.455</v>
      </c>
      <c r="S5" s="167">
        <v>12914.707</v>
      </c>
      <c r="T5" s="167">
        <v>12884.17</v>
      </c>
      <c r="U5" s="167">
        <v>20733.552</v>
      </c>
      <c r="V5" s="167">
        <v>23894.825000000001</v>
      </c>
      <c r="W5" s="167">
        <v>37324.065999999999</v>
      </c>
      <c r="X5" s="167">
        <v>31336.624</v>
      </c>
      <c r="Y5" s="167">
        <v>43157.919000000002</v>
      </c>
      <c r="Z5" s="167">
        <v>43157.919000000002</v>
      </c>
      <c r="AA5" s="52"/>
    </row>
    <row r="6" spans="1:27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52"/>
    </row>
    <row r="7" spans="1:27">
      <c r="A7" s="52" t="s">
        <v>146</v>
      </c>
      <c r="B7" s="52">
        <v>1409.2550000000001</v>
      </c>
      <c r="C7" s="52">
        <v>1871.1179999999999</v>
      </c>
      <c r="D7" s="52">
        <v>2026.998</v>
      </c>
      <c r="E7" s="52">
        <v>2174.442</v>
      </c>
      <c r="F7" s="52">
        <v>2283.1460000000002</v>
      </c>
      <c r="G7" s="52">
        <v>2267.1120000000001</v>
      </c>
      <c r="H7" s="52">
        <v>2464.5369999999998</v>
      </c>
      <c r="I7" s="52">
        <v>2458.482</v>
      </c>
      <c r="J7" s="52">
        <v>2506.201</v>
      </c>
      <c r="K7" s="52">
        <v>2936.6550000000002</v>
      </c>
      <c r="L7" s="52">
        <v>3559.66</v>
      </c>
      <c r="M7" s="52">
        <v>4522.3469999999998</v>
      </c>
      <c r="N7" s="52">
        <v>5254.5240000000003</v>
      </c>
      <c r="O7" s="52">
        <v>6387.2209999999995</v>
      </c>
      <c r="P7" s="52">
        <v>6785.6729999999998</v>
      </c>
      <c r="Q7" s="52">
        <v>6994.5280000000002</v>
      </c>
      <c r="R7" s="52">
        <v>8684.5949999999993</v>
      </c>
      <c r="S7" s="52">
        <v>9503.7489999999998</v>
      </c>
      <c r="T7" s="52">
        <v>9480.9539999999997</v>
      </c>
      <c r="U7" s="52">
        <v>11762.074000000001</v>
      </c>
      <c r="V7" s="52">
        <v>15222.48</v>
      </c>
      <c r="W7" s="52">
        <v>14264.929</v>
      </c>
      <c r="X7" s="52">
        <v>17029.291000000001</v>
      </c>
      <c r="Y7" s="52">
        <v>20347.205999999998</v>
      </c>
      <c r="Z7" s="52">
        <v>20347.205999999998</v>
      </c>
      <c r="AA7" s="52"/>
    </row>
    <row r="8" spans="1:27">
      <c r="A8" s="52" t="s">
        <v>147</v>
      </c>
      <c r="B8" s="52">
        <v>311.32100000000003</v>
      </c>
      <c r="C8" s="52">
        <v>10.994999999999999</v>
      </c>
      <c r="D8" s="52">
        <v>-279.173</v>
      </c>
      <c r="E8" s="52">
        <v>-40.395000000000003</v>
      </c>
      <c r="F8" s="52">
        <v>-325.15600000000001</v>
      </c>
      <c r="G8" s="52">
        <v>222.50200000000001</v>
      </c>
      <c r="H8" s="52">
        <v>-319.19900000000001</v>
      </c>
      <c r="I8" s="52">
        <v>726</v>
      </c>
      <c r="J8" s="52">
        <v>-524.30499999999995</v>
      </c>
      <c r="K8" s="52">
        <v>-254.279</v>
      </c>
      <c r="L8" s="52">
        <v>41.715000000000003</v>
      </c>
      <c r="M8" s="52">
        <v>-419.31200000000001</v>
      </c>
      <c r="N8" s="52">
        <v>-480.59300000000002</v>
      </c>
      <c r="O8" s="52">
        <v>-1375.62</v>
      </c>
      <c r="P8" s="52">
        <v>807.88300000000004</v>
      </c>
      <c r="Q8" s="52">
        <v>-1557.11</v>
      </c>
      <c r="R8" s="52">
        <v>27.818999999999999</v>
      </c>
      <c r="S8" s="52">
        <v>-408.20699999999999</v>
      </c>
      <c r="T8" s="52">
        <v>-607.55100000000004</v>
      </c>
      <c r="U8" s="52">
        <v>-275.54300000000001</v>
      </c>
      <c r="V8" s="52">
        <v>-1883.877</v>
      </c>
      <c r="W8" s="52">
        <v>-1078.0920000000001</v>
      </c>
      <c r="X8" s="52">
        <v>940.71</v>
      </c>
      <c r="Y8" s="52"/>
      <c r="Z8" s="52"/>
      <c r="AA8" s="52"/>
    </row>
    <row r="9" spans="1:27">
      <c r="A9" s="52" t="s">
        <v>148</v>
      </c>
      <c r="B9" s="52">
        <v>71.031999999999996</v>
      </c>
      <c r="C9" s="52">
        <v>-39.981000000000002</v>
      </c>
      <c r="D9" s="52">
        <v>-26.92</v>
      </c>
      <c r="E9" s="52">
        <v>-106.407</v>
      </c>
      <c r="F9" s="52">
        <v>-60.451999999999998</v>
      </c>
      <c r="G9" s="52">
        <v>-114.258</v>
      </c>
      <c r="H9" s="52">
        <v>-69.043000000000006</v>
      </c>
      <c r="I9" s="52">
        <v>271.017</v>
      </c>
      <c r="J9" s="52">
        <v>-187.22399999999999</v>
      </c>
      <c r="K9" s="52">
        <v>-250.56</v>
      </c>
      <c r="L9" s="52">
        <v>86.322999999999993</v>
      </c>
      <c r="M9" s="52">
        <v>-447.24099999999999</v>
      </c>
      <c r="N9" s="52">
        <v>4.1210000000000004</v>
      </c>
      <c r="O9" s="52">
        <v>-920.88800000000003</v>
      </c>
      <c r="P9" s="52">
        <v>-19.981000000000002</v>
      </c>
      <c r="Q9" s="52">
        <v>574.05700000000002</v>
      </c>
      <c r="R9" s="52">
        <v>-842.24699999999996</v>
      </c>
      <c r="S9" s="52">
        <v>-954.12300000000005</v>
      </c>
      <c r="T9" s="52">
        <v>669.21600000000001</v>
      </c>
      <c r="U9" s="52">
        <v>-1927.894</v>
      </c>
      <c r="V9" s="52">
        <v>-2009.107</v>
      </c>
      <c r="W9" s="52">
        <v>-914.995</v>
      </c>
      <c r="X9" s="52">
        <v>-955.08699999999999</v>
      </c>
      <c r="Y9" s="52"/>
      <c r="Z9" s="52"/>
      <c r="AA9" s="52"/>
    </row>
    <row r="10" spans="1:27">
      <c r="A10" s="52" t="s">
        <v>149</v>
      </c>
      <c r="B10" s="52">
        <v>10.361000000000001</v>
      </c>
      <c r="C10" s="52">
        <v>-9.9949999999999992</v>
      </c>
      <c r="D10" s="52">
        <v>17.946999999999999</v>
      </c>
      <c r="E10" s="52">
        <v>-0.98499999999999999</v>
      </c>
      <c r="F10" s="52">
        <v>5.5149999999999997</v>
      </c>
      <c r="G10" s="52">
        <v>-5.0110000000000001</v>
      </c>
      <c r="H10" s="52">
        <v>9.0060000000000002</v>
      </c>
      <c r="I10" s="52">
        <v>-13.375999999999999</v>
      </c>
      <c r="J10" s="52">
        <v>18.157</v>
      </c>
      <c r="K10" s="52">
        <v>-25.163</v>
      </c>
      <c r="L10" s="52">
        <v>-13.349</v>
      </c>
      <c r="M10" s="52">
        <v>-21.567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>
      <c r="A11" s="52" t="s">
        <v>150</v>
      </c>
      <c r="B11" s="166">
        <v>-261.33100000000002</v>
      </c>
      <c r="C11" s="166">
        <v>134.93600000000001</v>
      </c>
      <c r="D11" s="166">
        <v>95.715999999999994</v>
      </c>
      <c r="E11" s="166">
        <v>-56.158999999999999</v>
      </c>
      <c r="F11" s="166">
        <v>110.663</v>
      </c>
      <c r="G11" s="166">
        <v>70.158000000000001</v>
      </c>
      <c r="H11" s="166">
        <v>249.155</v>
      </c>
      <c r="I11" s="166">
        <v>82.947999999999993</v>
      </c>
      <c r="J11" s="166">
        <v>363.755</v>
      </c>
      <c r="K11" s="166">
        <v>64.572000000000003</v>
      </c>
      <c r="L11" s="166">
        <v>15.090999999999999</v>
      </c>
      <c r="M11" s="166">
        <v>374.85599999999999</v>
      </c>
      <c r="N11" s="166">
        <v>262.53899999999999</v>
      </c>
      <c r="O11" s="166">
        <v>712.875</v>
      </c>
      <c r="P11" s="166">
        <v>-79.617999999999995</v>
      </c>
      <c r="Q11" s="166">
        <v>512.43799999999999</v>
      </c>
      <c r="R11" s="166">
        <v>1147.5530000000001</v>
      </c>
      <c r="S11" s="166">
        <v>-640.93200000000002</v>
      </c>
      <c r="T11" s="166">
        <v>295.98399999999998</v>
      </c>
      <c r="U11" s="166">
        <v>1198.7</v>
      </c>
      <c r="V11" s="166">
        <v>8666.8709999999992</v>
      </c>
      <c r="W11" s="166">
        <v>5989.7889999999998</v>
      </c>
      <c r="X11" s="166">
        <v>-1804.8</v>
      </c>
      <c r="Y11" s="166">
        <v>-1655.876</v>
      </c>
      <c r="Z11" s="166">
        <v>-1655.876</v>
      </c>
      <c r="AA11" s="52"/>
    </row>
    <row r="12" spans="1:27">
      <c r="A12" s="52" t="s">
        <v>151</v>
      </c>
      <c r="B12" s="52">
        <v>131.38300000000001</v>
      </c>
      <c r="C12" s="52">
        <v>95.954999999999998</v>
      </c>
      <c r="D12" s="52">
        <v>-192.43</v>
      </c>
      <c r="E12" s="52">
        <v>-203.946</v>
      </c>
      <c r="F12" s="52">
        <v>-269.43</v>
      </c>
      <c r="G12" s="52">
        <v>173.39099999999999</v>
      </c>
      <c r="H12" s="52">
        <v>-130.08099999999999</v>
      </c>
      <c r="I12" s="52">
        <v>1066.5889999999999</v>
      </c>
      <c r="J12" s="52">
        <v>-329.61700000000002</v>
      </c>
      <c r="K12" s="52">
        <v>-465.43</v>
      </c>
      <c r="L12" s="52">
        <v>129.78</v>
      </c>
      <c r="M12" s="52">
        <v>-513.26400000000001</v>
      </c>
      <c r="N12" s="52">
        <v>-213.93299999999999</v>
      </c>
      <c r="O12" s="52">
        <v>-1583.633</v>
      </c>
      <c r="P12" s="52">
        <v>708.28399999999999</v>
      </c>
      <c r="Q12" s="52">
        <v>-470.61500000000001</v>
      </c>
      <c r="R12" s="52">
        <v>333.125</v>
      </c>
      <c r="S12" s="52">
        <v>-2003.2619999999999</v>
      </c>
      <c r="T12" s="52">
        <v>357.649</v>
      </c>
      <c r="U12" s="52">
        <v>-1004.737</v>
      </c>
      <c r="V12" s="52">
        <v>4773.8869999999997</v>
      </c>
      <c r="W12" s="52">
        <v>3996.7020000000002</v>
      </c>
      <c r="X12" s="52">
        <v>-1819.1769999999999</v>
      </c>
      <c r="Y12" s="52">
        <v>-1655.876</v>
      </c>
      <c r="Z12" s="52">
        <v>-1655.876</v>
      </c>
      <c r="AA12" s="52"/>
    </row>
    <row r="13" spans="1:27">
      <c r="A13" s="52" t="s">
        <v>152</v>
      </c>
      <c r="B13" s="52">
        <v>-110.742</v>
      </c>
      <c r="C13" s="52">
        <v>155.92699999999999</v>
      </c>
      <c r="D13" s="52">
        <v>107.681</v>
      </c>
      <c r="E13" s="52">
        <v>-32.512999999999998</v>
      </c>
      <c r="F13" s="52">
        <v>-101.035</v>
      </c>
      <c r="G13" s="52">
        <v>4.0090000000000003</v>
      </c>
      <c r="H13" s="52">
        <v>29.018000000000001</v>
      </c>
      <c r="I13" s="52">
        <v>68.748999999999995</v>
      </c>
      <c r="J13" s="52">
        <v>-54.344999999999999</v>
      </c>
      <c r="K13" s="52">
        <v>-12.618</v>
      </c>
      <c r="L13" s="52">
        <v>-16.234000000000002</v>
      </c>
      <c r="M13" s="52">
        <v>19.734999999999999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>
      <c r="A14" s="52" t="s">
        <v>153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>
        <v>0.21299999999999999</v>
      </c>
      <c r="N14" s="52">
        <v>0.17799999999999999</v>
      </c>
      <c r="O14" s="52"/>
      <c r="P14" s="52"/>
      <c r="Q14" s="52"/>
      <c r="R14" s="52"/>
      <c r="S14" s="52"/>
      <c r="T14" s="52">
        <v>9.2999999999999999E-2</v>
      </c>
      <c r="U14" s="52">
        <v>0.23400000000000001</v>
      </c>
      <c r="V14" s="52">
        <v>0.28100000000000003</v>
      </c>
      <c r="W14" s="52">
        <v>9.8650000000000002</v>
      </c>
      <c r="X14" s="52">
        <v>15.455</v>
      </c>
      <c r="Y14" s="52"/>
      <c r="Z14" s="52"/>
      <c r="AA14" s="52"/>
    </row>
    <row r="15" spans="1:27">
      <c r="A15" s="52" t="s">
        <v>154</v>
      </c>
      <c r="B15" s="166">
        <v>218.88800000000001</v>
      </c>
      <c r="C15" s="166">
        <v>90.956999999999994</v>
      </c>
      <c r="D15" s="166">
        <v>73.781999999999996</v>
      </c>
      <c r="E15" s="166">
        <v>-43.350999999999999</v>
      </c>
      <c r="F15" s="166">
        <v>-1.1350000000002001</v>
      </c>
      <c r="G15" s="166">
        <v>-46.103999999999999</v>
      </c>
      <c r="H15" s="166">
        <v>-63.039999999998997</v>
      </c>
      <c r="I15" s="166">
        <v>72.552000000001001</v>
      </c>
      <c r="J15" s="166">
        <v>71.795000000000002</v>
      </c>
      <c r="K15" s="166">
        <v>-211.42400000000001</v>
      </c>
      <c r="L15" s="166">
        <v>66.689000000001002</v>
      </c>
      <c r="M15" s="166">
        <v>-472.35</v>
      </c>
      <c r="N15" s="166">
        <v>-619.255</v>
      </c>
      <c r="O15" s="166">
        <v>-993.60500000000002</v>
      </c>
      <c r="P15" s="166">
        <v>-2022.8050000000001</v>
      </c>
      <c r="Q15" s="166">
        <v>-1714.21</v>
      </c>
      <c r="R15" s="166">
        <v>-2702.9319999999998</v>
      </c>
      <c r="S15" s="166">
        <v>-1769.538</v>
      </c>
      <c r="T15" s="166">
        <v>-2393.7510000000002</v>
      </c>
      <c r="U15" s="166">
        <v>-2321.5619999999999</v>
      </c>
      <c r="V15" s="166">
        <v>-3810.866</v>
      </c>
      <c r="W15" s="166">
        <v>-3051.578</v>
      </c>
      <c r="X15" s="166">
        <v>-6821.1469999999999</v>
      </c>
      <c r="Y15" s="166">
        <v>-5787.3540000000003</v>
      </c>
      <c r="Z15" s="166">
        <v>-5787.3540000000003</v>
      </c>
      <c r="AA15" s="52"/>
    </row>
    <row r="16" spans="1:27">
      <c r="A16" s="167" t="s">
        <v>155</v>
      </c>
      <c r="B16" s="167">
        <v>2066.3829999999998</v>
      </c>
      <c r="C16" s="167">
        <v>2835.6640000000002</v>
      </c>
      <c r="D16" s="167">
        <v>3400.93</v>
      </c>
      <c r="E16" s="167">
        <v>4768.6000000000004</v>
      </c>
      <c r="F16" s="167">
        <v>4731.1930000000002</v>
      </c>
      <c r="G16" s="167">
        <v>6304.2139999999999</v>
      </c>
      <c r="H16" s="167">
        <v>5669.5360000000001</v>
      </c>
      <c r="I16" s="167">
        <v>6680.4480000000003</v>
      </c>
      <c r="J16" s="167">
        <v>4960.8289999999997</v>
      </c>
      <c r="K16" s="167">
        <v>7674.4170000000004</v>
      </c>
      <c r="L16" s="167">
        <v>8184.5590000000002</v>
      </c>
      <c r="M16" s="167">
        <v>9811.259</v>
      </c>
      <c r="N16" s="167">
        <v>11687.245000000001</v>
      </c>
      <c r="O16" s="167">
        <v>13444.916999999999</v>
      </c>
      <c r="P16" s="167">
        <v>16159.54</v>
      </c>
      <c r="Q16" s="167">
        <v>16869.567999999999</v>
      </c>
      <c r="R16" s="167">
        <v>19540.242999999999</v>
      </c>
      <c r="S16" s="167">
        <v>18645.655999999999</v>
      </c>
      <c r="T16" s="167">
        <v>20329.115000000002</v>
      </c>
      <c r="U16" s="167">
        <v>29169.561000000002</v>
      </c>
      <c r="V16" s="167">
        <v>40080.607000000004</v>
      </c>
      <c r="W16" s="167">
        <v>52543.983999999997</v>
      </c>
      <c r="X16" s="167">
        <v>39741.046000000002</v>
      </c>
      <c r="Y16" s="167">
        <v>56061.894999999997</v>
      </c>
      <c r="Z16" s="167">
        <v>56061.894999999997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156</v>
      </c>
      <c r="B18" s="52">
        <v>-1952.143</v>
      </c>
      <c r="C18" s="52">
        <v>-1576.258</v>
      </c>
      <c r="D18" s="52">
        <v>4.9850000000000003</v>
      </c>
      <c r="E18" s="52">
        <v>-2469.0309999999999</v>
      </c>
      <c r="F18" s="52">
        <v>-2392.4580000000001</v>
      </c>
      <c r="G18" s="52">
        <v>-2405.424</v>
      </c>
      <c r="H18" s="52">
        <v>-2589.616</v>
      </c>
      <c r="I18" s="52">
        <v>-1780.329</v>
      </c>
      <c r="J18" s="52">
        <v>-2721.6089999999999</v>
      </c>
      <c r="K18" s="52">
        <v>-6248.1589999999997</v>
      </c>
      <c r="L18" s="52">
        <v>-7049.9470000000001</v>
      </c>
      <c r="M18" s="52">
        <v>-8469.07</v>
      </c>
      <c r="N18" s="52">
        <v>-9669.8950000000004</v>
      </c>
      <c r="O18" s="52">
        <v>-9196.8809999999994</v>
      </c>
      <c r="P18" s="52">
        <v>-7828.4840000000004</v>
      </c>
      <c r="Q18" s="52">
        <v>-10273.355</v>
      </c>
      <c r="R18" s="52">
        <v>-11052.82</v>
      </c>
      <c r="S18" s="52">
        <v>-10246.194</v>
      </c>
      <c r="T18" s="52">
        <v>-15206.547</v>
      </c>
      <c r="U18" s="52">
        <v>-17963.826000000001</v>
      </c>
      <c r="V18" s="52">
        <v>-30272.534</v>
      </c>
      <c r="W18" s="52">
        <v>-35288.877999999997</v>
      </c>
      <c r="X18" s="52">
        <v>-30372.177</v>
      </c>
      <c r="Y18" s="52">
        <v>-29321.028999999999</v>
      </c>
      <c r="Z18" s="52">
        <v>-29321.028999999999</v>
      </c>
      <c r="AA18" s="52"/>
    </row>
    <row r="19" spans="1:27">
      <c r="A19" s="52" t="s">
        <v>157</v>
      </c>
      <c r="B19" s="52"/>
      <c r="C19" s="52"/>
      <c r="D19" s="52"/>
      <c r="E19" s="52"/>
      <c r="F19" s="52"/>
      <c r="G19" s="52"/>
      <c r="H19" s="52"/>
      <c r="I19" s="52"/>
      <c r="J19" s="52"/>
      <c r="K19" s="52">
        <v>-208.76599999999999</v>
      </c>
      <c r="L19" s="52"/>
      <c r="M19" s="52"/>
      <c r="N19" s="52">
        <v>-32.966999999999999</v>
      </c>
      <c r="O19" s="52"/>
      <c r="P19" s="52">
        <v>16.754000000000001</v>
      </c>
      <c r="Q19" s="52"/>
      <c r="R19" s="52">
        <v>-0.13700000000000001</v>
      </c>
      <c r="S19" s="52"/>
      <c r="T19" s="52"/>
      <c r="U19" s="52"/>
      <c r="V19" s="52"/>
      <c r="W19" s="52"/>
      <c r="X19" s="52"/>
      <c r="Y19" s="52"/>
      <c r="Z19" s="52"/>
      <c r="AA19" s="52"/>
    </row>
    <row r="20" spans="1:27">
      <c r="A20" s="52" t="s">
        <v>158</v>
      </c>
      <c r="B20" s="52">
        <v>-126.905</v>
      </c>
      <c r="C20" s="52">
        <v>-55.973999999999997</v>
      </c>
      <c r="D20" s="52">
        <v>-408.78899999999999</v>
      </c>
      <c r="E20" s="52">
        <v>-2069.0210000000002</v>
      </c>
      <c r="F20" s="52">
        <v>84.745000000000005</v>
      </c>
      <c r="G20" s="52">
        <v>-1193.692</v>
      </c>
      <c r="H20" s="52">
        <v>582.36300000000006</v>
      </c>
      <c r="I20" s="52">
        <v>1640.1079999999999</v>
      </c>
      <c r="J20" s="52">
        <v>-225.554</v>
      </c>
      <c r="K20" s="52">
        <v>-8.4649999999998986</v>
      </c>
      <c r="L20" s="52">
        <v>933.65700000000004</v>
      </c>
      <c r="M20" s="52">
        <v>-948.64499999999998</v>
      </c>
      <c r="N20" s="52">
        <v>189.88800000000001</v>
      </c>
      <c r="O20" s="52">
        <v>29.678999999999998</v>
      </c>
      <c r="P20" s="52">
        <v>1072.896</v>
      </c>
      <c r="Q20" s="52">
        <v>-2396.2809999999999</v>
      </c>
      <c r="R20" s="52">
        <v>-542.61599999999999</v>
      </c>
      <c r="S20" s="52">
        <v>-307.97399999999999</v>
      </c>
      <c r="T20" s="52">
        <v>-370.81200000000001</v>
      </c>
      <c r="U20" s="52">
        <v>1.7410000000000001</v>
      </c>
      <c r="V20" s="52">
        <v>168.52699999999999</v>
      </c>
      <c r="W20" s="52">
        <v>-4203.1840000000002</v>
      </c>
      <c r="X20" s="52">
        <v>-1784.9190000000001</v>
      </c>
      <c r="Y20" s="52">
        <v>-1675.8</v>
      </c>
      <c r="Z20" s="52">
        <v>-1675.8</v>
      </c>
      <c r="AA20" s="52"/>
    </row>
    <row r="21" spans="1:27">
      <c r="A21" s="52" t="s">
        <v>159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>
        <v>-61.363999999999997</v>
      </c>
      <c r="N21" s="52">
        <v>-92.533000000000001</v>
      </c>
      <c r="O21" s="52">
        <v>-123.10299999999999</v>
      </c>
      <c r="P21" s="52">
        <v>-130.64500000000001</v>
      </c>
      <c r="Q21" s="52">
        <v>-132.595</v>
      </c>
      <c r="R21" s="52">
        <v>-149.58000000000001</v>
      </c>
      <c r="S21" s="52">
        <v>-230.64599999999999</v>
      </c>
      <c r="T21" s="52">
        <v>-308.33499999999998</v>
      </c>
      <c r="U21" s="52">
        <v>-338.34800000000001</v>
      </c>
      <c r="V21" s="52">
        <v>-325.81299999999999</v>
      </c>
      <c r="W21" s="52">
        <v>-226.465</v>
      </c>
      <c r="X21" s="52">
        <v>-176.48099999999999</v>
      </c>
      <c r="Y21" s="52"/>
      <c r="Z21" s="52"/>
      <c r="AA21" s="52"/>
    </row>
    <row r="22" spans="1:27">
      <c r="A22" s="52" t="s">
        <v>160</v>
      </c>
      <c r="B22" s="166">
        <v>-36.637</v>
      </c>
      <c r="C22" s="166">
        <v>-157.92400000000001</v>
      </c>
      <c r="D22" s="166">
        <v>-1161.5609999999999</v>
      </c>
      <c r="E22" s="166">
        <v>-69.951999999999998</v>
      </c>
      <c r="F22" s="166">
        <v>-25.748999999999999</v>
      </c>
      <c r="G22" s="166">
        <v>-83.186999999999003</v>
      </c>
      <c r="H22" s="166">
        <v>-174.108</v>
      </c>
      <c r="I22" s="166">
        <v>-102.33</v>
      </c>
      <c r="J22" s="166">
        <v>-44.485999999999997</v>
      </c>
      <c r="K22" s="166">
        <v>-293.029</v>
      </c>
      <c r="L22" s="166">
        <v>82.558000000000007</v>
      </c>
      <c r="M22" s="166">
        <v>206.49</v>
      </c>
      <c r="N22" s="166">
        <v>149.821</v>
      </c>
      <c r="O22" s="166">
        <v>282.22300000000001</v>
      </c>
      <c r="P22" s="166">
        <v>244.21299999999999</v>
      </c>
      <c r="Q22" s="166">
        <v>444.93299999999999</v>
      </c>
      <c r="R22" s="166">
        <v>522.63599999999997</v>
      </c>
      <c r="S22" s="166">
        <v>575.37800000000004</v>
      </c>
      <c r="T22" s="166">
        <v>723.21</v>
      </c>
      <c r="U22" s="166">
        <v>366.75599999999997</v>
      </c>
      <c r="V22" s="166">
        <v>288.44799999999998</v>
      </c>
      <c r="W22" s="166">
        <v>865.83399999999995</v>
      </c>
      <c r="X22" s="166">
        <v>3339.11</v>
      </c>
      <c r="Y22" s="166">
        <v>4446.9719999999998</v>
      </c>
      <c r="Z22" s="166">
        <v>4446.9719999999998</v>
      </c>
      <c r="AA22" s="52"/>
    </row>
    <row r="23" spans="1:27">
      <c r="A23" s="167" t="s">
        <v>161</v>
      </c>
      <c r="B23" s="167">
        <v>-2115.6849999999999</v>
      </c>
      <c r="C23" s="167">
        <v>-1790.1559999999999</v>
      </c>
      <c r="D23" s="167">
        <v>-1565.365</v>
      </c>
      <c r="E23" s="167">
        <v>-4608.0039999999999</v>
      </c>
      <c r="F23" s="167">
        <v>-2333.462</v>
      </c>
      <c r="G23" s="167">
        <v>-3682.3029999999999</v>
      </c>
      <c r="H23" s="167">
        <v>-2181.3609999999999</v>
      </c>
      <c r="I23" s="167">
        <v>-242.55099999999999</v>
      </c>
      <c r="J23" s="167">
        <v>-2991.6489999999999</v>
      </c>
      <c r="K23" s="167">
        <v>-6758.4189999999999</v>
      </c>
      <c r="L23" s="167">
        <v>-6033.732</v>
      </c>
      <c r="M23" s="167">
        <v>-9272.5889999999999</v>
      </c>
      <c r="N23" s="167">
        <v>-9455.6859999999997</v>
      </c>
      <c r="O23" s="167">
        <v>-9008.0820000000003</v>
      </c>
      <c r="P23" s="167">
        <v>-6625.2659999999996</v>
      </c>
      <c r="Q23" s="167">
        <v>-12357.298000000001</v>
      </c>
      <c r="R23" s="167">
        <v>-11222.517</v>
      </c>
      <c r="S23" s="167">
        <v>-10209.436</v>
      </c>
      <c r="T23" s="167">
        <v>-15162.484</v>
      </c>
      <c r="U23" s="167">
        <v>-17933.677</v>
      </c>
      <c r="V23" s="167">
        <v>-30141.371999999999</v>
      </c>
      <c r="W23" s="167">
        <v>-38852.692999999999</v>
      </c>
      <c r="X23" s="167">
        <v>-28994.467000000001</v>
      </c>
      <c r="Y23" s="167">
        <v>-26549.857</v>
      </c>
      <c r="Z23" s="167">
        <v>-26549.857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162</v>
      </c>
      <c r="B25" s="52"/>
      <c r="C25" s="52"/>
      <c r="D25" s="52">
        <v>-380.87200000000001</v>
      </c>
      <c r="E25" s="52">
        <v>-219.71</v>
      </c>
      <c r="F25" s="52">
        <v>35.267000000000003</v>
      </c>
      <c r="G25" s="52">
        <v>18.041</v>
      </c>
      <c r="H25" s="52">
        <v>-1386.865</v>
      </c>
      <c r="I25" s="52">
        <v>-1002.981</v>
      </c>
      <c r="J25" s="52"/>
      <c r="K25" s="52"/>
      <c r="L25" s="52">
        <v>-2.367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>
        <v>-28.434999999999999</v>
      </c>
      <c r="X25" s="52"/>
      <c r="Y25" s="52">
        <v>-94.828999999999994</v>
      </c>
      <c r="Z25" s="52">
        <v>-94.828999999999994</v>
      </c>
      <c r="AA25" s="52"/>
    </row>
    <row r="26" spans="1:27">
      <c r="A26" s="52" t="s">
        <v>163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164</v>
      </c>
      <c r="B27" s="52">
        <v>-1.4419999999999999</v>
      </c>
      <c r="C27" s="52">
        <v>1.9990000000000001</v>
      </c>
      <c r="D27" s="52">
        <v>-387.85199999999998</v>
      </c>
      <c r="E27" s="52">
        <v>-362.57100000000003</v>
      </c>
      <c r="F27" s="52">
        <v>-358.33199999999999</v>
      </c>
      <c r="G27" s="52">
        <v>-10.023</v>
      </c>
      <c r="H27" s="52">
        <v>-205.12799999999999</v>
      </c>
      <c r="I27" s="52">
        <v>-37.496000000000002</v>
      </c>
      <c r="J27" s="52">
        <v>-250.95</v>
      </c>
      <c r="K27" s="52">
        <v>1011.5549999999999</v>
      </c>
      <c r="L27" s="52">
        <v>456.839</v>
      </c>
      <c r="M27" s="52">
        <v>2305.9720000000002</v>
      </c>
      <c r="N27" s="52">
        <v>3761.6379999999999</v>
      </c>
      <c r="O27" s="52">
        <v>591.19500000000005</v>
      </c>
      <c r="P27" s="52">
        <v>94.831999999999994</v>
      </c>
      <c r="Q27" s="52">
        <v>-140.97300000000001</v>
      </c>
      <c r="R27" s="52">
        <v>-925.97400000000005</v>
      </c>
      <c r="S27" s="52">
        <v>-1107.845</v>
      </c>
      <c r="T27" s="52">
        <v>-199.15700000000001</v>
      </c>
      <c r="U27" s="52">
        <v>6124.3239999999996</v>
      </c>
      <c r="V27" s="52">
        <v>14313.985000000001</v>
      </c>
      <c r="W27" s="52">
        <v>2675.4380000000001</v>
      </c>
      <c r="X27" s="52">
        <v>2986.973</v>
      </c>
      <c r="Y27" s="52">
        <v>902.70600000000002</v>
      </c>
      <c r="Z27" s="52">
        <v>902.70600000000002</v>
      </c>
      <c r="AA27" s="52"/>
    </row>
    <row r="28" spans="1:27">
      <c r="A28" s="52" t="s">
        <v>165</v>
      </c>
      <c r="B28" s="52">
        <v>-1.1870000000000001</v>
      </c>
      <c r="C28" s="52">
        <v>-12.994</v>
      </c>
      <c r="D28" s="52">
        <v>-12.962</v>
      </c>
      <c r="E28" s="52">
        <v>-378.33499999999998</v>
      </c>
      <c r="F28" s="52">
        <v>-1398.7429999999999</v>
      </c>
      <c r="G28" s="52">
        <v>-1899.2819999999999</v>
      </c>
      <c r="H28" s="52">
        <v>-2387.489</v>
      </c>
      <c r="I28" s="52">
        <v>-2315.7240000000002</v>
      </c>
      <c r="J28" s="52">
        <v>-2384.0639999999999</v>
      </c>
      <c r="K28" s="52">
        <v>-2598.8110000000001</v>
      </c>
      <c r="L28" s="52">
        <v>-2569.5509999999999</v>
      </c>
      <c r="M28" s="52">
        <v>-2676.8820000000001</v>
      </c>
      <c r="N28" s="52">
        <v>-2616.5770000000002</v>
      </c>
      <c r="O28" s="52">
        <v>-2481.0590000000002</v>
      </c>
      <c r="P28" s="52">
        <v>-3558.4540000000002</v>
      </c>
      <c r="Q28" s="52">
        <v>-4861.8710000000001</v>
      </c>
      <c r="R28" s="52">
        <v>-6059.6139999999996</v>
      </c>
      <c r="S28" s="52">
        <v>-6739.0569999999998</v>
      </c>
      <c r="T28" s="52">
        <v>-8569.4770000000008</v>
      </c>
      <c r="U28" s="52">
        <v>-9194.2250000000004</v>
      </c>
      <c r="V28" s="52">
        <v>-9578.5439999999999</v>
      </c>
      <c r="W28" s="52">
        <v>-9305.4439999999995</v>
      </c>
      <c r="X28" s="52">
        <v>-9334.6530000000002</v>
      </c>
      <c r="Y28" s="52">
        <v>-11145.442999999999</v>
      </c>
      <c r="Z28" s="52">
        <v>-11145.442999999999</v>
      </c>
      <c r="AA28" s="52"/>
    </row>
    <row r="29" spans="1:27">
      <c r="A29" s="52" t="s">
        <v>166</v>
      </c>
      <c r="B29" s="166">
        <v>-13.254</v>
      </c>
      <c r="C29" s="166">
        <v>-171.91900000000001</v>
      </c>
      <c r="D29" s="166">
        <v>-20.937999999999999</v>
      </c>
      <c r="E29" s="166">
        <v>-40.396000000000001</v>
      </c>
      <c r="F29" s="166">
        <v>-24.931999999999999</v>
      </c>
      <c r="G29" s="166">
        <v>-70.158000000000001</v>
      </c>
      <c r="H29" s="166">
        <v>-198.124</v>
      </c>
      <c r="I29" s="166">
        <v>-124.151</v>
      </c>
      <c r="J29" s="166">
        <v>-15.593</v>
      </c>
      <c r="K29" s="166">
        <v>-39.347000000000001</v>
      </c>
      <c r="L29" s="166">
        <v>-128.124</v>
      </c>
      <c r="M29" s="166">
        <v>-96.950999999999993</v>
      </c>
      <c r="N29" s="166">
        <v>-64.902000000000001</v>
      </c>
      <c r="O29" s="166">
        <v>858.721</v>
      </c>
      <c r="P29" s="166">
        <v>-96.373000000000005</v>
      </c>
      <c r="Q29" s="166">
        <v>71.665000000000006</v>
      </c>
      <c r="R29" s="166">
        <v>-215.25299999999999</v>
      </c>
      <c r="S29" s="166">
        <v>-116.298</v>
      </c>
      <c r="T29" s="166">
        <v>-142.374</v>
      </c>
      <c r="U29" s="166">
        <v>-72.154999999999006</v>
      </c>
      <c r="V29" s="166">
        <v>187.72499999999999</v>
      </c>
      <c r="W29" s="166">
        <v>125.706</v>
      </c>
      <c r="X29" s="166">
        <v>-208.62</v>
      </c>
      <c r="Y29" s="166">
        <v>-293.54500000000002</v>
      </c>
      <c r="Z29" s="166">
        <v>-293.54500000000002</v>
      </c>
      <c r="AA29" s="52"/>
    </row>
    <row r="30" spans="1:27">
      <c r="A30" s="167" t="s">
        <v>167</v>
      </c>
      <c r="B30" s="167">
        <v>-15.882999999999999</v>
      </c>
      <c r="C30" s="167">
        <v>-182.91399999999999</v>
      </c>
      <c r="D30" s="167">
        <v>-802.62400000000002</v>
      </c>
      <c r="E30" s="167">
        <v>-1001.0119999999999</v>
      </c>
      <c r="F30" s="167">
        <v>-1746.74</v>
      </c>
      <c r="G30" s="167">
        <v>-1961.422</v>
      </c>
      <c r="H30" s="167">
        <v>-4177.6059999999998</v>
      </c>
      <c r="I30" s="167">
        <v>-3480.3519999999999</v>
      </c>
      <c r="J30" s="167">
        <v>-2650.607</v>
      </c>
      <c r="K30" s="167">
        <v>-1626.6030000000001</v>
      </c>
      <c r="L30" s="167">
        <v>-2243.203</v>
      </c>
      <c r="M30" s="167">
        <v>-467.86099999999999</v>
      </c>
      <c r="N30" s="167">
        <v>1080.1590000000001</v>
      </c>
      <c r="O30" s="167">
        <v>-1031.143</v>
      </c>
      <c r="P30" s="167">
        <v>-3559.9949999999999</v>
      </c>
      <c r="Q30" s="167">
        <v>-4931.1790000000001</v>
      </c>
      <c r="R30" s="167">
        <v>-7200.8410000000003</v>
      </c>
      <c r="S30" s="167">
        <v>-7963.2</v>
      </c>
      <c r="T30" s="167">
        <v>-8911.0079999999998</v>
      </c>
      <c r="U30" s="167">
        <v>-3142.056</v>
      </c>
      <c r="V30" s="167">
        <v>4923.1660000000002</v>
      </c>
      <c r="W30" s="167">
        <v>-6532.7349999999997</v>
      </c>
      <c r="X30" s="167">
        <v>-6556.3</v>
      </c>
      <c r="Y30" s="167">
        <v>-10631.111000000001</v>
      </c>
      <c r="Z30" s="167">
        <v>-10631.111000000001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167" t="s">
        <v>168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52"/>
    </row>
    <row r="33" spans="1:27">
      <c r="A33" s="52" t="s">
        <v>169</v>
      </c>
      <c r="B33" s="170">
        <f t="shared" ref="B33:Z33" si="0">B16</f>
        <v>2066.3829999999998</v>
      </c>
      <c r="C33" s="170">
        <f t="shared" si="0"/>
        <v>2835.6640000000002</v>
      </c>
      <c r="D33" s="170">
        <f t="shared" si="0"/>
        <v>3400.93</v>
      </c>
      <c r="E33" s="170">
        <f t="shared" si="0"/>
        <v>4768.6000000000004</v>
      </c>
      <c r="F33" s="170">
        <f t="shared" si="0"/>
        <v>4731.1930000000002</v>
      </c>
      <c r="G33" s="170">
        <f t="shared" si="0"/>
        <v>6304.2139999999999</v>
      </c>
      <c r="H33" s="170">
        <f t="shared" si="0"/>
        <v>5669.5360000000001</v>
      </c>
      <c r="I33" s="170">
        <f t="shared" si="0"/>
        <v>6680.4480000000003</v>
      </c>
      <c r="J33" s="170">
        <f t="shared" si="0"/>
        <v>4960.8289999999997</v>
      </c>
      <c r="K33" s="170">
        <f t="shared" si="0"/>
        <v>7674.4170000000004</v>
      </c>
      <c r="L33" s="170">
        <f t="shared" si="0"/>
        <v>8184.5590000000002</v>
      </c>
      <c r="M33" s="170">
        <f t="shared" si="0"/>
        <v>9811.259</v>
      </c>
      <c r="N33" s="170">
        <f t="shared" si="0"/>
        <v>11687.245000000001</v>
      </c>
      <c r="O33" s="170">
        <f t="shared" si="0"/>
        <v>13444.916999999999</v>
      </c>
      <c r="P33" s="170">
        <f t="shared" si="0"/>
        <v>16159.54</v>
      </c>
      <c r="Q33" s="170">
        <f t="shared" si="0"/>
        <v>16869.567999999999</v>
      </c>
      <c r="R33" s="170">
        <f t="shared" si="0"/>
        <v>19540.242999999999</v>
      </c>
      <c r="S33" s="170">
        <f t="shared" si="0"/>
        <v>18645.655999999999</v>
      </c>
      <c r="T33" s="170">
        <f t="shared" si="0"/>
        <v>20329.115000000002</v>
      </c>
      <c r="U33" s="170">
        <f t="shared" si="0"/>
        <v>29169.561000000002</v>
      </c>
      <c r="V33" s="170">
        <f t="shared" si="0"/>
        <v>40080.607000000004</v>
      </c>
      <c r="W33" s="170">
        <f t="shared" si="0"/>
        <v>52543.983999999997</v>
      </c>
      <c r="X33" s="170">
        <f t="shared" si="0"/>
        <v>39741.046000000002</v>
      </c>
      <c r="Y33" s="170">
        <f t="shared" si="0"/>
        <v>56061.894999999997</v>
      </c>
      <c r="Z33" s="170">
        <f t="shared" si="0"/>
        <v>56061.894999999997</v>
      </c>
      <c r="AA33" s="52"/>
    </row>
    <row r="34" spans="1:27">
      <c r="A34" s="52" t="s">
        <v>170</v>
      </c>
      <c r="B34" s="171">
        <f t="shared" ref="B34:Z34" si="1">B18</f>
        <v>-1952.143</v>
      </c>
      <c r="C34" s="171">
        <f t="shared" si="1"/>
        <v>-1576.258</v>
      </c>
      <c r="D34" s="171">
        <f t="shared" si="1"/>
        <v>4.9850000000000003</v>
      </c>
      <c r="E34" s="171">
        <f t="shared" si="1"/>
        <v>-2469.0309999999999</v>
      </c>
      <c r="F34" s="171">
        <f t="shared" si="1"/>
        <v>-2392.4580000000001</v>
      </c>
      <c r="G34" s="171">
        <f t="shared" si="1"/>
        <v>-2405.424</v>
      </c>
      <c r="H34" s="171">
        <f t="shared" si="1"/>
        <v>-2589.616</v>
      </c>
      <c r="I34" s="171">
        <f t="shared" si="1"/>
        <v>-1780.329</v>
      </c>
      <c r="J34" s="171">
        <f t="shared" si="1"/>
        <v>-2721.6089999999999</v>
      </c>
      <c r="K34" s="171">
        <f t="shared" si="1"/>
        <v>-6248.1589999999997</v>
      </c>
      <c r="L34" s="171">
        <f t="shared" si="1"/>
        <v>-7049.9470000000001</v>
      </c>
      <c r="M34" s="171">
        <f t="shared" si="1"/>
        <v>-8469.07</v>
      </c>
      <c r="N34" s="171">
        <f t="shared" si="1"/>
        <v>-9669.8950000000004</v>
      </c>
      <c r="O34" s="171">
        <f t="shared" si="1"/>
        <v>-9196.8809999999994</v>
      </c>
      <c r="P34" s="171">
        <f t="shared" si="1"/>
        <v>-7828.4840000000004</v>
      </c>
      <c r="Q34" s="171">
        <f t="shared" si="1"/>
        <v>-10273.355</v>
      </c>
      <c r="R34" s="171">
        <f t="shared" si="1"/>
        <v>-11052.82</v>
      </c>
      <c r="S34" s="171">
        <f t="shared" si="1"/>
        <v>-10246.194</v>
      </c>
      <c r="T34" s="171">
        <f t="shared" si="1"/>
        <v>-15206.547</v>
      </c>
      <c r="U34" s="171">
        <f t="shared" si="1"/>
        <v>-17963.826000000001</v>
      </c>
      <c r="V34" s="171">
        <f t="shared" si="1"/>
        <v>-30272.534</v>
      </c>
      <c r="W34" s="171">
        <f t="shared" si="1"/>
        <v>-35288.877999999997</v>
      </c>
      <c r="X34" s="171">
        <f t="shared" si="1"/>
        <v>-30372.177</v>
      </c>
      <c r="Y34" s="171">
        <f t="shared" si="1"/>
        <v>-29321.028999999999</v>
      </c>
      <c r="Z34" s="171">
        <f t="shared" si="1"/>
        <v>-29321.028999999999</v>
      </c>
      <c r="AA34" s="52"/>
    </row>
    <row r="35" spans="1:27">
      <c r="A35" s="52" t="s">
        <v>171</v>
      </c>
      <c r="B35" s="52">
        <f t="shared" ref="B35:Z35" si="2">B33+B34</f>
        <v>114.23999999999978</v>
      </c>
      <c r="C35" s="52">
        <f t="shared" si="2"/>
        <v>1259.4060000000002</v>
      </c>
      <c r="D35" s="52">
        <f t="shared" si="2"/>
        <v>3405.915</v>
      </c>
      <c r="E35" s="52">
        <f t="shared" si="2"/>
        <v>2299.5690000000004</v>
      </c>
      <c r="F35" s="52">
        <f t="shared" si="2"/>
        <v>2338.7350000000001</v>
      </c>
      <c r="G35" s="52">
        <f t="shared" si="2"/>
        <v>3898.79</v>
      </c>
      <c r="H35" s="52">
        <f t="shared" si="2"/>
        <v>3079.92</v>
      </c>
      <c r="I35" s="52">
        <f t="shared" si="2"/>
        <v>4900.1190000000006</v>
      </c>
      <c r="J35" s="52">
        <f t="shared" si="2"/>
        <v>2239.2199999999998</v>
      </c>
      <c r="K35" s="52">
        <f t="shared" si="2"/>
        <v>1426.2580000000007</v>
      </c>
      <c r="L35" s="52">
        <f t="shared" si="2"/>
        <v>1134.6120000000001</v>
      </c>
      <c r="M35" s="52">
        <f t="shared" si="2"/>
        <v>1342.1890000000003</v>
      </c>
      <c r="N35" s="52">
        <f t="shared" si="2"/>
        <v>2017.3500000000004</v>
      </c>
      <c r="O35" s="52">
        <f t="shared" si="2"/>
        <v>4248.0360000000001</v>
      </c>
      <c r="P35" s="52">
        <f t="shared" si="2"/>
        <v>8331.0560000000005</v>
      </c>
      <c r="Q35" s="52">
        <f t="shared" si="2"/>
        <v>6596.2129999999997</v>
      </c>
      <c r="R35" s="52">
        <f t="shared" si="2"/>
        <v>8487.4229999999989</v>
      </c>
      <c r="S35" s="52">
        <f t="shared" si="2"/>
        <v>8399.4619999999995</v>
      </c>
      <c r="T35" s="52">
        <f t="shared" si="2"/>
        <v>5122.5680000000011</v>
      </c>
      <c r="U35" s="52">
        <f t="shared" si="2"/>
        <v>11205.735000000001</v>
      </c>
      <c r="V35" s="52">
        <f t="shared" si="2"/>
        <v>9808.073000000004</v>
      </c>
      <c r="W35" s="52">
        <f t="shared" si="2"/>
        <v>17255.106</v>
      </c>
      <c r="X35" s="52">
        <f t="shared" si="2"/>
        <v>9368.8690000000024</v>
      </c>
      <c r="Y35" s="52">
        <f t="shared" si="2"/>
        <v>26740.865999999998</v>
      </c>
      <c r="Z35" s="52">
        <f t="shared" si="2"/>
        <v>26740.865999999998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R62"/>
  <sheetViews>
    <sheetView topLeftCell="A10" workbookViewId="0">
      <pane xSplit="1" topLeftCell="BZ1" activePane="topRight" state="frozen"/>
      <selection pane="topRight" activeCell="CR24" sqref="CR24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6" max="96" width="116.1640625" bestFit="1" customWidth="1"/>
  </cols>
  <sheetData>
    <row r="1" spans="1:94">
      <c r="A1" s="162" t="s">
        <v>172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</row>
    <row r="2" spans="1:9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</row>
    <row r="3" spans="1:94">
      <c r="A3" s="52"/>
      <c r="B3" s="53" t="s">
        <v>251</v>
      </c>
      <c r="C3" s="53" t="s">
        <v>252</v>
      </c>
      <c r="D3" s="53" t="s">
        <v>253</v>
      </c>
      <c r="E3" s="53" t="s">
        <v>254</v>
      </c>
      <c r="F3" s="53" t="s">
        <v>255</v>
      </c>
      <c r="G3" s="53" t="s">
        <v>256</v>
      </c>
      <c r="H3" s="53" t="s">
        <v>257</v>
      </c>
      <c r="I3" s="53" t="s">
        <v>258</v>
      </c>
      <c r="J3" s="53" t="s">
        <v>259</v>
      </c>
      <c r="K3" s="53" t="s">
        <v>260</v>
      </c>
      <c r="L3" s="53" t="s">
        <v>261</v>
      </c>
      <c r="M3" s="53" t="s">
        <v>262</v>
      </c>
      <c r="N3" s="53" t="s">
        <v>263</v>
      </c>
      <c r="O3" s="53" t="s">
        <v>264</v>
      </c>
      <c r="P3" s="53" t="s">
        <v>265</v>
      </c>
      <c r="Q3" s="53" t="s">
        <v>266</v>
      </c>
      <c r="R3" s="53" t="s">
        <v>267</v>
      </c>
      <c r="S3" s="53" t="s">
        <v>268</v>
      </c>
      <c r="T3" s="53" t="s">
        <v>269</v>
      </c>
      <c r="U3" s="53" t="s">
        <v>270</v>
      </c>
      <c r="V3" s="53" t="s">
        <v>271</v>
      </c>
      <c r="W3" s="53" t="s">
        <v>272</v>
      </c>
      <c r="X3" s="53" t="s">
        <v>273</v>
      </c>
      <c r="Y3" s="53" t="s">
        <v>274</v>
      </c>
      <c r="Z3" s="53" t="s">
        <v>275</v>
      </c>
      <c r="AA3" s="53" t="s">
        <v>276</v>
      </c>
      <c r="AB3" s="53" t="s">
        <v>277</v>
      </c>
      <c r="AC3" s="53" t="s">
        <v>278</v>
      </c>
      <c r="AD3" s="53" t="s">
        <v>279</v>
      </c>
      <c r="AE3" s="53" t="s">
        <v>280</v>
      </c>
      <c r="AF3" s="53" t="s">
        <v>281</v>
      </c>
      <c r="AG3" s="53" t="s">
        <v>282</v>
      </c>
      <c r="AH3" s="53" t="s">
        <v>283</v>
      </c>
      <c r="AI3" s="53" t="s">
        <v>284</v>
      </c>
      <c r="AJ3" s="53" t="s">
        <v>285</v>
      </c>
      <c r="AK3" s="53" t="s">
        <v>286</v>
      </c>
      <c r="AL3" s="53" t="s">
        <v>287</v>
      </c>
      <c r="AM3" s="53" t="s">
        <v>288</v>
      </c>
      <c r="AN3" s="53" t="s">
        <v>289</v>
      </c>
      <c r="AO3" s="53" t="s">
        <v>290</v>
      </c>
      <c r="AP3" s="53" t="s">
        <v>291</v>
      </c>
      <c r="AQ3" s="53" t="s">
        <v>292</v>
      </c>
      <c r="AR3" s="53" t="s">
        <v>293</v>
      </c>
      <c r="AS3" s="53" t="s">
        <v>294</v>
      </c>
      <c r="AT3" s="53" t="s">
        <v>295</v>
      </c>
      <c r="AU3" s="53" t="s">
        <v>296</v>
      </c>
      <c r="AV3" s="53" t="s">
        <v>297</v>
      </c>
      <c r="AW3" s="53" t="s">
        <v>298</v>
      </c>
      <c r="AX3" s="53" t="s">
        <v>299</v>
      </c>
      <c r="AY3" s="53" t="s">
        <v>300</v>
      </c>
      <c r="AZ3" s="53" t="s">
        <v>301</v>
      </c>
      <c r="BA3" s="53" t="s">
        <v>302</v>
      </c>
      <c r="BB3" s="53" t="s">
        <v>303</v>
      </c>
      <c r="BC3" s="53" t="s">
        <v>304</v>
      </c>
      <c r="BD3" s="53" t="s">
        <v>305</v>
      </c>
      <c r="BE3" s="53" t="s">
        <v>111</v>
      </c>
      <c r="BF3" s="53" t="s">
        <v>306</v>
      </c>
      <c r="BG3" s="53" t="s">
        <v>307</v>
      </c>
      <c r="BH3" s="53" t="s">
        <v>308</v>
      </c>
      <c r="BI3" s="53" t="s">
        <v>112</v>
      </c>
      <c r="BJ3" s="53" t="s">
        <v>225</v>
      </c>
      <c r="BK3" s="53" t="s">
        <v>226</v>
      </c>
      <c r="BL3" s="53" t="s">
        <v>227</v>
      </c>
      <c r="BM3" s="53" t="s">
        <v>113</v>
      </c>
      <c r="BN3" s="53" t="s">
        <v>228</v>
      </c>
      <c r="BO3" s="53" t="s">
        <v>229</v>
      </c>
      <c r="BP3" s="53" t="s">
        <v>230</v>
      </c>
      <c r="BQ3" s="53" t="s">
        <v>114</v>
      </c>
      <c r="BR3" s="53" t="s">
        <v>231</v>
      </c>
      <c r="BS3" s="53" t="s">
        <v>232</v>
      </c>
      <c r="BT3" s="53" t="s">
        <v>233</v>
      </c>
      <c r="BU3" s="53" t="s">
        <v>115</v>
      </c>
      <c r="BV3" s="53" t="s">
        <v>234</v>
      </c>
      <c r="BW3" s="53" t="s">
        <v>235</v>
      </c>
      <c r="BX3" s="53" t="s">
        <v>236</v>
      </c>
      <c r="BY3" s="53" t="s">
        <v>116</v>
      </c>
      <c r="BZ3" s="53" t="s">
        <v>237</v>
      </c>
      <c r="CA3" s="53" t="s">
        <v>238</v>
      </c>
      <c r="CB3" s="53" t="s">
        <v>239</v>
      </c>
      <c r="CC3" s="53" t="s">
        <v>117</v>
      </c>
      <c r="CD3" s="53" t="s">
        <v>240</v>
      </c>
      <c r="CE3" s="53" t="s">
        <v>241</v>
      </c>
      <c r="CF3" s="53" t="s">
        <v>242</v>
      </c>
      <c r="CG3" s="53" t="s">
        <v>118</v>
      </c>
      <c r="CH3" s="53" t="s">
        <v>243</v>
      </c>
      <c r="CI3" s="53" t="s">
        <v>244</v>
      </c>
      <c r="CJ3" s="53" t="s">
        <v>245</v>
      </c>
      <c r="CK3" s="53" t="s">
        <v>119</v>
      </c>
      <c r="CL3" s="53" t="s">
        <v>246</v>
      </c>
      <c r="CM3" s="53" t="s">
        <v>247</v>
      </c>
      <c r="CN3" s="53" t="s">
        <v>248</v>
      </c>
      <c r="CO3" s="53" t="s">
        <v>309</v>
      </c>
      <c r="CP3" s="53"/>
    </row>
    <row r="4" spans="1:94">
      <c r="A4" s="167" t="s">
        <v>173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</row>
    <row r="5" spans="1:94">
      <c r="A5" s="52" t="s">
        <v>174</v>
      </c>
      <c r="B5" s="52"/>
      <c r="C5" s="52"/>
      <c r="D5" s="52"/>
      <c r="E5" s="52">
        <v>1951.08</v>
      </c>
      <c r="F5" s="52">
        <v>1941.0350000000001</v>
      </c>
      <c r="G5" s="52">
        <v>2081.1460000000002</v>
      </c>
      <c r="H5" s="52">
        <v>2429.694</v>
      </c>
      <c r="I5" s="52">
        <v>3019.0610000000001</v>
      </c>
      <c r="J5" s="52">
        <v>3197.5680000000002</v>
      </c>
      <c r="K5" s="52">
        <v>2451.1799999999998</v>
      </c>
      <c r="L5" s="52">
        <v>2305.9989999999998</v>
      </c>
      <c r="M5" s="52">
        <v>2313.3620000000001</v>
      </c>
      <c r="N5" s="52">
        <v>1939.008</v>
      </c>
      <c r="O5" s="52">
        <v>2507.3090000000002</v>
      </c>
      <c r="P5" s="52">
        <v>1779.673</v>
      </c>
      <c r="Q5" s="52">
        <v>2907.2930000000001</v>
      </c>
      <c r="R5" s="52">
        <v>3392.0210000000002</v>
      </c>
      <c r="S5" s="52">
        <v>4368.8190000000004</v>
      </c>
      <c r="T5" s="52">
        <v>2363.1190000000001</v>
      </c>
      <c r="U5" s="52">
        <v>4352.3810000000003</v>
      </c>
      <c r="V5" s="52">
        <v>4250.268</v>
      </c>
      <c r="W5" s="52">
        <v>4963.0829999999996</v>
      </c>
      <c r="X5" s="52">
        <v>2972.0659999999998</v>
      </c>
      <c r="Y5" s="52">
        <v>2930.8290000000002</v>
      </c>
      <c r="Z5" s="52">
        <v>4715.759</v>
      </c>
      <c r="AA5" s="52">
        <v>4825.5429999999997</v>
      </c>
      <c r="AB5" s="52">
        <v>3505.5970000000002</v>
      </c>
      <c r="AC5" s="52">
        <v>5869.7290000000003</v>
      </c>
      <c r="AD5" s="52">
        <v>6508.3209999999999</v>
      </c>
      <c r="AE5" s="52">
        <v>7309.0330000000004</v>
      </c>
      <c r="AF5" s="52">
        <v>4823.8289999999997</v>
      </c>
      <c r="AG5" s="52">
        <v>5311.5680000000002</v>
      </c>
      <c r="AH5" s="52">
        <v>5020.5540000000001</v>
      </c>
      <c r="AI5" s="52">
        <v>5356.915</v>
      </c>
      <c r="AJ5" s="52">
        <v>4180.2960000000003</v>
      </c>
      <c r="AK5" s="52">
        <v>4945.8220000000001</v>
      </c>
      <c r="AL5" s="52">
        <v>4389.0079999999998</v>
      </c>
      <c r="AM5" s="52">
        <v>5240.1710000000003</v>
      </c>
      <c r="AN5" s="52">
        <v>3861.4119999999998</v>
      </c>
      <c r="AO5" s="52">
        <v>4742.808</v>
      </c>
      <c r="AP5" s="52">
        <v>5787.4059999999999</v>
      </c>
      <c r="AQ5" s="52">
        <v>5966.8739999999998</v>
      </c>
      <c r="AR5" s="52">
        <v>4706.768</v>
      </c>
      <c r="AS5" s="52">
        <v>4937.616</v>
      </c>
      <c r="AT5" s="52">
        <v>6254.1620000000003</v>
      </c>
      <c r="AU5" s="52">
        <v>7545.7389999999996</v>
      </c>
      <c r="AV5" s="52">
        <v>7312.1350000000002</v>
      </c>
      <c r="AW5" s="52">
        <v>8165.1559999999999</v>
      </c>
      <c r="AX5" s="52">
        <v>7621.7470000000003</v>
      </c>
      <c r="AY5" s="52">
        <v>8504.6200000000008</v>
      </c>
      <c r="AZ5" s="52">
        <v>7496.7420000000002</v>
      </c>
      <c r="BA5" s="52">
        <v>11433.087</v>
      </c>
      <c r="BB5" s="52">
        <v>13913.405000000001</v>
      </c>
      <c r="BC5" s="52">
        <v>17117.343000000001</v>
      </c>
      <c r="BD5" s="52">
        <v>15786.326999999999</v>
      </c>
      <c r="BE5" s="52">
        <v>17160.12</v>
      </c>
      <c r="BF5" s="52">
        <v>18963.903999999999</v>
      </c>
      <c r="BG5" s="52">
        <v>19268.09</v>
      </c>
      <c r="BH5" s="52">
        <v>14749.768</v>
      </c>
      <c r="BI5" s="52">
        <v>16913.917000000001</v>
      </c>
      <c r="BJ5" s="52">
        <v>18425.75</v>
      </c>
      <c r="BK5" s="52">
        <v>18852.491999999998</v>
      </c>
      <c r="BL5" s="52">
        <v>13543.674999999999</v>
      </c>
      <c r="BM5" s="52">
        <v>18474.41</v>
      </c>
      <c r="BN5" s="52">
        <v>19787.697</v>
      </c>
      <c r="BO5" s="52">
        <v>21014.927</v>
      </c>
      <c r="BP5" s="52">
        <v>15906.504999999999</v>
      </c>
      <c r="BQ5" s="52">
        <v>18771.062999999998</v>
      </c>
      <c r="BR5" s="52">
        <v>20924.808000000001</v>
      </c>
      <c r="BS5" s="52">
        <v>20764.066999999999</v>
      </c>
      <c r="BT5" s="52">
        <v>14559.536</v>
      </c>
      <c r="BU5" s="52">
        <v>15050.044</v>
      </c>
      <c r="BV5" s="52">
        <v>14297.049000000001</v>
      </c>
      <c r="BW5" s="52">
        <v>15769.888000000001</v>
      </c>
      <c r="BX5" s="52">
        <v>20693.669000000002</v>
      </c>
      <c r="BY5" s="52">
        <v>23407.897000000001</v>
      </c>
      <c r="BZ5" s="52">
        <v>23514.956999999999</v>
      </c>
      <c r="CA5" s="52">
        <v>26925.201000000001</v>
      </c>
      <c r="CB5" s="52">
        <v>30800.186000000002</v>
      </c>
      <c r="CC5" s="52">
        <v>38380.652999999998</v>
      </c>
      <c r="CD5" s="52">
        <v>40504.290999999997</v>
      </c>
      <c r="CE5" s="52">
        <v>42333.324999999997</v>
      </c>
      <c r="CF5" s="52">
        <v>41434.487999999998</v>
      </c>
      <c r="CG5" s="52">
        <v>43807.796999999999</v>
      </c>
      <c r="CH5" s="52">
        <v>45365.112999999998</v>
      </c>
      <c r="CI5" s="52">
        <v>41397.642</v>
      </c>
      <c r="CJ5" s="52">
        <v>40938.303999999996</v>
      </c>
      <c r="CK5" s="52">
        <v>46891.438999999998</v>
      </c>
      <c r="CL5" s="52">
        <v>53583.688999999998</v>
      </c>
      <c r="CM5" s="52">
        <v>55568.411999999997</v>
      </c>
      <c r="CN5" s="52">
        <v>59043.076999999997</v>
      </c>
      <c r="CO5" s="52">
        <v>65316.124000000003</v>
      </c>
      <c r="CP5" s="52"/>
    </row>
    <row r="6" spans="1:94">
      <c r="A6" s="52" t="s">
        <v>175</v>
      </c>
      <c r="B6" s="52"/>
      <c r="C6" s="52"/>
      <c r="D6" s="52"/>
      <c r="E6" s="52">
        <v>4.9980000000000002</v>
      </c>
      <c r="F6" s="52"/>
      <c r="G6" s="52">
        <v>116.896</v>
      </c>
      <c r="H6" s="52">
        <v>342.28</v>
      </c>
      <c r="I6" s="52">
        <v>398.81900000000002</v>
      </c>
      <c r="J6" s="52">
        <v>595.51900000000001</v>
      </c>
      <c r="K6" s="52">
        <v>1229.404</v>
      </c>
      <c r="L6" s="52">
        <v>1358.693</v>
      </c>
      <c r="M6" s="52">
        <v>1684.7739999999999</v>
      </c>
      <c r="N6" s="52">
        <v>1662.712</v>
      </c>
      <c r="O6" s="52">
        <v>1576.1679999999999</v>
      </c>
      <c r="P6" s="52">
        <v>1486.08</v>
      </c>
      <c r="Q6" s="52">
        <v>1428.258</v>
      </c>
      <c r="R6" s="52">
        <v>2095.0810000000001</v>
      </c>
      <c r="S6" s="52">
        <v>2105.4250000000002</v>
      </c>
      <c r="T6" s="52">
        <v>1299.154</v>
      </c>
      <c r="U6" s="52">
        <v>2097.502</v>
      </c>
      <c r="V6" s="52">
        <v>2336.1930000000002</v>
      </c>
      <c r="W6" s="52">
        <v>2058.3310000000001</v>
      </c>
      <c r="X6" s="52">
        <v>2359.88</v>
      </c>
      <c r="Y6" s="52">
        <v>2413.5050000000001</v>
      </c>
      <c r="Z6" s="52">
        <v>2158.6149999999998</v>
      </c>
      <c r="AA6" s="52">
        <v>416.04899999999998</v>
      </c>
      <c r="AB6" s="52">
        <v>1424.537</v>
      </c>
      <c r="AC6" s="52">
        <v>565.46</v>
      </c>
      <c r="AD6" s="52">
        <v>262.52999999999997</v>
      </c>
      <c r="AE6" s="52">
        <v>221.3</v>
      </c>
      <c r="AF6" s="52">
        <v>718.77300000000002</v>
      </c>
      <c r="AG6" s="52">
        <v>817.803</v>
      </c>
      <c r="AH6" s="52">
        <v>1093.579</v>
      </c>
      <c r="AI6" s="52">
        <v>1103.453</v>
      </c>
      <c r="AJ6" s="52">
        <v>1136.3969999999999</v>
      </c>
      <c r="AK6" s="52">
        <v>1160.7750000000001</v>
      </c>
      <c r="AL6" s="52">
        <v>225.447</v>
      </c>
      <c r="AM6" s="52">
        <v>138.809</v>
      </c>
      <c r="AN6" s="52">
        <v>214.82900000000001</v>
      </c>
      <c r="AO6" s="52">
        <v>256.75599999999997</v>
      </c>
      <c r="AP6" s="52">
        <v>140.619</v>
      </c>
      <c r="AQ6" s="52">
        <v>269.27300000000002</v>
      </c>
      <c r="AR6" s="52">
        <v>320.63099999999997</v>
      </c>
      <c r="AS6" s="52">
        <v>274.78199999999998</v>
      </c>
      <c r="AT6" s="52">
        <v>150.15799999999999</v>
      </c>
      <c r="AU6" s="52">
        <v>83.594999999999999</v>
      </c>
      <c r="AV6" s="52">
        <v>70.337000000000003</v>
      </c>
      <c r="AW6" s="52">
        <v>105.944</v>
      </c>
      <c r="AX6" s="52">
        <v>126.152</v>
      </c>
      <c r="AY6" s="52">
        <v>2017.251</v>
      </c>
      <c r="AZ6" s="52">
        <v>2238.569</v>
      </c>
      <c r="BA6" s="52">
        <v>2613.94</v>
      </c>
      <c r="BB6" s="52">
        <v>2719.8989999999999</v>
      </c>
      <c r="BC6" s="52">
        <v>966.529</v>
      </c>
      <c r="BD6" s="52">
        <v>387.88799999999998</v>
      </c>
      <c r="BE6" s="52">
        <v>847.11400000000003</v>
      </c>
      <c r="BF6" s="52">
        <v>1149.857</v>
      </c>
      <c r="BG6" s="52">
        <v>1638.5419999999999</v>
      </c>
      <c r="BH6" s="52">
        <v>1870.866</v>
      </c>
      <c r="BI6" s="52">
        <v>2967.1570000000002</v>
      </c>
      <c r="BJ6" s="52">
        <v>3209.26</v>
      </c>
      <c r="BK6" s="52">
        <v>3004.2930000000001</v>
      </c>
      <c r="BL6" s="52">
        <v>3279.386</v>
      </c>
      <c r="BM6" s="52">
        <v>3444.741</v>
      </c>
      <c r="BN6" s="52">
        <v>4049.2130000000002</v>
      </c>
      <c r="BO6" s="52">
        <v>4322.8869999999997</v>
      </c>
      <c r="BP6" s="52">
        <v>4242.1689999999999</v>
      </c>
      <c r="BQ6" s="52">
        <v>4416.2340000000004</v>
      </c>
      <c r="BR6" s="52">
        <v>4054.1779999999999</v>
      </c>
      <c r="BS6" s="52">
        <v>4150.0029999999997</v>
      </c>
      <c r="BT6" s="52">
        <v>4832.5860000000002</v>
      </c>
      <c r="BU6" s="52">
        <v>4590.4459999999999</v>
      </c>
      <c r="BV6" s="52">
        <v>4695.3360000000002</v>
      </c>
      <c r="BW6" s="52">
        <v>4985.7479999999996</v>
      </c>
      <c r="BX6" s="52">
        <v>5064.63</v>
      </c>
      <c r="BY6" s="52">
        <v>4954.1930000000002</v>
      </c>
      <c r="BZ6" s="52">
        <v>5202.3320000000003</v>
      </c>
      <c r="CA6" s="52">
        <v>4870.5150000000003</v>
      </c>
      <c r="CB6" s="52">
        <v>4905.2219999999998</v>
      </c>
      <c r="CC6" s="52">
        <v>5042.634</v>
      </c>
      <c r="CD6" s="52">
        <v>5123.3959999999997</v>
      </c>
      <c r="CE6" s="52">
        <v>6656.4979999999996</v>
      </c>
      <c r="CF6" s="52">
        <v>7127.01</v>
      </c>
      <c r="CG6" s="52">
        <v>7949.9809999999998</v>
      </c>
      <c r="CH6" s="52">
        <v>7502.7619999999997</v>
      </c>
      <c r="CI6" s="52">
        <v>7714.732</v>
      </c>
      <c r="CJ6" s="52">
        <v>8309.6020000000008</v>
      </c>
      <c r="CK6" s="52">
        <v>7979.63</v>
      </c>
      <c r="CL6" s="52">
        <v>8114.6139999999996</v>
      </c>
      <c r="CM6" s="52">
        <v>8806.6560000000009</v>
      </c>
      <c r="CN6" s="52"/>
      <c r="CO6" s="52">
        <v>9037.5540000000001</v>
      </c>
      <c r="CP6" s="52"/>
    </row>
    <row r="7" spans="1:94">
      <c r="A7" s="52" t="s">
        <v>176</v>
      </c>
      <c r="B7" s="52"/>
      <c r="C7" s="52"/>
      <c r="D7" s="52"/>
      <c r="E7" s="52">
        <v>481.77300000000002</v>
      </c>
      <c r="F7" s="52">
        <v>507.00900000000001</v>
      </c>
      <c r="G7" s="52">
        <v>738.34199999999998</v>
      </c>
      <c r="H7" s="52">
        <v>733.17399999999998</v>
      </c>
      <c r="I7" s="52">
        <v>773.70899999999995</v>
      </c>
      <c r="J7" s="52">
        <v>935.39</v>
      </c>
      <c r="K7" s="52">
        <v>920.31100000000004</v>
      </c>
      <c r="L7" s="52">
        <v>1072.7070000000001</v>
      </c>
      <c r="M7" s="52">
        <v>862.09199999999998</v>
      </c>
      <c r="N7" s="52">
        <v>807.37800000000004</v>
      </c>
      <c r="O7" s="52">
        <v>1010.681</v>
      </c>
      <c r="P7" s="52">
        <v>1184.03</v>
      </c>
      <c r="Q7" s="52">
        <v>1156.55</v>
      </c>
      <c r="R7" s="52">
        <v>1124.5150000000001</v>
      </c>
      <c r="S7" s="52">
        <v>1197.365</v>
      </c>
      <c r="T7" s="52">
        <v>1106.5530000000001</v>
      </c>
      <c r="U7" s="52">
        <v>1192.8610000000001</v>
      </c>
      <c r="V7" s="52">
        <v>1002.658</v>
      </c>
      <c r="W7" s="52">
        <v>1158.1089999999999</v>
      </c>
      <c r="X7" s="52">
        <v>1280.654</v>
      </c>
      <c r="Y7" s="52">
        <v>1316.8209999999999</v>
      </c>
      <c r="Z7" s="52">
        <v>1240.309</v>
      </c>
      <c r="AA7" s="52">
        <v>1375.0260000000001</v>
      </c>
      <c r="AB7" s="52">
        <v>1418.001</v>
      </c>
      <c r="AC7" s="52">
        <v>560.899</v>
      </c>
      <c r="AD7" s="52">
        <v>404.47399999999999</v>
      </c>
      <c r="AE7" s="52">
        <v>1018.737</v>
      </c>
      <c r="AF7" s="52">
        <v>1102.893</v>
      </c>
      <c r="AG7" s="52">
        <v>1101.027</v>
      </c>
      <c r="AH7" s="52">
        <v>1254.5070000000001</v>
      </c>
      <c r="AI7" s="52">
        <v>1508.0640000000001</v>
      </c>
      <c r="AJ7" s="52">
        <v>1503.9380000000001</v>
      </c>
      <c r="AK7" s="52">
        <v>1441.635</v>
      </c>
      <c r="AL7" s="52">
        <v>1594.4469999999999</v>
      </c>
      <c r="AM7" s="52">
        <v>1637.7940000000001</v>
      </c>
      <c r="AN7" s="52">
        <v>1533.085</v>
      </c>
      <c r="AO7" s="52">
        <v>1525.2080000000001</v>
      </c>
      <c r="AP7" s="52">
        <v>1670.8430000000001</v>
      </c>
      <c r="AQ7" s="52">
        <v>1869.934</v>
      </c>
      <c r="AR7" s="52">
        <v>1986.991</v>
      </c>
      <c r="AS7" s="52">
        <v>2007.85</v>
      </c>
      <c r="AT7" s="52">
        <v>2221.67</v>
      </c>
      <c r="AU7" s="52">
        <v>2765.7130000000002</v>
      </c>
      <c r="AV7" s="52">
        <v>2696.136</v>
      </c>
      <c r="AW7" s="52">
        <v>2427.8330000000001</v>
      </c>
      <c r="AX7" s="52">
        <v>2450.549</v>
      </c>
      <c r="AY7" s="52">
        <v>2993.098</v>
      </c>
      <c r="AZ7" s="52">
        <v>3806.5169999999998</v>
      </c>
      <c r="BA7" s="52">
        <v>3675.2570000000001</v>
      </c>
      <c r="BB7" s="52">
        <v>3158.09</v>
      </c>
      <c r="BC7" s="52">
        <v>3343.3150000000001</v>
      </c>
      <c r="BD7" s="52">
        <v>2976.817</v>
      </c>
      <c r="BE7" s="52">
        <v>2613.2689999999998</v>
      </c>
      <c r="BF7" s="52">
        <v>2979.6210000000001</v>
      </c>
      <c r="BG7" s="52">
        <v>3506.8539999999998</v>
      </c>
      <c r="BH7" s="52">
        <v>4114.8789999999999</v>
      </c>
      <c r="BI7" s="52">
        <v>4045.299</v>
      </c>
      <c r="BJ7" s="52">
        <v>3561.741</v>
      </c>
      <c r="BK7" s="52">
        <v>3696.7429999999999</v>
      </c>
      <c r="BL7" s="52">
        <v>3945.89</v>
      </c>
      <c r="BM7" s="52">
        <v>4089.1489999999999</v>
      </c>
      <c r="BN7" s="52">
        <v>3695.6880000000001</v>
      </c>
      <c r="BO7" s="52">
        <v>3037.4749999999999</v>
      </c>
      <c r="BP7" s="52">
        <v>4218.1639999999998</v>
      </c>
      <c r="BQ7" s="52">
        <v>4199.2709999999997</v>
      </c>
      <c r="BR7" s="52">
        <v>3460.8249999999998</v>
      </c>
      <c r="BS7" s="52">
        <v>3760.7649999999999</v>
      </c>
      <c r="BT7" s="52">
        <v>4681.5950000000003</v>
      </c>
      <c r="BU7" s="52">
        <v>4620.8500000000004</v>
      </c>
      <c r="BV7" s="52">
        <v>4861.5460000000003</v>
      </c>
      <c r="BW7" s="52">
        <v>5132.1760000000004</v>
      </c>
      <c r="BX7" s="52">
        <v>5569.6930000000002</v>
      </c>
      <c r="BY7" s="52">
        <v>5179.9279999999999</v>
      </c>
      <c r="BZ7" s="52">
        <v>5926.4790000000003</v>
      </c>
      <c r="CA7" s="52">
        <v>6478.4589999999998</v>
      </c>
      <c r="CB7" s="52">
        <v>6754.4930000000004</v>
      </c>
      <c r="CC7" s="52">
        <v>7148.7020000000002</v>
      </c>
      <c r="CD7" s="52">
        <v>7508.8389999999999</v>
      </c>
      <c r="CE7" s="52">
        <v>7586.665</v>
      </c>
      <c r="CF7" s="52">
        <v>8364.0079999999998</v>
      </c>
      <c r="CG7" s="52">
        <v>7549.4549999999999</v>
      </c>
      <c r="CH7" s="52">
        <v>4850.9359999999997</v>
      </c>
      <c r="CI7" s="52">
        <v>6275.7780000000002</v>
      </c>
      <c r="CJ7" s="52">
        <v>6956.3649999999998</v>
      </c>
      <c r="CK7" s="52">
        <v>6464.0159999999996</v>
      </c>
      <c r="CL7" s="52">
        <v>6375.63</v>
      </c>
      <c r="CM7" s="52">
        <v>6566.8459999999995</v>
      </c>
      <c r="CN7" s="52">
        <v>7822.3180000000002</v>
      </c>
      <c r="CO7" s="52">
        <v>8352.8430000000008</v>
      </c>
      <c r="CP7" s="52"/>
    </row>
    <row r="8" spans="1:94">
      <c r="A8" s="52" t="s">
        <v>177</v>
      </c>
      <c r="B8" s="52"/>
      <c r="C8" s="52"/>
      <c r="D8" s="52"/>
      <c r="E8" s="52">
        <v>322.84800000000001</v>
      </c>
      <c r="F8" s="52">
        <v>293.005</v>
      </c>
      <c r="G8" s="52">
        <v>364.67500000000001</v>
      </c>
      <c r="H8" s="52">
        <v>347.24099999999999</v>
      </c>
      <c r="I8" s="52">
        <v>355.94600000000003</v>
      </c>
      <c r="J8" s="52">
        <v>330.95400000000001</v>
      </c>
      <c r="K8" s="52">
        <v>349.887</v>
      </c>
      <c r="L8" s="52">
        <v>371.96699999999998</v>
      </c>
      <c r="M8" s="52">
        <v>484.74200000000002</v>
      </c>
      <c r="N8" s="52">
        <v>432.404</v>
      </c>
      <c r="O8" s="52">
        <v>450.23399999999998</v>
      </c>
      <c r="P8" s="52">
        <v>458.714</v>
      </c>
      <c r="Q8" s="52">
        <v>534.197</v>
      </c>
      <c r="R8" s="52">
        <v>521.22</v>
      </c>
      <c r="S8" s="52">
        <v>619.29200000000003</v>
      </c>
      <c r="T8" s="52">
        <v>558.05100000000004</v>
      </c>
      <c r="U8" s="52">
        <v>616.96199999999999</v>
      </c>
      <c r="V8" s="52">
        <v>674.78899999999999</v>
      </c>
      <c r="W8" s="52">
        <v>730.38800000000003</v>
      </c>
      <c r="X8" s="52">
        <v>741.53499999999997</v>
      </c>
      <c r="Y8" s="52">
        <v>736.45899999999995</v>
      </c>
      <c r="Z8" s="52">
        <v>715.56299999999999</v>
      </c>
      <c r="AA8" s="52">
        <v>684.53899999999999</v>
      </c>
      <c r="AB8" s="52">
        <v>680.173</v>
      </c>
      <c r="AC8" s="52">
        <v>448.69200000000001</v>
      </c>
      <c r="AD8" s="52">
        <v>430.71100000000001</v>
      </c>
      <c r="AE8" s="52">
        <v>579.005</v>
      </c>
      <c r="AF8" s="52">
        <v>589.428</v>
      </c>
      <c r="AG8" s="52">
        <v>648.572</v>
      </c>
      <c r="AH8" s="52">
        <v>713.00300000000004</v>
      </c>
      <c r="AI8" s="52">
        <v>770.21199999999999</v>
      </c>
      <c r="AJ8" s="52">
        <v>842.68600000000004</v>
      </c>
      <c r="AK8" s="52">
        <v>949.98599999999999</v>
      </c>
      <c r="AL8" s="52">
        <v>1077.789</v>
      </c>
      <c r="AM8" s="52">
        <v>1094.107</v>
      </c>
      <c r="AN8" s="52">
        <v>863.91</v>
      </c>
      <c r="AO8" s="52">
        <v>821.16300000000001</v>
      </c>
      <c r="AP8" s="52">
        <v>940.48400000000004</v>
      </c>
      <c r="AQ8" s="52">
        <v>1029.268</v>
      </c>
      <c r="AR8" s="52">
        <v>1127.992</v>
      </c>
      <c r="AS8" s="52">
        <v>1302.501</v>
      </c>
      <c r="AT8" s="52">
        <v>1271.9349999999999</v>
      </c>
      <c r="AU8" s="52">
        <v>1290.239</v>
      </c>
      <c r="AV8" s="52">
        <v>1246.2329999999999</v>
      </c>
      <c r="AW8" s="52">
        <v>1261.4649999999999</v>
      </c>
      <c r="AX8" s="52">
        <v>1430.328</v>
      </c>
      <c r="AY8" s="52">
        <v>1699.0419999999999</v>
      </c>
      <c r="AZ8" s="52">
        <v>2168.431</v>
      </c>
      <c r="BA8" s="52">
        <v>2115.9160000000002</v>
      </c>
      <c r="BB8" s="52">
        <v>2054.8139999999999</v>
      </c>
      <c r="BC8" s="52">
        <v>2145.0630000000001</v>
      </c>
      <c r="BD8" s="52">
        <v>1991.65</v>
      </c>
      <c r="BE8" s="52">
        <v>2044.87</v>
      </c>
      <c r="BF8" s="52">
        <v>1756.578</v>
      </c>
      <c r="BG8" s="52">
        <v>1879.4369999999999</v>
      </c>
      <c r="BH8" s="52">
        <v>1712.9259999999999</v>
      </c>
      <c r="BI8" s="52">
        <v>1521.2950000000001</v>
      </c>
      <c r="BJ8" s="52">
        <v>1644.0840000000001</v>
      </c>
      <c r="BK8" s="52">
        <v>2016.2439999999999</v>
      </c>
      <c r="BL8" s="52">
        <v>2452.4609999999998</v>
      </c>
      <c r="BM8" s="52">
        <v>2466.431</v>
      </c>
      <c r="BN8" s="52">
        <v>2918.4430000000002</v>
      </c>
      <c r="BO8" s="52">
        <v>3291.7649999999999</v>
      </c>
      <c r="BP8" s="52">
        <v>3428.3339999999998</v>
      </c>
      <c r="BQ8" s="52">
        <v>3353.5940000000001</v>
      </c>
      <c r="BR8" s="52">
        <v>3522.165</v>
      </c>
      <c r="BS8" s="52">
        <v>3459.0479999999998</v>
      </c>
      <c r="BT8" s="52">
        <v>3111.4169999999999</v>
      </c>
      <c r="BU8" s="52">
        <v>2742.364</v>
      </c>
      <c r="BV8" s="52">
        <v>2597.96</v>
      </c>
      <c r="BW8" s="52">
        <v>2893.1350000000002</v>
      </c>
      <c r="BX8" s="52">
        <v>3750.6970000000001</v>
      </c>
      <c r="BY8" s="52">
        <v>4870.1869999999999</v>
      </c>
      <c r="BZ8" s="52">
        <v>5467.8760000000002</v>
      </c>
      <c r="CA8" s="52">
        <v>6135.3019999999997</v>
      </c>
      <c r="CB8" s="52">
        <v>6573.8519999999999</v>
      </c>
      <c r="CC8" s="52">
        <v>6959.1180000000004</v>
      </c>
      <c r="CD8" s="52">
        <v>7038.6750000000002</v>
      </c>
      <c r="CE8" s="52">
        <v>7345.1620000000003</v>
      </c>
      <c r="CF8" s="52">
        <v>6980.36</v>
      </c>
      <c r="CG8" s="52">
        <v>7214.74</v>
      </c>
      <c r="CH8" s="52">
        <v>7076.03</v>
      </c>
      <c r="CI8" s="52">
        <v>7598.2209999999995</v>
      </c>
      <c r="CJ8" s="52">
        <v>8179.1959999999999</v>
      </c>
      <c r="CK8" s="52">
        <v>8031.5219999999999</v>
      </c>
      <c r="CL8" s="52">
        <v>8428.6239999999998</v>
      </c>
      <c r="CM8" s="52">
        <v>8416.23</v>
      </c>
      <c r="CN8" s="52">
        <v>9165.2250000000004</v>
      </c>
      <c r="CO8" s="52">
        <v>8837.3040000000001</v>
      </c>
      <c r="CP8" s="52"/>
    </row>
    <row r="9" spans="1:94">
      <c r="A9" s="52" t="s">
        <v>178</v>
      </c>
      <c r="B9" s="166"/>
      <c r="C9" s="166"/>
      <c r="D9" s="166"/>
      <c r="E9" s="166">
        <v>190.91</v>
      </c>
      <c r="F9" s="166">
        <v>223.00399999999999</v>
      </c>
      <c r="G9" s="166">
        <v>173.846</v>
      </c>
      <c r="H9" s="166">
        <v>118.062</v>
      </c>
      <c r="I9" s="166">
        <v>334.01100000000002</v>
      </c>
      <c r="J9" s="166">
        <v>216.01300000000001</v>
      </c>
      <c r="K9" s="166">
        <v>235.97399999999999</v>
      </c>
      <c r="L9" s="166">
        <v>124.187</v>
      </c>
      <c r="M9" s="166">
        <v>398.04</v>
      </c>
      <c r="N9" s="166">
        <v>302.15300000000002</v>
      </c>
      <c r="O9" s="166">
        <v>256.00799999999998</v>
      </c>
      <c r="P9" s="166">
        <v>115.544</v>
      </c>
      <c r="Q9" s="166">
        <v>369.476</v>
      </c>
      <c r="R9" s="166">
        <v>292.92099999999999</v>
      </c>
      <c r="S9" s="166">
        <v>347.49900000000002</v>
      </c>
      <c r="T9" s="166">
        <v>102.923</v>
      </c>
      <c r="U9" s="166">
        <v>346.19099999999997</v>
      </c>
      <c r="V9" s="166">
        <v>405.07299999999998</v>
      </c>
      <c r="W9" s="166">
        <v>343.63</v>
      </c>
      <c r="X9" s="166">
        <v>204.393</v>
      </c>
      <c r="Y9" s="166">
        <v>311.19499999999999</v>
      </c>
      <c r="Z9" s="166">
        <v>369.70800000000003</v>
      </c>
      <c r="AA9" s="166">
        <v>242.45099999999999</v>
      </c>
      <c r="AB9" s="166">
        <v>215.40199999999999</v>
      </c>
      <c r="AC9" s="166">
        <v>174.42</v>
      </c>
      <c r="AD9" s="166">
        <v>222.679</v>
      </c>
      <c r="AE9" s="166">
        <v>314.06700000000001</v>
      </c>
      <c r="AF9" s="166">
        <v>272.49099999999999</v>
      </c>
      <c r="AG9" s="166">
        <v>177.983</v>
      </c>
      <c r="AH9" s="166">
        <v>263.42599999999999</v>
      </c>
      <c r="AI9" s="166">
        <v>162.77000000000001</v>
      </c>
      <c r="AJ9" s="166">
        <v>131.54300000000001</v>
      </c>
      <c r="AK9" s="166">
        <v>247.83699999999999</v>
      </c>
      <c r="AL9" s="166">
        <v>1207.9780000000001</v>
      </c>
      <c r="AM9" s="166">
        <v>307.608</v>
      </c>
      <c r="AN9" s="166">
        <v>148.81800000000001</v>
      </c>
      <c r="AO9" s="166">
        <v>71.865999999999005</v>
      </c>
      <c r="AP9" s="166">
        <v>544.69899999999996</v>
      </c>
      <c r="AQ9" s="166">
        <v>257.02800000000002</v>
      </c>
      <c r="AR9" s="166">
        <v>180.41800000000001</v>
      </c>
      <c r="AS9" s="166">
        <v>95.936000000000007</v>
      </c>
      <c r="AT9" s="166">
        <v>112.268</v>
      </c>
      <c r="AU9" s="166">
        <v>91.527000000000001</v>
      </c>
      <c r="AV9" s="166">
        <v>92.521999999998997</v>
      </c>
      <c r="AW9" s="166">
        <v>100.399</v>
      </c>
      <c r="AX9" s="166">
        <v>78.337999999999994</v>
      </c>
      <c r="AY9" s="166">
        <v>97.745000000000999</v>
      </c>
      <c r="AZ9" s="166">
        <v>95.063999999999993</v>
      </c>
      <c r="BA9" s="166">
        <v>146.732</v>
      </c>
      <c r="BB9" s="166">
        <v>117.31699999999999</v>
      </c>
      <c r="BC9" s="166">
        <v>98.022000000001</v>
      </c>
      <c r="BD9" s="166">
        <v>90.011999999999006</v>
      </c>
      <c r="BE9" s="166">
        <v>107.80800000000001</v>
      </c>
      <c r="BF9" s="166">
        <v>82.717000000000994</v>
      </c>
      <c r="BG9" s="166">
        <v>101.042</v>
      </c>
      <c r="BH9" s="166">
        <v>109.64100000000001</v>
      </c>
      <c r="BI9" s="166">
        <v>105.967</v>
      </c>
      <c r="BJ9" s="166">
        <v>98.702999999997999</v>
      </c>
      <c r="BK9" s="166">
        <v>125.648</v>
      </c>
      <c r="BL9" s="166">
        <v>172.21799999999999</v>
      </c>
      <c r="BM9" s="166">
        <v>142.10799999999</v>
      </c>
      <c r="BN9" s="166">
        <v>1369.0029999999999</v>
      </c>
      <c r="BO9" s="166">
        <v>210.92699999999999</v>
      </c>
      <c r="BP9" s="166">
        <v>169.52500000000001</v>
      </c>
      <c r="BQ9" s="166">
        <v>176.39699999999999</v>
      </c>
      <c r="BR9" s="166">
        <v>164.75200000000001</v>
      </c>
      <c r="BS9" s="166">
        <v>151.048</v>
      </c>
      <c r="BT9" s="166">
        <v>150.05799999999999</v>
      </c>
      <c r="BU9" s="166">
        <v>182.05599999999001</v>
      </c>
      <c r="BV9" s="166">
        <v>181.256</v>
      </c>
      <c r="BW9" s="166">
        <v>222.92699999999999</v>
      </c>
      <c r="BX9" s="166">
        <v>187.619</v>
      </c>
      <c r="BY9" s="166">
        <v>313.78800000001002</v>
      </c>
      <c r="BZ9" s="166">
        <v>208.673</v>
      </c>
      <c r="CA9" s="166">
        <v>266.69299999999998</v>
      </c>
      <c r="CB9" s="166">
        <v>410.32100000000003</v>
      </c>
      <c r="CC9" s="166">
        <v>385.39499999999998</v>
      </c>
      <c r="CD9" s="166">
        <v>400.20800000000003</v>
      </c>
      <c r="CE9" s="166">
        <v>459.42100000001</v>
      </c>
      <c r="CF9" s="166">
        <v>490.63400000000001</v>
      </c>
      <c r="CG9" s="166">
        <v>451.46800000001002</v>
      </c>
      <c r="CH9" s="166">
        <v>563.41800000000001</v>
      </c>
      <c r="CI9" s="166">
        <v>565.26199999999994</v>
      </c>
      <c r="CJ9" s="166">
        <v>605.61500000000001</v>
      </c>
      <c r="CK9" s="166">
        <v>839.07600000000002</v>
      </c>
      <c r="CL9" s="166">
        <v>890.36400000000003</v>
      </c>
      <c r="CM9" s="166">
        <v>688.62099999999998</v>
      </c>
      <c r="CN9" s="166">
        <v>10773.544</v>
      </c>
      <c r="CO9" s="166">
        <v>3265.6410000000001</v>
      </c>
      <c r="CP9" s="166"/>
    </row>
    <row r="10" spans="1:94">
      <c r="A10" s="52" t="s">
        <v>179</v>
      </c>
      <c r="B10" s="52"/>
      <c r="C10" s="52"/>
      <c r="D10" s="52"/>
      <c r="E10" s="52">
        <v>2951.6089999999999</v>
      </c>
      <c r="F10" s="52">
        <v>2964.0529999999999</v>
      </c>
      <c r="G10" s="52">
        <v>3474.9050000000002</v>
      </c>
      <c r="H10" s="52">
        <v>3970.451</v>
      </c>
      <c r="I10" s="52">
        <v>4881.5460000000003</v>
      </c>
      <c r="J10" s="52">
        <v>5275.4440000000004</v>
      </c>
      <c r="K10" s="52">
        <v>5186.7560000000003</v>
      </c>
      <c r="L10" s="52">
        <v>5233.5529999999999</v>
      </c>
      <c r="M10" s="52">
        <v>5743.01</v>
      </c>
      <c r="N10" s="52">
        <v>5143.6549999999997</v>
      </c>
      <c r="O10" s="52">
        <v>5800.4</v>
      </c>
      <c r="P10" s="52">
        <v>5024.0410000000002</v>
      </c>
      <c r="Q10" s="52">
        <v>6395.7740000000003</v>
      </c>
      <c r="R10" s="52">
        <v>7425.7579999999998</v>
      </c>
      <c r="S10" s="52">
        <v>8638.4</v>
      </c>
      <c r="T10" s="52">
        <v>5429.8</v>
      </c>
      <c r="U10" s="52">
        <v>8605.8970000000008</v>
      </c>
      <c r="V10" s="52">
        <v>8668.9809999999998</v>
      </c>
      <c r="W10" s="52">
        <v>9253.5409999999993</v>
      </c>
      <c r="X10" s="52">
        <v>7558.5280000000002</v>
      </c>
      <c r="Y10" s="52">
        <v>7708.8090000000002</v>
      </c>
      <c r="Z10" s="52">
        <v>9199.9539999999997</v>
      </c>
      <c r="AA10" s="52">
        <v>7543.6080000000002</v>
      </c>
      <c r="AB10" s="52">
        <v>7243.71</v>
      </c>
      <c r="AC10" s="52">
        <v>7619.2</v>
      </c>
      <c r="AD10" s="52">
        <v>7828.7150000000001</v>
      </c>
      <c r="AE10" s="52">
        <v>9442.1419999999998</v>
      </c>
      <c r="AF10" s="52">
        <v>7507.4139999999998</v>
      </c>
      <c r="AG10" s="52">
        <v>8056.9530000000004</v>
      </c>
      <c r="AH10" s="52">
        <v>8345.0689999999995</v>
      </c>
      <c r="AI10" s="52">
        <v>8901.4140000000007</v>
      </c>
      <c r="AJ10" s="52">
        <v>7794.86</v>
      </c>
      <c r="AK10" s="52">
        <v>8746.0550000000003</v>
      </c>
      <c r="AL10" s="52">
        <v>8494.6689999999999</v>
      </c>
      <c r="AM10" s="52">
        <v>8418.4889999999996</v>
      </c>
      <c r="AN10" s="52">
        <v>6622.0540000000001</v>
      </c>
      <c r="AO10" s="52">
        <v>7417.8010000000004</v>
      </c>
      <c r="AP10" s="52">
        <v>9084.0509999999995</v>
      </c>
      <c r="AQ10" s="52">
        <v>9392.3770000000004</v>
      </c>
      <c r="AR10" s="52">
        <v>8322.7999999999993</v>
      </c>
      <c r="AS10" s="52">
        <v>8618.6849999999995</v>
      </c>
      <c r="AT10" s="52">
        <v>10010.192999999999</v>
      </c>
      <c r="AU10" s="52">
        <v>11776.813</v>
      </c>
      <c r="AV10" s="52">
        <v>11417.362999999999</v>
      </c>
      <c r="AW10" s="52">
        <v>12060.797</v>
      </c>
      <c r="AX10" s="52">
        <v>11707.114</v>
      </c>
      <c r="AY10" s="52">
        <v>15311.755999999999</v>
      </c>
      <c r="AZ10" s="52">
        <v>15805.323</v>
      </c>
      <c r="BA10" s="52">
        <v>19984.932000000001</v>
      </c>
      <c r="BB10" s="52">
        <v>21963.525000000001</v>
      </c>
      <c r="BC10" s="52">
        <v>23670.272000000001</v>
      </c>
      <c r="BD10" s="52">
        <v>21232.694</v>
      </c>
      <c r="BE10" s="52">
        <v>22773.181</v>
      </c>
      <c r="BF10" s="52">
        <v>24932.677</v>
      </c>
      <c r="BG10" s="52">
        <v>26393.965</v>
      </c>
      <c r="BH10" s="52">
        <v>22558.080000000002</v>
      </c>
      <c r="BI10" s="52">
        <v>25553.634999999998</v>
      </c>
      <c r="BJ10" s="52">
        <v>26939.538</v>
      </c>
      <c r="BK10" s="52">
        <v>27695.42</v>
      </c>
      <c r="BL10" s="52">
        <v>23393.63</v>
      </c>
      <c r="BM10" s="52">
        <v>28616.839</v>
      </c>
      <c r="BN10" s="52">
        <v>31820.044000000002</v>
      </c>
      <c r="BO10" s="52">
        <v>31877.981</v>
      </c>
      <c r="BP10" s="52">
        <v>27964.697</v>
      </c>
      <c r="BQ10" s="52">
        <v>30916.559000000001</v>
      </c>
      <c r="BR10" s="52">
        <v>32126.727999999999</v>
      </c>
      <c r="BS10" s="52">
        <v>32284.931</v>
      </c>
      <c r="BT10" s="52">
        <v>27335.191999999999</v>
      </c>
      <c r="BU10" s="52">
        <v>27185.759999999998</v>
      </c>
      <c r="BV10" s="52">
        <v>26633.147000000001</v>
      </c>
      <c r="BW10" s="52">
        <v>29003.874</v>
      </c>
      <c r="BX10" s="52">
        <v>35266.307999999997</v>
      </c>
      <c r="BY10" s="52">
        <v>38725.993000000002</v>
      </c>
      <c r="BZ10" s="52">
        <v>40320.317000000003</v>
      </c>
      <c r="CA10" s="52">
        <v>44676.17</v>
      </c>
      <c r="CB10" s="52">
        <v>49444.074000000001</v>
      </c>
      <c r="CC10" s="52">
        <v>57916.502</v>
      </c>
      <c r="CD10" s="52">
        <v>60575.409</v>
      </c>
      <c r="CE10" s="52">
        <v>64381.071000000004</v>
      </c>
      <c r="CF10" s="52">
        <v>64396.5</v>
      </c>
      <c r="CG10" s="52">
        <v>66973.441000000006</v>
      </c>
      <c r="CH10" s="52">
        <v>65358.258999999998</v>
      </c>
      <c r="CI10" s="52">
        <v>63551.635000000002</v>
      </c>
      <c r="CJ10" s="52">
        <v>64989.082000000002</v>
      </c>
      <c r="CK10" s="52">
        <v>70205.683000000005</v>
      </c>
      <c r="CL10" s="52">
        <v>77392.921000000002</v>
      </c>
      <c r="CM10" s="52">
        <v>80046.764999999999</v>
      </c>
      <c r="CN10" s="52">
        <v>86804.164000000004</v>
      </c>
      <c r="CO10" s="52">
        <v>94809.466</v>
      </c>
      <c r="CP10" s="52"/>
    </row>
    <row r="11" spans="1:94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</row>
    <row r="12" spans="1:94">
      <c r="A12" s="52" t="s">
        <v>180</v>
      </c>
      <c r="B12" s="52"/>
      <c r="C12" s="52"/>
      <c r="D12" s="52"/>
      <c r="E12" s="52">
        <v>13143.806</v>
      </c>
      <c r="F12" s="52">
        <v>11753.21</v>
      </c>
      <c r="G12" s="52">
        <v>13441.028</v>
      </c>
      <c r="H12" s="52">
        <v>12509.6</v>
      </c>
      <c r="I12" s="52">
        <v>14271.743</v>
      </c>
      <c r="J12" s="52">
        <v>13739.538</v>
      </c>
      <c r="K12" s="52">
        <v>14184.668</v>
      </c>
      <c r="L12" s="52">
        <v>14520.075999999999</v>
      </c>
      <c r="M12" s="52">
        <v>18374.873</v>
      </c>
      <c r="N12" s="52">
        <v>17558.532999999999</v>
      </c>
      <c r="O12" s="52">
        <v>17734.138999999999</v>
      </c>
      <c r="P12" s="52">
        <v>17210.892</v>
      </c>
      <c r="Q12" s="52">
        <v>19373.61</v>
      </c>
      <c r="R12" s="52">
        <v>18078.460999999999</v>
      </c>
      <c r="S12" s="52">
        <v>21036.897000000001</v>
      </c>
      <c r="T12" s="52">
        <v>19262.810000000001</v>
      </c>
      <c r="U12" s="52">
        <v>20957.741999999998</v>
      </c>
      <c r="V12" s="52">
        <v>22246.975999999999</v>
      </c>
      <c r="W12" s="52">
        <v>23301.006000000001</v>
      </c>
      <c r="X12" s="52">
        <v>23783.442999999999</v>
      </c>
      <c r="Y12" s="52">
        <v>24675.392</v>
      </c>
      <c r="Z12" s="52">
        <v>26720.315999999999</v>
      </c>
      <c r="AA12" s="52">
        <v>24913.173999999999</v>
      </c>
      <c r="AB12" s="52">
        <v>26493.913</v>
      </c>
      <c r="AC12" s="52">
        <v>26012.628000000001</v>
      </c>
      <c r="AD12" s="52">
        <v>25279.756000000001</v>
      </c>
      <c r="AE12" s="52">
        <v>26911.718000000001</v>
      </c>
      <c r="AF12" s="52">
        <v>28028.026000000002</v>
      </c>
      <c r="AG12" s="52">
        <v>30001.293000000001</v>
      </c>
      <c r="AH12" s="52">
        <v>31825.647000000001</v>
      </c>
      <c r="AI12" s="52">
        <v>33011.025999999998</v>
      </c>
      <c r="AJ12" s="52">
        <v>34850.997000000003</v>
      </c>
      <c r="AK12" s="52">
        <v>38851.766000000003</v>
      </c>
      <c r="AL12" s="52">
        <v>41769.767</v>
      </c>
      <c r="AM12" s="52">
        <v>45029.411999999997</v>
      </c>
      <c r="AN12" s="52">
        <v>44484.93</v>
      </c>
      <c r="AO12" s="52">
        <v>45194.684000000001</v>
      </c>
      <c r="AP12" s="52">
        <v>47803.463000000003</v>
      </c>
      <c r="AQ12" s="52">
        <v>49535.285000000003</v>
      </c>
      <c r="AR12" s="52">
        <v>52438.987000000001</v>
      </c>
      <c r="AS12" s="52">
        <v>55732.781999999999</v>
      </c>
      <c r="AT12" s="52">
        <v>57287.199000000001</v>
      </c>
      <c r="AU12" s="52">
        <v>59686.27</v>
      </c>
      <c r="AV12" s="52">
        <v>62009.353999999999</v>
      </c>
      <c r="AW12" s="52">
        <v>65340.311999999998</v>
      </c>
      <c r="AX12" s="52">
        <v>66415.89</v>
      </c>
      <c r="AY12" s="52">
        <v>69076.710999999996</v>
      </c>
      <c r="AZ12" s="52">
        <v>70227.490999999995</v>
      </c>
      <c r="BA12" s="52">
        <v>69071.016000000003</v>
      </c>
      <c r="BB12" s="52">
        <v>70412.800000000003</v>
      </c>
      <c r="BC12" s="52">
        <v>73876.790999999997</v>
      </c>
      <c r="BD12" s="52">
        <v>71747.910999999993</v>
      </c>
      <c r="BE12" s="52">
        <v>73715.786999999997</v>
      </c>
      <c r="BF12" s="52">
        <v>75494.081000000006</v>
      </c>
      <c r="BG12" s="52">
        <v>78766.394</v>
      </c>
      <c r="BH12" s="52">
        <v>84398.584000000003</v>
      </c>
      <c r="BI12" s="52">
        <v>86662.732999999993</v>
      </c>
      <c r="BJ12" s="52">
        <v>93502.316000000006</v>
      </c>
      <c r="BK12" s="52">
        <v>97869.014999999999</v>
      </c>
      <c r="BL12" s="52">
        <v>100114.713</v>
      </c>
      <c r="BM12" s="52">
        <v>102843.149</v>
      </c>
      <c r="BN12" s="52">
        <v>107652.122</v>
      </c>
      <c r="BO12" s="52">
        <v>106154.905</v>
      </c>
      <c r="BP12" s="52">
        <v>106636.889</v>
      </c>
      <c r="BQ12" s="52">
        <v>109569.137</v>
      </c>
      <c r="BR12" s="52">
        <v>113537.08199999999</v>
      </c>
      <c r="BS12" s="52">
        <v>115206.75199999999</v>
      </c>
      <c r="BT12" s="52">
        <v>119642.069</v>
      </c>
      <c r="BU12" s="52">
        <v>129858.59699999999</v>
      </c>
      <c r="BV12" s="52">
        <v>135572.86199999999</v>
      </c>
      <c r="BW12" s="52">
        <v>141711.51</v>
      </c>
      <c r="BX12" s="52">
        <v>147427.96400000001</v>
      </c>
      <c r="BY12" s="52">
        <v>157975.91399999999</v>
      </c>
      <c r="BZ12" s="52">
        <v>164911.95199999999</v>
      </c>
      <c r="CA12" s="52">
        <v>173537.603</v>
      </c>
      <c r="CB12" s="52">
        <v>181332.212</v>
      </c>
      <c r="CC12" s="52">
        <v>189918.74</v>
      </c>
      <c r="CD12" s="52">
        <v>193650.28099999999</v>
      </c>
      <c r="CE12" s="52">
        <v>194511.519</v>
      </c>
      <c r="CF12" s="52">
        <v>192818.37400000001</v>
      </c>
      <c r="CG12" s="52">
        <v>208938.19699999999</v>
      </c>
      <c r="CH12" s="52">
        <v>217728.16</v>
      </c>
      <c r="CI12" s="52">
        <v>222887.367</v>
      </c>
      <c r="CJ12" s="52">
        <v>224649.53700000001</v>
      </c>
      <c r="CK12" s="52">
        <v>232277.519</v>
      </c>
      <c r="CL12" s="52">
        <v>233314.473</v>
      </c>
      <c r="CM12" s="52">
        <v>234929.935</v>
      </c>
      <c r="CN12" s="52">
        <v>58794.983</v>
      </c>
      <c r="CO12" s="52">
        <v>106051.274</v>
      </c>
      <c r="CP12" s="52"/>
    </row>
    <row r="13" spans="1:94">
      <c r="A13" s="52" t="s">
        <v>181</v>
      </c>
      <c r="B13" s="166"/>
      <c r="C13" s="166"/>
      <c r="D13" s="166"/>
      <c r="E13" s="166">
        <v>-6048.15</v>
      </c>
      <c r="F13" s="166">
        <v>-5837.1040000000003</v>
      </c>
      <c r="G13" s="166">
        <v>-7039.73</v>
      </c>
      <c r="H13" s="166">
        <v>-6861.4790000000003</v>
      </c>
      <c r="I13" s="166">
        <v>-8061.1319999999996</v>
      </c>
      <c r="J13" s="166">
        <v>-7856.6850000000004</v>
      </c>
      <c r="K13" s="166">
        <v>-8208.1370000000006</v>
      </c>
      <c r="L13" s="166">
        <v>-8418.3780000000006</v>
      </c>
      <c r="M13" s="166">
        <v>-10313.575000000001</v>
      </c>
      <c r="N13" s="166">
        <v>-10157.409</v>
      </c>
      <c r="O13" s="166">
        <v>-10554.474</v>
      </c>
      <c r="P13" s="166">
        <v>-10547.561</v>
      </c>
      <c r="Q13" s="166">
        <v>-11996.477999999999</v>
      </c>
      <c r="R13" s="166">
        <v>-11524.392</v>
      </c>
      <c r="S13" s="166">
        <v>-13280.602999999999</v>
      </c>
      <c r="T13" s="166">
        <v>-12185.312</v>
      </c>
      <c r="U13" s="166">
        <v>-13230.632</v>
      </c>
      <c r="V13" s="166">
        <v>-14660.866</v>
      </c>
      <c r="W13" s="166">
        <v>-15263.504000000001</v>
      </c>
      <c r="X13" s="166">
        <v>-15766.763000000001</v>
      </c>
      <c r="Y13" s="166">
        <v>-16645.383000000002</v>
      </c>
      <c r="Z13" s="166">
        <v>-18169.338</v>
      </c>
      <c r="AA13" s="166">
        <v>-17123.920999999998</v>
      </c>
      <c r="AB13" s="166">
        <v>-18628.375</v>
      </c>
      <c r="AC13" s="166">
        <v>-18664.062000000002</v>
      </c>
      <c r="AD13" s="166">
        <v>-18660.186000000002</v>
      </c>
      <c r="AE13" s="166">
        <v>-20043.514999999999</v>
      </c>
      <c r="AF13" s="166">
        <v>-20748.837</v>
      </c>
      <c r="AG13" s="166">
        <v>-21514.173999999999</v>
      </c>
      <c r="AH13" s="166">
        <v>-22411.958999999999</v>
      </c>
      <c r="AI13" s="166">
        <v>-22809.704000000002</v>
      </c>
      <c r="AJ13" s="166">
        <v>-23815.34</v>
      </c>
      <c r="AK13" s="166">
        <v>-25860.936000000002</v>
      </c>
      <c r="AL13" s="166">
        <v>-26966.614000000001</v>
      </c>
      <c r="AM13" s="166">
        <v>-28442.895</v>
      </c>
      <c r="AN13" s="166">
        <v>-28581.73</v>
      </c>
      <c r="AO13" s="166">
        <v>-28982.648000000001</v>
      </c>
      <c r="AP13" s="166">
        <v>-30527.412</v>
      </c>
      <c r="AQ13" s="166">
        <v>-31205.735000000001</v>
      </c>
      <c r="AR13" s="166">
        <v>-32759.452000000001</v>
      </c>
      <c r="AS13" s="166">
        <v>-34470.161</v>
      </c>
      <c r="AT13" s="166">
        <v>-34881.69</v>
      </c>
      <c r="AU13" s="166">
        <v>-35776.116000000002</v>
      </c>
      <c r="AV13" s="166">
        <v>-37443.027000000002</v>
      </c>
      <c r="AW13" s="166">
        <v>-38672.146000000001</v>
      </c>
      <c r="AX13" s="166">
        <v>-39178.218999999997</v>
      </c>
      <c r="AY13" s="166">
        <v>-41161.824999999997</v>
      </c>
      <c r="AZ13" s="166">
        <v>-42869.957000000002</v>
      </c>
      <c r="BA13" s="166">
        <v>-42973.752999999997</v>
      </c>
      <c r="BB13" s="166">
        <v>-44545.546000000002</v>
      </c>
      <c r="BC13" s="166">
        <v>-47023.991000000002</v>
      </c>
      <c r="BD13" s="166">
        <v>-46316.695</v>
      </c>
      <c r="BE13" s="166">
        <v>-47687.811999999998</v>
      </c>
      <c r="BF13" s="166">
        <v>-49585.127</v>
      </c>
      <c r="BG13" s="166">
        <v>-51649.67</v>
      </c>
      <c r="BH13" s="166">
        <v>-54676.987000000001</v>
      </c>
      <c r="BI13" s="166">
        <v>-55482.667000000001</v>
      </c>
      <c r="BJ13" s="166">
        <v>-59655.394999999997</v>
      </c>
      <c r="BK13" s="166">
        <v>-62256.173999999999</v>
      </c>
      <c r="BL13" s="166">
        <v>-64743.349000000002</v>
      </c>
      <c r="BM13" s="166">
        <v>-67371.273000000001</v>
      </c>
      <c r="BN13" s="166">
        <v>-71508.33</v>
      </c>
      <c r="BO13" s="166">
        <v>-71776.479000000007</v>
      </c>
      <c r="BP13" s="166">
        <v>-72511.369000000006</v>
      </c>
      <c r="BQ13" s="166">
        <v>-74742.182000000001</v>
      </c>
      <c r="BR13" s="166">
        <v>-77023.282000000007</v>
      </c>
      <c r="BS13" s="166">
        <v>-78104.418000000005</v>
      </c>
      <c r="BT13" s="166">
        <v>-80527.614000000001</v>
      </c>
      <c r="BU13" s="166">
        <v>-84595.706999999995</v>
      </c>
      <c r="BV13" s="166">
        <v>-87119.104999999996</v>
      </c>
      <c r="BW13" s="166">
        <v>-90632.914000000004</v>
      </c>
      <c r="BX13" s="166">
        <v>-95187.769</v>
      </c>
      <c r="BY13" s="166">
        <v>-101835.673</v>
      </c>
      <c r="BZ13" s="166">
        <v>-105098.181</v>
      </c>
      <c r="CA13" s="166">
        <v>-110351.91499999999</v>
      </c>
      <c r="CB13" s="166">
        <v>-114168.124</v>
      </c>
      <c r="CC13" s="166">
        <v>-117558.719</v>
      </c>
      <c r="CD13" s="166">
        <v>-118477.75</v>
      </c>
      <c r="CE13" s="166">
        <v>-117403.79300000001</v>
      </c>
      <c r="CF13" s="166">
        <v>-114367.29300000001</v>
      </c>
      <c r="CG13" s="166">
        <v>-119687.405</v>
      </c>
      <c r="CH13" s="166">
        <v>-123560.91899999999</v>
      </c>
      <c r="CI13" s="166">
        <v>-125974.917</v>
      </c>
      <c r="CJ13" s="166">
        <v>-125599.213</v>
      </c>
      <c r="CK13" s="166">
        <v>-132925.49799999999</v>
      </c>
      <c r="CL13" s="166">
        <v>-135752.128</v>
      </c>
      <c r="CM13" s="166">
        <v>-137780.95800000001</v>
      </c>
      <c r="CN13" s="166"/>
      <c r="CO13" s="166"/>
      <c r="CP13" s="166"/>
    </row>
    <row r="14" spans="1:94">
      <c r="A14" s="52" t="s">
        <v>182</v>
      </c>
      <c r="B14" s="52"/>
      <c r="C14" s="52"/>
      <c r="D14" s="52"/>
      <c r="E14" s="52">
        <v>7095.6559999999999</v>
      </c>
      <c r="F14" s="52">
        <v>5916.1059999999998</v>
      </c>
      <c r="G14" s="52">
        <v>6401.2979999999998</v>
      </c>
      <c r="H14" s="52">
        <v>5648.1210000000001</v>
      </c>
      <c r="I14" s="52">
        <v>6210.6109999999999</v>
      </c>
      <c r="J14" s="52">
        <v>5882.8530000000001</v>
      </c>
      <c r="K14" s="52">
        <v>5976.5309999999999</v>
      </c>
      <c r="L14" s="52">
        <v>6101.6980000000003</v>
      </c>
      <c r="M14" s="52">
        <v>8061.2979999999998</v>
      </c>
      <c r="N14" s="52">
        <v>7401.1239999999998</v>
      </c>
      <c r="O14" s="52">
        <v>7179.665</v>
      </c>
      <c r="P14" s="52">
        <v>6663.3310000000001</v>
      </c>
      <c r="Q14" s="52">
        <v>7377.1319999999996</v>
      </c>
      <c r="R14" s="52">
        <v>6554.0690000000004</v>
      </c>
      <c r="S14" s="52">
        <v>7756.2939999999999</v>
      </c>
      <c r="T14" s="52">
        <v>7077.4979999999996</v>
      </c>
      <c r="U14" s="52">
        <v>7727.1090000000004</v>
      </c>
      <c r="V14" s="52">
        <v>7586.1109999999999</v>
      </c>
      <c r="W14" s="52">
        <v>8037.5029999999997</v>
      </c>
      <c r="X14" s="52">
        <v>8016.68</v>
      </c>
      <c r="Y14" s="52">
        <v>8030.009</v>
      </c>
      <c r="Z14" s="52">
        <v>8550.9779999999992</v>
      </c>
      <c r="AA14" s="52">
        <v>7789.2539999999999</v>
      </c>
      <c r="AB14" s="52">
        <v>7865.5379999999996</v>
      </c>
      <c r="AC14" s="52">
        <v>7348.567</v>
      </c>
      <c r="AD14" s="52">
        <v>6619.57</v>
      </c>
      <c r="AE14" s="52">
        <v>6868.2030000000004</v>
      </c>
      <c r="AF14" s="52">
        <v>7279.1890000000003</v>
      </c>
      <c r="AG14" s="52">
        <v>8487.1190000000006</v>
      </c>
      <c r="AH14" s="52">
        <v>9413.6880000000001</v>
      </c>
      <c r="AI14" s="52">
        <v>10201.322</v>
      </c>
      <c r="AJ14" s="52">
        <v>11035.656999999999</v>
      </c>
      <c r="AK14" s="52">
        <v>12990.83</v>
      </c>
      <c r="AL14" s="52">
        <v>14803.153</v>
      </c>
      <c r="AM14" s="52">
        <v>16586.517</v>
      </c>
      <c r="AN14" s="52">
        <v>15903.2</v>
      </c>
      <c r="AO14" s="52">
        <v>16212.036</v>
      </c>
      <c r="AP14" s="52">
        <v>17276.050999999999</v>
      </c>
      <c r="AQ14" s="52">
        <v>18329.55</v>
      </c>
      <c r="AR14" s="52">
        <v>19679.535</v>
      </c>
      <c r="AS14" s="52">
        <v>21262.620999999999</v>
      </c>
      <c r="AT14" s="52">
        <v>22405.508999999998</v>
      </c>
      <c r="AU14" s="52">
        <v>23910.153999999999</v>
      </c>
      <c r="AV14" s="52">
        <v>24566.327000000001</v>
      </c>
      <c r="AW14" s="52">
        <v>26668.166000000001</v>
      </c>
      <c r="AX14" s="52">
        <v>27237.670999999998</v>
      </c>
      <c r="AY14" s="52">
        <v>27914.885999999999</v>
      </c>
      <c r="AZ14" s="52">
        <v>27357.535</v>
      </c>
      <c r="BA14" s="52">
        <v>26097.263999999999</v>
      </c>
      <c r="BB14" s="52">
        <v>25867.253000000001</v>
      </c>
      <c r="BC14" s="52">
        <v>26852.799999999999</v>
      </c>
      <c r="BD14" s="52">
        <v>25431.216</v>
      </c>
      <c r="BE14" s="52">
        <v>26027.974999999999</v>
      </c>
      <c r="BF14" s="52">
        <v>25908.954000000002</v>
      </c>
      <c r="BG14" s="52">
        <v>27116.724999999999</v>
      </c>
      <c r="BH14" s="52">
        <v>29721.597000000002</v>
      </c>
      <c r="BI14" s="52">
        <v>31180.065999999999</v>
      </c>
      <c r="BJ14" s="52">
        <v>33846.921999999999</v>
      </c>
      <c r="BK14" s="52">
        <v>35612.841</v>
      </c>
      <c r="BL14" s="52">
        <v>35371.362999999998</v>
      </c>
      <c r="BM14" s="52">
        <v>35471.875999999997</v>
      </c>
      <c r="BN14" s="52">
        <v>36143.792000000001</v>
      </c>
      <c r="BO14" s="52">
        <v>34378.425999999999</v>
      </c>
      <c r="BP14" s="52">
        <v>34125.519999999997</v>
      </c>
      <c r="BQ14" s="52">
        <v>34826.955000000002</v>
      </c>
      <c r="BR14" s="52">
        <v>36513.800000000003</v>
      </c>
      <c r="BS14" s="52">
        <v>37102.334000000003</v>
      </c>
      <c r="BT14" s="52">
        <v>39114.455000000002</v>
      </c>
      <c r="BU14" s="52">
        <v>45262.89</v>
      </c>
      <c r="BV14" s="52">
        <v>48453.756999999998</v>
      </c>
      <c r="BW14" s="52">
        <v>51078.595999999998</v>
      </c>
      <c r="BX14" s="52">
        <v>52240.195</v>
      </c>
      <c r="BY14" s="52">
        <v>56140.241000000002</v>
      </c>
      <c r="BZ14" s="52">
        <v>59813.77</v>
      </c>
      <c r="CA14" s="52">
        <v>63185.688000000002</v>
      </c>
      <c r="CB14" s="52">
        <v>67164.087</v>
      </c>
      <c r="CC14" s="52">
        <v>72360.020999999993</v>
      </c>
      <c r="CD14" s="52">
        <v>75172.532000000007</v>
      </c>
      <c r="CE14" s="52">
        <v>77107.726999999999</v>
      </c>
      <c r="CF14" s="52">
        <v>78451.081000000006</v>
      </c>
      <c r="CG14" s="52">
        <v>89250.793000000005</v>
      </c>
      <c r="CH14" s="52">
        <v>94167.240999999995</v>
      </c>
      <c r="CI14" s="52">
        <v>96912.45</v>
      </c>
      <c r="CJ14" s="52">
        <v>99050.324999999997</v>
      </c>
      <c r="CK14" s="52">
        <v>99352.021999999997</v>
      </c>
      <c r="CL14" s="52">
        <v>97562.345000000001</v>
      </c>
      <c r="CM14" s="52">
        <v>97148.976999999999</v>
      </c>
      <c r="CN14" s="52">
        <v>96119.664999999994</v>
      </c>
      <c r="CO14" s="52">
        <v>106051.274</v>
      </c>
      <c r="CP14" s="52"/>
    </row>
    <row r="15" spans="1:94">
      <c r="A15" s="52" t="s">
        <v>183</v>
      </c>
      <c r="B15" s="52"/>
      <c r="C15" s="52"/>
      <c r="D15" s="52"/>
      <c r="E15" s="52"/>
      <c r="F15" s="52"/>
      <c r="G15" s="52"/>
      <c r="H15" s="52"/>
      <c r="I15" s="52"/>
      <c r="J15" s="52">
        <v>65.397999999999996</v>
      </c>
      <c r="K15" s="52"/>
      <c r="L15" s="52"/>
      <c r="M15" s="52"/>
      <c r="N15" s="52"/>
      <c r="O15" s="52"/>
      <c r="P15" s="52"/>
      <c r="Q15" s="52"/>
      <c r="R15" s="52"/>
      <c r="S15" s="52">
        <v>183.886</v>
      </c>
      <c r="T15" s="52">
        <v>47.628</v>
      </c>
      <c r="U15" s="52">
        <v>183.19499999999999</v>
      </c>
      <c r="V15" s="52"/>
      <c r="W15" s="52">
        <v>182.505</v>
      </c>
      <c r="X15" s="52"/>
      <c r="Y15" s="52">
        <v>185.11500000000001</v>
      </c>
      <c r="Z15" s="52"/>
      <c r="AA15" s="52">
        <v>51.552999999999997</v>
      </c>
      <c r="AB15" s="52">
        <v>185.339</v>
      </c>
      <c r="AC15" s="52">
        <v>182.30500000000001</v>
      </c>
      <c r="AD15" s="52">
        <v>180.398</v>
      </c>
      <c r="AE15" s="52"/>
      <c r="AF15" s="52">
        <v>183.02699999999999</v>
      </c>
      <c r="AG15" s="52">
        <v>183.94</v>
      </c>
      <c r="AH15" s="52">
        <v>185.446</v>
      </c>
      <c r="AI15" s="52">
        <v>185.25800000000001</v>
      </c>
      <c r="AJ15" s="52">
        <v>184.44300000000001</v>
      </c>
      <c r="AK15" s="52">
        <v>190.79</v>
      </c>
      <c r="AL15" s="52">
        <v>189.27500000000001</v>
      </c>
      <c r="AM15" s="52">
        <v>190.44499999999999</v>
      </c>
      <c r="AN15" s="52">
        <v>192.68100000000001</v>
      </c>
      <c r="AO15" s="52">
        <v>188.22800000000001</v>
      </c>
      <c r="AP15" s="52">
        <v>189.41</v>
      </c>
      <c r="AQ15" s="52">
        <v>188.566</v>
      </c>
      <c r="AR15" s="52">
        <v>188.65199999999999</v>
      </c>
      <c r="AS15" s="52">
        <v>190.18100000000001</v>
      </c>
      <c r="AT15" s="52">
        <v>189.50899999999999</v>
      </c>
      <c r="AU15" s="52">
        <v>188.797</v>
      </c>
      <c r="AV15" s="52">
        <v>188.92099999999999</v>
      </c>
      <c r="AW15" s="52">
        <v>189.33</v>
      </c>
      <c r="AX15" s="52">
        <v>188.179</v>
      </c>
      <c r="AY15" s="52">
        <v>187.90100000000001</v>
      </c>
      <c r="AZ15" s="52">
        <v>189.798</v>
      </c>
      <c r="BA15" s="52">
        <v>187.82900000000001</v>
      </c>
      <c r="BB15" s="52">
        <v>185.94</v>
      </c>
      <c r="BC15" s="52">
        <v>187.73</v>
      </c>
      <c r="BD15" s="52">
        <v>185.208</v>
      </c>
      <c r="BE15" s="52">
        <v>186.17599999999999</v>
      </c>
      <c r="BF15" s="52">
        <v>184.31</v>
      </c>
      <c r="BG15" s="52">
        <v>186.38900000000001</v>
      </c>
      <c r="BH15" s="52">
        <v>187.422</v>
      </c>
      <c r="BI15" s="52">
        <v>187.74700000000001</v>
      </c>
      <c r="BJ15" s="52">
        <v>187.89699999999999</v>
      </c>
      <c r="BK15" s="52">
        <v>190.512</v>
      </c>
      <c r="BL15" s="52">
        <v>190.08799999999999</v>
      </c>
      <c r="BM15" s="52">
        <v>188.57599999999999</v>
      </c>
      <c r="BN15" s="52">
        <v>190.82300000000001</v>
      </c>
      <c r="BO15" s="52">
        <v>191.69</v>
      </c>
      <c r="BP15" s="52">
        <v>187.584</v>
      </c>
      <c r="BQ15" s="52">
        <v>188.274</v>
      </c>
      <c r="BR15" s="52">
        <v>188.21600000000001</v>
      </c>
      <c r="BS15" s="52">
        <v>186.59299999999999</v>
      </c>
      <c r="BT15" s="52">
        <v>187.75700000000001</v>
      </c>
      <c r="BU15" s="52">
        <v>188.15600000000001</v>
      </c>
      <c r="BV15" s="52">
        <v>190.08799999999999</v>
      </c>
      <c r="BW15" s="52">
        <v>189.44499999999999</v>
      </c>
      <c r="BX15" s="52">
        <v>190.21700000000001</v>
      </c>
      <c r="BY15" s="52">
        <v>192.767</v>
      </c>
      <c r="BZ15" s="52">
        <v>194.291</v>
      </c>
      <c r="CA15" s="52">
        <v>194.68700000000001</v>
      </c>
      <c r="CB15" s="52">
        <v>194.977</v>
      </c>
      <c r="CC15" s="52">
        <v>193.858</v>
      </c>
      <c r="CD15" s="52">
        <v>193.61199999999999</v>
      </c>
      <c r="CE15" s="52">
        <v>191.10499999999999</v>
      </c>
      <c r="CF15" s="52">
        <v>189.74</v>
      </c>
      <c r="CG15" s="52">
        <v>188.95099999999999</v>
      </c>
      <c r="CH15" s="52">
        <v>188.38300000000001</v>
      </c>
      <c r="CI15" s="52">
        <v>189.63499999999999</v>
      </c>
      <c r="CJ15" s="52">
        <v>187.393</v>
      </c>
      <c r="CK15" s="52">
        <v>185.476</v>
      </c>
      <c r="CL15" s="52">
        <v>188.25200000000001</v>
      </c>
      <c r="CM15" s="52">
        <v>186.34100000000001</v>
      </c>
      <c r="CN15" s="52">
        <v>185.17400000000001</v>
      </c>
      <c r="CO15" s="52"/>
      <c r="CP15" s="52"/>
    </row>
    <row r="16" spans="1:94">
      <c r="A16" s="52" t="s">
        <v>184</v>
      </c>
      <c r="B16" s="52"/>
      <c r="C16" s="52"/>
      <c r="D16" s="52"/>
      <c r="E16" s="52">
        <v>292.86200000000002</v>
      </c>
      <c r="F16" s="52"/>
      <c r="G16" s="52">
        <v>273.75599999999997</v>
      </c>
      <c r="H16" s="52"/>
      <c r="I16" s="52">
        <v>255.244</v>
      </c>
      <c r="J16" s="52"/>
      <c r="K16" s="52">
        <v>62.377000000000002</v>
      </c>
      <c r="L16" s="52">
        <v>59.003999999999998</v>
      </c>
      <c r="M16" s="52">
        <v>221.68100000000001</v>
      </c>
      <c r="N16" s="52">
        <v>58.893999999999998</v>
      </c>
      <c r="O16" s="52">
        <v>55.57</v>
      </c>
      <c r="P16" s="52">
        <v>50.372</v>
      </c>
      <c r="Q16" s="52">
        <v>181.114</v>
      </c>
      <c r="R16" s="52">
        <v>48.348999999999997</v>
      </c>
      <c r="S16" s="52"/>
      <c r="T16" s="52"/>
      <c r="U16" s="52">
        <v>200.37100000000001</v>
      </c>
      <c r="V16" s="52"/>
      <c r="W16" s="52">
        <v>175.489</v>
      </c>
      <c r="X16" s="52"/>
      <c r="Y16" s="52">
        <v>244.15299999999999</v>
      </c>
      <c r="Z16" s="52"/>
      <c r="AA16" s="52"/>
      <c r="AB16" s="52">
        <v>223.52699999999999</v>
      </c>
      <c r="AC16" s="52">
        <v>214.92</v>
      </c>
      <c r="AD16" s="52">
        <v>193.755</v>
      </c>
      <c r="AE16" s="52"/>
      <c r="AF16" s="52">
        <v>186.285</v>
      </c>
      <c r="AG16" s="52">
        <v>200.292</v>
      </c>
      <c r="AH16" s="52">
        <v>197.643</v>
      </c>
      <c r="AI16" s="52">
        <v>191.37799999999999</v>
      </c>
      <c r="AJ16" s="52">
        <v>196.52699999999999</v>
      </c>
      <c r="AK16" s="52">
        <v>201.566</v>
      </c>
      <c r="AL16" s="52">
        <v>190.82599999999999</v>
      </c>
      <c r="AM16" s="52">
        <v>197.518</v>
      </c>
      <c r="AN16" s="52">
        <v>172.63200000000001</v>
      </c>
      <c r="AO16" s="52">
        <v>170.827</v>
      </c>
      <c r="AP16" s="52"/>
      <c r="AQ16" s="52">
        <v>174.6</v>
      </c>
      <c r="AR16" s="52">
        <v>180.75800000000001</v>
      </c>
      <c r="AS16" s="52">
        <v>187.15700000000001</v>
      </c>
      <c r="AT16" s="52">
        <v>196.38800000000001</v>
      </c>
      <c r="AU16" s="52">
        <v>183.501</v>
      </c>
      <c r="AV16" s="52">
        <v>195.69499999999999</v>
      </c>
      <c r="AW16" s="52">
        <v>197.249</v>
      </c>
      <c r="AX16" s="52">
        <v>210.30199999999999</v>
      </c>
      <c r="AY16" s="52">
        <v>193.33600000000001</v>
      </c>
      <c r="AZ16" s="52">
        <v>206.54599999999999</v>
      </c>
      <c r="BA16" s="52">
        <v>243.77199999999999</v>
      </c>
      <c r="BB16" s="52">
        <v>231.99</v>
      </c>
      <c r="BC16" s="52">
        <v>231.01599999999999</v>
      </c>
      <c r="BD16" s="52">
        <v>218.72499999999999</v>
      </c>
      <c r="BE16" s="52">
        <v>242.78700000000001</v>
      </c>
      <c r="BF16" s="52">
        <v>244.982</v>
      </c>
      <c r="BG16" s="52">
        <v>249.108</v>
      </c>
      <c r="BH16" s="52">
        <v>277.68900000000002</v>
      </c>
      <c r="BI16" s="52">
        <v>268.95800000000003</v>
      </c>
      <c r="BJ16" s="52">
        <v>277.97699999999998</v>
      </c>
      <c r="BK16" s="52">
        <v>276.08199999999999</v>
      </c>
      <c r="BL16" s="52">
        <v>302.483</v>
      </c>
      <c r="BM16" s="52">
        <v>284.64800000000002</v>
      </c>
      <c r="BN16" s="52">
        <v>277.48899999999998</v>
      </c>
      <c r="BO16" s="52">
        <v>266.75400000000002</v>
      </c>
      <c r="BP16" s="52">
        <v>267.71499999999997</v>
      </c>
      <c r="BQ16" s="52">
        <v>364.06099999999998</v>
      </c>
      <c r="BR16" s="52">
        <v>394.28399999999999</v>
      </c>
      <c r="BS16" s="52">
        <v>372.72699999999998</v>
      </c>
      <c r="BT16" s="52">
        <v>394.50700000000001</v>
      </c>
      <c r="BU16" s="52">
        <v>494.38499999999999</v>
      </c>
      <c r="BV16" s="52">
        <v>713.71600000000001</v>
      </c>
      <c r="BW16" s="52">
        <v>734.45</v>
      </c>
      <c r="BX16" s="52">
        <v>711.91099999999994</v>
      </c>
      <c r="BY16" s="52">
        <v>720.90099999999995</v>
      </c>
      <c r="BZ16" s="52">
        <v>690.54100000000005</v>
      </c>
      <c r="CA16" s="52">
        <v>760.5</v>
      </c>
      <c r="CB16" s="52">
        <v>730.09500000000003</v>
      </c>
      <c r="CC16" s="52">
        <v>772.75599999999997</v>
      </c>
      <c r="CD16" s="52">
        <v>707.50900000000001</v>
      </c>
      <c r="CE16" s="52">
        <v>728.02800000000002</v>
      </c>
      <c r="CF16" s="52">
        <v>664.08799999999997</v>
      </c>
      <c r="CG16" s="52">
        <v>659.24400000000003</v>
      </c>
      <c r="CH16" s="52">
        <v>607.31600000000003</v>
      </c>
      <c r="CI16" s="52">
        <v>583.697</v>
      </c>
      <c r="CJ16" s="52">
        <v>543.19399999999996</v>
      </c>
      <c r="CK16" s="52">
        <v>543.02300000000002</v>
      </c>
      <c r="CL16" s="52">
        <v>513.46</v>
      </c>
      <c r="CM16" s="52">
        <v>506.45800000000003</v>
      </c>
      <c r="CN16" s="52">
        <v>505.87099999999998</v>
      </c>
      <c r="CO16" s="52"/>
      <c r="CP16" s="52"/>
    </row>
    <row r="17" spans="1:96">
      <c r="A17" s="52" t="s">
        <v>185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>
        <v>1289.3399999999999</v>
      </c>
      <c r="AD17" s="52">
        <v>1040.164</v>
      </c>
      <c r="AE17" s="52">
        <v>991.7</v>
      </c>
      <c r="AF17" s="52">
        <v>1185.0409999999999</v>
      </c>
      <c r="AG17" s="52">
        <v>1173.653</v>
      </c>
      <c r="AH17" s="52">
        <v>1329.8140000000001</v>
      </c>
      <c r="AI17" s="52">
        <v>1347.3</v>
      </c>
      <c r="AJ17" s="52">
        <v>1257.364</v>
      </c>
      <c r="AK17" s="52">
        <v>1330.222</v>
      </c>
      <c r="AL17" s="52">
        <v>1320.1030000000001</v>
      </c>
      <c r="AM17" s="52">
        <v>1209.3789999999999</v>
      </c>
      <c r="AN17" s="52">
        <v>1226.453</v>
      </c>
      <c r="AO17" s="52">
        <v>1138.847</v>
      </c>
      <c r="AP17" s="52">
        <v>1011.115</v>
      </c>
      <c r="AQ17" s="52">
        <v>941.57399999999996</v>
      </c>
      <c r="AR17" s="52">
        <v>971.66700000000003</v>
      </c>
      <c r="AS17" s="52">
        <v>2262.848</v>
      </c>
      <c r="AT17" s="52">
        <v>2354.8090000000002</v>
      </c>
      <c r="AU17" s="52">
        <v>2614.9580000000001</v>
      </c>
      <c r="AV17" s="52">
        <v>3010.3310000000001</v>
      </c>
      <c r="AW17" s="52">
        <v>2995.0949999999998</v>
      </c>
      <c r="AX17" s="52">
        <v>2988.44</v>
      </c>
      <c r="AY17" s="52">
        <v>946.09299999999996</v>
      </c>
      <c r="AZ17" s="52">
        <v>957.33799999999997</v>
      </c>
      <c r="BA17" s="52">
        <v>952.42100000000005</v>
      </c>
      <c r="BB17" s="52">
        <v>1023.622</v>
      </c>
      <c r="BC17" s="52">
        <v>898.87400000000002</v>
      </c>
      <c r="BD17" s="52">
        <v>949.35900000000004</v>
      </c>
      <c r="BE17" s="52">
        <v>1063.5029999999999</v>
      </c>
      <c r="BF17" s="52">
        <v>1421.855</v>
      </c>
      <c r="BG17" s="52">
        <v>1653.193</v>
      </c>
      <c r="BH17" s="52">
        <v>1586.6659999999999</v>
      </c>
      <c r="BI17" s="52">
        <v>1437.3340000000001</v>
      </c>
      <c r="BJ17" s="52">
        <v>1452.5509999999999</v>
      </c>
      <c r="BK17" s="52">
        <v>1448.0909999999999</v>
      </c>
      <c r="BL17" s="52">
        <v>1357.5519999999999</v>
      </c>
      <c r="BM17" s="52">
        <v>1383.412</v>
      </c>
      <c r="BN17" s="52">
        <v>1177.319</v>
      </c>
      <c r="BO17" s="52">
        <v>958.46799999999996</v>
      </c>
      <c r="BP17" s="52">
        <v>969.97500000000002</v>
      </c>
      <c r="BQ17" s="52">
        <v>948.86</v>
      </c>
      <c r="BR17" s="52">
        <v>973.48800000000006</v>
      </c>
      <c r="BS17" s="52">
        <v>936.90599999999995</v>
      </c>
      <c r="BT17" s="52">
        <v>969.75199999999995</v>
      </c>
      <c r="BU17" s="52">
        <v>994.48099999999999</v>
      </c>
      <c r="BV17" s="52">
        <v>1029.96</v>
      </c>
      <c r="BW17" s="52">
        <v>772.85199999999998</v>
      </c>
      <c r="BX17" s="52">
        <v>908.12599999999998</v>
      </c>
      <c r="BY17" s="52">
        <v>979.23599999999999</v>
      </c>
      <c r="BZ17" s="52">
        <v>1030.499</v>
      </c>
      <c r="CA17" s="52">
        <v>1041.652</v>
      </c>
      <c r="CB17" s="52">
        <v>1000.345</v>
      </c>
      <c r="CC17" s="52">
        <v>1051.73</v>
      </c>
      <c r="CD17" s="52">
        <v>1608.6790000000001</v>
      </c>
      <c r="CE17" s="52">
        <v>2176.83</v>
      </c>
      <c r="CF17" s="52">
        <v>2423.2510000000002</v>
      </c>
      <c r="CG17" s="52">
        <v>2238.2620000000002</v>
      </c>
      <c r="CH17" s="52">
        <v>2289.607</v>
      </c>
      <c r="CI17" s="52">
        <v>3067.723</v>
      </c>
      <c r="CJ17" s="52">
        <v>3630.8969999999999</v>
      </c>
      <c r="CK17" s="52">
        <v>4136.3649999999998</v>
      </c>
      <c r="CL17" s="52">
        <v>4369.1409999999996</v>
      </c>
      <c r="CM17" s="52">
        <v>4330.8620000000001</v>
      </c>
      <c r="CN17" s="52">
        <v>3984.5410000000002</v>
      </c>
      <c r="CO17" s="52">
        <v>4575.3860000000004</v>
      </c>
      <c r="CP17" s="52"/>
    </row>
    <row r="18" spans="1:96">
      <c r="A18" s="52" t="s">
        <v>186</v>
      </c>
      <c r="B18" s="166"/>
      <c r="C18" s="166"/>
      <c r="D18" s="166"/>
      <c r="E18" s="166">
        <v>901.57600000000002</v>
      </c>
      <c r="F18" s="166">
        <v>1574.028</v>
      </c>
      <c r="G18" s="166">
        <v>859.23500000000001</v>
      </c>
      <c r="H18" s="166">
        <v>1606.2370000000001</v>
      </c>
      <c r="I18" s="166">
        <v>595.23800000000006</v>
      </c>
      <c r="J18" s="166">
        <v>1416.9570000000001</v>
      </c>
      <c r="K18" s="166">
        <v>1899.04</v>
      </c>
      <c r="L18" s="166">
        <v>2228.73</v>
      </c>
      <c r="M18" s="166">
        <v>1524.1780000000001</v>
      </c>
      <c r="N18" s="166">
        <v>2873.6779999999999</v>
      </c>
      <c r="O18" s="166">
        <v>2896.587</v>
      </c>
      <c r="P18" s="166">
        <v>2967.4070000000002</v>
      </c>
      <c r="Q18" s="166">
        <v>1700.0889999999999</v>
      </c>
      <c r="R18" s="166">
        <v>2739.944</v>
      </c>
      <c r="S18" s="166">
        <v>1759.5219999999999</v>
      </c>
      <c r="T18" s="166">
        <v>4187.5209999999997</v>
      </c>
      <c r="U18" s="166">
        <v>1552.5309999999999</v>
      </c>
      <c r="V18" s="166">
        <v>2191.81</v>
      </c>
      <c r="W18" s="166">
        <v>1713.2950000000001</v>
      </c>
      <c r="X18" s="166">
        <v>2149.5639999999999</v>
      </c>
      <c r="Y18" s="166">
        <v>1446.902</v>
      </c>
      <c r="Z18" s="166">
        <v>1764.0619999999999</v>
      </c>
      <c r="AA18" s="166">
        <v>4255.9939999999997</v>
      </c>
      <c r="AB18" s="166">
        <v>1628.6410000000001</v>
      </c>
      <c r="AC18" s="166">
        <v>203.1</v>
      </c>
      <c r="AD18" s="166">
        <v>251.37299999999999</v>
      </c>
      <c r="AE18" s="166">
        <v>627.25</v>
      </c>
      <c r="AF18" s="166">
        <v>315.73500000000001</v>
      </c>
      <c r="AG18" s="166">
        <v>340.58</v>
      </c>
      <c r="AH18" s="166">
        <v>221.92699999999999</v>
      </c>
      <c r="AI18" s="166">
        <v>316.21499999999997</v>
      </c>
      <c r="AJ18" s="166">
        <v>628.84</v>
      </c>
      <c r="AK18" s="166">
        <v>583.85599999999999</v>
      </c>
      <c r="AL18" s="166">
        <v>436.00799999998998</v>
      </c>
      <c r="AM18" s="166">
        <v>602.32600000000002</v>
      </c>
      <c r="AN18" s="166">
        <v>585.51700000000005</v>
      </c>
      <c r="AO18" s="166">
        <v>641.80499999999995</v>
      </c>
      <c r="AP18" s="166">
        <v>623.952</v>
      </c>
      <c r="AQ18" s="166">
        <v>530.26800000000003</v>
      </c>
      <c r="AR18" s="166">
        <v>465.34199999999998</v>
      </c>
      <c r="AS18" s="166">
        <v>577.50099999999998</v>
      </c>
      <c r="AT18" s="166">
        <v>534.86300000000006</v>
      </c>
      <c r="AU18" s="166">
        <v>415.12200000000001</v>
      </c>
      <c r="AV18" s="166">
        <v>372.91</v>
      </c>
      <c r="AW18" s="166">
        <v>374.57499999998998</v>
      </c>
      <c r="AX18" s="166">
        <v>390.68400000000003</v>
      </c>
      <c r="AY18" s="166">
        <v>295.803</v>
      </c>
      <c r="AZ18" s="166">
        <v>287.64299999999997</v>
      </c>
      <c r="BA18" s="166">
        <v>213.60400000000999</v>
      </c>
      <c r="BB18" s="166">
        <v>250.06800000000001</v>
      </c>
      <c r="BC18" s="166">
        <v>228.78299999999999</v>
      </c>
      <c r="BD18" s="166">
        <v>230.21</v>
      </c>
      <c r="BE18" s="166">
        <v>251.42600000000999</v>
      </c>
      <c r="BF18" s="166">
        <v>288.60899999999998</v>
      </c>
      <c r="BG18" s="166">
        <v>267.23200000000003</v>
      </c>
      <c r="BH18" s="166">
        <v>306.00299999999999</v>
      </c>
      <c r="BI18" s="166">
        <v>318.11099999999999</v>
      </c>
      <c r="BJ18" s="166">
        <v>418.959</v>
      </c>
      <c r="BK18" s="166">
        <v>423.66999999999001</v>
      </c>
      <c r="BL18" s="166">
        <v>499.84699999999998</v>
      </c>
      <c r="BM18" s="166">
        <v>546.56200000001002</v>
      </c>
      <c r="BN18" s="166">
        <v>569.26499999999999</v>
      </c>
      <c r="BO18" s="166">
        <v>580.84799999999996</v>
      </c>
      <c r="BP18" s="166">
        <v>597.43200000001002</v>
      </c>
      <c r="BQ18" s="166">
        <v>652.68599999999003</v>
      </c>
      <c r="BR18" s="166">
        <v>693.65599999999995</v>
      </c>
      <c r="BS18" s="166">
        <v>685.04400000000999</v>
      </c>
      <c r="BT18" s="166">
        <v>679.553</v>
      </c>
      <c r="BU18" s="166">
        <v>719.00200000000996</v>
      </c>
      <c r="BV18" s="166">
        <v>750.88199999999995</v>
      </c>
      <c r="BW18" s="166">
        <v>800.02700000000004</v>
      </c>
      <c r="BX18" s="166">
        <v>951.53000000000998</v>
      </c>
      <c r="BY18" s="166">
        <v>1124.431</v>
      </c>
      <c r="BZ18" s="166">
        <v>1215.7750000000001</v>
      </c>
      <c r="CA18" s="166">
        <v>1469.194</v>
      </c>
      <c r="CB18" s="166">
        <v>1675.357</v>
      </c>
      <c r="CC18" s="166">
        <v>1959.45</v>
      </c>
      <c r="CD18" s="166">
        <v>2174.6930000000002</v>
      </c>
      <c r="CE18" s="166">
        <v>2223.1979999999999</v>
      </c>
      <c r="CF18" s="166">
        <v>2325.1350000000002</v>
      </c>
      <c r="CG18" s="166">
        <v>2649.1909999999998</v>
      </c>
      <c r="CH18" s="166">
        <v>2636.0030000000002</v>
      </c>
      <c r="CI18" s="166">
        <v>2665.7280000000001</v>
      </c>
      <c r="CJ18" s="166">
        <v>2758.826</v>
      </c>
      <c r="CK18" s="166">
        <v>2599.2249999999999</v>
      </c>
      <c r="CL18" s="166">
        <v>2600.98</v>
      </c>
      <c r="CM18" s="166">
        <v>2553.768</v>
      </c>
      <c r="CN18" s="166">
        <v>5342.6980000000003</v>
      </c>
      <c r="CO18" s="166"/>
      <c r="CP18" s="166"/>
    </row>
    <row r="19" spans="1:96" ht="17" thickBot="1">
      <c r="A19" s="167" t="s">
        <v>187</v>
      </c>
      <c r="B19" s="172"/>
      <c r="C19" s="172"/>
      <c r="D19" s="172"/>
      <c r="E19" s="172">
        <v>11241.703</v>
      </c>
      <c r="F19" s="172">
        <v>10454.187</v>
      </c>
      <c r="G19" s="172">
        <v>11009.194</v>
      </c>
      <c r="H19" s="172">
        <v>11224.808999999999</v>
      </c>
      <c r="I19" s="172">
        <v>11942.638999999999</v>
      </c>
      <c r="J19" s="172">
        <v>12640.652</v>
      </c>
      <c r="K19" s="172">
        <v>13124.704</v>
      </c>
      <c r="L19" s="172">
        <v>13622.985000000001</v>
      </c>
      <c r="M19" s="172">
        <v>15550.166999999999</v>
      </c>
      <c r="N19" s="172">
        <v>15477.351000000001</v>
      </c>
      <c r="O19" s="172">
        <v>15932.222</v>
      </c>
      <c r="P19" s="172">
        <v>14705.151</v>
      </c>
      <c r="Q19" s="172">
        <v>15654.109</v>
      </c>
      <c r="R19" s="172">
        <v>16768.12</v>
      </c>
      <c r="S19" s="172">
        <v>18338.101999999999</v>
      </c>
      <c r="T19" s="172">
        <v>16742.447</v>
      </c>
      <c r="U19" s="172">
        <v>18269.102999999999</v>
      </c>
      <c r="V19" s="172">
        <v>18446.901999999998</v>
      </c>
      <c r="W19" s="172">
        <v>19362.332999999999</v>
      </c>
      <c r="X19" s="172">
        <v>17724.772000000001</v>
      </c>
      <c r="Y19" s="172">
        <v>17614.988000000001</v>
      </c>
      <c r="Z19" s="172">
        <v>19514.993999999999</v>
      </c>
      <c r="AA19" s="172">
        <v>19640.409</v>
      </c>
      <c r="AB19" s="172">
        <v>17146.755000000001</v>
      </c>
      <c r="AC19" s="172">
        <v>16857.432000000001</v>
      </c>
      <c r="AD19" s="172">
        <v>16113.975</v>
      </c>
      <c r="AE19" s="172">
        <v>17929.294999999998</v>
      </c>
      <c r="AF19" s="172">
        <v>16656.690999999999</v>
      </c>
      <c r="AG19" s="172">
        <v>18442.537</v>
      </c>
      <c r="AH19" s="172">
        <v>19693.587</v>
      </c>
      <c r="AI19" s="172">
        <v>21142.886999999999</v>
      </c>
      <c r="AJ19" s="172">
        <v>21097.690999999999</v>
      </c>
      <c r="AK19" s="172">
        <v>24043.319</v>
      </c>
      <c r="AL19" s="172">
        <v>25434.034</v>
      </c>
      <c r="AM19" s="172">
        <v>27204.673999999999</v>
      </c>
      <c r="AN19" s="172">
        <v>24702.537</v>
      </c>
      <c r="AO19" s="172">
        <v>25769.544000000002</v>
      </c>
      <c r="AP19" s="172">
        <v>28184.579000000002</v>
      </c>
      <c r="AQ19" s="172">
        <v>29556.935000000001</v>
      </c>
      <c r="AR19" s="172">
        <v>29808.754000000001</v>
      </c>
      <c r="AS19" s="172">
        <v>33098.993000000002</v>
      </c>
      <c r="AT19" s="172">
        <v>35691.271000000001</v>
      </c>
      <c r="AU19" s="172">
        <v>39089.345000000001</v>
      </c>
      <c r="AV19" s="172">
        <v>39751.546999999999</v>
      </c>
      <c r="AW19" s="172">
        <v>42485.212</v>
      </c>
      <c r="AX19" s="172">
        <v>42722.39</v>
      </c>
      <c r="AY19" s="172">
        <v>44849.775000000001</v>
      </c>
      <c r="AZ19" s="172">
        <v>44804.182999999997</v>
      </c>
      <c r="BA19" s="172">
        <v>47679.822</v>
      </c>
      <c r="BB19" s="172">
        <v>49522.398000000001</v>
      </c>
      <c r="BC19" s="172">
        <v>52069.474999999999</v>
      </c>
      <c r="BD19" s="172">
        <v>48247.411999999997</v>
      </c>
      <c r="BE19" s="172">
        <v>50545.048000000003</v>
      </c>
      <c r="BF19" s="172">
        <v>52981.387000000002</v>
      </c>
      <c r="BG19" s="172">
        <v>55866.612000000001</v>
      </c>
      <c r="BH19" s="172">
        <v>54637.457000000002</v>
      </c>
      <c r="BI19" s="172">
        <v>58945.851000000002</v>
      </c>
      <c r="BJ19" s="172">
        <v>63123.843999999997</v>
      </c>
      <c r="BK19" s="172">
        <v>65646.615999999995</v>
      </c>
      <c r="BL19" s="172">
        <v>61114.963000000003</v>
      </c>
      <c r="BM19" s="172">
        <v>66491.913</v>
      </c>
      <c r="BN19" s="172">
        <v>70178.732000000004</v>
      </c>
      <c r="BO19" s="172">
        <v>68254.167000000001</v>
      </c>
      <c r="BP19" s="172">
        <v>64112.923000000003</v>
      </c>
      <c r="BQ19" s="172">
        <v>67897.395000000004</v>
      </c>
      <c r="BR19" s="172">
        <v>70890.172000000006</v>
      </c>
      <c r="BS19" s="172">
        <v>71568.535000000003</v>
      </c>
      <c r="BT19" s="172">
        <v>68681.216</v>
      </c>
      <c r="BU19" s="172">
        <v>74844.673999999999</v>
      </c>
      <c r="BV19" s="172">
        <v>77771.55</v>
      </c>
      <c r="BW19" s="172">
        <v>82579.244000000006</v>
      </c>
      <c r="BX19" s="172">
        <v>90268.286999999997</v>
      </c>
      <c r="BY19" s="172">
        <v>97883.569000000003</v>
      </c>
      <c r="BZ19" s="172">
        <v>103265.193</v>
      </c>
      <c r="CA19" s="172">
        <v>111327.891</v>
      </c>
      <c r="CB19" s="172">
        <v>120208.935</v>
      </c>
      <c r="CC19" s="172">
        <v>134254.31700000001</v>
      </c>
      <c r="CD19" s="172">
        <v>140432.43400000001</v>
      </c>
      <c r="CE19" s="172">
        <v>146807.959</v>
      </c>
      <c r="CF19" s="172">
        <v>148449.79500000001</v>
      </c>
      <c r="CG19" s="172">
        <v>161959.88200000001</v>
      </c>
      <c r="CH19" s="172">
        <v>165246.80900000001</v>
      </c>
      <c r="CI19" s="172">
        <v>166970.86799999999</v>
      </c>
      <c r="CJ19" s="172">
        <v>171159.717</v>
      </c>
      <c r="CK19" s="172">
        <v>177021.79399999999</v>
      </c>
      <c r="CL19" s="172">
        <v>182627.09899999999</v>
      </c>
      <c r="CM19" s="172">
        <v>184773.171</v>
      </c>
      <c r="CN19" s="172">
        <v>192942.11300000001</v>
      </c>
      <c r="CO19" s="172">
        <v>205436.12599999999</v>
      </c>
      <c r="CP19" s="172"/>
    </row>
    <row r="20" spans="1:96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</row>
    <row r="21" spans="1:96">
      <c r="A21" s="167" t="s">
        <v>188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</row>
    <row r="22" spans="1:96">
      <c r="A22" s="52" t="s">
        <v>189</v>
      </c>
      <c r="B22" s="52"/>
      <c r="C22" s="52"/>
      <c r="D22" s="52"/>
      <c r="E22" s="52">
        <v>147.93</v>
      </c>
      <c r="F22" s="52">
        <v>586.01</v>
      </c>
      <c r="G22" s="52">
        <v>160.857</v>
      </c>
      <c r="H22" s="52">
        <v>798.654</v>
      </c>
      <c r="I22" s="52">
        <v>188.44200000000001</v>
      </c>
      <c r="J22" s="52">
        <v>230.875</v>
      </c>
      <c r="K22" s="52">
        <v>218.08699999999999</v>
      </c>
      <c r="L22" s="52">
        <v>216.71899999999999</v>
      </c>
      <c r="M22" s="52">
        <v>226.607</v>
      </c>
      <c r="N22" s="52">
        <v>172.08099999999999</v>
      </c>
      <c r="O22" s="52">
        <v>181.226</v>
      </c>
      <c r="P22" s="52">
        <v>203.67</v>
      </c>
      <c r="Q22" s="52">
        <v>283.89</v>
      </c>
      <c r="R22" s="52">
        <v>227.00800000000001</v>
      </c>
      <c r="S22" s="52">
        <v>267.96800000000002</v>
      </c>
      <c r="T22" s="52">
        <v>201.77199999999999</v>
      </c>
      <c r="U22" s="52">
        <v>266.95999999999998</v>
      </c>
      <c r="V22" s="52">
        <v>306.81299999999999</v>
      </c>
      <c r="W22" s="52">
        <v>292.69299999999998</v>
      </c>
      <c r="X22" s="52">
        <v>377.18599999999998</v>
      </c>
      <c r="Y22" s="52">
        <v>357.22300000000001</v>
      </c>
      <c r="Z22" s="52">
        <v>337.90499999999997</v>
      </c>
      <c r="AA22" s="52">
        <v>287.20999999999998</v>
      </c>
      <c r="AB22" s="52">
        <v>262.108</v>
      </c>
      <c r="AC22" s="52">
        <v>167.49</v>
      </c>
      <c r="AD22" s="52">
        <v>154.91800000000001</v>
      </c>
      <c r="AE22" s="52">
        <v>308.36099999999999</v>
      </c>
      <c r="AF22" s="52">
        <v>294.89299999999997</v>
      </c>
      <c r="AG22" s="52">
        <v>1235.202</v>
      </c>
      <c r="AH22" s="52">
        <v>330.24</v>
      </c>
      <c r="AI22" s="52">
        <v>358.774</v>
      </c>
      <c r="AJ22" s="52">
        <v>362.661</v>
      </c>
      <c r="AK22" s="52">
        <v>404.80399999999997</v>
      </c>
      <c r="AL22" s="52">
        <v>404.27</v>
      </c>
      <c r="AM22" s="52">
        <v>406.45100000000002</v>
      </c>
      <c r="AN22" s="52">
        <v>308.12200000000001</v>
      </c>
      <c r="AO22" s="52">
        <v>1522.9829999999999</v>
      </c>
      <c r="AP22" s="52">
        <v>449.32299999999998</v>
      </c>
      <c r="AQ22" s="52">
        <v>472.39299999999997</v>
      </c>
      <c r="AR22" s="52">
        <v>467.26</v>
      </c>
      <c r="AS22" s="52">
        <v>2042.4590000000001</v>
      </c>
      <c r="AT22" s="52">
        <v>2052.9409999999998</v>
      </c>
      <c r="AU22" s="52">
        <v>2515.1709999999998</v>
      </c>
      <c r="AV22" s="52">
        <v>2425.8490000000002</v>
      </c>
      <c r="AW22" s="52">
        <v>3515.1039999999998</v>
      </c>
      <c r="AX22" s="52">
        <v>2264.58</v>
      </c>
      <c r="AY22" s="52">
        <v>1823.05</v>
      </c>
      <c r="AZ22" s="52">
        <v>1629.64</v>
      </c>
      <c r="BA22" s="52">
        <v>1558.4159999999999</v>
      </c>
      <c r="BB22" s="52">
        <v>1462.174</v>
      </c>
      <c r="BC22" s="52">
        <v>2051.3980000000001</v>
      </c>
      <c r="BD22" s="52">
        <v>1603.8150000000001</v>
      </c>
      <c r="BE22" s="52">
        <v>1359.769</v>
      </c>
      <c r="BF22" s="52">
        <v>1610.04</v>
      </c>
      <c r="BG22" s="52">
        <v>2173.9760000000001</v>
      </c>
      <c r="BH22" s="52">
        <v>2661.681</v>
      </c>
      <c r="BI22" s="52">
        <v>2787.9810000000002</v>
      </c>
      <c r="BJ22" s="52">
        <v>2634.8110000000001</v>
      </c>
      <c r="BK22" s="52">
        <v>2474.8180000000002</v>
      </c>
      <c r="BL22" s="52">
        <v>2506.4609999999998</v>
      </c>
      <c r="BM22" s="52">
        <v>2808.8130000000001</v>
      </c>
      <c r="BN22" s="52">
        <v>2590.6950000000002</v>
      </c>
      <c r="BO22" s="52">
        <v>2303.973</v>
      </c>
      <c r="BP22" s="52">
        <v>2842.0819999999999</v>
      </c>
      <c r="BQ22" s="52">
        <v>2472.6819999999998</v>
      </c>
      <c r="BR22" s="52">
        <v>3372.748</v>
      </c>
      <c r="BS22" s="52">
        <v>3286.4569999999999</v>
      </c>
      <c r="BT22" s="52">
        <v>4143.6540000000005</v>
      </c>
      <c r="BU22" s="52">
        <v>5934.8230000000003</v>
      </c>
      <c r="BV22" s="52">
        <v>4638.1270000000004</v>
      </c>
      <c r="BW22" s="52">
        <v>4581.0929999999998</v>
      </c>
      <c r="BX22" s="52">
        <v>4779.4539999999997</v>
      </c>
      <c r="BY22" s="52">
        <v>6977.7330000000002</v>
      </c>
      <c r="BZ22" s="52">
        <v>5153.8599999999997</v>
      </c>
      <c r="CA22" s="52">
        <v>5286.9650000000001</v>
      </c>
      <c r="CB22" s="52">
        <v>6136.1769999999997</v>
      </c>
      <c r="CC22" s="52">
        <v>6956.433</v>
      </c>
      <c r="CD22" s="52">
        <v>6034.5010000000002</v>
      </c>
      <c r="CE22" s="52">
        <v>7381.5079999999998</v>
      </c>
      <c r="CF22" s="52">
        <v>7031.2539999999999</v>
      </c>
      <c r="CG22" s="52">
        <v>8755.5720000000001</v>
      </c>
      <c r="CH22" s="52">
        <v>6670.2359999999999</v>
      </c>
      <c r="CI22" s="52">
        <v>6113.6360000000004</v>
      </c>
      <c r="CJ22" s="52">
        <v>8831.7369999999992</v>
      </c>
      <c r="CK22" s="52">
        <v>7270.4160000000002</v>
      </c>
      <c r="CL22" s="52">
        <v>5793.32</v>
      </c>
      <c r="CM22" s="52">
        <v>6162.0479999999998</v>
      </c>
      <c r="CN22" s="52">
        <v>6079.18</v>
      </c>
      <c r="CO22" s="52">
        <v>8192.4089999999997</v>
      </c>
      <c r="CP22" s="52"/>
    </row>
    <row r="23" spans="1:96">
      <c r="A23" s="52" t="s">
        <v>190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>
        <v>281.45600000000002</v>
      </c>
      <c r="AD23" s="52">
        <v>286.72000000000003</v>
      </c>
      <c r="AE23" s="52"/>
      <c r="AF23" s="52">
        <v>176.71199999999999</v>
      </c>
      <c r="AG23" s="52">
        <v>272.91199999999998</v>
      </c>
      <c r="AH23" s="52">
        <v>347.416</v>
      </c>
      <c r="AI23" s="52">
        <v>109.355</v>
      </c>
      <c r="AJ23" s="52">
        <v>167.60300000000001</v>
      </c>
      <c r="AK23" s="52">
        <v>240.28</v>
      </c>
      <c r="AL23" s="52">
        <v>333.80700000000002</v>
      </c>
      <c r="AM23" s="52">
        <v>211.887</v>
      </c>
      <c r="AN23" s="52">
        <v>258.673</v>
      </c>
      <c r="AO23" s="52">
        <v>445.09699999999998</v>
      </c>
      <c r="AP23" s="52">
        <v>457.774</v>
      </c>
      <c r="AQ23" s="52">
        <v>226.96899999999999</v>
      </c>
      <c r="AR23" s="52">
        <v>368.27</v>
      </c>
      <c r="AS23" s="52">
        <v>869.86900000000003</v>
      </c>
      <c r="AT23" s="52">
        <v>677.91700000000003</v>
      </c>
      <c r="AU23" s="52">
        <v>371.75200000000001</v>
      </c>
      <c r="AV23" s="52">
        <v>574.76599999999996</v>
      </c>
      <c r="AW23" s="52">
        <v>1236.72</v>
      </c>
      <c r="AX23" s="52">
        <v>935.32899999999995</v>
      </c>
      <c r="AY23" s="52">
        <v>586.36599999999999</v>
      </c>
      <c r="AZ23" s="52">
        <v>644.28499999999997</v>
      </c>
      <c r="BA23" s="52">
        <v>1670.97</v>
      </c>
      <c r="BB23" s="52">
        <v>1239.079</v>
      </c>
      <c r="BC23" s="52">
        <v>981.78300000000002</v>
      </c>
      <c r="BD23" s="52">
        <v>748.83799999999997</v>
      </c>
      <c r="BE23" s="52">
        <v>1843.36</v>
      </c>
      <c r="BF23" s="52">
        <v>1272.7139999999999</v>
      </c>
      <c r="BG23" s="52">
        <v>964.97799999999995</v>
      </c>
      <c r="BH23" s="52">
        <v>889.19</v>
      </c>
      <c r="BI23" s="52">
        <v>2198.491</v>
      </c>
      <c r="BJ23" s="52">
        <v>1725.1769999999999</v>
      </c>
      <c r="BK23" s="52">
        <v>1105.883</v>
      </c>
      <c r="BL23" s="52">
        <v>685.79700000000003</v>
      </c>
      <c r="BM23" s="52">
        <v>2058.549</v>
      </c>
      <c r="BN23" s="52">
        <v>1510.211</v>
      </c>
      <c r="BO23" s="52">
        <v>956.93399999999997</v>
      </c>
      <c r="BP23" s="52">
        <v>1274.444</v>
      </c>
      <c r="BQ23" s="52">
        <v>1795.895</v>
      </c>
      <c r="BR23" s="52">
        <v>1481.68</v>
      </c>
      <c r="BS23" s="52">
        <v>705.3</v>
      </c>
      <c r="BT23" s="52">
        <v>1068.575</v>
      </c>
      <c r="BU23" s="52">
        <v>1325.037</v>
      </c>
      <c r="BV23" s="52">
        <v>1578.6559999999999</v>
      </c>
      <c r="BW23" s="52">
        <v>1113.579</v>
      </c>
      <c r="BX23" s="52">
        <v>1154.405</v>
      </c>
      <c r="BY23" s="52">
        <v>2434.384</v>
      </c>
      <c r="BZ23" s="52">
        <v>2618.431</v>
      </c>
      <c r="CA23" s="52">
        <v>1865.8030000000001</v>
      </c>
      <c r="CB23" s="52">
        <v>1212.597</v>
      </c>
      <c r="CC23" s="52">
        <v>2828.9</v>
      </c>
      <c r="CD23" s="52">
        <v>3084.3870000000002</v>
      </c>
      <c r="CE23" s="52">
        <v>2096.5439999999999</v>
      </c>
      <c r="CF23" s="52">
        <v>2429.9459999999999</v>
      </c>
      <c r="CG23" s="52">
        <v>5322.2129999999997</v>
      </c>
      <c r="CH23" s="52">
        <v>5148.6509999999998</v>
      </c>
      <c r="CI23" s="52">
        <v>2271.6970000000001</v>
      </c>
      <c r="CJ23" s="52">
        <v>3212.9259999999999</v>
      </c>
      <c r="CK23" s="52">
        <v>4100.1099999999997</v>
      </c>
      <c r="CL23" s="52">
        <v>4392.9210000000003</v>
      </c>
      <c r="CM23" s="52">
        <v>3406.8229999999999</v>
      </c>
      <c r="CN23" s="52"/>
      <c r="CO23" s="52"/>
      <c r="CP23" s="52"/>
    </row>
    <row r="24" spans="1:96" ht="17">
      <c r="A24" s="52" t="s">
        <v>191</v>
      </c>
      <c r="B24" s="52"/>
      <c r="C24" s="52"/>
      <c r="D24" s="52"/>
      <c r="E24" s="52">
        <v>186.91200000000001</v>
      </c>
      <c r="F24" s="52"/>
      <c r="G24" s="52">
        <v>250.77600000000001</v>
      </c>
      <c r="H24" s="52"/>
      <c r="I24" s="52">
        <v>258.23500000000001</v>
      </c>
      <c r="J24" s="52">
        <v>234.83799999999999</v>
      </c>
      <c r="K24" s="52">
        <v>698.80899999999997</v>
      </c>
      <c r="L24" s="52">
        <v>323.25599999999997</v>
      </c>
      <c r="M24" s="52">
        <v>315.279</v>
      </c>
      <c r="N24" s="52">
        <v>266.053</v>
      </c>
      <c r="O24" s="52">
        <v>280.79899999999998</v>
      </c>
      <c r="P24" s="52">
        <v>309.93200000000002</v>
      </c>
      <c r="Q24" s="52">
        <v>317.66300000000001</v>
      </c>
      <c r="R24" s="52">
        <v>212.38399999999999</v>
      </c>
      <c r="S24" s="52">
        <v>306.399</v>
      </c>
      <c r="T24" s="52">
        <v>227.17400000000001</v>
      </c>
      <c r="U24" s="52">
        <v>305.24599999999998</v>
      </c>
      <c r="V24" s="52">
        <v>640.69899999999996</v>
      </c>
      <c r="W24" s="52">
        <v>386.33199999999999</v>
      </c>
      <c r="X24" s="52">
        <v>658.59400000000005</v>
      </c>
      <c r="Y24" s="52">
        <v>546.34100000000001</v>
      </c>
      <c r="Z24" s="52">
        <v>1018.683</v>
      </c>
      <c r="AA24" s="52">
        <v>629.85900000000004</v>
      </c>
      <c r="AB24" s="52">
        <v>411.79899999999998</v>
      </c>
      <c r="AC24" s="52">
        <v>690.97699999999998</v>
      </c>
      <c r="AD24" s="52">
        <v>251.75399999999999</v>
      </c>
      <c r="AE24" s="52">
        <v>3154.1959999999999</v>
      </c>
      <c r="AF24" s="52">
        <v>429.43799999999999</v>
      </c>
      <c r="AG24" s="52">
        <v>391.839</v>
      </c>
      <c r="AH24" s="52">
        <v>798.99699999999996</v>
      </c>
      <c r="AI24" s="52">
        <v>835.87400000000002</v>
      </c>
      <c r="AJ24" s="52">
        <v>800.82500000000005</v>
      </c>
      <c r="AK24" s="52">
        <v>360.51499999999999</v>
      </c>
      <c r="AL24" s="52">
        <v>596.84100000000001</v>
      </c>
      <c r="AM24" s="52">
        <v>608.875</v>
      </c>
      <c r="AN24" s="52">
        <v>713.51800000000003</v>
      </c>
      <c r="AO24" s="52">
        <v>436.96199999999999</v>
      </c>
      <c r="AP24" s="52">
        <v>619.30700000000002</v>
      </c>
      <c r="AQ24" s="52">
        <v>726.79600000000005</v>
      </c>
      <c r="AR24" s="52">
        <v>756.755</v>
      </c>
      <c r="AS24" s="52">
        <v>452.71899999999999</v>
      </c>
      <c r="AT24" s="52">
        <v>501.43599999999998</v>
      </c>
      <c r="AU24" s="52">
        <v>543.00900000000001</v>
      </c>
      <c r="AV24" s="52">
        <v>519.77300000000002</v>
      </c>
      <c r="AW24" s="52">
        <v>561.63</v>
      </c>
      <c r="AX24" s="52">
        <v>614.10599999999999</v>
      </c>
      <c r="AY24" s="52">
        <v>676.39099999999996</v>
      </c>
      <c r="AZ24" s="52">
        <v>861.39200000000005</v>
      </c>
      <c r="BA24" s="52">
        <v>948.779</v>
      </c>
      <c r="BB24" s="52">
        <v>987.86500000000001</v>
      </c>
      <c r="BC24" s="52">
        <v>1010.9640000000001</v>
      </c>
      <c r="BD24" s="52">
        <v>918.59400000000005</v>
      </c>
      <c r="BE24" s="52">
        <v>844.79600000000005</v>
      </c>
      <c r="BF24" s="52">
        <v>884.01599999999996</v>
      </c>
      <c r="BG24" s="52">
        <v>928.16</v>
      </c>
      <c r="BH24" s="52">
        <v>918.27700000000004</v>
      </c>
      <c r="BI24" s="52">
        <v>1143.1569999999999</v>
      </c>
      <c r="BJ24" s="52">
        <v>1181.69</v>
      </c>
      <c r="BK24" s="52">
        <v>1338.348</v>
      </c>
      <c r="BL24" s="52">
        <v>1448.4069999999999</v>
      </c>
      <c r="BM24" s="52">
        <v>2189.6010000000001</v>
      </c>
      <c r="BN24" s="52">
        <v>2575.4180000000001</v>
      </c>
      <c r="BO24" s="52">
        <v>2130.3009999999999</v>
      </c>
      <c r="BP24" s="52">
        <v>1781.3019999999999</v>
      </c>
      <c r="BQ24" s="52">
        <v>2006.374</v>
      </c>
      <c r="BR24" s="52">
        <v>2138.105</v>
      </c>
      <c r="BS24" s="52">
        <v>2173.7060000000001</v>
      </c>
      <c r="BT24" s="52">
        <v>2148.0250000000001</v>
      </c>
      <c r="BU24" s="52">
        <v>1863.0229999999999</v>
      </c>
      <c r="BV24" s="52">
        <v>2317.0639999999999</v>
      </c>
      <c r="BW24" s="52">
        <v>2349.768</v>
      </c>
      <c r="BX24" s="52">
        <v>2733.9479999999999</v>
      </c>
      <c r="BY24" s="52">
        <v>3109.0140000000001</v>
      </c>
      <c r="BZ24" s="52">
        <v>3941.3240000000001</v>
      </c>
      <c r="CA24" s="52">
        <v>4050.3420000000001</v>
      </c>
      <c r="CB24" s="52">
        <v>5022.9660000000003</v>
      </c>
      <c r="CC24" s="52">
        <v>5847.8879999999999</v>
      </c>
      <c r="CD24" s="52">
        <v>6547.31</v>
      </c>
      <c r="CE24" s="52">
        <v>6682.3019999999997</v>
      </c>
      <c r="CF24" s="52">
        <v>8521.82</v>
      </c>
      <c r="CG24" s="52">
        <v>9564.3739999999998</v>
      </c>
      <c r="CH24" s="52">
        <v>8551.5540000000001</v>
      </c>
      <c r="CI24" s="52">
        <v>8959.9189999999999</v>
      </c>
      <c r="CJ24" s="52">
        <v>10175.851000000001</v>
      </c>
      <c r="CK24" s="52">
        <v>9492.9169999999995</v>
      </c>
      <c r="CL24" s="52">
        <v>13178.675999999999</v>
      </c>
      <c r="CM24" s="52">
        <v>12698.061</v>
      </c>
      <c r="CN24" s="52"/>
      <c r="CO24" s="52">
        <v>22023.066999999999</v>
      </c>
      <c r="CP24" s="52"/>
      <c r="CR24" s="174" t="s">
        <v>80</v>
      </c>
    </row>
    <row r="25" spans="1:96">
      <c r="A25" s="52" t="s">
        <v>192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</row>
    <row r="26" spans="1:96">
      <c r="A26" s="52" t="s">
        <v>193</v>
      </c>
      <c r="B26" s="52"/>
      <c r="C26" s="52"/>
      <c r="D26" s="52"/>
      <c r="E26" s="52">
        <v>20.99</v>
      </c>
      <c r="F26" s="52"/>
      <c r="G26" s="52">
        <v>15.986000000000001</v>
      </c>
      <c r="H26" s="52"/>
      <c r="I26" s="52">
        <v>158.53100000000001</v>
      </c>
      <c r="J26" s="52">
        <v>150.614</v>
      </c>
      <c r="K26" s="52">
        <v>149.203</v>
      </c>
      <c r="L26" s="52">
        <v>147.273</v>
      </c>
      <c r="M26" s="52">
        <v>338.92500000000001</v>
      </c>
      <c r="N26" s="52">
        <v>338.09199999999998</v>
      </c>
      <c r="O26" s="52">
        <v>334.95699999999999</v>
      </c>
      <c r="P26" s="52">
        <v>319.60700000000003</v>
      </c>
      <c r="Q26" s="52">
        <v>9.8979999999999997</v>
      </c>
      <c r="R26" s="52">
        <v>77.099000000000004</v>
      </c>
      <c r="S26" s="52">
        <v>77.384</v>
      </c>
      <c r="T26" s="52">
        <v>75.95</v>
      </c>
      <c r="U26" s="52">
        <v>77.093000000000004</v>
      </c>
      <c r="V26" s="52">
        <v>144.38300000000001</v>
      </c>
      <c r="W26" s="52">
        <v>148.23500000000001</v>
      </c>
      <c r="X26" s="52">
        <v>147.12200000000001</v>
      </c>
      <c r="Y26" s="52">
        <v>9.0060000000000002</v>
      </c>
      <c r="Z26" s="52"/>
      <c r="AA26" s="52">
        <v>263.07</v>
      </c>
      <c r="AB26" s="52"/>
      <c r="AC26" s="52">
        <v>250.565</v>
      </c>
      <c r="AD26" s="52"/>
      <c r="AE26" s="52">
        <v>9.4290000000000003</v>
      </c>
      <c r="AF26" s="52"/>
      <c r="AG26" s="52">
        <v>29.439</v>
      </c>
      <c r="AH26" s="52">
        <v>40.051000000000002</v>
      </c>
      <c r="AI26" s="52">
        <v>594.72500000000002</v>
      </c>
      <c r="AJ26" s="52">
        <v>1225.655</v>
      </c>
      <c r="AK26" s="52">
        <v>1051.9670000000001</v>
      </c>
      <c r="AL26" s="52">
        <v>1319.538</v>
      </c>
      <c r="AM26" s="52">
        <v>1306.44</v>
      </c>
      <c r="AN26" s="52">
        <v>1363.537</v>
      </c>
      <c r="AO26" s="52">
        <v>1007.884</v>
      </c>
      <c r="AP26" s="52">
        <v>1178.402</v>
      </c>
      <c r="AQ26" s="52">
        <v>1033.184</v>
      </c>
      <c r="AR26" s="52">
        <v>1013.514</v>
      </c>
      <c r="AS26" s="52">
        <v>1199.6420000000001</v>
      </c>
      <c r="AT26" s="52">
        <v>1209.423</v>
      </c>
      <c r="AU26" s="52">
        <v>1051.386</v>
      </c>
      <c r="AV26" s="52">
        <v>609.43899999999996</v>
      </c>
      <c r="AW26" s="52">
        <v>526.35500000000002</v>
      </c>
      <c r="AX26" s="52">
        <v>817.23900000000003</v>
      </c>
      <c r="AY26" s="52">
        <v>1157.2260000000001</v>
      </c>
      <c r="AZ26" s="52">
        <v>1190.912</v>
      </c>
      <c r="BA26" s="52">
        <v>1153.3109999999999</v>
      </c>
      <c r="BB26" s="52">
        <v>594.29600000000005</v>
      </c>
      <c r="BC26" s="52">
        <v>181.001</v>
      </c>
      <c r="BD26" s="52">
        <v>1027.384</v>
      </c>
      <c r="BE26" s="52">
        <v>1920.8030000000001</v>
      </c>
      <c r="BF26" s="52">
        <v>1064.5229999999999</v>
      </c>
      <c r="BG26" s="52">
        <v>1199.3679999999999</v>
      </c>
      <c r="BH26" s="52">
        <v>1196.864</v>
      </c>
      <c r="BI26" s="52">
        <v>3001.7719999999999</v>
      </c>
      <c r="BJ26" s="52">
        <v>1783.6320000000001</v>
      </c>
      <c r="BK26" s="52">
        <v>1809.191</v>
      </c>
      <c r="BL26" s="52">
        <v>1806.482</v>
      </c>
      <c r="BM26" s="52">
        <v>4078.4490000000001</v>
      </c>
      <c r="BN26" s="52">
        <v>1942.914</v>
      </c>
      <c r="BO26" s="52">
        <v>1024.9459999999999</v>
      </c>
      <c r="BP26" s="52">
        <v>2407.6129999999998</v>
      </c>
      <c r="BQ26" s="52">
        <v>4017.085</v>
      </c>
      <c r="BR26" s="52">
        <v>2482.2020000000002</v>
      </c>
      <c r="BS26" s="52">
        <v>2501.194</v>
      </c>
      <c r="BT26" s="52">
        <v>2753.8240000000001</v>
      </c>
      <c r="BU26" s="52">
        <v>4967.8540000000003</v>
      </c>
      <c r="BV26" s="52">
        <v>5147.7160000000003</v>
      </c>
      <c r="BW26" s="52">
        <v>6368.4889999999996</v>
      </c>
      <c r="BX26" s="52">
        <v>5321.68</v>
      </c>
      <c r="BY26" s="52">
        <v>3232.2559999999999</v>
      </c>
      <c r="BZ26" s="52">
        <v>4850.7960000000003</v>
      </c>
      <c r="CA26" s="52">
        <v>5017.3109999999997</v>
      </c>
      <c r="CB26" s="52">
        <v>4287.1490000000003</v>
      </c>
      <c r="CC26" s="52">
        <v>4306.1689999999999</v>
      </c>
      <c r="CD26" s="52">
        <v>5084.2169999999996</v>
      </c>
      <c r="CE26" s="52">
        <v>3904.509</v>
      </c>
      <c r="CF26" s="52">
        <v>748.96799999999996</v>
      </c>
      <c r="CG26" s="52">
        <v>630.09400000000005</v>
      </c>
      <c r="CH26" s="52">
        <v>263.303</v>
      </c>
      <c r="CI26" s="52">
        <v>263.47000000000003</v>
      </c>
      <c r="CJ26" s="52">
        <v>231.56399999999999</v>
      </c>
      <c r="CK26" s="52">
        <v>297.37099999999998</v>
      </c>
      <c r="CL26" s="52">
        <v>394.42099999999999</v>
      </c>
      <c r="CM26" s="52">
        <v>712.71500000000003</v>
      </c>
      <c r="CN26" s="52"/>
      <c r="CO26" s="52">
        <v>1837.5840000000001</v>
      </c>
      <c r="CP26" s="52"/>
    </row>
    <row r="27" spans="1:96">
      <c r="A27" s="52" t="s">
        <v>194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</row>
    <row r="28" spans="1:96">
      <c r="A28" s="52" t="s">
        <v>195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</row>
    <row r="29" spans="1:96">
      <c r="A29" s="52" t="s">
        <v>196</v>
      </c>
      <c r="B29" s="166"/>
      <c r="C29" s="166"/>
      <c r="D29" s="166"/>
      <c r="E29" s="166">
        <v>805.62099999999998</v>
      </c>
      <c r="F29" s="166"/>
      <c r="G29" s="166">
        <v>466.58499999999998</v>
      </c>
      <c r="H29" s="166"/>
      <c r="I29" s="166">
        <v>308.08800000000002</v>
      </c>
      <c r="J29" s="166">
        <v>527.14800000000002</v>
      </c>
      <c r="K29" s="166">
        <v>397.48599999999999</v>
      </c>
      <c r="L29" s="166">
        <v>615.59900000000005</v>
      </c>
      <c r="M29" s="166">
        <v>1109.3900000000001</v>
      </c>
      <c r="N29" s="166">
        <v>443.83199999999999</v>
      </c>
      <c r="O29" s="166">
        <v>1969.579</v>
      </c>
      <c r="P29" s="166">
        <v>472.73899999999998</v>
      </c>
      <c r="Q29" s="166">
        <v>446.86799999999999</v>
      </c>
      <c r="R29" s="166">
        <v>666.09799999999996</v>
      </c>
      <c r="S29" s="166">
        <v>2754.95</v>
      </c>
      <c r="T29" s="166">
        <v>795.59699999999998</v>
      </c>
      <c r="U29" s="166">
        <v>2744.5830000000001</v>
      </c>
      <c r="V29" s="166">
        <v>275.73099999999999</v>
      </c>
      <c r="W29" s="166">
        <v>3194.8339999999998</v>
      </c>
      <c r="X29" s="166">
        <v>355.46300000000002</v>
      </c>
      <c r="Y29" s="166">
        <v>590.36699999999996</v>
      </c>
      <c r="Z29" s="166">
        <v>670.84100000000001</v>
      </c>
      <c r="AA29" s="166">
        <v>3504.39</v>
      </c>
      <c r="AB29" s="166">
        <v>1263.2</v>
      </c>
      <c r="AC29" s="166">
        <v>322.85700000000003</v>
      </c>
      <c r="AD29" s="166">
        <v>629.33600000000001</v>
      </c>
      <c r="AE29" s="166">
        <v>483.76600000000002</v>
      </c>
      <c r="AF29" s="166">
        <v>789.80100000000004</v>
      </c>
      <c r="AG29" s="166">
        <v>524.66600000000005</v>
      </c>
      <c r="AH29" s="166">
        <v>939.37699999999995</v>
      </c>
      <c r="AI29" s="166">
        <v>3264.9830000000002</v>
      </c>
      <c r="AJ29" s="166">
        <v>895.61</v>
      </c>
      <c r="AK29" s="166">
        <v>2062.3449999999998</v>
      </c>
      <c r="AL29" s="166">
        <v>1660.3779999999999</v>
      </c>
      <c r="AM29" s="166">
        <v>4598.4459999999999</v>
      </c>
      <c r="AN29" s="166">
        <v>999.94200000000001</v>
      </c>
      <c r="AO29" s="166">
        <v>715.37900000000002</v>
      </c>
      <c r="AP29" s="166">
        <v>1570.8920000000001</v>
      </c>
      <c r="AQ29" s="166">
        <v>4624.607</v>
      </c>
      <c r="AR29" s="166">
        <v>1433.123</v>
      </c>
      <c r="AS29" s="166">
        <v>878.79300000000001</v>
      </c>
      <c r="AT29" s="166">
        <v>877.072</v>
      </c>
      <c r="AU29" s="166">
        <v>3659.1320000000001</v>
      </c>
      <c r="AV29" s="166">
        <v>875.96900000000005</v>
      </c>
      <c r="AW29" s="166">
        <v>1022.619</v>
      </c>
      <c r="AX29" s="166">
        <v>1105.5889999999999</v>
      </c>
      <c r="AY29" s="166">
        <v>3980.8780000000002</v>
      </c>
      <c r="AZ29" s="166">
        <v>1390.414</v>
      </c>
      <c r="BA29" s="166">
        <v>1838.271</v>
      </c>
      <c r="BB29" s="166">
        <v>1682.74</v>
      </c>
      <c r="BC29" s="166">
        <v>5787.7269999999999</v>
      </c>
      <c r="BD29" s="166">
        <v>1874.998</v>
      </c>
      <c r="BE29" s="166">
        <v>1343.5150000000001</v>
      </c>
      <c r="BF29" s="166">
        <v>2407.4929999999999</v>
      </c>
      <c r="BG29" s="166">
        <v>7078.38</v>
      </c>
      <c r="BH29" s="166">
        <v>2521.7260000000001</v>
      </c>
      <c r="BI29" s="166">
        <v>1752.366</v>
      </c>
      <c r="BJ29" s="166">
        <v>3167.1590000000001</v>
      </c>
      <c r="BK29" s="166">
        <v>10572.348</v>
      </c>
      <c r="BL29" s="166">
        <v>3460.498</v>
      </c>
      <c r="BM29" s="166">
        <v>1780.5170000000001</v>
      </c>
      <c r="BN29" s="166">
        <v>3101.5079999999998</v>
      </c>
      <c r="BO29" s="166">
        <v>8973.5830000000005</v>
      </c>
      <c r="BP29" s="166">
        <v>2162.4859999999999</v>
      </c>
      <c r="BQ29" s="166">
        <v>1300.2840000000001</v>
      </c>
      <c r="BR29" s="166">
        <v>2784.114</v>
      </c>
      <c r="BS29" s="166">
        <v>11220.41</v>
      </c>
      <c r="BT29" s="166">
        <v>5808.3379999999997</v>
      </c>
      <c r="BU29" s="166">
        <v>5684.0010000000002</v>
      </c>
      <c r="BV29" s="166">
        <v>5882.27</v>
      </c>
      <c r="BW29" s="166">
        <v>6320.5630000000001</v>
      </c>
      <c r="BX29" s="166">
        <v>6157.7780000000002</v>
      </c>
      <c r="BY29" s="166">
        <v>6652.0540000000001</v>
      </c>
      <c r="BZ29" s="166">
        <v>6841.6170000000002</v>
      </c>
      <c r="CA29" s="166">
        <v>7521.7780000000002</v>
      </c>
      <c r="CB29" s="166">
        <v>6991.8249999999998</v>
      </c>
      <c r="CC29" s="166">
        <v>7390.51</v>
      </c>
      <c r="CD29" s="166">
        <v>8191.902</v>
      </c>
      <c r="CE29" s="166">
        <v>8487.7780000000002</v>
      </c>
      <c r="CF29" s="166">
        <v>7082.1880000000001</v>
      </c>
      <c r="CG29" s="166">
        <v>7913.2719999999999</v>
      </c>
      <c r="CH29" s="166">
        <v>7959.1559999999999</v>
      </c>
      <c r="CI29" s="166">
        <v>8682.3240000000005</v>
      </c>
      <c r="CJ29" s="166">
        <v>7820.3580000000002</v>
      </c>
      <c r="CK29" s="166">
        <v>9007.5010000000002</v>
      </c>
      <c r="CL29" s="166">
        <v>8620.0360000000001</v>
      </c>
      <c r="CM29" s="166">
        <v>9417.4920000000002</v>
      </c>
      <c r="CN29" s="166">
        <v>27729.778999999999</v>
      </c>
      <c r="CO29" s="166">
        <v>6766.6540000000005</v>
      </c>
      <c r="CP29" s="166"/>
    </row>
    <row r="30" spans="1:96">
      <c r="A30" s="52" t="s">
        <v>197</v>
      </c>
      <c r="B30" s="52"/>
      <c r="C30" s="52"/>
      <c r="D30" s="52"/>
      <c r="E30" s="52">
        <v>1161.453</v>
      </c>
      <c r="F30" s="52">
        <v>586.01</v>
      </c>
      <c r="G30" s="52">
        <v>894.20399999999995</v>
      </c>
      <c r="H30" s="52">
        <v>798.654</v>
      </c>
      <c r="I30" s="52">
        <v>913.29600000000005</v>
      </c>
      <c r="J30" s="52">
        <v>1143.4749999999999</v>
      </c>
      <c r="K30" s="52">
        <v>1463.585</v>
      </c>
      <c r="L30" s="52">
        <v>1302.847</v>
      </c>
      <c r="M30" s="52">
        <v>1990.201</v>
      </c>
      <c r="N30" s="52">
        <v>1220.058</v>
      </c>
      <c r="O30" s="52">
        <v>2766.5610000000001</v>
      </c>
      <c r="P30" s="52">
        <v>1305.9480000000001</v>
      </c>
      <c r="Q30" s="52">
        <v>1058.319</v>
      </c>
      <c r="R30" s="52">
        <v>1182.5889999999999</v>
      </c>
      <c r="S30" s="52">
        <v>3406.701</v>
      </c>
      <c r="T30" s="52">
        <v>1300.4929999999999</v>
      </c>
      <c r="U30" s="52">
        <v>3393.8820000000001</v>
      </c>
      <c r="V30" s="52">
        <v>1367.626</v>
      </c>
      <c r="W30" s="52">
        <v>4022.0940000000001</v>
      </c>
      <c r="X30" s="52">
        <v>1538.365</v>
      </c>
      <c r="Y30" s="52">
        <v>1502.9369999999999</v>
      </c>
      <c r="Z30" s="52">
        <v>2027.4290000000001</v>
      </c>
      <c r="AA30" s="52">
        <v>4684.5290000000005</v>
      </c>
      <c r="AB30" s="52">
        <v>1937.107</v>
      </c>
      <c r="AC30" s="52">
        <v>1713.345</v>
      </c>
      <c r="AD30" s="52">
        <v>1322.7280000000001</v>
      </c>
      <c r="AE30" s="52">
        <v>3955.752</v>
      </c>
      <c r="AF30" s="52">
        <v>1690.8440000000001</v>
      </c>
      <c r="AG30" s="52">
        <v>2454.058</v>
      </c>
      <c r="AH30" s="52">
        <v>2456.0810000000001</v>
      </c>
      <c r="AI30" s="52">
        <v>5163.7110000000002</v>
      </c>
      <c r="AJ30" s="52">
        <v>3452.3539999999998</v>
      </c>
      <c r="AK30" s="52">
        <v>4119.9110000000001</v>
      </c>
      <c r="AL30" s="52">
        <v>4314.8339999999998</v>
      </c>
      <c r="AM30" s="52">
        <v>7132.0990000000002</v>
      </c>
      <c r="AN30" s="52">
        <v>3643.7919999999999</v>
      </c>
      <c r="AO30" s="52">
        <v>4128.3050000000003</v>
      </c>
      <c r="AP30" s="52">
        <v>4275.6980000000003</v>
      </c>
      <c r="AQ30" s="52">
        <v>7083.9489999999996</v>
      </c>
      <c r="AR30" s="52">
        <v>4038.922</v>
      </c>
      <c r="AS30" s="52">
        <v>5443.482</v>
      </c>
      <c r="AT30" s="52">
        <v>5318.7889999999998</v>
      </c>
      <c r="AU30" s="52">
        <v>8140.45</v>
      </c>
      <c r="AV30" s="52">
        <v>5005.7960000000003</v>
      </c>
      <c r="AW30" s="52">
        <v>6862.4279999999999</v>
      </c>
      <c r="AX30" s="52">
        <v>5736.8429999999998</v>
      </c>
      <c r="AY30" s="52">
        <v>8223.9110000000001</v>
      </c>
      <c r="AZ30" s="52">
        <v>5716.643</v>
      </c>
      <c r="BA30" s="52">
        <v>7169.7470000000003</v>
      </c>
      <c r="BB30" s="52">
        <v>5966.1540000000005</v>
      </c>
      <c r="BC30" s="52">
        <v>10012.873</v>
      </c>
      <c r="BD30" s="52">
        <v>6173.6289999999999</v>
      </c>
      <c r="BE30" s="52">
        <v>7312.2430000000004</v>
      </c>
      <c r="BF30" s="52">
        <v>7238.7860000000001</v>
      </c>
      <c r="BG30" s="52">
        <v>12344.861999999999</v>
      </c>
      <c r="BH30" s="52">
        <v>8187.7380000000003</v>
      </c>
      <c r="BI30" s="52">
        <v>10883.767</v>
      </c>
      <c r="BJ30" s="52">
        <v>10492.468999999999</v>
      </c>
      <c r="BK30" s="52">
        <v>17300.588</v>
      </c>
      <c r="BL30" s="52">
        <v>9907.6450000000004</v>
      </c>
      <c r="BM30" s="52">
        <v>12915.929</v>
      </c>
      <c r="BN30" s="52">
        <v>11720.745999999999</v>
      </c>
      <c r="BO30" s="52">
        <v>15389.736999999999</v>
      </c>
      <c r="BP30" s="52">
        <v>10467.927</v>
      </c>
      <c r="BQ30" s="52">
        <v>11592.32</v>
      </c>
      <c r="BR30" s="52">
        <v>12258.849</v>
      </c>
      <c r="BS30" s="52">
        <v>19887.066999999999</v>
      </c>
      <c r="BT30" s="52">
        <v>15922.415999999999</v>
      </c>
      <c r="BU30" s="52">
        <v>19774.738000000001</v>
      </c>
      <c r="BV30" s="52">
        <v>19563.832999999999</v>
      </c>
      <c r="BW30" s="52">
        <v>20733.491999999998</v>
      </c>
      <c r="BX30" s="52">
        <v>20147.264999999999</v>
      </c>
      <c r="BY30" s="52">
        <v>22405.440999999999</v>
      </c>
      <c r="BZ30" s="52">
        <v>23406.027999999998</v>
      </c>
      <c r="CA30" s="52">
        <v>23742.199000000001</v>
      </c>
      <c r="CB30" s="52">
        <v>23650.714</v>
      </c>
      <c r="CC30" s="52">
        <v>27329.9</v>
      </c>
      <c r="CD30" s="52">
        <v>28942.316999999999</v>
      </c>
      <c r="CE30" s="52">
        <v>28552.641</v>
      </c>
      <c r="CF30" s="52">
        <v>25814.175999999999</v>
      </c>
      <c r="CG30" s="52">
        <v>32185.525000000001</v>
      </c>
      <c r="CH30" s="52">
        <v>28592.9</v>
      </c>
      <c r="CI30" s="52">
        <v>26291.045999999998</v>
      </c>
      <c r="CJ30" s="52">
        <v>30272.436000000002</v>
      </c>
      <c r="CK30" s="52">
        <v>30168.314999999999</v>
      </c>
      <c r="CL30" s="52">
        <v>32379.374</v>
      </c>
      <c r="CM30" s="52">
        <v>32397.138999999999</v>
      </c>
      <c r="CN30" s="52">
        <v>33808.959000000003</v>
      </c>
      <c r="CO30" s="52">
        <v>38819.714</v>
      </c>
      <c r="CP30" s="52"/>
    </row>
    <row r="31" spans="1:9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</row>
    <row r="32" spans="1:96">
      <c r="A32" s="52" t="s">
        <v>198</v>
      </c>
      <c r="B32" s="52"/>
      <c r="C32" s="52"/>
      <c r="D32" s="52"/>
      <c r="E32" s="52">
        <v>1325.375</v>
      </c>
      <c r="F32" s="52">
        <v>1007.018</v>
      </c>
      <c r="G32" s="52">
        <v>1278.8610000000001</v>
      </c>
      <c r="H32" s="52">
        <v>1027.8330000000001</v>
      </c>
      <c r="I32" s="52">
        <v>1137.6320000000001</v>
      </c>
      <c r="J32" s="52">
        <v>900.71</v>
      </c>
      <c r="K32" s="52">
        <v>895.21799999999996</v>
      </c>
      <c r="L32" s="52">
        <v>883.63800000000003</v>
      </c>
      <c r="M32" s="52">
        <v>667.01300000000003</v>
      </c>
      <c r="N32" s="52">
        <v>627.88599999999997</v>
      </c>
      <c r="O32" s="52">
        <v>622.06299999999999</v>
      </c>
      <c r="P32" s="52">
        <v>593.55600000000004</v>
      </c>
      <c r="Q32" s="52">
        <v>607.56500000000005</v>
      </c>
      <c r="R32" s="52">
        <v>524.27</v>
      </c>
      <c r="S32" s="52">
        <v>545.18100000000004</v>
      </c>
      <c r="T32" s="52">
        <v>516.45699999999999</v>
      </c>
      <c r="U32" s="52">
        <v>543.12900000000002</v>
      </c>
      <c r="V32" s="52">
        <v>379.005</v>
      </c>
      <c r="W32" s="52">
        <v>417.30099999999999</v>
      </c>
      <c r="X32" s="52">
        <v>378.173</v>
      </c>
      <c r="Y32" s="52">
        <v>439.274</v>
      </c>
      <c r="Z32" s="52">
        <v>147.08799999999999</v>
      </c>
      <c r="AA32" s="52">
        <v>147.977</v>
      </c>
      <c r="AB32" s="52">
        <v>188.52799999999999</v>
      </c>
      <c r="AC32" s="52">
        <v>466.55</v>
      </c>
      <c r="AD32" s="52">
        <v>463.03199999999998</v>
      </c>
      <c r="AE32" s="52">
        <v>137.321</v>
      </c>
      <c r="AF32" s="52">
        <v>438.34500000000003</v>
      </c>
      <c r="AG32" s="52">
        <v>157.49600000000001</v>
      </c>
      <c r="AH32" s="52">
        <v>332.50200000000001</v>
      </c>
      <c r="AI32" s="52">
        <v>369.20400000000001</v>
      </c>
      <c r="AJ32" s="52">
        <v>153.691</v>
      </c>
      <c r="AK32" s="52">
        <v>160.58099999999999</v>
      </c>
      <c r="AL32" s="52">
        <v>35.281999999999996</v>
      </c>
      <c r="AM32" s="52">
        <v>52.061999999999998</v>
      </c>
      <c r="AN32" s="52">
        <v>659.68700000000001</v>
      </c>
      <c r="AO32" s="52">
        <v>647.51</v>
      </c>
      <c r="AP32" s="52">
        <v>1238.5319999999999</v>
      </c>
      <c r="AQ32" s="52">
        <v>1225.164</v>
      </c>
      <c r="AR32" s="52">
        <v>2612.056</v>
      </c>
      <c r="AS32" s="52">
        <v>2801.1979999999999</v>
      </c>
      <c r="AT32" s="52">
        <v>4246.9610000000002</v>
      </c>
      <c r="AU32" s="52">
        <v>5673.5640000000003</v>
      </c>
      <c r="AV32" s="52">
        <v>7104.6139999999996</v>
      </c>
      <c r="AW32" s="52">
        <v>7092.335</v>
      </c>
      <c r="AX32" s="52">
        <v>6968.473</v>
      </c>
      <c r="AY32" s="52">
        <v>7032.6459999999997</v>
      </c>
      <c r="AZ32" s="52">
        <v>7030.527</v>
      </c>
      <c r="BA32" s="52">
        <v>6816.6139999999996</v>
      </c>
      <c r="BB32" s="52">
        <v>6783.11</v>
      </c>
      <c r="BC32" s="52">
        <v>6534.1760000000004</v>
      </c>
      <c r="BD32" s="52">
        <v>5877.2169999999996</v>
      </c>
      <c r="BE32" s="52">
        <v>5855.2809999999999</v>
      </c>
      <c r="BF32" s="52">
        <v>5559.85</v>
      </c>
      <c r="BG32" s="52">
        <v>5613.0810000000001</v>
      </c>
      <c r="BH32" s="52">
        <v>4837.3029999999999</v>
      </c>
      <c r="BI32" s="52">
        <v>4784.7809999999999</v>
      </c>
      <c r="BJ32" s="52">
        <v>4379.2439999999997</v>
      </c>
      <c r="BK32" s="52">
        <v>3282.174</v>
      </c>
      <c r="BL32" s="52">
        <v>3047.2289999999998</v>
      </c>
      <c r="BM32" s="52">
        <v>3064.6480000000001</v>
      </c>
      <c r="BN32" s="52">
        <v>2856.252</v>
      </c>
      <c r="BO32" s="52">
        <v>2772.1640000000002</v>
      </c>
      <c r="BP32" s="52">
        <v>1851.894</v>
      </c>
      <c r="BQ32" s="52">
        <v>1848.471</v>
      </c>
      <c r="BR32" s="52">
        <v>1143.998</v>
      </c>
      <c r="BS32" s="52">
        <v>1128.174</v>
      </c>
      <c r="BT32" s="52">
        <v>807.73599999999999</v>
      </c>
      <c r="BU32" s="52">
        <v>829.505</v>
      </c>
      <c r="BV32" s="52">
        <v>1542.462</v>
      </c>
      <c r="BW32" s="52">
        <v>2780.212</v>
      </c>
      <c r="BX32" s="52">
        <v>7809.95</v>
      </c>
      <c r="BY32" s="52">
        <v>9079.6579999999994</v>
      </c>
      <c r="BZ32" s="52">
        <v>9886.0609999999997</v>
      </c>
      <c r="CA32" s="52">
        <v>14889.712</v>
      </c>
      <c r="CB32" s="52">
        <v>16709.557000000001</v>
      </c>
      <c r="CC32" s="52">
        <v>22105.286</v>
      </c>
      <c r="CD32" s="52">
        <v>22254.976999999999</v>
      </c>
      <c r="CE32" s="52">
        <v>25578.865000000002</v>
      </c>
      <c r="CF32" s="52">
        <v>27029.395</v>
      </c>
      <c r="CG32" s="52">
        <v>27374.574000000001</v>
      </c>
      <c r="CH32" s="52">
        <v>27993.435000000001</v>
      </c>
      <c r="CI32" s="52">
        <v>29419.803</v>
      </c>
      <c r="CJ32" s="52">
        <v>29256.868999999999</v>
      </c>
      <c r="CK32" s="52">
        <v>29383.638999999999</v>
      </c>
      <c r="CL32" s="52">
        <v>30466.618999999999</v>
      </c>
      <c r="CM32" s="52">
        <v>30093.883999999998</v>
      </c>
      <c r="CN32" s="52">
        <v>29295.280999999999</v>
      </c>
      <c r="CO32" s="52">
        <v>28445.861000000001</v>
      </c>
      <c r="CP32" s="52"/>
    </row>
    <row r="33" spans="1:94">
      <c r="A33" s="52" t="s">
        <v>199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>
        <v>18.010000000000002</v>
      </c>
      <c r="R33" s="52"/>
      <c r="S33" s="52">
        <v>18.382000000000001</v>
      </c>
      <c r="T33" s="52"/>
      <c r="U33" s="52">
        <v>18.312999999999999</v>
      </c>
      <c r="V33" s="52"/>
      <c r="W33" s="52">
        <v>19.175999999999998</v>
      </c>
      <c r="X33" s="52"/>
      <c r="Y33" s="52">
        <v>20.012</v>
      </c>
      <c r="Z33" s="52"/>
      <c r="AA33" s="52"/>
      <c r="AB33" s="52">
        <v>22.038</v>
      </c>
      <c r="AC33" s="52">
        <v>21.785</v>
      </c>
      <c r="AD33" s="52">
        <v>21.690999999999999</v>
      </c>
      <c r="AE33" s="52"/>
      <c r="AF33" s="52">
        <v>21.733000000000001</v>
      </c>
      <c r="AG33" s="52">
        <v>21.940999999999999</v>
      </c>
      <c r="AH33" s="52">
        <v>22.081</v>
      </c>
      <c r="AI33" s="52">
        <v>22.286999999999999</v>
      </c>
      <c r="AJ33" s="52">
        <v>22.346</v>
      </c>
      <c r="AK33" s="52">
        <v>23.242999999999999</v>
      </c>
      <c r="AL33" s="52">
        <v>23.001999999999999</v>
      </c>
      <c r="AM33" s="52">
        <v>23.283999999999999</v>
      </c>
      <c r="AN33" s="52">
        <v>24.382999999999999</v>
      </c>
      <c r="AO33" s="52">
        <v>28.792999999999999</v>
      </c>
      <c r="AP33" s="52">
        <v>25.170999999999999</v>
      </c>
      <c r="AQ33" s="52">
        <v>25.071999999999999</v>
      </c>
      <c r="AR33" s="52">
        <v>25.004000000000001</v>
      </c>
      <c r="AS33" s="52">
        <v>25.757000000000001</v>
      </c>
      <c r="AT33" s="52">
        <v>25.850999999999999</v>
      </c>
      <c r="AU33" s="52">
        <v>25.4</v>
      </c>
      <c r="AV33" s="52">
        <v>25.613</v>
      </c>
      <c r="AW33" s="52">
        <v>26.114000000000001</v>
      </c>
      <c r="AX33" s="52">
        <v>25.765999999999998</v>
      </c>
      <c r="AY33" s="52">
        <v>24.855</v>
      </c>
      <c r="AZ33" s="52">
        <v>25.678999999999998</v>
      </c>
      <c r="BA33" s="52">
        <v>25.584</v>
      </c>
      <c r="BB33" s="52">
        <v>25.434000000000001</v>
      </c>
      <c r="BC33" s="52">
        <v>24.818000000000001</v>
      </c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>
        <v>547.93700000000001</v>
      </c>
      <c r="BS33" s="52">
        <v>492.35300000000001</v>
      </c>
      <c r="BT33" s="52">
        <v>483.726</v>
      </c>
      <c r="BU33" s="52">
        <v>497.10199999999998</v>
      </c>
      <c r="BV33" s="52">
        <v>646.875</v>
      </c>
      <c r="BW33" s="52">
        <v>646.32000000000005</v>
      </c>
      <c r="BX33" s="52">
        <v>656.94200000000001</v>
      </c>
      <c r="BY33" s="52">
        <v>729.024</v>
      </c>
      <c r="BZ33" s="52">
        <v>745.52599999999995</v>
      </c>
      <c r="CA33" s="52">
        <v>757.03399999999999</v>
      </c>
      <c r="CB33" s="52">
        <v>759.46</v>
      </c>
      <c r="CC33" s="52">
        <v>748.31100000000004</v>
      </c>
      <c r="CD33" s="52">
        <v>740.94200000000001</v>
      </c>
      <c r="CE33" s="52">
        <v>760.41200000000003</v>
      </c>
      <c r="CF33" s="52">
        <v>964.952</v>
      </c>
      <c r="CG33" s="52">
        <v>971.02</v>
      </c>
      <c r="CH33" s="52">
        <v>981.97699999999998</v>
      </c>
      <c r="CI33" s="52">
        <v>964.14200000000005</v>
      </c>
      <c r="CJ33" s="52">
        <v>917.98099999999999</v>
      </c>
      <c r="CK33" s="52">
        <v>917.774</v>
      </c>
      <c r="CL33" s="52">
        <v>898.23800000000006</v>
      </c>
      <c r="CM33" s="52">
        <v>871.67</v>
      </c>
      <c r="CN33" s="52">
        <v>882.73599999999999</v>
      </c>
      <c r="CO33" s="52"/>
      <c r="CP33" s="52"/>
    </row>
    <row r="34" spans="1:94">
      <c r="A34" s="52" t="s">
        <v>200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>
        <v>117.751</v>
      </c>
      <c r="AH34" s="52"/>
      <c r="AI34" s="52"/>
      <c r="AJ34" s="52"/>
      <c r="AK34" s="52">
        <v>127.496</v>
      </c>
      <c r="AL34" s="52"/>
      <c r="AM34" s="52"/>
      <c r="AN34" s="52">
        <v>130.785</v>
      </c>
      <c r="AO34" s="52">
        <v>201.435</v>
      </c>
      <c r="AP34" s="52">
        <v>132.256</v>
      </c>
      <c r="AQ34" s="52">
        <v>131.43</v>
      </c>
      <c r="AR34" s="52"/>
      <c r="AS34" s="52">
        <v>233.46199999999999</v>
      </c>
      <c r="AT34" s="52">
        <v>232.12899999999999</v>
      </c>
      <c r="AU34" s="52">
        <v>231.12100000000001</v>
      </c>
      <c r="AV34" s="52">
        <v>233.99</v>
      </c>
      <c r="AW34" s="52">
        <v>228.834</v>
      </c>
      <c r="AX34" s="52">
        <v>249.25399999999999</v>
      </c>
      <c r="AY34" s="52">
        <v>253.06899999999999</v>
      </c>
      <c r="AZ34" s="52">
        <v>252.65899999999999</v>
      </c>
      <c r="BA34" s="52">
        <v>209.48699999999999</v>
      </c>
      <c r="BB34" s="52">
        <v>208.46100000000001</v>
      </c>
      <c r="BC34" s="52">
        <v>213.143</v>
      </c>
      <c r="BD34" s="52">
        <v>202.376</v>
      </c>
      <c r="BE34" s="52">
        <v>227.13900000000001</v>
      </c>
      <c r="BF34" s="52">
        <v>228.23099999999999</v>
      </c>
      <c r="BG34" s="52">
        <v>230.857</v>
      </c>
      <c r="BH34" s="52">
        <v>237.64400000000001</v>
      </c>
      <c r="BI34" s="52">
        <v>267.22699999999998</v>
      </c>
      <c r="BJ34" s="52">
        <v>278.55599999999998</v>
      </c>
      <c r="BK34" s="52">
        <v>282.77499999999998</v>
      </c>
      <c r="BL34" s="52">
        <v>284.58300000000003</v>
      </c>
      <c r="BM34" s="52">
        <v>295.471</v>
      </c>
      <c r="BN34" s="52">
        <v>302.02</v>
      </c>
      <c r="BO34" s="52">
        <v>291.36700000000002</v>
      </c>
      <c r="BP34" s="52">
        <v>286.02300000000002</v>
      </c>
      <c r="BQ34" s="52">
        <v>313.53800000000001</v>
      </c>
      <c r="BR34" s="52">
        <v>304.28500000000003</v>
      </c>
      <c r="BS34" s="52">
        <v>300.43900000000002</v>
      </c>
      <c r="BT34" s="52">
        <v>303.06099999999998</v>
      </c>
      <c r="BU34" s="52">
        <v>303.46300000000002</v>
      </c>
      <c r="BV34" s="52">
        <v>278.04199999999997</v>
      </c>
      <c r="BW34" s="52">
        <v>282.649</v>
      </c>
      <c r="BX34" s="52">
        <v>287.185</v>
      </c>
      <c r="BY34" s="52">
        <v>422.44200000000001</v>
      </c>
      <c r="BZ34" s="52">
        <v>399.54700000000003</v>
      </c>
      <c r="CA34" s="52">
        <v>406.24599999999998</v>
      </c>
      <c r="CB34" s="52">
        <v>406.774</v>
      </c>
      <c r="CC34" s="52">
        <v>397.75299999999999</v>
      </c>
      <c r="CD34" s="52">
        <v>300.137</v>
      </c>
      <c r="CE34" s="52">
        <v>287.58199999999999</v>
      </c>
      <c r="CF34" s="52">
        <v>271.85599999999999</v>
      </c>
      <c r="CG34" s="52">
        <v>304.08999999999997</v>
      </c>
      <c r="CH34" s="52">
        <v>281.71800000000002</v>
      </c>
      <c r="CI34" s="52">
        <v>279.005</v>
      </c>
      <c r="CJ34" s="52">
        <v>268.87400000000002</v>
      </c>
      <c r="CK34" s="52">
        <v>296.21600000000001</v>
      </c>
      <c r="CL34" s="52">
        <v>242.989</v>
      </c>
      <c r="CM34" s="52">
        <v>237.89599999999999</v>
      </c>
      <c r="CN34" s="52">
        <v>241.09299999999999</v>
      </c>
      <c r="CO34" s="52"/>
      <c r="CP34" s="52"/>
    </row>
    <row r="35" spans="1:94">
      <c r="A35" s="52" t="s">
        <v>192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>
        <v>9.5459999999999994</v>
      </c>
      <c r="AD35" s="52">
        <v>11.374000000000001</v>
      </c>
      <c r="AE35" s="52"/>
      <c r="AF35" s="52">
        <v>6.9340000000000002</v>
      </c>
      <c r="AG35" s="52">
        <v>5.7590000000000003</v>
      </c>
      <c r="AH35" s="52">
        <v>4.952</v>
      </c>
      <c r="AI35" s="52">
        <v>4.3099999999999996</v>
      </c>
      <c r="AJ35" s="52">
        <v>4.165</v>
      </c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>
        <v>6.37</v>
      </c>
      <c r="BB35" s="52">
        <v>5.0750000000000002</v>
      </c>
      <c r="BC35" s="52">
        <v>7.52</v>
      </c>
      <c r="BD35" s="52">
        <v>4.7119999999999997</v>
      </c>
      <c r="BE35" s="52">
        <v>0.95499999999999996</v>
      </c>
      <c r="BF35" s="52">
        <v>0.42399999999999999</v>
      </c>
      <c r="BG35" s="52">
        <v>0.112</v>
      </c>
      <c r="BH35" s="52">
        <v>1.1919999999999999</v>
      </c>
      <c r="BI35" s="52">
        <v>4.4119999999999999</v>
      </c>
      <c r="BJ35" s="52">
        <v>2.9670000000000001</v>
      </c>
      <c r="BK35" s="52">
        <v>5.3109999999999999</v>
      </c>
      <c r="BL35" s="52">
        <v>3.9950000000000001</v>
      </c>
      <c r="BM35" s="52">
        <v>10.089</v>
      </c>
      <c r="BN35" s="52">
        <v>9.7829999999999995</v>
      </c>
      <c r="BO35" s="52">
        <v>8.0489999999999995</v>
      </c>
      <c r="BP35" s="52">
        <v>8.2959999999999994</v>
      </c>
      <c r="BQ35" s="52">
        <v>7.5789999999999997</v>
      </c>
      <c r="BR35" s="52">
        <v>6.641</v>
      </c>
      <c r="BS35" s="52">
        <v>4.7039999999999997</v>
      </c>
      <c r="BT35" s="52">
        <v>3.7280000000000002</v>
      </c>
      <c r="BU35" s="52">
        <v>11.382</v>
      </c>
      <c r="BV35" s="52">
        <v>11.835000000000001</v>
      </c>
      <c r="BW35" s="52">
        <v>11.949</v>
      </c>
      <c r="BX35" s="52">
        <v>35.012</v>
      </c>
      <c r="BY35" s="52">
        <v>61.338000000000001</v>
      </c>
      <c r="BZ35" s="52">
        <v>67.055999999999997</v>
      </c>
      <c r="CA35" s="52">
        <v>77.135000000000005</v>
      </c>
      <c r="CB35" s="52">
        <v>83.218999999999994</v>
      </c>
      <c r="CC35" s="52">
        <v>67.533000000000001</v>
      </c>
      <c r="CD35" s="52">
        <v>66.804000000000002</v>
      </c>
      <c r="CE35" s="52">
        <v>31.776</v>
      </c>
      <c r="CF35" s="52">
        <v>46.881999999999998</v>
      </c>
      <c r="CG35" s="52">
        <v>33.648000000000003</v>
      </c>
      <c r="CH35" s="52">
        <v>23.776</v>
      </c>
      <c r="CI35" s="52">
        <v>12.113</v>
      </c>
      <c r="CJ35" s="52">
        <v>6.633</v>
      </c>
      <c r="CK35" s="52">
        <v>1.722</v>
      </c>
      <c r="CL35" s="52">
        <v>1.3520000000000001</v>
      </c>
      <c r="CM35" s="52">
        <v>1.768</v>
      </c>
      <c r="CN35" s="52"/>
      <c r="CO35" s="52"/>
      <c r="CP35" s="52"/>
    </row>
    <row r="36" spans="1:94">
      <c r="A36" s="52" t="s">
        <v>201</v>
      </c>
      <c r="B36" s="166"/>
      <c r="C36" s="166"/>
      <c r="D36" s="166"/>
      <c r="E36" s="166">
        <v>235.88900000000001</v>
      </c>
      <c r="F36" s="166">
        <v>231.005</v>
      </c>
      <c r="G36" s="166">
        <v>220.803</v>
      </c>
      <c r="H36" s="166">
        <v>206.36</v>
      </c>
      <c r="I36" s="166">
        <v>238.29400000000001</v>
      </c>
      <c r="J36" s="166">
        <v>190.249</v>
      </c>
      <c r="K36" s="166">
        <v>289.64400000000001</v>
      </c>
      <c r="L36" s="166">
        <v>265.46100000000001</v>
      </c>
      <c r="M36" s="166">
        <v>468.97800000000001</v>
      </c>
      <c r="N36" s="166">
        <v>255.32300000000001</v>
      </c>
      <c r="O36" s="166">
        <v>287.36099999999999</v>
      </c>
      <c r="P36" s="166">
        <v>291.93099999999998</v>
      </c>
      <c r="Q36" s="166">
        <v>523.94000000000005</v>
      </c>
      <c r="R36" s="166">
        <v>322.08499999999998</v>
      </c>
      <c r="S36" s="166">
        <v>546.56100000000004</v>
      </c>
      <c r="T36" s="166">
        <v>308.66199999999998</v>
      </c>
      <c r="U36" s="166">
        <v>544.50699999999995</v>
      </c>
      <c r="V36" s="166">
        <v>587.55700000000002</v>
      </c>
      <c r="W36" s="166">
        <v>509.68400000000003</v>
      </c>
      <c r="X36" s="166">
        <v>555.90499999999997</v>
      </c>
      <c r="Y36" s="166">
        <v>512.32100000000003</v>
      </c>
      <c r="Z36" s="166">
        <v>573.44399999999996</v>
      </c>
      <c r="AA36" s="166">
        <v>232.50899999999999</v>
      </c>
      <c r="AB36" s="166">
        <v>476.59100000000001</v>
      </c>
      <c r="AC36" s="166">
        <v>157.73500000000001</v>
      </c>
      <c r="AD36" s="166">
        <v>147.751</v>
      </c>
      <c r="AE36" s="166">
        <v>490.08199999999999</v>
      </c>
      <c r="AF36" s="166">
        <v>155.78700000000001</v>
      </c>
      <c r="AG36" s="166">
        <v>209.19200000000001</v>
      </c>
      <c r="AH36" s="166">
        <v>154.13300000000001</v>
      </c>
      <c r="AI36" s="166">
        <v>151.97</v>
      </c>
      <c r="AJ36" s="166">
        <v>370.09800000000001</v>
      </c>
      <c r="AK36" s="166">
        <v>258.33199999999999</v>
      </c>
      <c r="AL36" s="166">
        <v>296.94</v>
      </c>
      <c r="AM36" s="166">
        <v>270.50299999999999</v>
      </c>
      <c r="AN36" s="166">
        <v>30.933</v>
      </c>
      <c r="AO36" s="166">
        <v>28.022999999999001</v>
      </c>
      <c r="AP36" s="166">
        <v>30.643999999999</v>
      </c>
      <c r="AQ36" s="166">
        <v>22.821999999999999</v>
      </c>
      <c r="AR36" s="166">
        <v>160.21199999999999</v>
      </c>
      <c r="AS36" s="166">
        <v>26.095000000001001</v>
      </c>
      <c r="AT36" s="166">
        <v>26.079999999998002</v>
      </c>
      <c r="AU36" s="166">
        <v>84.841000000001998</v>
      </c>
      <c r="AV36" s="166">
        <v>234.10400000000001</v>
      </c>
      <c r="AW36" s="166">
        <v>212.904</v>
      </c>
      <c r="AX36" s="166">
        <v>202.15600000000001</v>
      </c>
      <c r="AY36" s="166">
        <v>73.537000000000006</v>
      </c>
      <c r="AZ36" s="166">
        <v>32.027000000000001</v>
      </c>
      <c r="BA36" s="166">
        <v>842.80899999999997</v>
      </c>
      <c r="BB36" s="166">
        <v>784.16099999999994</v>
      </c>
      <c r="BC36" s="166">
        <v>756.24300000000005</v>
      </c>
      <c r="BD36" s="166">
        <v>757.99400000000003</v>
      </c>
      <c r="BE36" s="166">
        <v>706.86</v>
      </c>
      <c r="BF36" s="166">
        <v>646.07799999999997</v>
      </c>
      <c r="BG36" s="166">
        <v>608.62900000000002</v>
      </c>
      <c r="BH36" s="166">
        <v>558.33000000000004</v>
      </c>
      <c r="BI36" s="166">
        <v>511.14699999999999</v>
      </c>
      <c r="BJ36" s="166">
        <v>454.399</v>
      </c>
      <c r="BK36" s="166">
        <v>413.976</v>
      </c>
      <c r="BL36" s="166">
        <v>364.41</v>
      </c>
      <c r="BM36" s="166">
        <v>315.22500000000002</v>
      </c>
      <c r="BN36" s="166">
        <v>267.51499999999999</v>
      </c>
      <c r="BO36" s="166">
        <v>245.06200000000999</v>
      </c>
      <c r="BP36" s="166">
        <v>211.08199999999999</v>
      </c>
      <c r="BQ36" s="166">
        <v>172.31700000000001</v>
      </c>
      <c r="BR36" s="166">
        <v>124.76600000000001</v>
      </c>
      <c r="BS36" s="166">
        <v>77.103000000002993</v>
      </c>
      <c r="BT36" s="166">
        <v>73.742000000001994</v>
      </c>
      <c r="BU36" s="166">
        <v>76.182999999997008</v>
      </c>
      <c r="BV36" s="166">
        <v>69.668000000001001</v>
      </c>
      <c r="BW36" s="166">
        <v>78.083000000002002</v>
      </c>
      <c r="BX36" s="166">
        <v>83.851000000002003</v>
      </c>
      <c r="BY36" s="166">
        <v>94.351999999998995</v>
      </c>
      <c r="BZ36" s="166">
        <v>97.597000000009004</v>
      </c>
      <c r="CA36" s="166">
        <v>108.01600000000001</v>
      </c>
      <c r="CB36" s="166">
        <v>3626.4349999999999</v>
      </c>
      <c r="CC36" s="166">
        <v>6062.116</v>
      </c>
      <c r="CD36" s="166">
        <v>6475.3890000000001</v>
      </c>
      <c r="CE36" s="166">
        <v>6792.0820000000003</v>
      </c>
      <c r="CF36" s="166">
        <v>6328.9489999999996</v>
      </c>
      <c r="CG36" s="166">
        <v>5900.0320000000002</v>
      </c>
      <c r="CH36" s="166">
        <v>6083.4219999999996</v>
      </c>
      <c r="CI36" s="166">
        <v>6067.7860000000001</v>
      </c>
      <c r="CJ36" s="166">
        <v>5179.442</v>
      </c>
      <c r="CK36" s="166">
        <v>5735.7049999999999</v>
      </c>
      <c r="CL36" s="166">
        <v>2973.06</v>
      </c>
      <c r="CM36" s="166">
        <v>3180.5189999999998</v>
      </c>
      <c r="CN36" s="166">
        <v>2855.9180000000001</v>
      </c>
      <c r="CO36" s="166">
        <v>5440.884</v>
      </c>
      <c r="CP36" s="166"/>
    </row>
    <row r="37" spans="1:94">
      <c r="A37" s="167" t="s">
        <v>202</v>
      </c>
      <c r="B37" s="167"/>
      <c r="C37" s="167"/>
      <c r="D37" s="167"/>
      <c r="E37" s="167">
        <v>2722.7170000000001</v>
      </c>
      <c r="F37" s="167">
        <v>1824.0329999999999</v>
      </c>
      <c r="G37" s="167">
        <v>2393.8679999999999</v>
      </c>
      <c r="H37" s="167">
        <v>2032.847</v>
      </c>
      <c r="I37" s="167">
        <v>2289.2220000000002</v>
      </c>
      <c r="J37" s="167">
        <v>2234.4340000000002</v>
      </c>
      <c r="K37" s="167">
        <v>2648.4470000000001</v>
      </c>
      <c r="L37" s="167">
        <v>2451.9459999999999</v>
      </c>
      <c r="M37" s="167">
        <v>3126.192</v>
      </c>
      <c r="N37" s="167">
        <v>2103.2669999999998</v>
      </c>
      <c r="O37" s="167">
        <v>3675.9850000000001</v>
      </c>
      <c r="P37" s="167">
        <v>2191.4349999999999</v>
      </c>
      <c r="Q37" s="167">
        <v>2207.8339999999998</v>
      </c>
      <c r="R37" s="167">
        <v>2028.944</v>
      </c>
      <c r="S37" s="167">
        <v>4516.8249999999998</v>
      </c>
      <c r="T37" s="167">
        <v>2125.6120000000001</v>
      </c>
      <c r="U37" s="167">
        <v>4499.8310000000001</v>
      </c>
      <c r="V37" s="167">
        <v>2334.1880000000001</v>
      </c>
      <c r="W37" s="167">
        <v>4968.2550000000001</v>
      </c>
      <c r="X37" s="167">
        <v>2472.4430000000002</v>
      </c>
      <c r="Y37" s="167">
        <v>2474.5439999999999</v>
      </c>
      <c r="Z37" s="167">
        <v>2747.9609999999998</v>
      </c>
      <c r="AA37" s="167">
        <v>5065.0150000000003</v>
      </c>
      <c r="AB37" s="167">
        <v>2624.2640000000001</v>
      </c>
      <c r="AC37" s="167">
        <v>2368.9609999999998</v>
      </c>
      <c r="AD37" s="167">
        <v>1966.576</v>
      </c>
      <c r="AE37" s="167">
        <v>4583.1549999999997</v>
      </c>
      <c r="AF37" s="167">
        <v>2313.643</v>
      </c>
      <c r="AG37" s="167">
        <v>2966.1970000000001</v>
      </c>
      <c r="AH37" s="167">
        <v>2969.7489999999998</v>
      </c>
      <c r="AI37" s="167">
        <v>5711.482</v>
      </c>
      <c r="AJ37" s="167">
        <v>4002.654</v>
      </c>
      <c r="AK37" s="167">
        <v>4689.5630000000001</v>
      </c>
      <c r="AL37" s="167">
        <v>4670.058</v>
      </c>
      <c r="AM37" s="167">
        <v>7477.9480000000003</v>
      </c>
      <c r="AN37" s="167">
        <v>4489.58</v>
      </c>
      <c r="AO37" s="167">
        <v>5034.0659999999998</v>
      </c>
      <c r="AP37" s="167">
        <v>5702.3010000000004</v>
      </c>
      <c r="AQ37" s="167">
        <v>8488.4369999999999</v>
      </c>
      <c r="AR37" s="167">
        <v>6836.1940000000004</v>
      </c>
      <c r="AS37" s="167">
        <v>8529.9940000000006</v>
      </c>
      <c r="AT37" s="167">
        <v>9849.81</v>
      </c>
      <c r="AU37" s="167">
        <v>14155.376</v>
      </c>
      <c r="AV37" s="167">
        <v>12604.117</v>
      </c>
      <c r="AW37" s="167">
        <v>14422.615</v>
      </c>
      <c r="AX37" s="167">
        <v>13182.492</v>
      </c>
      <c r="AY37" s="167">
        <v>15608.018</v>
      </c>
      <c r="AZ37" s="167">
        <v>13057.535</v>
      </c>
      <c r="BA37" s="167">
        <v>15070.611000000001</v>
      </c>
      <c r="BB37" s="167">
        <v>13772.395</v>
      </c>
      <c r="BC37" s="167">
        <v>17548.773000000001</v>
      </c>
      <c r="BD37" s="167">
        <v>13015.928</v>
      </c>
      <c r="BE37" s="167">
        <v>14102.477999999999</v>
      </c>
      <c r="BF37" s="167">
        <v>13673.369000000001</v>
      </c>
      <c r="BG37" s="167">
        <v>18797.541000000001</v>
      </c>
      <c r="BH37" s="167">
        <v>13822.207</v>
      </c>
      <c r="BI37" s="167">
        <v>16451.333999999999</v>
      </c>
      <c r="BJ37" s="167">
        <v>15607.635</v>
      </c>
      <c r="BK37" s="167">
        <v>21284.824000000001</v>
      </c>
      <c r="BL37" s="167">
        <v>13607.861999999999</v>
      </c>
      <c r="BM37" s="167">
        <v>16601.362000000001</v>
      </c>
      <c r="BN37" s="167">
        <v>15156.316000000001</v>
      </c>
      <c r="BO37" s="167">
        <v>18706.379000000001</v>
      </c>
      <c r="BP37" s="167">
        <v>12825.222</v>
      </c>
      <c r="BQ37" s="167">
        <v>13934.225</v>
      </c>
      <c r="BR37" s="167">
        <v>14386.476000000001</v>
      </c>
      <c r="BS37" s="167">
        <v>21889.84</v>
      </c>
      <c r="BT37" s="167">
        <v>17594.409</v>
      </c>
      <c r="BU37" s="167">
        <v>21492.373</v>
      </c>
      <c r="BV37" s="167">
        <v>22112.715</v>
      </c>
      <c r="BW37" s="167">
        <v>24532.705000000002</v>
      </c>
      <c r="BX37" s="167">
        <v>29020.205000000002</v>
      </c>
      <c r="BY37" s="167">
        <v>32792.254999999997</v>
      </c>
      <c r="BZ37" s="167">
        <v>34601.815000000002</v>
      </c>
      <c r="CA37" s="167">
        <v>39980.341999999997</v>
      </c>
      <c r="CB37" s="167">
        <v>45236.159</v>
      </c>
      <c r="CC37" s="167">
        <v>56710.898999999998</v>
      </c>
      <c r="CD37" s="167">
        <v>58780.565999999999</v>
      </c>
      <c r="CE37" s="167">
        <v>62003.358</v>
      </c>
      <c r="CF37" s="167">
        <v>60456.21</v>
      </c>
      <c r="CG37" s="167">
        <v>66768.888999999996</v>
      </c>
      <c r="CH37" s="167">
        <v>63957.228000000003</v>
      </c>
      <c r="CI37" s="167">
        <v>63033.894999999997</v>
      </c>
      <c r="CJ37" s="167">
        <v>65902.235000000001</v>
      </c>
      <c r="CK37" s="167">
        <v>66503.370999999999</v>
      </c>
      <c r="CL37" s="167">
        <v>66961.631999999998</v>
      </c>
      <c r="CM37" s="167">
        <v>66782.876000000004</v>
      </c>
      <c r="CN37" s="167">
        <v>67083.986999999994</v>
      </c>
      <c r="CO37" s="167">
        <v>72706.459000000003</v>
      </c>
      <c r="CP37" s="167"/>
    </row>
    <row r="38" spans="1:9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</row>
    <row r="39" spans="1:94">
      <c r="A39" s="167" t="s">
        <v>203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</row>
    <row r="40" spans="1:94">
      <c r="A40" s="52" t="s">
        <v>204</v>
      </c>
      <c r="B40" s="52"/>
      <c r="C40" s="52"/>
      <c r="D40" s="52"/>
      <c r="E40" s="52">
        <v>1641.2270000000001</v>
      </c>
      <c r="F40" s="52">
        <v>2172.0390000000002</v>
      </c>
      <c r="G40" s="52">
        <v>1641.538</v>
      </c>
      <c r="H40" s="52">
        <v>1669.732</v>
      </c>
      <c r="I40" s="52">
        <v>1667.0640000000001</v>
      </c>
      <c r="J40" s="52">
        <v>1707.2860000000001</v>
      </c>
      <c r="K40" s="52">
        <v>1697.51</v>
      </c>
      <c r="L40" s="52">
        <v>1665.0429999999999</v>
      </c>
      <c r="M40" s="52">
        <v>1760.6379999999999</v>
      </c>
      <c r="N40" s="52">
        <v>1821.654</v>
      </c>
      <c r="O40" s="52">
        <v>1809.4349999999999</v>
      </c>
      <c r="P40" s="52">
        <v>1728.223</v>
      </c>
      <c r="Q40" s="52">
        <v>1721.104</v>
      </c>
      <c r="R40" s="52">
        <v>1764.2729999999999</v>
      </c>
      <c r="S40" s="52">
        <v>1662.3389999999999</v>
      </c>
      <c r="T40" s="52">
        <v>1636.1869999999999</v>
      </c>
      <c r="U40" s="52">
        <v>1656.0840000000001</v>
      </c>
      <c r="V40" s="52">
        <v>1643.356</v>
      </c>
      <c r="W40" s="52">
        <v>1631.9390000000001</v>
      </c>
      <c r="X40" s="52">
        <v>1623.2809999999999</v>
      </c>
      <c r="Y40" s="52">
        <v>1658.0340000000001</v>
      </c>
      <c r="Z40" s="52">
        <v>1689.5239999999999</v>
      </c>
      <c r="AA40" s="52">
        <v>1674.328</v>
      </c>
      <c r="AB40" s="52">
        <v>1573.2470000000001</v>
      </c>
      <c r="AC40" s="52">
        <v>1504.2809999999999</v>
      </c>
      <c r="AD40" s="52">
        <v>1456.5450000000001</v>
      </c>
      <c r="AE40" s="52">
        <v>1688.4649999999999</v>
      </c>
      <c r="AF40" s="52">
        <v>1704.098</v>
      </c>
      <c r="AG40" s="52">
        <v>1720.7149999999999</v>
      </c>
      <c r="AH40" s="52">
        <v>1744.6559999999999</v>
      </c>
      <c r="AI40" s="52">
        <v>730.47199999999998</v>
      </c>
      <c r="AJ40" s="52">
        <v>1758.2909999999999</v>
      </c>
      <c r="AK40" s="52">
        <v>1862.7360000000001</v>
      </c>
      <c r="AL40" s="52">
        <v>1891.346</v>
      </c>
      <c r="AM40" s="52">
        <v>1936.789</v>
      </c>
      <c r="AN40" s="52">
        <v>1872.585</v>
      </c>
      <c r="AO40" s="52">
        <v>1833.7449999999999</v>
      </c>
      <c r="AP40" s="52">
        <v>1897.5730000000001</v>
      </c>
      <c r="AQ40" s="52">
        <v>1873.425</v>
      </c>
      <c r="AR40" s="52">
        <v>1902.357</v>
      </c>
      <c r="AS40" s="52">
        <v>1916.896</v>
      </c>
      <c r="AT40" s="52">
        <v>1874.7</v>
      </c>
      <c r="AU40" s="52">
        <v>1865.3989999999999</v>
      </c>
      <c r="AV40" s="52">
        <v>1885.1120000000001</v>
      </c>
      <c r="AW40" s="52">
        <v>1879.287</v>
      </c>
      <c r="AX40" s="52">
        <v>1836.7170000000001</v>
      </c>
      <c r="AY40" s="52">
        <v>1868.184</v>
      </c>
      <c r="AZ40" s="52">
        <v>1856.7190000000001</v>
      </c>
      <c r="BA40" s="52">
        <v>1785.008</v>
      </c>
      <c r="BB40" s="52">
        <v>1790.002</v>
      </c>
      <c r="BC40" s="52">
        <v>1829.652</v>
      </c>
      <c r="BD40" s="52">
        <v>1723.2809999999999</v>
      </c>
      <c r="BE40" s="52">
        <v>1716.9670000000001</v>
      </c>
      <c r="BF40" s="52">
        <v>1728.1949999999999</v>
      </c>
      <c r="BG40" s="52">
        <v>1741.893</v>
      </c>
      <c r="BH40" s="52">
        <v>1788.835</v>
      </c>
      <c r="BI40" s="52">
        <v>1758.482</v>
      </c>
      <c r="BJ40" s="52">
        <v>1836.3620000000001</v>
      </c>
      <c r="BK40" s="52">
        <v>1860.0039999999999</v>
      </c>
      <c r="BL40" s="52">
        <v>1867.9169999999999</v>
      </c>
      <c r="BM40" s="52">
        <v>1879.838</v>
      </c>
      <c r="BN40" s="52">
        <v>1928.3389999999999</v>
      </c>
      <c r="BO40" s="52">
        <v>1871.634</v>
      </c>
      <c r="BP40" s="52">
        <v>1832.7460000000001</v>
      </c>
      <c r="BQ40" s="52">
        <v>1829.499</v>
      </c>
      <c r="BR40" s="52">
        <v>1825.2339999999999</v>
      </c>
      <c r="BS40" s="52">
        <v>1799.9949999999999</v>
      </c>
      <c r="BT40" s="52">
        <v>1812.4480000000001</v>
      </c>
      <c r="BU40" s="52">
        <v>1861.915</v>
      </c>
      <c r="BV40" s="52">
        <v>1869.8589999999999</v>
      </c>
      <c r="BW40" s="52">
        <v>1900.021</v>
      </c>
      <c r="BX40" s="52">
        <v>1929.643</v>
      </c>
      <c r="BY40" s="52">
        <v>1997.922</v>
      </c>
      <c r="BZ40" s="52">
        <v>2290.6790000000001</v>
      </c>
      <c r="CA40" s="52">
        <v>2330.9499999999998</v>
      </c>
      <c r="CB40" s="52">
        <v>2335.6610000000001</v>
      </c>
      <c r="CC40" s="52">
        <v>2333.9079999999999</v>
      </c>
      <c r="CD40" s="52">
        <v>2293.7800000000002</v>
      </c>
      <c r="CE40" s="52">
        <v>2342.1239999999998</v>
      </c>
      <c r="CF40" s="52">
        <v>2216.096</v>
      </c>
      <c r="CG40" s="52">
        <v>2261.8229999999999</v>
      </c>
      <c r="CH40" s="52">
        <v>2288.9789999999998</v>
      </c>
      <c r="CI40" s="52">
        <v>2266.3560000000002</v>
      </c>
      <c r="CJ40" s="52">
        <v>2180.761</v>
      </c>
      <c r="CK40" s="52">
        <v>2235.9369999999999</v>
      </c>
      <c r="CL40" s="52">
        <v>2238.4070000000002</v>
      </c>
      <c r="CM40" s="52">
        <v>2191.096</v>
      </c>
      <c r="CN40" s="52">
        <v>2265.308</v>
      </c>
      <c r="CO40" s="52">
        <v>2249.0430000000001</v>
      </c>
      <c r="CP40" s="52"/>
    </row>
    <row r="41" spans="1:94">
      <c r="A41" s="52" t="s">
        <v>205</v>
      </c>
      <c r="B41" s="52"/>
      <c r="C41" s="52"/>
      <c r="D41" s="52"/>
      <c r="E41" s="52">
        <v>1174.4469999999999</v>
      </c>
      <c r="F41" s="52">
        <v>763.01400000000001</v>
      </c>
      <c r="G41" s="52">
        <v>1152.973</v>
      </c>
      <c r="H41" s="52">
        <v>1618.1420000000001</v>
      </c>
      <c r="I41" s="52">
        <v>2083.83</v>
      </c>
      <c r="J41" s="52">
        <v>2071.9290000000001</v>
      </c>
      <c r="K41" s="52">
        <v>2060.3510000000001</v>
      </c>
      <c r="L41" s="52">
        <v>2696.134</v>
      </c>
      <c r="M41" s="52">
        <v>3540.9810000000002</v>
      </c>
      <c r="N41" s="52">
        <v>821.98400000000004</v>
      </c>
      <c r="O41" s="52">
        <v>2691.8850000000002</v>
      </c>
      <c r="P41" s="52">
        <v>3313.8960000000002</v>
      </c>
      <c r="Q41" s="52">
        <v>4302.0439999999999</v>
      </c>
      <c r="R41" s="52">
        <v>5408.55</v>
      </c>
      <c r="S41" s="52">
        <v>4222.7839999999997</v>
      </c>
      <c r="T41" s="52">
        <v>5140.6580000000004</v>
      </c>
      <c r="U41" s="52">
        <v>4206.8940000000002</v>
      </c>
      <c r="V41" s="52">
        <v>6544.3490000000002</v>
      </c>
      <c r="W41" s="52">
        <v>4678.1239999999998</v>
      </c>
      <c r="X41" s="52">
        <v>5572.8710000000001</v>
      </c>
      <c r="Y41" s="52">
        <v>6753.2120000000004</v>
      </c>
      <c r="Z41" s="52">
        <v>6819.7129999999997</v>
      </c>
      <c r="AA41" s="52">
        <v>4996.7790000000005</v>
      </c>
      <c r="AB41" s="52">
        <v>5324.1909999999998</v>
      </c>
      <c r="AC41" s="52">
        <v>5128.9740000000002</v>
      </c>
      <c r="AD41" s="52">
        <v>5002.683</v>
      </c>
      <c r="AE41" s="52">
        <v>3621.1469999999999</v>
      </c>
      <c r="AF41" s="52">
        <v>4586.5820000000003</v>
      </c>
      <c r="AG41" s="52">
        <v>5640.491</v>
      </c>
      <c r="AH41" s="52">
        <v>6771.973</v>
      </c>
      <c r="AI41" s="52">
        <v>5531.8710000000001</v>
      </c>
      <c r="AJ41" s="52">
        <v>7112.8950000000004</v>
      </c>
      <c r="AK41" s="52">
        <v>8888.5339999999997</v>
      </c>
      <c r="AL41" s="52">
        <v>10241.662</v>
      </c>
      <c r="AM41" s="52">
        <v>9033.7099999999991</v>
      </c>
      <c r="AN41" s="52">
        <v>9773.9359999999997</v>
      </c>
      <c r="AO41" s="52">
        <v>10505.425999999999</v>
      </c>
      <c r="AP41" s="52">
        <v>12049.998</v>
      </c>
      <c r="AQ41" s="52">
        <v>6564.174</v>
      </c>
      <c r="AR41" s="52">
        <v>12519.618</v>
      </c>
      <c r="AS41" s="52">
        <v>13734.507</v>
      </c>
      <c r="AT41" s="52">
        <v>15061.064</v>
      </c>
      <c r="AU41" s="52">
        <v>14101.032999999999</v>
      </c>
      <c r="AV41" s="52">
        <v>16000.495999999999</v>
      </c>
      <c r="AW41" s="52">
        <v>16974.266</v>
      </c>
      <c r="AX41" s="52">
        <v>18620.829000000002</v>
      </c>
      <c r="AY41" s="52">
        <v>18272.101999999999</v>
      </c>
      <c r="AZ41" s="52">
        <v>20720.041000000001</v>
      </c>
      <c r="BA41" s="52">
        <v>21728.323</v>
      </c>
      <c r="BB41" s="52">
        <v>24942.751</v>
      </c>
      <c r="BC41" s="52">
        <v>24172.58</v>
      </c>
      <c r="BD41" s="52">
        <v>25167.769</v>
      </c>
      <c r="BE41" s="52">
        <v>26429.289000000001</v>
      </c>
      <c r="BF41" s="52">
        <v>29430.856</v>
      </c>
      <c r="BG41" s="52">
        <v>27120.716</v>
      </c>
      <c r="BH41" s="52">
        <v>30924.210999999999</v>
      </c>
      <c r="BI41" s="52">
        <v>32556.076000000001</v>
      </c>
      <c r="BJ41" s="52">
        <v>37836.419000000002</v>
      </c>
      <c r="BK41" s="52">
        <v>34514.629000000001</v>
      </c>
      <c r="BL41" s="52">
        <v>37646.930999999997</v>
      </c>
      <c r="BM41" s="52">
        <v>40229.391000000003</v>
      </c>
      <c r="BN41" s="52">
        <v>45367.491000000002</v>
      </c>
      <c r="BO41" s="52">
        <v>39537.258000000002</v>
      </c>
      <c r="BP41" s="52">
        <v>41585.847999999998</v>
      </c>
      <c r="BQ41" s="52">
        <v>44189.788</v>
      </c>
      <c r="BR41" s="52">
        <v>46600.775999999998</v>
      </c>
      <c r="BS41" s="52">
        <v>39808.108</v>
      </c>
      <c r="BT41" s="52">
        <v>41252.680999999997</v>
      </c>
      <c r="BU41" s="52">
        <v>43809.457999999999</v>
      </c>
      <c r="BV41" s="52">
        <v>45983.165000000001</v>
      </c>
      <c r="BW41" s="52">
        <v>48613.16</v>
      </c>
      <c r="BX41" s="52">
        <v>51853.656000000003</v>
      </c>
      <c r="BY41" s="52">
        <v>55804.194000000003</v>
      </c>
      <c r="BZ41" s="52">
        <v>58838.762999999999</v>
      </c>
      <c r="CA41" s="52">
        <v>61713.726000000002</v>
      </c>
      <c r="CB41" s="52">
        <v>65339.404000000002</v>
      </c>
      <c r="CC41" s="52">
        <v>68033.591</v>
      </c>
      <c r="CD41" s="52">
        <v>71690.760999999999</v>
      </c>
      <c r="CE41" s="52">
        <v>62321.976999999999</v>
      </c>
      <c r="CF41" s="52">
        <v>66069.517999999996</v>
      </c>
      <c r="CG41" s="52">
        <v>84655.400999999998</v>
      </c>
      <c r="CH41" s="52">
        <v>90822.659</v>
      </c>
      <c r="CI41" s="52">
        <v>82442.559999999998</v>
      </c>
      <c r="CJ41" s="52">
        <v>83703.638000000006</v>
      </c>
      <c r="CK41" s="52">
        <v>100111.662</v>
      </c>
      <c r="CL41" s="52">
        <v>103954.37699999999</v>
      </c>
      <c r="CM41" s="52">
        <v>96597.804999999993</v>
      </c>
      <c r="CN41" s="52">
        <v>104713.742</v>
      </c>
      <c r="CO41" s="52">
        <v>110703.99099999999</v>
      </c>
      <c r="CP41" s="52"/>
    </row>
    <row r="42" spans="1:94">
      <c r="A42" s="52" t="s">
        <v>206</v>
      </c>
      <c r="B42" s="52"/>
      <c r="C42" s="52"/>
      <c r="D42" s="52"/>
      <c r="E42" s="52">
        <v>-54.973999999999997</v>
      </c>
      <c r="F42" s="52">
        <v>-55.000999999999998</v>
      </c>
      <c r="G42" s="52">
        <v>-55.95</v>
      </c>
      <c r="H42" s="52">
        <v>-48.613999999999997</v>
      </c>
      <c r="I42" s="52">
        <v>-47.857999999999997</v>
      </c>
      <c r="J42" s="52">
        <v>-63.415999999999997</v>
      </c>
      <c r="K42" s="52">
        <v>-258.911</v>
      </c>
      <c r="L42" s="52">
        <v>-47.618000000000002</v>
      </c>
      <c r="M42" s="52">
        <v>-49.262</v>
      </c>
      <c r="N42" s="52">
        <v>-50.618000000000002</v>
      </c>
      <c r="O42" s="52">
        <v>-49.527999999999999</v>
      </c>
      <c r="P42" s="52">
        <v>-47.183</v>
      </c>
      <c r="Q42" s="52">
        <v>-27.664999999999999</v>
      </c>
      <c r="R42" s="52">
        <v>-28.312999999999999</v>
      </c>
      <c r="S42" s="52">
        <v>-28.356000000000002</v>
      </c>
      <c r="T42" s="52">
        <v>-27.890999999999998</v>
      </c>
      <c r="U42" s="52">
        <v>-28.248999999999999</v>
      </c>
      <c r="V42" s="52">
        <v>-28.074000000000002</v>
      </c>
      <c r="W42" s="52">
        <v>-27.887</v>
      </c>
      <c r="X42" s="52">
        <v>-27.646999999999998</v>
      </c>
      <c r="Y42" s="52">
        <v>-1523.951</v>
      </c>
      <c r="Z42" s="52">
        <v>-29.815000000000001</v>
      </c>
      <c r="AA42" s="52">
        <v>-488.17500000000001</v>
      </c>
      <c r="AB42" s="52">
        <v>-514.40300000000002</v>
      </c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>
        <v>-2.4079999999999999</v>
      </c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>
        <v>-30.655000000000001</v>
      </c>
      <c r="CE42" s="52"/>
      <c r="CF42" s="52"/>
      <c r="CG42" s="52"/>
      <c r="CH42" s="52"/>
      <c r="CI42" s="52"/>
      <c r="CJ42" s="52"/>
      <c r="CK42" s="52"/>
      <c r="CL42" s="52"/>
      <c r="CM42" s="52">
        <v>-95.412999999999997</v>
      </c>
      <c r="CN42" s="52"/>
      <c r="CO42" s="52"/>
      <c r="CP42" s="52"/>
    </row>
    <row r="43" spans="1:94">
      <c r="A43" s="52" t="s">
        <v>207</v>
      </c>
      <c r="B43" s="52"/>
      <c r="C43" s="52"/>
      <c r="D43" s="52"/>
      <c r="E43" s="52">
        <v>5360</v>
      </c>
      <c r="F43" s="52">
        <v>5733</v>
      </c>
      <c r="G43" s="52">
        <v>5377</v>
      </c>
      <c r="H43" s="52">
        <v>5953</v>
      </c>
      <c r="I43" s="52">
        <v>5940</v>
      </c>
      <c r="J43" s="52">
        <v>6085</v>
      </c>
      <c r="K43" s="52">
        <v>6976</v>
      </c>
      <c r="L43" s="52">
        <v>6849</v>
      </c>
      <c r="M43" s="52">
        <v>7240</v>
      </c>
      <c r="N43" s="52">
        <v>7487</v>
      </c>
      <c r="O43" s="52">
        <v>7888</v>
      </c>
      <c r="P43" s="52">
        <v>7527</v>
      </c>
      <c r="Q43" s="52">
        <v>7452</v>
      </c>
      <c r="R43" s="52">
        <v>7628</v>
      </c>
      <c r="S43" s="52">
        <v>7976</v>
      </c>
      <c r="T43" s="52">
        <v>7846</v>
      </c>
      <c r="U43" s="52">
        <v>7946</v>
      </c>
      <c r="V43" s="52">
        <v>7828</v>
      </c>
      <c r="W43" s="52">
        <v>8026</v>
      </c>
      <c r="X43" s="52">
        <v>7988</v>
      </c>
      <c r="Y43" s="52">
        <v>8154</v>
      </c>
      <c r="Z43" s="52">
        <v>8377</v>
      </c>
      <c r="AA43" s="52">
        <v>8600</v>
      </c>
      <c r="AB43" s="52">
        <v>8076</v>
      </c>
      <c r="AC43" s="52">
        <v>7729</v>
      </c>
      <c r="AD43" s="52">
        <v>7470</v>
      </c>
      <c r="AE43" s="52">
        <v>7902</v>
      </c>
      <c r="AF43" s="52">
        <v>7961</v>
      </c>
      <c r="AG43" s="52">
        <v>8033</v>
      </c>
      <c r="AH43" s="52">
        <v>8138</v>
      </c>
      <c r="AI43" s="52">
        <v>8045</v>
      </c>
      <c r="AJ43" s="52">
        <v>8188</v>
      </c>
      <c r="AK43" s="52">
        <v>8665</v>
      </c>
      <c r="AL43" s="52">
        <v>8787</v>
      </c>
      <c r="AM43" s="52">
        <v>8994</v>
      </c>
      <c r="AN43" s="52">
        <v>8714</v>
      </c>
      <c r="AO43" s="52">
        <v>8567</v>
      </c>
      <c r="AP43" s="52">
        <v>8782</v>
      </c>
      <c r="AQ43" s="52">
        <v>8668</v>
      </c>
      <c r="AR43" s="52">
        <v>8794</v>
      </c>
      <c r="AS43" s="52">
        <v>8926</v>
      </c>
      <c r="AT43" s="52">
        <v>8717</v>
      </c>
      <c r="AU43" s="52">
        <v>8663</v>
      </c>
      <c r="AV43" s="52">
        <v>8753</v>
      </c>
      <c r="AW43" s="52">
        <v>8723</v>
      </c>
      <c r="AX43" s="52">
        <v>8529</v>
      </c>
      <c r="AY43" s="52">
        <v>8646</v>
      </c>
      <c r="AZ43" s="52">
        <v>8606</v>
      </c>
      <c r="BA43" s="52">
        <v>8271</v>
      </c>
      <c r="BB43" s="52">
        <v>8248</v>
      </c>
      <c r="BC43" s="52">
        <v>8392</v>
      </c>
      <c r="BD43" s="52">
        <v>7937</v>
      </c>
      <c r="BE43" s="52">
        <v>7908</v>
      </c>
      <c r="BF43" s="52">
        <v>7957</v>
      </c>
      <c r="BG43" s="52">
        <v>8028</v>
      </c>
      <c r="BH43" s="52">
        <v>8243</v>
      </c>
      <c r="BI43" s="52">
        <v>8103</v>
      </c>
      <c r="BJ43" s="52">
        <v>8461</v>
      </c>
      <c r="BK43" s="52">
        <v>8569</v>
      </c>
      <c r="BL43" s="52">
        <v>8606</v>
      </c>
      <c r="BM43" s="52">
        <v>8657</v>
      </c>
      <c r="BN43" s="52">
        <v>8881</v>
      </c>
      <c r="BO43" s="52">
        <v>8619</v>
      </c>
      <c r="BP43" s="52">
        <v>8439</v>
      </c>
      <c r="BQ43" s="52">
        <v>8424</v>
      </c>
      <c r="BR43" s="52">
        <v>8403</v>
      </c>
      <c r="BS43" s="52">
        <v>8287</v>
      </c>
      <c r="BT43" s="52">
        <v>8345</v>
      </c>
      <c r="BU43" s="52">
        <v>8569</v>
      </c>
      <c r="BV43" s="52">
        <v>8606</v>
      </c>
      <c r="BW43" s="52">
        <v>8745</v>
      </c>
      <c r="BX43" s="52">
        <v>8881</v>
      </c>
      <c r="BY43" s="52">
        <v>9194</v>
      </c>
      <c r="BZ43" s="52">
        <v>9173</v>
      </c>
      <c r="CA43" s="52">
        <v>9334</v>
      </c>
      <c r="CB43" s="52">
        <v>9354</v>
      </c>
      <c r="CC43" s="52">
        <v>9345</v>
      </c>
      <c r="CD43" s="52">
        <v>9121</v>
      </c>
      <c r="CE43" s="52">
        <v>8759</v>
      </c>
      <c r="CF43" s="52">
        <v>8290</v>
      </c>
      <c r="CG43" s="52">
        <v>8459</v>
      </c>
      <c r="CH43" s="52">
        <v>8493</v>
      </c>
      <c r="CI43" s="52">
        <v>8408</v>
      </c>
      <c r="CJ43" s="52">
        <v>8093</v>
      </c>
      <c r="CK43" s="52">
        <v>8298</v>
      </c>
      <c r="CL43" s="52">
        <v>8183</v>
      </c>
      <c r="CM43" s="52">
        <v>8010</v>
      </c>
      <c r="CN43" s="52"/>
      <c r="CO43" s="52">
        <v>7961</v>
      </c>
      <c r="CP43" s="52"/>
    </row>
    <row r="44" spans="1:94">
      <c r="A44" s="52" t="s">
        <v>208</v>
      </c>
      <c r="B44" s="52"/>
      <c r="C44" s="52"/>
      <c r="D44" s="52"/>
      <c r="E44" s="52">
        <v>373.82400000000001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</row>
    <row r="45" spans="1:94">
      <c r="A45" s="52" t="s">
        <v>209</v>
      </c>
      <c r="B45" s="52"/>
      <c r="C45" s="52"/>
      <c r="D45" s="52"/>
      <c r="E45" s="52">
        <v>20.99</v>
      </c>
      <c r="F45" s="52">
        <v>17</v>
      </c>
      <c r="G45" s="52">
        <v>496.55799999999999</v>
      </c>
      <c r="H45" s="52"/>
      <c r="I45" s="52">
        <v>6.9790000000000001</v>
      </c>
      <c r="J45" s="52">
        <v>604.43700000000001</v>
      </c>
      <c r="K45" s="52">
        <v>1.585</v>
      </c>
      <c r="L45" s="52">
        <v>8.7289999999999992</v>
      </c>
      <c r="M45" s="52">
        <v>-68.966999999999999</v>
      </c>
      <c r="N45" s="52">
        <v>3293.8090000000002</v>
      </c>
      <c r="O45" s="52">
        <v>-83.356999999999999</v>
      </c>
      <c r="P45" s="52">
        <v>-7.9189999999999996</v>
      </c>
      <c r="Q45" s="52">
        <v>-19.306000000000001</v>
      </c>
      <c r="R45" s="52">
        <v>-32.863</v>
      </c>
      <c r="S45" s="52">
        <v>-31.783000000000001</v>
      </c>
      <c r="T45" s="52">
        <v>22.033999999999999</v>
      </c>
      <c r="U45" s="52">
        <v>-31.663</v>
      </c>
      <c r="V45" s="52">
        <v>31.082000000000001</v>
      </c>
      <c r="W45" s="52">
        <v>-5.048</v>
      </c>
      <c r="X45" s="52">
        <v>-4.9370000000000003</v>
      </c>
      <c r="Y45" s="52">
        <v>-12.007</v>
      </c>
      <c r="Z45" s="52">
        <v>-209.7</v>
      </c>
      <c r="AA45" s="52">
        <v>-207.77799999999999</v>
      </c>
      <c r="AB45" s="52">
        <v>-53.250999999999998</v>
      </c>
      <c r="AC45" s="52">
        <v>5.8449999999999998</v>
      </c>
      <c r="AD45" s="52">
        <v>108.126</v>
      </c>
      <c r="AE45" s="52"/>
      <c r="AF45" s="52">
        <v>-23.91</v>
      </c>
      <c r="AG45" s="52">
        <v>-40.720999999999997</v>
      </c>
      <c r="AH45" s="52">
        <v>-62.100999999999999</v>
      </c>
      <c r="AI45" s="52">
        <v>-1.627</v>
      </c>
      <c r="AJ45" s="52">
        <v>-102.494</v>
      </c>
      <c r="AK45" s="52">
        <v>-215.17099999999999</v>
      </c>
      <c r="AL45" s="52">
        <v>-315.56200000000001</v>
      </c>
      <c r="AM45" s="52">
        <v>-391.26799999999997</v>
      </c>
      <c r="AN45" s="52">
        <v>-229.10300000000001</v>
      </c>
      <c r="AO45" s="52"/>
      <c r="AP45" s="52">
        <v>-307.096</v>
      </c>
      <c r="AQ45" s="52">
        <v>3876.587</v>
      </c>
      <c r="AR45" s="52">
        <v>-331.91899999999998</v>
      </c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>
        <v>12100.651</v>
      </c>
      <c r="CF45" s="52">
        <v>11068.64</v>
      </c>
      <c r="CG45" s="52"/>
      <c r="CH45" s="52"/>
      <c r="CI45" s="52">
        <v>10853.936</v>
      </c>
      <c r="CJ45" s="52">
        <v>10247.796</v>
      </c>
      <c r="CK45" s="52">
        <v>9956.223</v>
      </c>
      <c r="CL45" s="52"/>
      <c r="CM45" s="52">
        <v>9610.1810000000005</v>
      </c>
      <c r="CN45" s="52"/>
      <c r="CO45" s="52">
        <v>9551.9169999999995</v>
      </c>
      <c r="CP45" s="52"/>
    </row>
    <row r="46" spans="1:94">
      <c r="A46" s="52" t="s">
        <v>135</v>
      </c>
      <c r="B46" s="52"/>
      <c r="C46" s="52"/>
      <c r="D46" s="52"/>
      <c r="E46" s="52">
        <v>2.9990000000000001</v>
      </c>
      <c r="F46" s="52"/>
      <c r="G46" s="52">
        <v>2.9969999999999999</v>
      </c>
      <c r="H46" s="52"/>
      <c r="I46" s="52">
        <v>2.9910000000000001</v>
      </c>
      <c r="J46" s="52"/>
      <c r="K46" s="52"/>
      <c r="L46" s="52"/>
      <c r="M46" s="52">
        <v>1.97</v>
      </c>
      <c r="N46" s="52"/>
      <c r="O46" s="52"/>
      <c r="P46" s="52"/>
      <c r="Q46" s="52">
        <v>18.332000000000001</v>
      </c>
      <c r="R46" s="52"/>
      <c r="S46" s="52">
        <v>20.596</v>
      </c>
      <c r="T46" s="52"/>
      <c r="U46" s="52">
        <v>20.518999999999998</v>
      </c>
      <c r="V46" s="52">
        <v>94.25</v>
      </c>
      <c r="W46" s="52">
        <v>90.69</v>
      </c>
      <c r="X46" s="52">
        <v>100.715</v>
      </c>
      <c r="Y46" s="52">
        <v>111.069</v>
      </c>
      <c r="Z46" s="52">
        <v>120.254</v>
      </c>
      <c r="AA46" s="52"/>
      <c r="AB46" s="52">
        <v>116.83199999999999</v>
      </c>
      <c r="AC46" s="52">
        <v>120.505</v>
      </c>
      <c r="AD46" s="52">
        <v>109.797</v>
      </c>
      <c r="AE46" s="52">
        <v>109.61199999999999</v>
      </c>
      <c r="AF46" s="52">
        <v>115.001</v>
      </c>
      <c r="AG46" s="52">
        <v>122.986</v>
      </c>
      <c r="AH46" s="52">
        <v>130.917</v>
      </c>
      <c r="AI46" s="52">
        <v>130.078</v>
      </c>
      <c r="AJ46" s="52">
        <v>138.44200000000001</v>
      </c>
      <c r="AK46" s="52">
        <v>152.48400000000001</v>
      </c>
      <c r="AL46" s="52">
        <v>159.97300000000001</v>
      </c>
      <c r="AM46" s="52">
        <v>153.16399999999999</v>
      </c>
      <c r="AN46" s="52">
        <v>83.896000000000001</v>
      </c>
      <c r="AO46" s="52">
        <v>80.546999999999997</v>
      </c>
      <c r="AP46" s="52">
        <v>89.784999999999997</v>
      </c>
      <c r="AQ46" s="52">
        <v>86.686000000000007</v>
      </c>
      <c r="AR46" s="52">
        <v>88.304000000000002</v>
      </c>
      <c r="AS46" s="52">
        <v>87.561999999999998</v>
      </c>
      <c r="AT46" s="52">
        <v>84.647000000000006</v>
      </c>
      <c r="AU46" s="52">
        <v>10.843</v>
      </c>
      <c r="AV46" s="52">
        <v>10.052</v>
      </c>
      <c r="AW46" s="52">
        <v>8.9730000000000008</v>
      </c>
      <c r="AX46" s="52">
        <v>7.3840000000000003</v>
      </c>
      <c r="AY46" s="52">
        <v>5.7949999999999999</v>
      </c>
      <c r="AZ46" s="52">
        <v>4.601</v>
      </c>
      <c r="BA46" s="52">
        <v>4.0570000000000004</v>
      </c>
      <c r="BB46" s="52">
        <v>2.298</v>
      </c>
      <c r="BC46" s="52">
        <v>1.5269999999999999</v>
      </c>
      <c r="BD46" s="52">
        <v>1.095</v>
      </c>
      <c r="BE46" s="52">
        <v>29.35</v>
      </c>
      <c r="BF46" s="52">
        <v>29.856999999999999</v>
      </c>
      <c r="BG46" s="52">
        <v>27.146999999999998</v>
      </c>
      <c r="BH46" s="52">
        <v>24.783999999999999</v>
      </c>
      <c r="BI46" s="52">
        <v>24.846</v>
      </c>
      <c r="BJ46" s="52">
        <v>25.992999999999999</v>
      </c>
      <c r="BK46" s="52">
        <v>22.477</v>
      </c>
      <c r="BL46" s="52">
        <v>23.094000000000001</v>
      </c>
      <c r="BM46" s="52">
        <v>23.359000000000002</v>
      </c>
      <c r="BN46" s="52">
        <v>24.201000000000001</v>
      </c>
      <c r="BO46" s="52">
        <v>21.065000000000001</v>
      </c>
      <c r="BP46" s="52">
        <v>21.417999999999999</v>
      </c>
      <c r="BQ46" s="52">
        <v>21.97</v>
      </c>
      <c r="BR46" s="52">
        <v>21.777000000000001</v>
      </c>
      <c r="BS46" s="52">
        <v>19.398</v>
      </c>
      <c r="BT46" s="52">
        <v>20.626000000000001</v>
      </c>
      <c r="BU46" s="52">
        <v>22.529</v>
      </c>
      <c r="BV46" s="52">
        <v>25.308</v>
      </c>
      <c r="BW46" s="52">
        <v>28.172999999999998</v>
      </c>
      <c r="BX46" s="52">
        <v>31.007999999999999</v>
      </c>
      <c r="BY46" s="52">
        <v>33.773000000000003</v>
      </c>
      <c r="BZ46" s="52">
        <v>72.893000000000001</v>
      </c>
      <c r="CA46" s="52">
        <v>77.897999999999996</v>
      </c>
      <c r="CB46" s="52">
        <v>82.978999999999999</v>
      </c>
      <c r="CC46" s="52">
        <v>87.31</v>
      </c>
      <c r="CD46" s="52">
        <v>247.56700000000001</v>
      </c>
      <c r="CE46" s="52">
        <v>476.60599999999999</v>
      </c>
      <c r="CF46" s="52">
        <v>458.52</v>
      </c>
      <c r="CG46" s="52">
        <v>483.24799999999999</v>
      </c>
      <c r="CH46" s="52">
        <v>480.221</v>
      </c>
      <c r="CI46" s="52">
        <v>542.07100000000003</v>
      </c>
      <c r="CJ46" s="52">
        <v>763.601</v>
      </c>
      <c r="CK46" s="52">
        <v>778.97400000000005</v>
      </c>
      <c r="CL46" s="52">
        <v>946.10500000000002</v>
      </c>
      <c r="CM46" s="52">
        <v>887.83699999999999</v>
      </c>
      <c r="CN46" s="52">
        <v>998.346</v>
      </c>
      <c r="CO46" s="52">
        <v>1075.4179999999999</v>
      </c>
      <c r="CP46" s="52"/>
    </row>
    <row r="47" spans="1:94">
      <c r="A47" s="52" t="s">
        <v>210</v>
      </c>
      <c r="B47" s="166"/>
      <c r="C47" s="166"/>
      <c r="D47" s="166"/>
      <c r="E47" s="166">
        <v>0.47300000000178</v>
      </c>
      <c r="F47" s="166">
        <v>0.10200000000077</v>
      </c>
      <c r="G47" s="166">
        <v>0.21000000000095001</v>
      </c>
      <c r="H47" s="166">
        <v>-0.29800000000068</v>
      </c>
      <c r="I47" s="166">
        <v>0.41100000000005998</v>
      </c>
      <c r="J47" s="166">
        <v>0.98299999999836007</v>
      </c>
      <c r="K47" s="166">
        <v>-0.27800000000024999</v>
      </c>
      <c r="L47" s="166">
        <v>-0.24899999999798</v>
      </c>
      <c r="M47" s="166">
        <v>-1.3839999999964001</v>
      </c>
      <c r="N47" s="166">
        <v>0.25399999999900003</v>
      </c>
      <c r="O47" s="166">
        <v>-0.19800000000032</v>
      </c>
      <c r="P47" s="166">
        <v>-0.30099999999948002</v>
      </c>
      <c r="Q47" s="166">
        <v>-0.23399999999856</v>
      </c>
      <c r="R47" s="166">
        <v>-0.47099999999955</v>
      </c>
      <c r="S47" s="166">
        <v>-0.30299999999987998</v>
      </c>
      <c r="T47" s="166">
        <v>-0.15399999999863001</v>
      </c>
      <c r="U47" s="166">
        <v>-0.31300000000009998</v>
      </c>
      <c r="V47" s="166">
        <v>-0.24899999999979999</v>
      </c>
      <c r="W47" s="166">
        <v>0.26100000000042001</v>
      </c>
      <c r="X47" s="166">
        <v>4.6000000000276001E-2</v>
      </c>
      <c r="Y47" s="166">
        <v>8.6999999999534006E-2</v>
      </c>
      <c r="Z47" s="166">
        <v>5.6999999997060999E-2</v>
      </c>
      <c r="AA47" s="166">
        <v>0.23899999999957999</v>
      </c>
      <c r="AB47" s="166">
        <v>-0.12599999999837999</v>
      </c>
      <c r="AC47" s="166">
        <v>-0.1339999999982</v>
      </c>
      <c r="AD47" s="166">
        <v>0.24699999999757</v>
      </c>
      <c r="AE47" s="166">
        <v>24.915999999998999</v>
      </c>
      <c r="AF47" s="166">
        <v>0.27700000000003999</v>
      </c>
      <c r="AG47" s="166">
        <v>-0.13100000000122</v>
      </c>
      <c r="AH47" s="166">
        <v>0.39300000000002999</v>
      </c>
      <c r="AI47" s="166">
        <v>995.61099999999999</v>
      </c>
      <c r="AJ47" s="166">
        <v>-9.6999999997934003E-2</v>
      </c>
      <c r="AK47" s="166">
        <v>0.17299999999886001</v>
      </c>
      <c r="AL47" s="166">
        <v>-0.44200000000273998</v>
      </c>
      <c r="AM47" s="166">
        <v>0.32999999999811003</v>
      </c>
      <c r="AN47" s="166">
        <v>4.9999999995634002E-2</v>
      </c>
      <c r="AO47" s="166">
        <v>-251.239</v>
      </c>
      <c r="AP47" s="166">
        <v>-29.981999999999999</v>
      </c>
      <c r="AQ47" s="166">
        <v>-0.37399999999979999</v>
      </c>
      <c r="AR47" s="166">
        <v>0.20000000000073001</v>
      </c>
      <c r="AS47" s="166">
        <v>-95.965999999999994</v>
      </c>
      <c r="AT47" s="166">
        <v>104.05</v>
      </c>
      <c r="AU47" s="166">
        <v>293.69299999999998</v>
      </c>
      <c r="AV47" s="166">
        <v>498.77100000000002</v>
      </c>
      <c r="AW47" s="166">
        <v>477.07100000000003</v>
      </c>
      <c r="AX47" s="166">
        <v>545.96699999999998</v>
      </c>
      <c r="AY47" s="166">
        <v>449.67599999999999</v>
      </c>
      <c r="AZ47" s="166">
        <v>559.28700000000003</v>
      </c>
      <c r="BA47" s="166">
        <v>820.822</v>
      </c>
      <c r="BB47" s="166">
        <v>766.95199999998999</v>
      </c>
      <c r="BC47" s="166">
        <v>124.94299999998999</v>
      </c>
      <c r="BD47" s="166">
        <v>402.33800000000002</v>
      </c>
      <c r="BE47" s="166">
        <v>358.964</v>
      </c>
      <c r="BF47" s="166">
        <v>162.10900000000001</v>
      </c>
      <c r="BG47" s="166">
        <v>151.31500000001</v>
      </c>
      <c r="BH47" s="166">
        <v>-165.58099999999001</v>
      </c>
      <c r="BI47" s="166">
        <v>52.112999999998003</v>
      </c>
      <c r="BJ47" s="166">
        <v>-643.56500000000005</v>
      </c>
      <c r="BK47" s="166">
        <v>-604.31799999999998</v>
      </c>
      <c r="BL47" s="166">
        <v>-636.84199999999998</v>
      </c>
      <c r="BM47" s="166">
        <v>-899.03700000000003</v>
      </c>
      <c r="BN47" s="166">
        <v>-1178.615</v>
      </c>
      <c r="BO47" s="166">
        <v>-501.16899999999998</v>
      </c>
      <c r="BP47" s="166">
        <v>-591.31099999999003</v>
      </c>
      <c r="BQ47" s="166">
        <v>-502.08700000000999</v>
      </c>
      <c r="BR47" s="166">
        <v>-347.09099999999</v>
      </c>
      <c r="BS47" s="166">
        <v>-235.80600000000001</v>
      </c>
      <c r="BT47" s="166">
        <v>-343.94699999999</v>
      </c>
      <c r="BU47" s="166">
        <v>-910.6</v>
      </c>
      <c r="BV47" s="166">
        <v>-825.49699999999996</v>
      </c>
      <c r="BW47" s="166">
        <v>-1239.8150000000001</v>
      </c>
      <c r="BX47" s="166">
        <v>-1447.2249999999999</v>
      </c>
      <c r="BY47" s="166">
        <v>-1938.576</v>
      </c>
      <c r="BZ47" s="166">
        <v>-1711.9570000000001</v>
      </c>
      <c r="CA47" s="166">
        <v>-2109.0250000000001</v>
      </c>
      <c r="CB47" s="166">
        <v>-2139.268</v>
      </c>
      <c r="CC47" s="166">
        <v>-2256.3919999999998</v>
      </c>
      <c r="CD47" s="166">
        <v>-1670.585</v>
      </c>
      <c r="CE47" s="166">
        <v>-1195.7570000000001</v>
      </c>
      <c r="CF47" s="166">
        <v>-109.18899999999999</v>
      </c>
      <c r="CG47" s="166">
        <v>-668.47900000001005</v>
      </c>
      <c r="CH47" s="166">
        <v>-795.27900000001</v>
      </c>
      <c r="CI47" s="166">
        <v>-575.95100000000002</v>
      </c>
      <c r="CJ47" s="166">
        <v>268.685</v>
      </c>
      <c r="CK47" s="166">
        <v>-10862.373</v>
      </c>
      <c r="CL47" s="166">
        <v>343.57800000000998</v>
      </c>
      <c r="CM47" s="166">
        <v>788.79000000000997</v>
      </c>
      <c r="CN47" s="166">
        <v>17880.731</v>
      </c>
      <c r="CO47" s="166">
        <v>1188.298</v>
      </c>
      <c r="CP47" s="166"/>
    </row>
    <row r="48" spans="1:94">
      <c r="A48" s="167" t="s">
        <v>211</v>
      </c>
      <c r="B48" s="167"/>
      <c r="C48" s="167"/>
      <c r="D48" s="167"/>
      <c r="E48" s="167">
        <v>8518.9860000000008</v>
      </c>
      <c r="F48" s="167">
        <v>8630.1540000000005</v>
      </c>
      <c r="G48" s="167">
        <v>8615.3259999999991</v>
      </c>
      <c r="H48" s="167">
        <v>9191.9619999999995</v>
      </c>
      <c r="I48" s="167">
        <v>9653.4169999999995</v>
      </c>
      <c r="J48" s="167">
        <v>10406.218999999999</v>
      </c>
      <c r="K48" s="167">
        <v>10476.257</v>
      </c>
      <c r="L48" s="167">
        <v>11171.039000000001</v>
      </c>
      <c r="M48" s="167">
        <v>12423.976000000001</v>
      </c>
      <c r="N48" s="167">
        <v>13374.083000000001</v>
      </c>
      <c r="O48" s="167">
        <v>12256.236999999999</v>
      </c>
      <c r="P48" s="167">
        <v>12513.716</v>
      </c>
      <c r="Q48" s="167">
        <v>13446.275</v>
      </c>
      <c r="R48" s="167">
        <v>14739.175999999999</v>
      </c>
      <c r="S48" s="167">
        <v>13821.277</v>
      </c>
      <c r="T48" s="167">
        <v>14616.834000000001</v>
      </c>
      <c r="U48" s="167">
        <v>13769.272000000001</v>
      </c>
      <c r="V48" s="167">
        <v>16112.714</v>
      </c>
      <c r="W48" s="167">
        <v>14394.079</v>
      </c>
      <c r="X48" s="167">
        <v>15252.329</v>
      </c>
      <c r="Y48" s="167">
        <v>15140.444</v>
      </c>
      <c r="Z48" s="167">
        <v>16767.032999999999</v>
      </c>
      <c r="AA48" s="167">
        <v>14575.393</v>
      </c>
      <c r="AB48" s="167">
        <v>14522.49</v>
      </c>
      <c r="AC48" s="167">
        <v>14488.471</v>
      </c>
      <c r="AD48" s="167">
        <v>14147.397999999999</v>
      </c>
      <c r="AE48" s="167">
        <v>13346.14</v>
      </c>
      <c r="AF48" s="167">
        <v>14343.048000000001</v>
      </c>
      <c r="AG48" s="167">
        <v>15476.34</v>
      </c>
      <c r="AH48" s="167">
        <v>16723.838</v>
      </c>
      <c r="AI48" s="167">
        <v>15431.405000000001</v>
      </c>
      <c r="AJ48" s="167">
        <v>17095.037</v>
      </c>
      <c r="AK48" s="167">
        <v>19353.756000000001</v>
      </c>
      <c r="AL48" s="167">
        <v>20763.976999999999</v>
      </c>
      <c r="AM48" s="167">
        <v>19726.724999999999</v>
      </c>
      <c r="AN48" s="167">
        <v>20212.955999999998</v>
      </c>
      <c r="AO48" s="167">
        <v>20735.478999999999</v>
      </c>
      <c r="AP48" s="167">
        <v>22482.277999999998</v>
      </c>
      <c r="AQ48" s="167">
        <v>21068.498</v>
      </c>
      <c r="AR48" s="167">
        <v>22972.560000000001</v>
      </c>
      <c r="AS48" s="167">
        <v>24568.999</v>
      </c>
      <c r="AT48" s="167">
        <v>25841.460999999999</v>
      </c>
      <c r="AU48" s="167">
        <v>24933.968000000001</v>
      </c>
      <c r="AV48" s="167">
        <v>27147.431</v>
      </c>
      <c r="AW48" s="167">
        <v>28062.597000000002</v>
      </c>
      <c r="AX48" s="167">
        <v>29539.897000000001</v>
      </c>
      <c r="AY48" s="167">
        <v>29241.757000000001</v>
      </c>
      <c r="AZ48" s="167">
        <v>31746.648000000001</v>
      </c>
      <c r="BA48" s="167">
        <v>32609.21</v>
      </c>
      <c r="BB48" s="167">
        <v>35750.002999999997</v>
      </c>
      <c r="BC48" s="167">
        <v>34520.701999999997</v>
      </c>
      <c r="BD48" s="167">
        <v>35231.483</v>
      </c>
      <c r="BE48" s="167">
        <v>36442.57</v>
      </c>
      <c r="BF48" s="167">
        <v>39308.017</v>
      </c>
      <c r="BG48" s="167">
        <v>37069.071000000004</v>
      </c>
      <c r="BH48" s="167">
        <v>40815.249000000003</v>
      </c>
      <c r="BI48" s="167">
        <v>42494.517</v>
      </c>
      <c r="BJ48" s="167">
        <v>47516.209000000003</v>
      </c>
      <c r="BK48" s="167">
        <v>44361.792000000001</v>
      </c>
      <c r="BL48" s="167">
        <v>47507.1</v>
      </c>
      <c r="BM48" s="167">
        <v>49890.550999999999</v>
      </c>
      <c r="BN48" s="167">
        <v>55022.415999999997</v>
      </c>
      <c r="BO48" s="167">
        <v>49547.788</v>
      </c>
      <c r="BP48" s="167">
        <v>51287.701000000001</v>
      </c>
      <c r="BQ48" s="167">
        <v>53963.17</v>
      </c>
      <c r="BR48" s="167">
        <v>56503.696000000004</v>
      </c>
      <c r="BS48" s="167">
        <v>49678.695</v>
      </c>
      <c r="BT48" s="167">
        <v>51086.807999999997</v>
      </c>
      <c r="BU48" s="167">
        <v>53352.302000000003</v>
      </c>
      <c r="BV48" s="167">
        <v>55658.834999999999</v>
      </c>
      <c r="BW48" s="167">
        <v>58046.538999999997</v>
      </c>
      <c r="BX48" s="167">
        <v>61248.082000000002</v>
      </c>
      <c r="BY48" s="167">
        <v>65091.313000000002</v>
      </c>
      <c r="BZ48" s="167">
        <v>68663.377999999997</v>
      </c>
      <c r="CA48" s="167">
        <v>71347.548999999999</v>
      </c>
      <c r="CB48" s="167">
        <v>74972.775999999998</v>
      </c>
      <c r="CC48" s="167">
        <v>77543.417000000001</v>
      </c>
      <c r="CD48" s="167">
        <v>81651.868000000002</v>
      </c>
      <c r="CE48" s="167">
        <v>84804.600999999995</v>
      </c>
      <c r="CF48" s="167">
        <v>87993.585000000006</v>
      </c>
      <c r="CG48" s="167">
        <v>95190.993000000002</v>
      </c>
      <c r="CH48" s="167">
        <v>101289.58</v>
      </c>
      <c r="CI48" s="167">
        <v>103936.97199999999</v>
      </c>
      <c r="CJ48" s="167">
        <v>105257.481</v>
      </c>
      <c r="CK48" s="167">
        <v>110518.423</v>
      </c>
      <c r="CL48" s="167">
        <v>115665.467</v>
      </c>
      <c r="CM48" s="167">
        <v>117990.296</v>
      </c>
      <c r="CN48" s="167">
        <v>125858.12699999999</v>
      </c>
      <c r="CO48" s="167">
        <v>132729.66699999999</v>
      </c>
      <c r="CP48" s="167"/>
    </row>
    <row r="49" spans="1:94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</row>
    <row r="50" spans="1:94" ht="17" thickBot="1">
      <c r="A50" s="167" t="s">
        <v>212</v>
      </c>
      <c r="B50" s="172"/>
      <c r="C50" s="172"/>
      <c r="D50" s="172"/>
      <c r="E50" s="172">
        <v>11241.703</v>
      </c>
      <c r="F50" s="172">
        <v>10454.187</v>
      </c>
      <c r="G50" s="172">
        <v>11009.194</v>
      </c>
      <c r="H50" s="172">
        <v>11224.808999999999</v>
      </c>
      <c r="I50" s="172">
        <v>11942.638999999999</v>
      </c>
      <c r="J50" s="172">
        <v>12640.653</v>
      </c>
      <c r="K50" s="172">
        <v>13124.704</v>
      </c>
      <c r="L50" s="172">
        <v>13622.985000000001</v>
      </c>
      <c r="M50" s="172">
        <v>15550.168</v>
      </c>
      <c r="N50" s="172">
        <v>15477.35</v>
      </c>
      <c r="O50" s="172">
        <v>15932.222</v>
      </c>
      <c r="P50" s="172">
        <v>14705.151</v>
      </c>
      <c r="Q50" s="172">
        <v>15654.109</v>
      </c>
      <c r="R50" s="172">
        <v>16768.12</v>
      </c>
      <c r="S50" s="172">
        <v>18338.101999999999</v>
      </c>
      <c r="T50" s="172">
        <v>16742.446</v>
      </c>
      <c r="U50" s="172">
        <v>18269.102999999999</v>
      </c>
      <c r="V50" s="172">
        <v>18446.901999999998</v>
      </c>
      <c r="W50" s="172">
        <v>19362.333999999999</v>
      </c>
      <c r="X50" s="172">
        <v>17724.772000000001</v>
      </c>
      <c r="Y50" s="172">
        <v>17614.988000000001</v>
      </c>
      <c r="Z50" s="172">
        <v>19514.993999999999</v>
      </c>
      <c r="AA50" s="172">
        <v>19640.407999999999</v>
      </c>
      <c r="AB50" s="172">
        <v>17146.754000000001</v>
      </c>
      <c r="AC50" s="172">
        <v>16857.432000000001</v>
      </c>
      <c r="AD50" s="172">
        <v>16113.974</v>
      </c>
      <c r="AE50" s="172">
        <v>17929.294999999998</v>
      </c>
      <c r="AF50" s="172">
        <v>16656.690999999999</v>
      </c>
      <c r="AG50" s="172">
        <v>18442.537</v>
      </c>
      <c r="AH50" s="172">
        <v>19693.587</v>
      </c>
      <c r="AI50" s="172">
        <v>21142.886999999999</v>
      </c>
      <c r="AJ50" s="172">
        <v>21097.690999999999</v>
      </c>
      <c r="AK50" s="172">
        <v>24043.319</v>
      </c>
      <c r="AL50" s="172">
        <v>25434.035</v>
      </c>
      <c r="AM50" s="172">
        <v>27204.672999999999</v>
      </c>
      <c r="AN50" s="172">
        <v>24702.536</v>
      </c>
      <c r="AO50" s="172">
        <v>25769.544999999998</v>
      </c>
      <c r="AP50" s="172">
        <v>28184.579000000002</v>
      </c>
      <c r="AQ50" s="172">
        <v>29556.935000000001</v>
      </c>
      <c r="AR50" s="172">
        <v>29808.754000000001</v>
      </c>
      <c r="AS50" s="172">
        <v>33098.993000000002</v>
      </c>
      <c r="AT50" s="172">
        <v>35691.271000000001</v>
      </c>
      <c r="AU50" s="172">
        <v>39089.343999999997</v>
      </c>
      <c r="AV50" s="172">
        <v>39751.548000000003</v>
      </c>
      <c r="AW50" s="172">
        <v>42485.212</v>
      </c>
      <c r="AX50" s="172">
        <v>42722.389000000003</v>
      </c>
      <c r="AY50" s="172">
        <v>44849.775000000001</v>
      </c>
      <c r="AZ50" s="172">
        <v>44804.182999999997</v>
      </c>
      <c r="BA50" s="172">
        <v>47679.821000000004</v>
      </c>
      <c r="BB50" s="172">
        <v>49522.398000000001</v>
      </c>
      <c r="BC50" s="172">
        <v>52069.474999999999</v>
      </c>
      <c r="BD50" s="172">
        <v>48247.411</v>
      </c>
      <c r="BE50" s="172">
        <v>50545.048000000003</v>
      </c>
      <c r="BF50" s="172">
        <v>52981.385999999999</v>
      </c>
      <c r="BG50" s="172">
        <v>55866.612000000001</v>
      </c>
      <c r="BH50" s="172">
        <v>54637.455999999998</v>
      </c>
      <c r="BI50" s="172">
        <v>58945.851000000002</v>
      </c>
      <c r="BJ50" s="172">
        <v>63123.843999999997</v>
      </c>
      <c r="BK50" s="172">
        <v>65646.615999999995</v>
      </c>
      <c r="BL50" s="172">
        <v>61114.962</v>
      </c>
      <c r="BM50" s="172">
        <v>66491.913</v>
      </c>
      <c r="BN50" s="172">
        <v>70178.732000000004</v>
      </c>
      <c r="BO50" s="172">
        <v>68254.167000000001</v>
      </c>
      <c r="BP50" s="172">
        <v>64112.923000000003</v>
      </c>
      <c r="BQ50" s="172">
        <v>67897.395000000004</v>
      </c>
      <c r="BR50" s="172">
        <v>70890.172000000006</v>
      </c>
      <c r="BS50" s="172">
        <v>71568.535000000003</v>
      </c>
      <c r="BT50" s="172">
        <v>68681.217000000004</v>
      </c>
      <c r="BU50" s="172">
        <v>74844.675000000003</v>
      </c>
      <c r="BV50" s="172">
        <v>77771.55</v>
      </c>
      <c r="BW50" s="172">
        <v>82579.244000000006</v>
      </c>
      <c r="BX50" s="172">
        <v>90268.286999999997</v>
      </c>
      <c r="BY50" s="172">
        <v>97883.567999999999</v>
      </c>
      <c r="BZ50" s="172">
        <v>103265.193</v>
      </c>
      <c r="CA50" s="172">
        <v>111327.891</v>
      </c>
      <c r="CB50" s="172">
        <v>120208.935</v>
      </c>
      <c r="CC50" s="172">
        <v>134254.31599999999</v>
      </c>
      <c r="CD50" s="172">
        <v>140432.43400000001</v>
      </c>
      <c r="CE50" s="172">
        <v>146807.959</v>
      </c>
      <c r="CF50" s="172">
        <v>148449.79500000001</v>
      </c>
      <c r="CG50" s="172">
        <v>161959.88200000001</v>
      </c>
      <c r="CH50" s="172">
        <v>165246.80799999999</v>
      </c>
      <c r="CI50" s="172">
        <v>166970.867</v>
      </c>
      <c r="CJ50" s="172">
        <v>171159.71599999999</v>
      </c>
      <c r="CK50" s="172">
        <v>177021.79399999999</v>
      </c>
      <c r="CL50" s="172">
        <v>182627.09899999999</v>
      </c>
      <c r="CM50" s="172">
        <v>184773.17199999999</v>
      </c>
      <c r="CN50" s="172">
        <v>192942.114</v>
      </c>
      <c r="CO50" s="172">
        <v>205436.12599999999</v>
      </c>
      <c r="CP50" s="172"/>
    </row>
    <row r="51" spans="1:94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</row>
    <row r="52" spans="1:94">
      <c r="A52" s="167" t="s">
        <v>213</v>
      </c>
      <c r="B52" s="52">
        <v>5008.72</v>
      </c>
      <c r="C52" s="52">
        <v>5008.72</v>
      </c>
      <c r="D52" s="52">
        <v>5037.68</v>
      </c>
      <c r="E52" s="52">
        <v>5037.68</v>
      </c>
      <c r="F52" s="52">
        <v>5037.68</v>
      </c>
      <c r="G52" s="52">
        <v>5037.68</v>
      </c>
      <c r="H52" s="52">
        <v>5076.2299999999996</v>
      </c>
      <c r="I52" s="52">
        <v>5076.2299999999996</v>
      </c>
      <c r="J52" s="52">
        <v>5076.2299999999996</v>
      </c>
      <c r="K52" s="52">
        <v>5076.2299999999996</v>
      </c>
      <c r="L52" s="52">
        <v>5104.72</v>
      </c>
      <c r="M52" s="52">
        <v>5104.72</v>
      </c>
      <c r="N52" s="52">
        <v>5104.72</v>
      </c>
      <c r="O52" s="52">
        <v>5104.72</v>
      </c>
      <c r="P52" s="52">
        <v>5170.68</v>
      </c>
      <c r="Q52" s="52">
        <v>5170.68</v>
      </c>
      <c r="R52" s="52">
        <v>5170.68</v>
      </c>
      <c r="S52" s="52">
        <v>5170.68</v>
      </c>
      <c r="T52" s="52">
        <v>5243.81</v>
      </c>
      <c r="U52" s="52">
        <v>5243.81</v>
      </c>
      <c r="V52" s="52">
        <v>5243.81</v>
      </c>
      <c r="W52" s="52">
        <v>5243.81</v>
      </c>
      <c r="X52" s="52">
        <v>5176.8</v>
      </c>
      <c r="Y52" s="52">
        <v>5176.8</v>
      </c>
      <c r="Z52" s="52">
        <v>5199.21</v>
      </c>
      <c r="AA52" s="52">
        <v>5206.74</v>
      </c>
      <c r="AB52" s="52">
        <v>5206.74</v>
      </c>
      <c r="AC52" s="52">
        <v>5150.71</v>
      </c>
      <c r="AD52" s="52">
        <v>5150.83</v>
      </c>
      <c r="AE52" s="52">
        <v>5150.83</v>
      </c>
      <c r="AF52" s="52">
        <v>5124.3599999999997</v>
      </c>
      <c r="AG52" s="52">
        <v>5180.54</v>
      </c>
      <c r="AH52" s="52">
        <v>5180.75</v>
      </c>
      <c r="AI52" s="52">
        <v>5181</v>
      </c>
      <c r="AJ52" s="52">
        <v>5181.47</v>
      </c>
      <c r="AK52" s="52">
        <v>5182.0200000000004</v>
      </c>
      <c r="AL52" s="52">
        <v>5182.84</v>
      </c>
      <c r="AM52" s="52">
        <v>5182.8599999999997</v>
      </c>
      <c r="AN52" s="52">
        <v>5182.83</v>
      </c>
      <c r="AO52" s="52">
        <v>5183.24</v>
      </c>
      <c r="AP52" s="52">
        <v>5184.12</v>
      </c>
      <c r="AQ52" s="52">
        <v>5184.1400000000003</v>
      </c>
      <c r="AR52" s="52">
        <v>5184.41</v>
      </c>
      <c r="AS52" s="52">
        <v>5184.8900000000003</v>
      </c>
      <c r="AT52" s="52">
        <v>5185.6499999999996</v>
      </c>
      <c r="AU52" s="52">
        <v>5185.66</v>
      </c>
      <c r="AV52" s="52">
        <v>5185.68</v>
      </c>
      <c r="AW52" s="52">
        <v>5185.72</v>
      </c>
      <c r="AX52" s="52">
        <v>5185.82</v>
      </c>
      <c r="AY52" s="52">
        <v>5185.88</v>
      </c>
      <c r="AZ52" s="52">
        <v>5185.88</v>
      </c>
      <c r="BA52" s="52">
        <v>5185.93</v>
      </c>
      <c r="BB52" s="52">
        <v>5186.0600000000004</v>
      </c>
      <c r="BC52" s="52">
        <v>5186.08</v>
      </c>
      <c r="BD52" s="52">
        <v>5186.08</v>
      </c>
      <c r="BE52" s="52">
        <v>5186.08</v>
      </c>
      <c r="BF52" s="52">
        <v>5186.08</v>
      </c>
      <c r="BG52" s="52">
        <v>5186.08</v>
      </c>
      <c r="BH52" s="52">
        <v>5186.08</v>
      </c>
      <c r="BI52" s="52">
        <v>5186.08</v>
      </c>
      <c r="BJ52" s="52">
        <v>5186.08</v>
      </c>
      <c r="BK52" s="52">
        <v>5186.08</v>
      </c>
      <c r="BL52" s="52">
        <v>5186.08</v>
      </c>
      <c r="BM52" s="52">
        <v>5186.08</v>
      </c>
      <c r="BN52" s="52">
        <v>5186.08</v>
      </c>
      <c r="BO52" s="52">
        <v>5186.08</v>
      </c>
      <c r="BP52" s="52">
        <v>5186.08</v>
      </c>
      <c r="BQ52" s="52">
        <v>5186.08</v>
      </c>
      <c r="BR52" s="52">
        <v>5186.08</v>
      </c>
      <c r="BS52" s="52">
        <v>5186.08</v>
      </c>
      <c r="BT52" s="52">
        <v>5186.08</v>
      </c>
      <c r="BU52" s="52">
        <v>5186.08</v>
      </c>
      <c r="BV52" s="52">
        <v>5186.08</v>
      </c>
      <c r="BW52" s="52">
        <v>5186.08</v>
      </c>
      <c r="BX52" s="52">
        <v>5186.08</v>
      </c>
      <c r="BY52" s="52">
        <v>5186.08</v>
      </c>
      <c r="BZ52" s="52">
        <v>5186.08</v>
      </c>
      <c r="CA52" s="52">
        <v>5186.08</v>
      </c>
      <c r="CB52" s="52">
        <v>5186.08</v>
      </c>
      <c r="CC52" s="52">
        <v>5186.08</v>
      </c>
      <c r="CD52" s="52">
        <v>5186.08</v>
      </c>
      <c r="CE52" s="52">
        <v>5186.08</v>
      </c>
      <c r="CF52" s="52">
        <v>5186.08</v>
      </c>
      <c r="CG52" s="52">
        <v>5186.08</v>
      </c>
      <c r="CH52" s="52">
        <v>5186.41</v>
      </c>
      <c r="CI52" s="52">
        <v>5186.41</v>
      </c>
      <c r="CJ52" s="52">
        <v>5186.41</v>
      </c>
      <c r="CK52" s="52">
        <v>5186.41</v>
      </c>
      <c r="CL52" s="52">
        <v>5186.7299999999996</v>
      </c>
      <c r="CM52" s="52">
        <v>5186.08</v>
      </c>
      <c r="CN52" s="52">
        <v>5186.55</v>
      </c>
      <c r="CO52" s="52">
        <v>5186.55</v>
      </c>
      <c r="CP52" s="52"/>
    </row>
    <row r="53" spans="1:94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</row>
    <row r="54" spans="1:94">
      <c r="A54" s="167" t="s">
        <v>214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</row>
    <row r="55" spans="1:94">
      <c r="A55" s="52" t="s">
        <v>215</v>
      </c>
      <c r="B55" s="170">
        <f t="shared" ref="B55:BM55" si="0">B48</f>
        <v>0</v>
      </c>
      <c r="C55" s="170">
        <f t="shared" si="0"/>
        <v>0</v>
      </c>
      <c r="D55" s="170">
        <f t="shared" si="0"/>
        <v>0</v>
      </c>
      <c r="E55" s="170">
        <f t="shared" si="0"/>
        <v>8518.9860000000008</v>
      </c>
      <c r="F55" s="170">
        <f t="shared" si="0"/>
        <v>8630.1540000000005</v>
      </c>
      <c r="G55" s="170">
        <f t="shared" si="0"/>
        <v>8615.3259999999991</v>
      </c>
      <c r="H55" s="170">
        <f t="shared" si="0"/>
        <v>9191.9619999999995</v>
      </c>
      <c r="I55" s="170">
        <f t="shared" si="0"/>
        <v>9653.4169999999995</v>
      </c>
      <c r="J55" s="170">
        <f t="shared" si="0"/>
        <v>10406.218999999999</v>
      </c>
      <c r="K55" s="170">
        <f t="shared" si="0"/>
        <v>10476.257</v>
      </c>
      <c r="L55" s="170">
        <f t="shared" si="0"/>
        <v>11171.039000000001</v>
      </c>
      <c r="M55" s="170">
        <f t="shared" si="0"/>
        <v>12423.976000000001</v>
      </c>
      <c r="N55" s="170">
        <f t="shared" si="0"/>
        <v>13374.083000000001</v>
      </c>
      <c r="O55" s="170">
        <f t="shared" si="0"/>
        <v>12256.236999999999</v>
      </c>
      <c r="P55" s="170">
        <f t="shared" si="0"/>
        <v>12513.716</v>
      </c>
      <c r="Q55" s="170">
        <f t="shared" si="0"/>
        <v>13446.275</v>
      </c>
      <c r="R55" s="170">
        <f t="shared" si="0"/>
        <v>14739.175999999999</v>
      </c>
      <c r="S55" s="170">
        <f t="shared" si="0"/>
        <v>13821.277</v>
      </c>
      <c r="T55" s="170">
        <f t="shared" si="0"/>
        <v>14616.834000000001</v>
      </c>
      <c r="U55" s="170">
        <f t="shared" si="0"/>
        <v>13769.272000000001</v>
      </c>
      <c r="V55" s="170">
        <f t="shared" si="0"/>
        <v>16112.714</v>
      </c>
      <c r="W55" s="170">
        <f t="shared" si="0"/>
        <v>14394.079</v>
      </c>
      <c r="X55" s="170">
        <f t="shared" si="0"/>
        <v>15252.329</v>
      </c>
      <c r="Y55" s="170">
        <f t="shared" si="0"/>
        <v>15140.444</v>
      </c>
      <c r="Z55" s="170">
        <f t="shared" si="0"/>
        <v>16767.032999999999</v>
      </c>
      <c r="AA55" s="170">
        <f t="shared" si="0"/>
        <v>14575.393</v>
      </c>
      <c r="AB55" s="170">
        <f t="shared" si="0"/>
        <v>14522.49</v>
      </c>
      <c r="AC55" s="170">
        <f t="shared" si="0"/>
        <v>14488.471</v>
      </c>
      <c r="AD55" s="170">
        <f t="shared" si="0"/>
        <v>14147.397999999999</v>
      </c>
      <c r="AE55" s="170">
        <f t="shared" si="0"/>
        <v>13346.14</v>
      </c>
      <c r="AF55" s="170">
        <f t="shared" si="0"/>
        <v>14343.048000000001</v>
      </c>
      <c r="AG55" s="170">
        <f t="shared" si="0"/>
        <v>15476.34</v>
      </c>
      <c r="AH55" s="170">
        <f t="shared" si="0"/>
        <v>16723.838</v>
      </c>
      <c r="AI55" s="170">
        <f t="shared" si="0"/>
        <v>15431.405000000001</v>
      </c>
      <c r="AJ55" s="170">
        <f t="shared" si="0"/>
        <v>17095.037</v>
      </c>
      <c r="AK55" s="170">
        <f t="shared" si="0"/>
        <v>19353.756000000001</v>
      </c>
      <c r="AL55" s="170">
        <f t="shared" si="0"/>
        <v>20763.976999999999</v>
      </c>
      <c r="AM55" s="170">
        <f t="shared" si="0"/>
        <v>19726.724999999999</v>
      </c>
      <c r="AN55" s="170">
        <f t="shared" si="0"/>
        <v>20212.955999999998</v>
      </c>
      <c r="AO55" s="170">
        <f t="shared" si="0"/>
        <v>20735.478999999999</v>
      </c>
      <c r="AP55" s="170">
        <f t="shared" si="0"/>
        <v>22482.277999999998</v>
      </c>
      <c r="AQ55" s="170">
        <f t="shared" si="0"/>
        <v>21068.498</v>
      </c>
      <c r="AR55" s="170">
        <f t="shared" si="0"/>
        <v>22972.560000000001</v>
      </c>
      <c r="AS55" s="170">
        <f t="shared" si="0"/>
        <v>24568.999</v>
      </c>
      <c r="AT55" s="170">
        <f t="shared" si="0"/>
        <v>25841.460999999999</v>
      </c>
      <c r="AU55" s="170">
        <f t="shared" si="0"/>
        <v>24933.968000000001</v>
      </c>
      <c r="AV55" s="170">
        <f t="shared" si="0"/>
        <v>27147.431</v>
      </c>
      <c r="AW55" s="170">
        <f t="shared" si="0"/>
        <v>28062.597000000002</v>
      </c>
      <c r="AX55" s="170">
        <f t="shared" si="0"/>
        <v>29539.897000000001</v>
      </c>
      <c r="AY55" s="170">
        <f t="shared" si="0"/>
        <v>29241.757000000001</v>
      </c>
      <c r="AZ55" s="170">
        <f t="shared" si="0"/>
        <v>31746.648000000001</v>
      </c>
      <c r="BA55" s="170">
        <f t="shared" si="0"/>
        <v>32609.21</v>
      </c>
      <c r="BB55" s="170">
        <f t="shared" si="0"/>
        <v>35750.002999999997</v>
      </c>
      <c r="BC55" s="170">
        <f t="shared" si="0"/>
        <v>34520.701999999997</v>
      </c>
      <c r="BD55" s="170">
        <f t="shared" si="0"/>
        <v>35231.483</v>
      </c>
      <c r="BE55" s="170">
        <f t="shared" si="0"/>
        <v>36442.57</v>
      </c>
      <c r="BF55" s="170">
        <f t="shared" si="0"/>
        <v>39308.017</v>
      </c>
      <c r="BG55" s="170">
        <f t="shared" si="0"/>
        <v>37069.071000000004</v>
      </c>
      <c r="BH55" s="170">
        <f t="shared" si="0"/>
        <v>40815.249000000003</v>
      </c>
      <c r="BI55" s="170">
        <f t="shared" si="0"/>
        <v>42494.517</v>
      </c>
      <c r="BJ55" s="170">
        <f t="shared" si="0"/>
        <v>47516.209000000003</v>
      </c>
      <c r="BK55" s="170">
        <f t="shared" si="0"/>
        <v>44361.792000000001</v>
      </c>
      <c r="BL55" s="170">
        <f t="shared" si="0"/>
        <v>47507.1</v>
      </c>
      <c r="BM55" s="170">
        <f t="shared" si="0"/>
        <v>49890.550999999999</v>
      </c>
      <c r="BN55" s="170">
        <f t="shared" ref="BN55:CP55" si="1">BN48</f>
        <v>55022.415999999997</v>
      </c>
      <c r="BO55" s="170">
        <f t="shared" si="1"/>
        <v>49547.788</v>
      </c>
      <c r="BP55" s="170">
        <f t="shared" si="1"/>
        <v>51287.701000000001</v>
      </c>
      <c r="BQ55" s="170">
        <f t="shared" si="1"/>
        <v>53963.17</v>
      </c>
      <c r="BR55" s="170">
        <f t="shared" si="1"/>
        <v>56503.696000000004</v>
      </c>
      <c r="BS55" s="170">
        <f t="shared" si="1"/>
        <v>49678.695</v>
      </c>
      <c r="BT55" s="170">
        <f t="shared" si="1"/>
        <v>51086.807999999997</v>
      </c>
      <c r="BU55" s="170">
        <f t="shared" si="1"/>
        <v>53352.302000000003</v>
      </c>
      <c r="BV55" s="170">
        <f t="shared" si="1"/>
        <v>55658.834999999999</v>
      </c>
      <c r="BW55" s="170">
        <f t="shared" si="1"/>
        <v>58046.538999999997</v>
      </c>
      <c r="BX55" s="170">
        <f t="shared" si="1"/>
        <v>61248.082000000002</v>
      </c>
      <c r="BY55" s="170">
        <f t="shared" si="1"/>
        <v>65091.313000000002</v>
      </c>
      <c r="BZ55" s="170">
        <f t="shared" si="1"/>
        <v>68663.377999999997</v>
      </c>
      <c r="CA55" s="170">
        <f t="shared" si="1"/>
        <v>71347.548999999999</v>
      </c>
      <c r="CB55" s="170">
        <f t="shared" si="1"/>
        <v>74972.775999999998</v>
      </c>
      <c r="CC55" s="170">
        <f t="shared" si="1"/>
        <v>77543.417000000001</v>
      </c>
      <c r="CD55" s="170">
        <f t="shared" si="1"/>
        <v>81651.868000000002</v>
      </c>
      <c r="CE55" s="170">
        <f t="shared" si="1"/>
        <v>84804.600999999995</v>
      </c>
      <c r="CF55" s="170">
        <f t="shared" si="1"/>
        <v>87993.585000000006</v>
      </c>
      <c r="CG55" s="170">
        <f t="shared" si="1"/>
        <v>95190.993000000002</v>
      </c>
      <c r="CH55" s="170">
        <f t="shared" si="1"/>
        <v>101289.58</v>
      </c>
      <c r="CI55" s="170">
        <f t="shared" si="1"/>
        <v>103936.97199999999</v>
      </c>
      <c r="CJ55" s="170">
        <f t="shared" si="1"/>
        <v>105257.481</v>
      </c>
      <c r="CK55" s="170">
        <f t="shared" si="1"/>
        <v>110518.423</v>
      </c>
      <c r="CL55" s="170">
        <f t="shared" si="1"/>
        <v>115665.467</v>
      </c>
      <c r="CM55" s="170">
        <f t="shared" si="1"/>
        <v>117990.296</v>
      </c>
      <c r="CN55" s="170">
        <f t="shared" si="1"/>
        <v>125858.12699999999</v>
      </c>
      <c r="CO55" s="170">
        <f t="shared" si="1"/>
        <v>132729.66699999999</v>
      </c>
      <c r="CP55" s="170">
        <f t="shared" si="1"/>
        <v>0</v>
      </c>
    </row>
    <row r="56" spans="1:94">
      <c r="A56" s="52" t="s">
        <v>216</v>
      </c>
      <c r="B56" s="170">
        <f t="shared" ref="B56:BM56" si="2">B32+B33</f>
        <v>0</v>
      </c>
      <c r="C56" s="170">
        <f t="shared" si="2"/>
        <v>0</v>
      </c>
      <c r="D56" s="170">
        <f t="shared" si="2"/>
        <v>0</v>
      </c>
      <c r="E56" s="170">
        <f t="shared" si="2"/>
        <v>1325.375</v>
      </c>
      <c r="F56" s="170">
        <f t="shared" si="2"/>
        <v>1007.018</v>
      </c>
      <c r="G56" s="170">
        <f t="shared" si="2"/>
        <v>1278.8610000000001</v>
      </c>
      <c r="H56" s="170">
        <f t="shared" si="2"/>
        <v>1027.8330000000001</v>
      </c>
      <c r="I56" s="170">
        <f t="shared" si="2"/>
        <v>1137.6320000000001</v>
      </c>
      <c r="J56" s="170">
        <f t="shared" si="2"/>
        <v>900.71</v>
      </c>
      <c r="K56" s="170">
        <f t="shared" si="2"/>
        <v>895.21799999999996</v>
      </c>
      <c r="L56" s="170">
        <f t="shared" si="2"/>
        <v>883.63800000000003</v>
      </c>
      <c r="M56" s="170">
        <f t="shared" si="2"/>
        <v>667.01300000000003</v>
      </c>
      <c r="N56" s="170">
        <f t="shared" si="2"/>
        <v>627.88599999999997</v>
      </c>
      <c r="O56" s="170">
        <f t="shared" si="2"/>
        <v>622.06299999999999</v>
      </c>
      <c r="P56" s="170">
        <f t="shared" si="2"/>
        <v>593.55600000000004</v>
      </c>
      <c r="Q56" s="170">
        <f t="shared" si="2"/>
        <v>625.57500000000005</v>
      </c>
      <c r="R56" s="170">
        <f t="shared" si="2"/>
        <v>524.27</v>
      </c>
      <c r="S56" s="170">
        <f t="shared" si="2"/>
        <v>563.56299999999999</v>
      </c>
      <c r="T56" s="170">
        <f t="shared" si="2"/>
        <v>516.45699999999999</v>
      </c>
      <c r="U56" s="170">
        <f t="shared" si="2"/>
        <v>561.44200000000001</v>
      </c>
      <c r="V56" s="170">
        <f t="shared" si="2"/>
        <v>379.005</v>
      </c>
      <c r="W56" s="170">
        <f t="shared" si="2"/>
        <v>436.47699999999998</v>
      </c>
      <c r="X56" s="170">
        <f t="shared" si="2"/>
        <v>378.173</v>
      </c>
      <c r="Y56" s="170">
        <f t="shared" si="2"/>
        <v>459.286</v>
      </c>
      <c r="Z56" s="170">
        <f t="shared" si="2"/>
        <v>147.08799999999999</v>
      </c>
      <c r="AA56" s="170">
        <f t="shared" si="2"/>
        <v>147.977</v>
      </c>
      <c r="AB56" s="170">
        <f t="shared" si="2"/>
        <v>210.566</v>
      </c>
      <c r="AC56" s="170">
        <f t="shared" si="2"/>
        <v>488.33500000000004</v>
      </c>
      <c r="AD56" s="170">
        <f t="shared" si="2"/>
        <v>484.72299999999996</v>
      </c>
      <c r="AE56" s="170">
        <f t="shared" si="2"/>
        <v>137.321</v>
      </c>
      <c r="AF56" s="170">
        <f t="shared" si="2"/>
        <v>460.07800000000003</v>
      </c>
      <c r="AG56" s="170">
        <f t="shared" si="2"/>
        <v>179.43700000000001</v>
      </c>
      <c r="AH56" s="170">
        <f t="shared" si="2"/>
        <v>354.58300000000003</v>
      </c>
      <c r="AI56" s="170">
        <f t="shared" si="2"/>
        <v>391.49099999999999</v>
      </c>
      <c r="AJ56" s="170">
        <f t="shared" si="2"/>
        <v>176.03700000000001</v>
      </c>
      <c r="AK56" s="170">
        <f t="shared" si="2"/>
        <v>183.82399999999998</v>
      </c>
      <c r="AL56" s="170">
        <f t="shared" si="2"/>
        <v>58.283999999999992</v>
      </c>
      <c r="AM56" s="170">
        <f t="shared" si="2"/>
        <v>75.346000000000004</v>
      </c>
      <c r="AN56" s="170">
        <f t="shared" si="2"/>
        <v>684.07</v>
      </c>
      <c r="AO56" s="170">
        <f t="shared" si="2"/>
        <v>676.303</v>
      </c>
      <c r="AP56" s="170">
        <f t="shared" si="2"/>
        <v>1263.703</v>
      </c>
      <c r="AQ56" s="170">
        <f t="shared" si="2"/>
        <v>1250.2359999999999</v>
      </c>
      <c r="AR56" s="170">
        <f t="shared" si="2"/>
        <v>2637.06</v>
      </c>
      <c r="AS56" s="170">
        <f t="shared" si="2"/>
        <v>2826.9549999999999</v>
      </c>
      <c r="AT56" s="170">
        <f t="shared" si="2"/>
        <v>4272.8119999999999</v>
      </c>
      <c r="AU56" s="170">
        <f t="shared" si="2"/>
        <v>5698.9639999999999</v>
      </c>
      <c r="AV56" s="170">
        <f t="shared" si="2"/>
        <v>7130.2269999999999</v>
      </c>
      <c r="AW56" s="170">
        <f t="shared" si="2"/>
        <v>7118.4489999999996</v>
      </c>
      <c r="AX56" s="170">
        <f t="shared" si="2"/>
        <v>6994.2389999999996</v>
      </c>
      <c r="AY56" s="170">
        <f t="shared" si="2"/>
        <v>7057.5009999999993</v>
      </c>
      <c r="AZ56" s="170">
        <f t="shared" si="2"/>
        <v>7056.2060000000001</v>
      </c>
      <c r="BA56" s="170">
        <f t="shared" si="2"/>
        <v>6842.1979999999994</v>
      </c>
      <c r="BB56" s="170">
        <f t="shared" si="2"/>
        <v>6808.5439999999999</v>
      </c>
      <c r="BC56" s="170">
        <f t="shared" si="2"/>
        <v>6558.9940000000006</v>
      </c>
      <c r="BD56" s="170">
        <f t="shared" si="2"/>
        <v>5877.2169999999996</v>
      </c>
      <c r="BE56" s="170">
        <f t="shared" si="2"/>
        <v>5855.2809999999999</v>
      </c>
      <c r="BF56" s="170">
        <f t="shared" si="2"/>
        <v>5559.85</v>
      </c>
      <c r="BG56" s="170">
        <f t="shared" si="2"/>
        <v>5613.0810000000001</v>
      </c>
      <c r="BH56" s="170">
        <f t="shared" si="2"/>
        <v>4837.3029999999999</v>
      </c>
      <c r="BI56" s="170">
        <f t="shared" si="2"/>
        <v>4784.7809999999999</v>
      </c>
      <c r="BJ56" s="170">
        <f t="shared" si="2"/>
        <v>4379.2439999999997</v>
      </c>
      <c r="BK56" s="170">
        <f t="shared" si="2"/>
        <v>3282.174</v>
      </c>
      <c r="BL56" s="170">
        <f t="shared" si="2"/>
        <v>3047.2289999999998</v>
      </c>
      <c r="BM56" s="170">
        <f t="shared" si="2"/>
        <v>3064.6480000000001</v>
      </c>
      <c r="BN56" s="170">
        <f t="shared" ref="BN56:CP56" si="3">BN32+BN33</f>
        <v>2856.252</v>
      </c>
      <c r="BO56" s="170">
        <f t="shared" si="3"/>
        <v>2772.1640000000002</v>
      </c>
      <c r="BP56" s="170">
        <f t="shared" si="3"/>
        <v>1851.894</v>
      </c>
      <c r="BQ56" s="170">
        <f t="shared" si="3"/>
        <v>1848.471</v>
      </c>
      <c r="BR56" s="170">
        <f t="shared" si="3"/>
        <v>1691.9349999999999</v>
      </c>
      <c r="BS56" s="170">
        <f t="shared" si="3"/>
        <v>1620.527</v>
      </c>
      <c r="BT56" s="170">
        <f t="shared" si="3"/>
        <v>1291.462</v>
      </c>
      <c r="BU56" s="170">
        <f t="shared" si="3"/>
        <v>1326.607</v>
      </c>
      <c r="BV56" s="170">
        <f t="shared" si="3"/>
        <v>2189.337</v>
      </c>
      <c r="BW56" s="170">
        <f t="shared" si="3"/>
        <v>3426.5320000000002</v>
      </c>
      <c r="BX56" s="170">
        <f t="shared" si="3"/>
        <v>8466.8919999999998</v>
      </c>
      <c r="BY56" s="170">
        <f t="shared" si="3"/>
        <v>9808.6819999999989</v>
      </c>
      <c r="BZ56" s="170">
        <f t="shared" si="3"/>
        <v>10631.587</v>
      </c>
      <c r="CA56" s="170">
        <f t="shared" si="3"/>
        <v>15646.745999999999</v>
      </c>
      <c r="CB56" s="170">
        <f t="shared" si="3"/>
        <v>17469.017</v>
      </c>
      <c r="CC56" s="170">
        <f t="shared" si="3"/>
        <v>22853.597000000002</v>
      </c>
      <c r="CD56" s="170">
        <f t="shared" si="3"/>
        <v>22995.918999999998</v>
      </c>
      <c r="CE56" s="170">
        <f t="shared" si="3"/>
        <v>26339.277000000002</v>
      </c>
      <c r="CF56" s="170">
        <f t="shared" si="3"/>
        <v>27994.347000000002</v>
      </c>
      <c r="CG56" s="170">
        <f t="shared" si="3"/>
        <v>28345.594000000001</v>
      </c>
      <c r="CH56" s="170">
        <f t="shared" si="3"/>
        <v>28975.412</v>
      </c>
      <c r="CI56" s="170">
        <f t="shared" si="3"/>
        <v>30383.945</v>
      </c>
      <c r="CJ56" s="170">
        <f t="shared" si="3"/>
        <v>30174.85</v>
      </c>
      <c r="CK56" s="170">
        <f t="shared" si="3"/>
        <v>30301.413</v>
      </c>
      <c r="CL56" s="170">
        <f t="shared" si="3"/>
        <v>31364.857</v>
      </c>
      <c r="CM56" s="170">
        <f t="shared" si="3"/>
        <v>30965.553999999996</v>
      </c>
      <c r="CN56" s="170">
        <f t="shared" si="3"/>
        <v>30178.017</v>
      </c>
      <c r="CO56" s="170">
        <f t="shared" si="3"/>
        <v>28445.861000000001</v>
      </c>
      <c r="CP56" s="170">
        <f t="shared" si="3"/>
        <v>0</v>
      </c>
    </row>
    <row r="57" spans="1:94">
      <c r="A57" s="52" t="s">
        <v>217</v>
      </c>
      <c r="B57" s="170">
        <f t="shared" ref="B57:BM57" si="4">B26</f>
        <v>0</v>
      </c>
      <c r="C57" s="170">
        <f t="shared" si="4"/>
        <v>0</v>
      </c>
      <c r="D57" s="170">
        <f t="shared" si="4"/>
        <v>0</v>
      </c>
      <c r="E57" s="170">
        <f t="shared" si="4"/>
        <v>20.99</v>
      </c>
      <c r="F57" s="170">
        <f t="shared" si="4"/>
        <v>0</v>
      </c>
      <c r="G57" s="170">
        <f t="shared" si="4"/>
        <v>15.986000000000001</v>
      </c>
      <c r="H57" s="170">
        <f t="shared" si="4"/>
        <v>0</v>
      </c>
      <c r="I57" s="170">
        <f t="shared" si="4"/>
        <v>158.53100000000001</v>
      </c>
      <c r="J57" s="170">
        <f t="shared" si="4"/>
        <v>150.614</v>
      </c>
      <c r="K57" s="170">
        <f t="shared" si="4"/>
        <v>149.203</v>
      </c>
      <c r="L57" s="170">
        <f t="shared" si="4"/>
        <v>147.273</v>
      </c>
      <c r="M57" s="170">
        <f t="shared" si="4"/>
        <v>338.92500000000001</v>
      </c>
      <c r="N57" s="170">
        <f t="shared" si="4"/>
        <v>338.09199999999998</v>
      </c>
      <c r="O57" s="170">
        <f t="shared" si="4"/>
        <v>334.95699999999999</v>
      </c>
      <c r="P57" s="170">
        <f t="shared" si="4"/>
        <v>319.60700000000003</v>
      </c>
      <c r="Q57" s="170">
        <f t="shared" si="4"/>
        <v>9.8979999999999997</v>
      </c>
      <c r="R57" s="170">
        <f t="shared" si="4"/>
        <v>77.099000000000004</v>
      </c>
      <c r="S57" s="170">
        <f t="shared" si="4"/>
        <v>77.384</v>
      </c>
      <c r="T57" s="170">
        <f t="shared" si="4"/>
        <v>75.95</v>
      </c>
      <c r="U57" s="170">
        <f t="shared" si="4"/>
        <v>77.093000000000004</v>
      </c>
      <c r="V57" s="170">
        <f t="shared" si="4"/>
        <v>144.38300000000001</v>
      </c>
      <c r="W57" s="170">
        <f t="shared" si="4"/>
        <v>148.23500000000001</v>
      </c>
      <c r="X57" s="170">
        <f t="shared" si="4"/>
        <v>147.12200000000001</v>
      </c>
      <c r="Y57" s="170">
        <f t="shared" si="4"/>
        <v>9.0060000000000002</v>
      </c>
      <c r="Z57" s="170">
        <f t="shared" si="4"/>
        <v>0</v>
      </c>
      <c r="AA57" s="170">
        <f t="shared" si="4"/>
        <v>263.07</v>
      </c>
      <c r="AB57" s="170">
        <f t="shared" si="4"/>
        <v>0</v>
      </c>
      <c r="AC57" s="170">
        <f t="shared" si="4"/>
        <v>250.565</v>
      </c>
      <c r="AD57" s="170">
        <f t="shared" si="4"/>
        <v>0</v>
      </c>
      <c r="AE57" s="170">
        <f t="shared" si="4"/>
        <v>9.4290000000000003</v>
      </c>
      <c r="AF57" s="170">
        <f t="shared" si="4"/>
        <v>0</v>
      </c>
      <c r="AG57" s="170">
        <f t="shared" si="4"/>
        <v>29.439</v>
      </c>
      <c r="AH57" s="170">
        <f t="shared" si="4"/>
        <v>40.051000000000002</v>
      </c>
      <c r="AI57" s="170">
        <f t="shared" si="4"/>
        <v>594.72500000000002</v>
      </c>
      <c r="AJ57" s="170">
        <f t="shared" si="4"/>
        <v>1225.655</v>
      </c>
      <c r="AK57" s="170">
        <f t="shared" si="4"/>
        <v>1051.9670000000001</v>
      </c>
      <c r="AL57" s="170">
        <f t="shared" si="4"/>
        <v>1319.538</v>
      </c>
      <c r="AM57" s="170">
        <f t="shared" si="4"/>
        <v>1306.44</v>
      </c>
      <c r="AN57" s="170">
        <f t="shared" si="4"/>
        <v>1363.537</v>
      </c>
      <c r="AO57" s="170">
        <f t="shared" si="4"/>
        <v>1007.884</v>
      </c>
      <c r="AP57" s="170">
        <f t="shared" si="4"/>
        <v>1178.402</v>
      </c>
      <c r="AQ57" s="170">
        <f t="shared" si="4"/>
        <v>1033.184</v>
      </c>
      <c r="AR57" s="170">
        <f t="shared" si="4"/>
        <v>1013.514</v>
      </c>
      <c r="AS57" s="170">
        <f t="shared" si="4"/>
        <v>1199.6420000000001</v>
      </c>
      <c r="AT57" s="170">
        <f t="shared" si="4"/>
        <v>1209.423</v>
      </c>
      <c r="AU57" s="170">
        <f t="shared" si="4"/>
        <v>1051.386</v>
      </c>
      <c r="AV57" s="170">
        <f t="shared" si="4"/>
        <v>609.43899999999996</v>
      </c>
      <c r="AW57" s="170">
        <f t="shared" si="4"/>
        <v>526.35500000000002</v>
      </c>
      <c r="AX57" s="170">
        <f t="shared" si="4"/>
        <v>817.23900000000003</v>
      </c>
      <c r="AY57" s="170">
        <f t="shared" si="4"/>
        <v>1157.2260000000001</v>
      </c>
      <c r="AZ57" s="170">
        <f t="shared" si="4"/>
        <v>1190.912</v>
      </c>
      <c r="BA57" s="170">
        <f t="shared" si="4"/>
        <v>1153.3109999999999</v>
      </c>
      <c r="BB57" s="170">
        <f t="shared" si="4"/>
        <v>594.29600000000005</v>
      </c>
      <c r="BC57" s="170">
        <f t="shared" si="4"/>
        <v>181.001</v>
      </c>
      <c r="BD57" s="170">
        <f t="shared" si="4"/>
        <v>1027.384</v>
      </c>
      <c r="BE57" s="170">
        <f t="shared" si="4"/>
        <v>1920.8030000000001</v>
      </c>
      <c r="BF57" s="170">
        <f t="shared" si="4"/>
        <v>1064.5229999999999</v>
      </c>
      <c r="BG57" s="170">
        <f t="shared" si="4"/>
        <v>1199.3679999999999</v>
      </c>
      <c r="BH57" s="170">
        <f t="shared" si="4"/>
        <v>1196.864</v>
      </c>
      <c r="BI57" s="170">
        <f t="shared" si="4"/>
        <v>3001.7719999999999</v>
      </c>
      <c r="BJ57" s="170">
        <f t="shared" si="4"/>
        <v>1783.6320000000001</v>
      </c>
      <c r="BK57" s="170">
        <f t="shared" si="4"/>
        <v>1809.191</v>
      </c>
      <c r="BL57" s="170">
        <f t="shared" si="4"/>
        <v>1806.482</v>
      </c>
      <c r="BM57" s="170">
        <f t="shared" si="4"/>
        <v>4078.4490000000001</v>
      </c>
      <c r="BN57" s="170">
        <f t="shared" ref="BN57:CP57" si="5">BN26</f>
        <v>1942.914</v>
      </c>
      <c r="BO57" s="170">
        <f t="shared" si="5"/>
        <v>1024.9459999999999</v>
      </c>
      <c r="BP57" s="170">
        <f t="shared" si="5"/>
        <v>2407.6129999999998</v>
      </c>
      <c r="BQ57" s="170">
        <f t="shared" si="5"/>
        <v>4017.085</v>
      </c>
      <c r="BR57" s="170">
        <f t="shared" si="5"/>
        <v>2482.2020000000002</v>
      </c>
      <c r="BS57" s="170">
        <f t="shared" si="5"/>
        <v>2501.194</v>
      </c>
      <c r="BT57" s="170">
        <f t="shared" si="5"/>
        <v>2753.8240000000001</v>
      </c>
      <c r="BU57" s="170">
        <f t="shared" si="5"/>
        <v>4967.8540000000003</v>
      </c>
      <c r="BV57" s="170">
        <f t="shared" si="5"/>
        <v>5147.7160000000003</v>
      </c>
      <c r="BW57" s="170">
        <f t="shared" si="5"/>
        <v>6368.4889999999996</v>
      </c>
      <c r="BX57" s="170">
        <f t="shared" si="5"/>
        <v>5321.68</v>
      </c>
      <c r="BY57" s="170">
        <f t="shared" si="5"/>
        <v>3232.2559999999999</v>
      </c>
      <c r="BZ57" s="170">
        <f t="shared" si="5"/>
        <v>4850.7960000000003</v>
      </c>
      <c r="CA57" s="170">
        <f t="shared" si="5"/>
        <v>5017.3109999999997</v>
      </c>
      <c r="CB57" s="170">
        <f t="shared" si="5"/>
        <v>4287.1490000000003</v>
      </c>
      <c r="CC57" s="170">
        <f t="shared" si="5"/>
        <v>4306.1689999999999</v>
      </c>
      <c r="CD57" s="170">
        <f t="shared" si="5"/>
        <v>5084.2169999999996</v>
      </c>
      <c r="CE57" s="170">
        <f t="shared" si="5"/>
        <v>3904.509</v>
      </c>
      <c r="CF57" s="170">
        <f t="shared" si="5"/>
        <v>748.96799999999996</v>
      </c>
      <c r="CG57" s="170">
        <f t="shared" si="5"/>
        <v>630.09400000000005</v>
      </c>
      <c r="CH57" s="170">
        <f t="shared" si="5"/>
        <v>263.303</v>
      </c>
      <c r="CI57" s="170">
        <f t="shared" si="5"/>
        <v>263.47000000000003</v>
      </c>
      <c r="CJ57" s="170">
        <f t="shared" si="5"/>
        <v>231.56399999999999</v>
      </c>
      <c r="CK57" s="170">
        <f t="shared" si="5"/>
        <v>297.37099999999998</v>
      </c>
      <c r="CL57" s="170">
        <f t="shared" si="5"/>
        <v>394.42099999999999</v>
      </c>
      <c r="CM57" s="170">
        <f t="shared" si="5"/>
        <v>712.71500000000003</v>
      </c>
      <c r="CN57" s="170">
        <f t="shared" si="5"/>
        <v>0</v>
      </c>
      <c r="CO57" s="170">
        <f t="shared" si="5"/>
        <v>1837.5840000000001</v>
      </c>
      <c r="CP57" s="170">
        <f t="shared" si="5"/>
        <v>0</v>
      </c>
    </row>
    <row r="58" spans="1:94">
      <c r="A58" s="52" t="s">
        <v>218</v>
      </c>
      <c r="B58" s="170">
        <f t="shared" ref="B58:BM58" si="6">B46</f>
        <v>0</v>
      </c>
      <c r="C58" s="170">
        <f t="shared" si="6"/>
        <v>0</v>
      </c>
      <c r="D58" s="170">
        <f t="shared" si="6"/>
        <v>0</v>
      </c>
      <c r="E58" s="170">
        <f t="shared" si="6"/>
        <v>2.9990000000000001</v>
      </c>
      <c r="F58" s="170">
        <f t="shared" si="6"/>
        <v>0</v>
      </c>
      <c r="G58" s="170">
        <f t="shared" si="6"/>
        <v>2.9969999999999999</v>
      </c>
      <c r="H58" s="170">
        <f t="shared" si="6"/>
        <v>0</v>
      </c>
      <c r="I58" s="170">
        <f t="shared" si="6"/>
        <v>2.9910000000000001</v>
      </c>
      <c r="J58" s="170">
        <f t="shared" si="6"/>
        <v>0</v>
      </c>
      <c r="K58" s="170">
        <f t="shared" si="6"/>
        <v>0</v>
      </c>
      <c r="L58" s="170">
        <f t="shared" si="6"/>
        <v>0</v>
      </c>
      <c r="M58" s="170">
        <f t="shared" si="6"/>
        <v>1.97</v>
      </c>
      <c r="N58" s="170">
        <f t="shared" si="6"/>
        <v>0</v>
      </c>
      <c r="O58" s="170">
        <f t="shared" si="6"/>
        <v>0</v>
      </c>
      <c r="P58" s="170">
        <f t="shared" si="6"/>
        <v>0</v>
      </c>
      <c r="Q58" s="170">
        <f t="shared" si="6"/>
        <v>18.332000000000001</v>
      </c>
      <c r="R58" s="170">
        <f t="shared" si="6"/>
        <v>0</v>
      </c>
      <c r="S58" s="170">
        <f t="shared" si="6"/>
        <v>20.596</v>
      </c>
      <c r="T58" s="170">
        <f t="shared" si="6"/>
        <v>0</v>
      </c>
      <c r="U58" s="170">
        <f t="shared" si="6"/>
        <v>20.518999999999998</v>
      </c>
      <c r="V58" s="170">
        <f t="shared" si="6"/>
        <v>94.25</v>
      </c>
      <c r="W58" s="170">
        <f t="shared" si="6"/>
        <v>90.69</v>
      </c>
      <c r="X58" s="170">
        <f t="shared" si="6"/>
        <v>100.715</v>
      </c>
      <c r="Y58" s="170">
        <f t="shared" si="6"/>
        <v>111.069</v>
      </c>
      <c r="Z58" s="170">
        <f t="shared" si="6"/>
        <v>120.254</v>
      </c>
      <c r="AA58" s="170">
        <f t="shared" si="6"/>
        <v>0</v>
      </c>
      <c r="AB58" s="170">
        <f t="shared" si="6"/>
        <v>116.83199999999999</v>
      </c>
      <c r="AC58" s="170">
        <f t="shared" si="6"/>
        <v>120.505</v>
      </c>
      <c r="AD58" s="170">
        <f t="shared" si="6"/>
        <v>109.797</v>
      </c>
      <c r="AE58" s="170">
        <f t="shared" si="6"/>
        <v>109.61199999999999</v>
      </c>
      <c r="AF58" s="170">
        <f t="shared" si="6"/>
        <v>115.001</v>
      </c>
      <c r="AG58" s="170">
        <f t="shared" si="6"/>
        <v>122.986</v>
      </c>
      <c r="AH58" s="170">
        <f t="shared" si="6"/>
        <v>130.917</v>
      </c>
      <c r="AI58" s="170">
        <f t="shared" si="6"/>
        <v>130.078</v>
      </c>
      <c r="AJ58" s="170">
        <f t="shared" si="6"/>
        <v>138.44200000000001</v>
      </c>
      <c r="AK58" s="170">
        <f t="shared" si="6"/>
        <v>152.48400000000001</v>
      </c>
      <c r="AL58" s="170">
        <f t="shared" si="6"/>
        <v>159.97300000000001</v>
      </c>
      <c r="AM58" s="170">
        <f t="shared" si="6"/>
        <v>153.16399999999999</v>
      </c>
      <c r="AN58" s="170">
        <f t="shared" si="6"/>
        <v>83.896000000000001</v>
      </c>
      <c r="AO58" s="170">
        <f t="shared" si="6"/>
        <v>80.546999999999997</v>
      </c>
      <c r="AP58" s="170">
        <f t="shared" si="6"/>
        <v>89.784999999999997</v>
      </c>
      <c r="AQ58" s="170">
        <f t="shared" si="6"/>
        <v>86.686000000000007</v>
      </c>
      <c r="AR58" s="170">
        <f t="shared" si="6"/>
        <v>88.304000000000002</v>
      </c>
      <c r="AS58" s="170">
        <f t="shared" si="6"/>
        <v>87.561999999999998</v>
      </c>
      <c r="AT58" s="170">
        <f t="shared" si="6"/>
        <v>84.647000000000006</v>
      </c>
      <c r="AU58" s="170">
        <f t="shared" si="6"/>
        <v>10.843</v>
      </c>
      <c r="AV58" s="170">
        <f t="shared" si="6"/>
        <v>10.052</v>
      </c>
      <c r="AW58" s="170">
        <f t="shared" si="6"/>
        <v>8.9730000000000008</v>
      </c>
      <c r="AX58" s="170">
        <f t="shared" si="6"/>
        <v>7.3840000000000003</v>
      </c>
      <c r="AY58" s="170">
        <f t="shared" si="6"/>
        <v>5.7949999999999999</v>
      </c>
      <c r="AZ58" s="170">
        <f t="shared" si="6"/>
        <v>4.601</v>
      </c>
      <c r="BA58" s="170">
        <f t="shared" si="6"/>
        <v>4.0570000000000004</v>
      </c>
      <c r="BB58" s="170">
        <f t="shared" si="6"/>
        <v>2.298</v>
      </c>
      <c r="BC58" s="170">
        <f t="shared" si="6"/>
        <v>1.5269999999999999</v>
      </c>
      <c r="BD58" s="170">
        <f t="shared" si="6"/>
        <v>1.095</v>
      </c>
      <c r="BE58" s="170">
        <f t="shared" si="6"/>
        <v>29.35</v>
      </c>
      <c r="BF58" s="170">
        <f t="shared" si="6"/>
        <v>29.856999999999999</v>
      </c>
      <c r="BG58" s="170">
        <f t="shared" si="6"/>
        <v>27.146999999999998</v>
      </c>
      <c r="BH58" s="170">
        <f t="shared" si="6"/>
        <v>24.783999999999999</v>
      </c>
      <c r="BI58" s="170">
        <f t="shared" si="6"/>
        <v>24.846</v>
      </c>
      <c r="BJ58" s="170">
        <f t="shared" si="6"/>
        <v>25.992999999999999</v>
      </c>
      <c r="BK58" s="170">
        <f t="shared" si="6"/>
        <v>22.477</v>
      </c>
      <c r="BL58" s="170">
        <f t="shared" si="6"/>
        <v>23.094000000000001</v>
      </c>
      <c r="BM58" s="170">
        <f t="shared" si="6"/>
        <v>23.359000000000002</v>
      </c>
      <c r="BN58" s="170">
        <f t="shared" ref="BN58:CP58" si="7">BN46</f>
        <v>24.201000000000001</v>
      </c>
      <c r="BO58" s="170">
        <f t="shared" si="7"/>
        <v>21.065000000000001</v>
      </c>
      <c r="BP58" s="170">
        <f t="shared" si="7"/>
        <v>21.417999999999999</v>
      </c>
      <c r="BQ58" s="170">
        <f t="shared" si="7"/>
        <v>21.97</v>
      </c>
      <c r="BR58" s="170">
        <f t="shared" si="7"/>
        <v>21.777000000000001</v>
      </c>
      <c r="BS58" s="170">
        <f t="shared" si="7"/>
        <v>19.398</v>
      </c>
      <c r="BT58" s="170">
        <f t="shared" si="7"/>
        <v>20.626000000000001</v>
      </c>
      <c r="BU58" s="170">
        <f t="shared" si="7"/>
        <v>22.529</v>
      </c>
      <c r="BV58" s="170">
        <f t="shared" si="7"/>
        <v>25.308</v>
      </c>
      <c r="BW58" s="170">
        <f t="shared" si="7"/>
        <v>28.172999999999998</v>
      </c>
      <c r="BX58" s="170">
        <f t="shared" si="7"/>
        <v>31.007999999999999</v>
      </c>
      <c r="BY58" s="170">
        <f t="shared" si="7"/>
        <v>33.773000000000003</v>
      </c>
      <c r="BZ58" s="170">
        <f t="shared" si="7"/>
        <v>72.893000000000001</v>
      </c>
      <c r="CA58" s="170">
        <f t="shared" si="7"/>
        <v>77.897999999999996</v>
      </c>
      <c r="CB58" s="170">
        <f t="shared" si="7"/>
        <v>82.978999999999999</v>
      </c>
      <c r="CC58" s="170">
        <f t="shared" si="7"/>
        <v>87.31</v>
      </c>
      <c r="CD58" s="170">
        <f t="shared" si="7"/>
        <v>247.56700000000001</v>
      </c>
      <c r="CE58" s="170">
        <f t="shared" si="7"/>
        <v>476.60599999999999</v>
      </c>
      <c r="CF58" s="170">
        <f t="shared" si="7"/>
        <v>458.52</v>
      </c>
      <c r="CG58" s="170">
        <f t="shared" si="7"/>
        <v>483.24799999999999</v>
      </c>
      <c r="CH58" s="170">
        <f t="shared" si="7"/>
        <v>480.221</v>
      </c>
      <c r="CI58" s="170">
        <f t="shared" si="7"/>
        <v>542.07100000000003</v>
      </c>
      <c r="CJ58" s="170">
        <f t="shared" si="7"/>
        <v>763.601</v>
      </c>
      <c r="CK58" s="170">
        <f t="shared" si="7"/>
        <v>778.97400000000005</v>
      </c>
      <c r="CL58" s="170">
        <f t="shared" si="7"/>
        <v>946.10500000000002</v>
      </c>
      <c r="CM58" s="170">
        <f t="shared" si="7"/>
        <v>887.83699999999999</v>
      </c>
      <c r="CN58" s="170">
        <f t="shared" si="7"/>
        <v>998.346</v>
      </c>
      <c r="CO58" s="170">
        <f t="shared" si="7"/>
        <v>1075.4179999999999</v>
      </c>
      <c r="CP58" s="170">
        <f t="shared" si="7"/>
        <v>0</v>
      </c>
    </row>
    <row r="59" spans="1:94">
      <c r="A59" s="52" t="s">
        <v>219</v>
      </c>
      <c r="B59" s="171">
        <f t="shared" ref="B59:BM59" si="8">B5</f>
        <v>0</v>
      </c>
      <c r="C59" s="171">
        <f t="shared" si="8"/>
        <v>0</v>
      </c>
      <c r="D59" s="171">
        <f t="shared" si="8"/>
        <v>0</v>
      </c>
      <c r="E59" s="171">
        <f t="shared" si="8"/>
        <v>1951.08</v>
      </c>
      <c r="F59" s="171">
        <f t="shared" si="8"/>
        <v>1941.0350000000001</v>
      </c>
      <c r="G59" s="171">
        <f t="shared" si="8"/>
        <v>2081.1460000000002</v>
      </c>
      <c r="H59" s="171">
        <f t="shared" si="8"/>
        <v>2429.694</v>
      </c>
      <c r="I59" s="171">
        <f t="shared" si="8"/>
        <v>3019.0610000000001</v>
      </c>
      <c r="J59" s="171">
        <f t="shared" si="8"/>
        <v>3197.5680000000002</v>
      </c>
      <c r="K59" s="171">
        <f t="shared" si="8"/>
        <v>2451.1799999999998</v>
      </c>
      <c r="L59" s="171">
        <f t="shared" si="8"/>
        <v>2305.9989999999998</v>
      </c>
      <c r="M59" s="171">
        <f t="shared" si="8"/>
        <v>2313.3620000000001</v>
      </c>
      <c r="N59" s="171">
        <f t="shared" si="8"/>
        <v>1939.008</v>
      </c>
      <c r="O59" s="171">
        <f t="shared" si="8"/>
        <v>2507.3090000000002</v>
      </c>
      <c r="P59" s="171">
        <f t="shared" si="8"/>
        <v>1779.673</v>
      </c>
      <c r="Q59" s="171">
        <f t="shared" si="8"/>
        <v>2907.2930000000001</v>
      </c>
      <c r="R59" s="171">
        <f t="shared" si="8"/>
        <v>3392.0210000000002</v>
      </c>
      <c r="S59" s="171">
        <f t="shared" si="8"/>
        <v>4368.8190000000004</v>
      </c>
      <c r="T59" s="171">
        <f t="shared" si="8"/>
        <v>2363.1190000000001</v>
      </c>
      <c r="U59" s="171">
        <f t="shared" si="8"/>
        <v>4352.3810000000003</v>
      </c>
      <c r="V59" s="171">
        <f t="shared" si="8"/>
        <v>4250.268</v>
      </c>
      <c r="W59" s="171">
        <f t="shared" si="8"/>
        <v>4963.0829999999996</v>
      </c>
      <c r="X59" s="171">
        <f t="shared" si="8"/>
        <v>2972.0659999999998</v>
      </c>
      <c r="Y59" s="171">
        <f t="shared" si="8"/>
        <v>2930.8290000000002</v>
      </c>
      <c r="Z59" s="171">
        <f t="shared" si="8"/>
        <v>4715.759</v>
      </c>
      <c r="AA59" s="171">
        <f t="shared" si="8"/>
        <v>4825.5429999999997</v>
      </c>
      <c r="AB59" s="171">
        <f t="shared" si="8"/>
        <v>3505.5970000000002</v>
      </c>
      <c r="AC59" s="171">
        <f t="shared" si="8"/>
        <v>5869.7290000000003</v>
      </c>
      <c r="AD59" s="171">
        <f t="shared" si="8"/>
        <v>6508.3209999999999</v>
      </c>
      <c r="AE59" s="171">
        <f t="shared" si="8"/>
        <v>7309.0330000000004</v>
      </c>
      <c r="AF59" s="171">
        <f t="shared" si="8"/>
        <v>4823.8289999999997</v>
      </c>
      <c r="AG59" s="171">
        <f t="shared" si="8"/>
        <v>5311.5680000000002</v>
      </c>
      <c r="AH59" s="171">
        <f t="shared" si="8"/>
        <v>5020.5540000000001</v>
      </c>
      <c r="AI59" s="171">
        <f t="shared" si="8"/>
        <v>5356.915</v>
      </c>
      <c r="AJ59" s="171">
        <f t="shared" si="8"/>
        <v>4180.2960000000003</v>
      </c>
      <c r="AK59" s="171">
        <f t="shared" si="8"/>
        <v>4945.8220000000001</v>
      </c>
      <c r="AL59" s="171">
        <f t="shared" si="8"/>
        <v>4389.0079999999998</v>
      </c>
      <c r="AM59" s="171">
        <f t="shared" si="8"/>
        <v>5240.1710000000003</v>
      </c>
      <c r="AN59" s="171">
        <f t="shared" si="8"/>
        <v>3861.4119999999998</v>
      </c>
      <c r="AO59" s="171">
        <f t="shared" si="8"/>
        <v>4742.808</v>
      </c>
      <c r="AP59" s="171">
        <f t="shared" si="8"/>
        <v>5787.4059999999999</v>
      </c>
      <c r="AQ59" s="171">
        <f t="shared" si="8"/>
        <v>5966.8739999999998</v>
      </c>
      <c r="AR59" s="171">
        <f t="shared" si="8"/>
        <v>4706.768</v>
      </c>
      <c r="AS59" s="171">
        <f t="shared" si="8"/>
        <v>4937.616</v>
      </c>
      <c r="AT59" s="171">
        <f t="shared" si="8"/>
        <v>6254.1620000000003</v>
      </c>
      <c r="AU59" s="171">
        <f t="shared" si="8"/>
        <v>7545.7389999999996</v>
      </c>
      <c r="AV59" s="171">
        <f t="shared" si="8"/>
        <v>7312.1350000000002</v>
      </c>
      <c r="AW59" s="171">
        <f t="shared" si="8"/>
        <v>8165.1559999999999</v>
      </c>
      <c r="AX59" s="171">
        <f t="shared" si="8"/>
        <v>7621.7470000000003</v>
      </c>
      <c r="AY59" s="171">
        <f t="shared" si="8"/>
        <v>8504.6200000000008</v>
      </c>
      <c r="AZ59" s="171">
        <f t="shared" si="8"/>
        <v>7496.7420000000002</v>
      </c>
      <c r="BA59" s="171">
        <f t="shared" si="8"/>
        <v>11433.087</v>
      </c>
      <c r="BB59" s="171">
        <f t="shared" si="8"/>
        <v>13913.405000000001</v>
      </c>
      <c r="BC59" s="171">
        <f t="shared" si="8"/>
        <v>17117.343000000001</v>
      </c>
      <c r="BD59" s="171">
        <f t="shared" si="8"/>
        <v>15786.326999999999</v>
      </c>
      <c r="BE59" s="171">
        <f t="shared" si="8"/>
        <v>17160.12</v>
      </c>
      <c r="BF59" s="171">
        <f t="shared" si="8"/>
        <v>18963.903999999999</v>
      </c>
      <c r="BG59" s="171">
        <f t="shared" si="8"/>
        <v>19268.09</v>
      </c>
      <c r="BH59" s="171">
        <f t="shared" si="8"/>
        <v>14749.768</v>
      </c>
      <c r="BI59" s="171">
        <f t="shared" si="8"/>
        <v>16913.917000000001</v>
      </c>
      <c r="BJ59" s="171">
        <f t="shared" si="8"/>
        <v>18425.75</v>
      </c>
      <c r="BK59" s="171">
        <f t="shared" si="8"/>
        <v>18852.491999999998</v>
      </c>
      <c r="BL59" s="171">
        <f t="shared" si="8"/>
        <v>13543.674999999999</v>
      </c>
      <c r="BM59" s="171">
        <f t="shared" si="8"/>
        <v>18474.41</v>
      </c>
      <c r="BN59" s="171">
        <f t="shared" ref="BN59:CP59" si="9">BN5</f>
        <v>19787.697</v>
      </c>
      <c r="BO59" s="171">
        <f t="shared" si="9"/>
        <v>21014.927</v>
      </c>
      <c r="BP59" s="171">
        <f t="shared" si="9"/>
        <v>15906.504999999999</v>
      </c>
      <c r="BQ59" s="171">
        <f t="shared" si="9"/>
        <v>18771.062999999998</v>
      </c>
      <c r="BR59" s="171">
        <f t="shared" si="9"/>
        <v>20924.808000000001</v>
      </c>
      <c r="BS59" s="171">
        <f t="shared" si="9"/>
        <v>20764.066999999999</v>
      </c>
      <c r="BT59" s="171">
        <f t="shared" si="9"/>
        <v>14559.536</v>
      </c>
      <c r="BU59" s="171">
        <f t="shared" si="9"/>
        <v>15050.044</v>
      </c>
      <c r="BV59" s="171">
        <f t="shared" si="9"/>
        <v>14297.049000000001</v>
      </c>
      <c r="BW59" s="171">
        <f t="shared" si="9"/>
        <v>15769.888000000001</v>
      </c>
      <c r="BX59" s="171">
        <f t="shared" si="9"/>
        <v>20693.669000000002</v>
      </c>
      <c r="BY59" s="171">
        <f t="shared" si="9"/>
        <v>23407.897000000001</v>
      </c>
      <c r="BZ59" s="171">
        <f t="shared" si="9"/>
        <v>23514.956999999999</v>
      </c>
      <c r="CA59" s="171">
        <f t="shared" si="9"/>
        <v>26925.201000000001</v>
      </c>
      <c r="CB59" s="171">
        <f t="shared" si="9"/>
        <v>30800.186000000002</v>
      </c>
      <c r="CC59" s="171">
        <f t="shared" si="9"/>
        <v>38380.652999999998</v>
      </c>
      <c r="CD59" s="171">
        <f t="shared" si="9"/>
        <v>40504.290999999997</v>
      </c>
      <c r="CE59" s="171">
        <f t="shared" si="9"/>
        <v>42333.324999999997</v>
      </c>
      <c r="CF59" s="171">
        <f t="shared" si="9"/>
        <v>41434.487999999998</v>
      </c>
      <c r="CG59" s="171">
        <f t="shared" si="9"/>
        <v>43807.796999999999</v>
      </c>
      <c r="CH59" s="171">
        <f t="shared" si="9"/>
        <v>45365.112999999998</v>
      </c>
      <c r="CI59" s="171">
        <f t="shared" si="9"/>
        <v>41397.642</v>
      </c>
      <c r="CJ59" s="171">
        <f t="shared" si="9"/>
        <v>40938.303999999996</v>
      </c>
      <c r="CK59" s="171">
        <f t="shared" si="9"/>
        <v>46891.438999999998</v>
      </c>
      <c r="CL59" s="171">
        <f t="shared" si="9"/>
        <v>53583.688999999998</v>
      </c>
      <c r="CM59" s="171">
        <f t="shared" si="9"/>
        <v>55568.411999999997</v>
      </c>
      <c r="CN59" s="171">
        <f t="shared" si="9"/>
        <v>59043.076999999997</v>
      </c>
      <c r="CO59" s="171">
        <f t="shared" si="9"/>
        <v>65316.124000000003</v>
      </c>
      <c r="CP59" s="171">
        <f t="shared" si="9"/>
        <v>0</v>
      </c>
    </row>
    <row r="60" spans="1:94">
      <c r="A60" s="52" t="s">
        <v>220</v>
      </c>
      <c r="B60" s="52">
        <f t="shared" ref="B60:BM60" si="10">SUM(B55:B58)-B59</f>
        <v>0</v>
      </c>
      <c r="C60" s="52">
        <f t="shared" si="10"/>
        <v>0</v>
      </c>
      <c r="D60" s="52">
        <f t="shared" si="10"/>
        <v>0</v>
      </c>
      <c r="E60" s="52">
        <f t="shared" si="10"/>
        <v>7917.27</v>
      </c>
      <c r="F60" s="52">
        <f t="shared" si="10"/>
        <v>7696.1370000000006</v>
      </c>
      <c r="G60" s="52">
        <f t="shared" si="10"/>
        <v>7832.0239999999994</v>
      </c>
      <c r="H60" s="52">
        <f t="shared" si="10"/>
        <v>7790.1010000000006</v>
      </c>
      <c r="I60" s="52">
        <f t="shared" si="10"/>
        <v>7933.51</v>
      </c>
      <c r="J60" s="52">
        <f t="shared" si="10"/>
        <v>8259.9749999999985</v>
      </c>
      <c r="K60" s="52">
        <f t="shared" si="10"/>
        <v>9069.4979999999996</v>
      </c>
      <c r="L60" s="52">
        <f t="shared" si="10"/>
        <v>9895.9510000000009</v>
      </c>
      <c r="M60" s="52">
        <f t="shared" si="10"/>
        <v>11118.522000000001</v>
      </c>
      <c r="N60" s="52">
        <f t="shared" si="10"/>
        <v>12401.053000000002</v>
      </c>
      <c r="O60" s="52">
        <f t="shared" si="10"/>
        <v>10705.948</v>
      </c>
      <c r="P60" s="52">
        <f t="shared" si="10"/>
        <v>11647.206</v>
      </c>
      <c r="Q60" s="52">
        <f t="shared" si="10"/>
        <v>11192.787</v>
      </c>
      <c r="R60" s="52">
        <f t="shared" si="10"/>
        <v>11948.523999999999</v>
      </c>
      <c r="S60" s="52">
        <f t="shared" si="10"/>
        <v>10114.001</v>
      </c>
      <c r="T60" s="52">
        <f t="shared" si="10"/>
        <v>12846.122000000001</v>
      </c>
      <c r="U60" s="52">
        <f t="shared" si="10"/>
        <v>10075.945</v>
      </c>
      <c r="V60" s="52">
        <f t="shared" si="10"/>
        <v>12480.084000000003</v>
      </c>
      <c r="W60" s="52">
        <f t="shared" si="10"/>
        <v>10106.398000000001</v>
      </c>
      <c r="X60" s="52">
        <f t="shared" si="10"/>
        <v>12906.273000000001</v>
      </c>
      <c r="Y60" s="52">
        <f t="shared" si="10"/>
        <v>12788.975999999999</v>
      </c>
      <c r="Z60" s="52">
        <f t="shared" si="10"/>
        <v>12318.616</v>
      </c>
      <c r="AA60" s="52">
        <f t="shared" si="10"/>
        <v>10160.897000000001</v>
      </c>
      <c r="AB60" s="52">
        <f t="shared" si="10"/>
        <v>11344.291000000001</v>
      </c>
      <c r="AC60" s="52">
        <f t="shared" si="10"/>
        <v>9478.1470000000008</v>
      </c>
      <c r="AD60" s="52">
        <f t="shared" si="10"/>
        <v>8233.5969999999998</v>
      </c>
      <c r="AE60" s="52">
        <f t="shared" si="10"/>
        <v>6293.4689999999982</v>
      </c>
      <c r="AF60" s="52">
        <f t="shared" si="10"/>
        <v>10094.298000000001</v>
      </c>
      <c r="AG60" s="52">
        <f t="shared" si="10"/>
        <v>10496.634000000002</v>
      </c>
      <c r="AH60" s="52">
        <f t="shared" si="10"/>
        <v>12228.834999999999</v>
      </c>
      <c r="AI60" s="52">
        <f t="shared" si="10"/>
        <v>11190.784</v>
      </c>
      <c r="AJ60" s="52">
        <f t="shared" si="10"/>
        <v>14454.874999999998</v>
      </c>
      <c r="AK60" s="52">
        <f t="shared" si="10"/>
        <v>15796.209000000003</v>
      </c>
      <c r="AL60" s="52">
        <f t="shared" si="10"/>
        <v>17912.764000000003</v>
      </c>
      <c r="AM60" s="52">
        <f t="shared" si="10"/>
        <v>16021.503999999999</v>
      </c>
      <c r="AN60" s="52">
        <f t="shared" si="10"/>
        <v>18483.046999999999</v>
      </c>
      <c r="AO60" s="52">
        <f t="shared" si="10"/>
        <v>17757.404999999995</v>
      </c>
      <c r="AP60" s="52">
        <f t="shared" si="10"/>
        <v>19226.762000000002</v>
      </c>
      <c r="AQ60" s="52">
        <f t="shared" si="10"/>
        <v>17471.730000000003</v>
      </c>
      <c r="AR60" s="52">
        <f t="shared" si="10"/>
        <v>22004.670000000002</v>
      </c>
      <c r="AS60" s="52">
        <f t="shared" si="10"/>
        <v>23745.542000000001</v>
      </c>
      <c r="AT60" s="52">
        <f t="shared" si="10"/>
        <v>25154.181</v>
      </c>
      <c r="AU60" s="52">
        <f t="shared" si="10"/>
        <v>24149.421999999999</v>
      </c>
      <c r="AV60" s="52">
        <f t="shared" si="10"/>
        <v>27585.014000000003</v>
      </c>
      <c r="AW60" s="52">
        <f t="shared" si="10"/>
        <v>27551.218000000004</v>
      </c>
      <c r="AX60" s="52">
        <f t="shared" si="10"/>
        <v>29737.011999999999</v>
      </c>
      <c r="AY60" s="52">
        <f t="shared" si="10"/>
        <v>28957.659</v>
      </c>
      <c r="AZ60" s="52">
        <f t="shared" si="10"/>
        <v>32501.625</v>
      </c>
      <c r="BA60" s="52">
        <f t="shared" si="10"/>
        <v>29175.688999999998</v>
      </c>
      <c r="BB60" s="52">
        <f t="shared" si="10"/>
        <v>29241.736000000004</v>
      </c>
      <c r="BC60" s="52">
        <f t="shared" si="10"/>
        <v>24144.880999999994</v>
      </c>
      <c r="BD60" s="52">
        <f t="shared" si="10"/>
        <v>26350.851999999999</v>
      </c>
      <c r="BE60" s="52">
        <f t="shared" si="10"/>
        <v>27087.884000000002</v>
      </c>
      <c r="BF60" s="52">
        <f t="shared" si="10"/>
        <v>26998.343000000004</v>
      </c>
      <c r="BG60" s="52">
        <f t="shared" si="10"/>
        <v>24640.577000000001</v>
      </c>
      <c r="BH60" s="52">
        <f t="shared" si="10"/>
        <v>32124.432000000004</v>
      </c>
      <c r="BI60" s="52">
        <f t="shared" si="10"/>
        <v>33391.998999999996</v>
      </c>
      <c r="BJ60" s="52">
        <f t="shared" si="10"/>
        <v>35279.328000000001</v>
      </c>
      <c r="BK60" s="52">
        <f t="shared" si="10"/>
        <v>30623.142</v>
      </c>
      <c r="BL60" s="52">
        <f t="shared" si="10"/>
        <v>38840.229999999996</v>
      </c>
      <c r="BM60" s="52">
        <f t="shared" si="10"/>
        <v>38582.596999999994</v>
      </c>
      <c r="BN60" s="52">
        <f t="shared" ref="BN60:CP60" si="11">SUM(BN55:BN58)-BN59</f>
        <v>40058.085999999996</v>
      </c>
      <c r="BO60" s="52">
        <f t="shared" si="11"/>
        <v>32351.036000000004</v>
      </c>
      <c r="BP60" s="52">
        <f t="shared" si="11"/>
        <v>39662.120999999999</v>
      </c>
      <c r="BQ60" s="52">
        <f t="shared" si="11"/>
        <v>41079.633000000002</v>
      </c>
      <c r="BR60" s="52">
        <f t="shared" si="11"/>
        <v>39774.801999999996</v>
      </c>
      <c r="BS60" s="52">
        <f t="shared" si="11"/>
        <v>33055.747000000003</v>
      </c>
      <c r="BT60" s="52">
        <f t="shared" si="11"/>
        <v>40593.183999999994</v>
      </c>
      <c r="BU60" s="52">
        <f t="shared" si="11"/>
        <v>44619.248</v>
      </c>
      <c r="BV60" s="52">
        <f t="shared" si="11"/>
        <v>48724.146999999997</v>
      </c>
      <c r="BW60" s="52">
        <f t="shared" si="11"/>
        <v>52099.844999999994</v>
      </c>
      <c r="BX60" s="52">
        <f t="shared" si="11"/>
        <v>54373.993000000009</v>
      </c>
      <c r="BY60" s="52">
        <f t="shared" si="11"/>
        <v>54758.126999999993</v>
      </c>
      <c r="BZ60" s="52">
        <f t="shared" si="11"/>
        <v>60703.697</v>
      </c>
      <c r="CA60" s="52">
        <f t="shared" si="11"/>
        <v>65164.303</v>
      </c>
      <c r="CB60" s="52">
        <f t="shared" si="11"/>
        <v>66011.735000000015</v>
      </c>
      <c r="CC60" s="52">
        <f t="shared" si="11"/>
        <v>66409.84</v>
      </c>
      <c r="CD60" s="52">
        <f t="shared" si="11"/>
        <v>69475.28</v>
      </c>
      <c r="CE60" s="52">
        <f t="shared" si="11"/>
        <v>73191.668000000005</v>
      </c>
      <c r="CF60" s="52">
        <f t="shared" si="11"/>
        <v>75760.932000000001</v>
      </c>
      <c r="CG60" s="52">
        <f t="shared" si="11"/>
        <v>80842.132000000012</v>
      </c>
      <c r="CH60" s="52">
        <f t="shared" si="11"/>
        <v>85643.403000000006</v>
      </c>
      <c r="CI60" s="52">
        <f t="shared" si="11"/>
        <v>93728.815999999992</v>
      </c>
      <c r="CJ60" s="52">
        <f t="shared" si="11"/>
        <v>95489.19200000001</v>
      </c>
      <c r="CK60" s="52">
        <f t="shared" si="11"/>
        <v>95004.742000000013</v>
      </c>
      <c r="CL60" s="52">
        <f t="shared" si="11"/>
        <v>94787.161000000007</v>
      </c>
      <c r="CM60" s="52">
        <f t="shared" si="11"/>
        <v>94987.99</v>
      </c>
      <c r="CN60" s="52">
        <f t="shared" si="11"/>
        <v>97991.413</v>
      </c>
      <c r="CO60" s="52">
        <f t="shared" si="11"/>
        <v>98772.405999999988</v>
      </c>
      <c r="CP60" s="52">
        <f t="shared" si="11"/>
        <v>0</v>
      </c>
    </row>
    <row r="61" spans="1:94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</row>
    <row r="62" spans="1:94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663"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54.35</v>
      </c>
    </row>
    <row r="4" spans="3:15">
      <c r="C4" s="92">
        <v>43865</v>
      </c>
      <c r="D4" s="93">
        <v>56.92</v>
      </c>
    </row>
    <row r="5" spans="3:15">
      <c r="C5" s="92">
        <v>43866</v>
      </c>
      <c r="D5" s="93">
        <v>58.1</v>
      </c>
    </row>
    <row r="6" spans="3:15">
      <c r="C6" s="92">
        <v>43867</v>
      </c>
      <c r="D6" s="93">
        <v>58.27</v>
      </c>
    </row>
    <row r="7" spans="3:15">
      <c r="C7" s="92">
        <v>43868</v>
      </c>
      <c r="D7" s="93">
        <v>57.14</v>
      </c>
    </row>
    <row r="8" spans="3:15">
      <c r="C8" s="92">
        <v>43871</v>
      </c>
      <c r="D8" s="93">
        <v>56.44</v>
      </c>
    </row>
    <row r="9" spans="3:15">
      <c r="C9" s="92">
        <v>43872</v>
      </c>
      <c r="D9" s="93">
        <v>57.95</v>
      </c>
    </row>
    <row r="10" spans="3:15">
      <c r="C10" s="92">
        <v>43873</v>
      </c>
      <c r="D10" s="93">
        <v>59.25</v>
      </c>
    </row>
    <row r="11" spans="3:15">
      <c r="C11" s="92">
        <v>43874</v>
      </c>
      <c r="D11" s="93">
        <v>59.13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59.02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56.1</v>
      </c>
    </row>
    <row r="14" spans="3:15">
      <c r="C14" s="92">
        <v>43880</v>
      </c>
      <c r="D14" s="93">
        <v>57.25</v>
      </c>
    </row>
    <row r="15" spans="3:15">
      <c r="C15" s="92">
        <v>43881</v>
      </c>
      <c r="D15" s="93">
        <v>56.94</v>
      </c>
    </row>
    <row r="16" spans="3:15">
      <c r="C16" s="92">
        <v>43882</v>
      </c>
      <c r="D16" s="93">
        <v>56.65</v>
      </c>
    </row>
    <row r="17" spans="3:4">
      <c r="C17" s="92">
        <v>43885</v>
      </c>
      <c r="D17" s="93">
        <v>53.55</v>
      </c>
    </row>
    <row r="18" spans="3:4">
      <c r="C18" s="92">
        <v>43886</v>
      </c>
      <c r="D18" s="93">
        <v>55.33</v>
      </c>
    </row>
    <row r="19" spans="3:4">
      <c r="C19" s="92">
        <v>43887</v>
      </c>
      <c r="D19" s="93">
        <v>54.49</v>
      </c>
    </row>
    <row r="20" spans="3:4">
      <c r="C20" s="92">
        <v>43888</v>
      </c>
      <c r="D20" s="93">
        <v>54.2</v>
      </c>
    </row>
    <row r="21" spans="3:4">
      <c r="C21" s="92">
        <v>43889</v>
      </c>
      <c r="D21" s="93">
        <v>51.35</v>
      </c>
    </row>
    <row r="22" spans="3:4">
      <c r="C22" s="92">
        <v>43892</v>
      </c>
      <c r="D22" s="93">
        <v>54.37</v>
      </c>
    </row>
    <row r="23" spans="3:4">
      <c r="C23" s="92">
        <v>43893</v>
      </c>
      <c r="D23" s="93">
        <v>56.3</v>
      </c>
    </row>
    <row r="24" spans="3:4">
      <c r="C24" s="92">
        <v>43894</v>
      </c>
      <c r="D24" s="93">
        <v>55.97</v>
      </c>
    </row>
    <row r="25" spans="3:4">
      <c r="C25" s="92">
        <v>43895</v>
      </c>
      <c r="D25" s="93">
        <v>56.11</v>
      </c>
    </row>
    <row r="26" spans="3:4">
      <c r="C26" s="92">
        <v>43896</v>
      </c>
      <c r="D26" s="93">
        <v>54.6</v>
      </c>
    </row>
    <row r="27" spans="3:4">
      <c r="C27" s="92">
        <v>43899</v>
      </c>
      <c r="D27" s="93">
        <v>51.55</v>
      </c>
    </row>
    <row r="28" spans="3:4">
      <c r="C28" s="92">
        <v>43900</v>
      </c>
      <c r="D28" s="93">
        <v>53.71</v>
      </c>
    </row>
    <row r="29" spans="3:4">
      <c r="C29" s="92">
        <v>43901</v>
      </c>
      <c r="D29" s="93">
        <v>53.11</v>
      </c>
    </row>
    <row r="30" spans="3:4">
      <c r="C30" s="92">
        <v>43902</v>
      </c>
      <c r="D30" s="93">
        <v>49.66</v>
      </c>
    </row>
    <row r="31" spans="3:4">
      <c r="C31" s="92">
        <v>43903</v>
      </c>
      <c r="D31" s="93">
        <v>51.9</v>
      </c>
    </row>
    <row r="32" spans="3:4">
      <c r="C32" s="92">
        <v>43906</v>
      </c>
      <c r="D32" s="93">
        <v>46.34</v>
      </c>
    </row>
    <row r="33" spans="3:4">
      <c r="C33" s="92">
        <v>43907</v>
      </c>
      <c r="D33" s="93">
        <v>45.75</v>
      </c>
    </row>
    <row r="34" spans="3:4">
      <c r="C34" s="92">
        <v>43908</v>
      </c>
      <c r="D34" s="93">
        <v>43.8</v>
      </c>
    </row>
    <row r="35" spans="3:4">
      <c r="C35" s="92">
        <v>43909</v>
      </c>
      <c r="D35" s="93">
        <v>43.74</v>
      </c>
    </row>
    <row r="36" spans="3:4">
      <c r="C36" s="92">
        <v>43910</v>
      </c>
      <c r="D36" s="93">
        <v>48.02</v>
      </c>
    </row>
    <row r="37" spans="3:4">
      <c r="C37" s="92">
        <v>43913</v>
      </c>
      <c r="D37" s="93">
        <v>45.12</v>
      </c>
    </row>
    <row r="38" spans="3:4">
      <c r="C38" s="92">
        <v>43914</v>
      </c>
      <c r="D38" s="93">
        <v>48</v>
      </c>
    </row>
    <row r="39" spans="3:4">
      <c r="C39" s="92">
        <v>43915</v>
      </c>
      <c r="D39" s="93">
        <v>49.3</v>
      </c>
    </row>
    <row r="40" spans="3:4">
      <c r="C40" s="92">
        <v>43916</v>
      </c>
      <c r="D40" s="93">
        <v>49.1</v>
      </c>
    </row>
    <row r="41" spans="3:4">
      <c r="C41" s="92">
        <v>43917</v>
      </c>
      <c r="D41" s="93">
        <v>47.23</v>
      </c>
    </row>
    <row r="42" spans="3:4">
      <c r="C42" s="92">
        <v>43920</v>
      </c>
      <c r="D42" s="93">
        <v>47.18</v>
      </c>
    </row>
    <row r="43" spans="3:4">
      <c r="C43" s="92">
        <v>43921</v>
      </c>
      <c r="D43" s="93">
        <v>47.8</v>
      </c>
    </row>
    <row r="44" spans="3:4">
      <c r="C44" s="92">
        <v>43922</v>
      </c>
      <c r="D44" s="93">
        <v>46.83</v>
      </c>
    </row>
    <row r="45" spans="3:4">
      <c r="C45" s="92">
        <v>43923</v>
      </c>
      <c r="D45" s="93">
        <v>46.92</v>
      </c>
    </row>
    <row r="46" spans="3:4">
      <c r="C46" s="92">
        <v>43924</v>
      </c>
      <c r="D46" s="93">
        <v>47.79</v>
      </c>
    </row>
    <row r="47" spans="3:4">
      <c r="C47" s="92">
        <v>43927</v>
      </c>
      <c r="D47" s="93">
        <v>48.63</v>
      </c>
    </row>
    <row r="48" spans="3:4">
      <c r="C48" s="92">
        <v>43928</v>
      </c>
      <c r="D48" s="93">
        <v>51.29</v>
      </c>
    </row>
    <row r="49" spans="3:4">
      <c r="C49" s="92">
        <v>43929</v>
      </c>
      <c r="D49" s="93">
        <v>50.21</v>
      </c>
    </row>
    <row r="50" spans="3:4">
      <c r="C50" s="92">
        <v>43930</v>
      </c>
      <c r="D50" s="93">
        <v>50.28</v>
      </c>
    </row>
    <row r="51" spans="3:4">
      <c r="C51" s="92">
        <v>43934</v>
      </c>
      <c r="D51" s="93">
        <v>48.74</v>
      </c>
    </row>
    <row r="52" spans="3:4">
      <c r="C52" s="92">
        <v>43935</v>
      </c>
      <c r="D52" s="93">
        <v>50</v>
      </c>
    </row>
    <row r="53" spans="3:4">
      <c r="C53" s="92">
        <v>43936</v>
      </c>
      <c r="D53" s="93">
        <v>49.76</v>
      </c>
    </row>
    <row r="54" spans="3:4">
      <c r="C54" s="92">
        <v>43937</v>
      </c>
      <c r="D54" s="93">
        <v>51.81</v>
      </c>
    </row>
    <row r="55" spans="3:4">
      <c r="C55" s="92">
        <v>43938</v>
      </c>
      <c r="D55" s="93">
        <v>54.13</v>
      </c>
    </row>
    <row r="56" spans="3:4">
      <c r="C56" s="92">
        <v>43941</v>
      </c>
      <c r="D56" s="93">
        <v>53</v>
      </c>
    </row>
    <row r="57" spans="3:4">
      <c r="C57" s="92">
        <v>43942</v>
      </c>
      <c r="D57" s="93">
        <v>51.6</v>
      </c>
    </row>
    <row r="58" spans="3:4">
      <c r="C58" s="92">
        <v>43943</v>
      </c>
      <c r="D58" s="93">
        <v>52.48</v>
      </c>
    </row>
    <row r="59" spans="3:4">
      <c r="C59" s="92">
        <v>43944</v>
      </c>
      <c r="D59" s="93">
        <v>52.81</v>
      </c>
    </row>
    <row r="60" spans="3:4">
      <c r="C60" s="92">
        <v>43945</v>
      </c>
      <c r="D60" s="93">
        <v>52.6</v>
      </c>
    </row>
    <row r="61" spans="3:4">
      <c r="C61" s="92">
        <v>43948</v>
      </c>
      <c r="D61" s="93">
        <v>53.15</v>
      </c>
    </row>
    <row r="62" spans="3:4">
      <c r="C62" s="92">
        <v>43949</v>
      </c>
      <c r="D62" s="93">
        <v>53.51</v>
      </c>
    </row>
    <row r="63" spans="3:4">
      <c r="C63" s="92">
        <v>43950</v>
      </c>
      <c r="D63" s="93">
        <v>53.75</v>
      </c>
    </row>
    <row r="64" spans="3:4">
      <c r="C64" s="92">
        <v>43951</v>
      </c>
      <c r="D64" s="93">
        <v>54.2</v>
      </c>
    </row>
    <row r="65" spans="3:4">
      <c r="C65" s="92">
        <v>43952</v>
      </c>
      <c r="D65" s="93">
        <v>52.48</v>
      </c>
    </row>
    <row r="66" spans="3:4">
      <c r="C66" s="92">
        <v>43955</v>
      </c>
      <c r="D66" s="93">
        <v>51.79</v>
      </c>
    </row>
    <row r="67" spans="3:4">
      <c r="C67" s="92">
        <v>43956</v>
      </c>
      <c r="D67" s="93">
        <v>52.21</v>
      </c>
    </row>
    <row r="68" spans="3:4">
      <c r="C68" s="92">
        <v>43957</v>
      </c>
      <c r="D68" s="93">
        <v>52.11</v>
      </c>
    </row>
    <row r="69" spans="3:4">
      <c r="C69" s="92">
        <v>43958</v>
      </c>
      <c r="D69" s="93">
        <v>52.95</v>
      </c>
    </row>
    <row r="70" spans="3:4">
      <c r="C70" s="92">
        <v>43959</v>
      </c>
      <c r="D70" s="93">
        <v>52.62</v>
      </c>
    </row>
    <row r="71" spans="3:4">
      <c r="C71" s="92">
        <v>43962</v>
      </c>
      <c r="D71" s="93">
        <v>52.61</v>
      </c>
    </row>
    <row r="72" spans="3:4">
      <c r="C72" s="92">
        <v>43963</v>
      </c>
      <c r="D72" s="93">
        <v>52.64</v>
      </c>
    </row>
    <row r="73" spans="3:4">
      <c r="C73" s="92">
        <v>43964</v>
      </c>
      <c r="D73" s="93">
        <v>51.91</v>
      </c>
    </row>
    <row r="74" spans="3:4">
      <c r="C74" s="92">
        <v>43965</v>
      </c>
      <c r="D74" s="93">
        <v>50.43</v>
      </c>
    </row>
    <row r="75" spans="3:4">
      <c r="C75" s="92">
        <v>43966</v>
      </c>
      <c r="D75" s="93">
        <v>50.56</v>
      </c>
    </row>
    <row r="76" spans="3:4">
      <c r="C76" s="92">
        <v>43969</v>
      </c>
      <c r="D76" s="93">
        <v>50.94</v>
      </c>
    </row>
    <row r="77" spans="3:4">
      <c r="C77" s="92">
        <v>43970</v>
      </c>
      <c r="D77" s="93">
        <v>51.35</v>
      </c>
    </row>
    <row r="78" spans="3:4">
      <c r="C78" s="92">
        <v>43971</v>
      </c>
      <c r="D78" s="93">
        <v>51.58</v>
      </c>
    </row>
    <row r="79" spans="3:4">
      <c r="C79" s="92">
        <v>43972</v>
      </c>
      <c r="D79" s="93">
        <v>52.1</v>
      </c>
    </row>
    <row r="80" spans="3:4">
      <c r="C80" s="92">
        <v>43973</v>
      </c>
      <c r="D80" s="93">
        <v>50.84</v>
      </c>
    </row>
    <row r="81" spans="3:4">
      <c r="C81" s="92">
        <v>43977</v>
      </c>
      <c r="D81" s="93">
        <v>51.3</v>
      </c>
    </row>
    <row r="82" spans="3:4">
      <c r="C82" s="92">
        <v>43978</v>
      </c>
      <c r="D82" s="93">
        <v>51.03</v>
      </c>
    </row>
    <row r="83" spans="3:4">
      <c r="C83" s="92">
        <v>43979</v>
      </c>
      <c r="D83" s="93">
        <v>51.46</v>
      </c>
    </row>
    <row r="84" spans="3:4">
      <c r="C84" s="92">
        <v>43980</v>
      </c>
      <c r="D84" s="93">
        <v>50.34</v>
      </c>
    </row>
    <row r="85" spans="3:4">
      <c r="C85" s="92">
        <v>43983</v>
      </c>
      <c r="D85" s="93">
        <v>50.91</v>
      </c>
    </row>
    <row r="86" spans="3:4">
      <c r="C86" s="92">
        <v>43984</v>
      </c>
      <c r="D86" s="93">
        <v>51.45</v>
      </c>
    </row>
    <row r="87" spans="3:4">
      <c r="C87" s="92">
        <v>43985</v>
      </c>
      <c r="D87" s="93">
        <v>52.64</v>
      </c>
    </row>
    <row r="88" spans="3:4">
      <c r="C88" s="92">
        <v>43986</v>
      </c>
      <c r="D88" s="93">
        <v>53.06</v>
      </c>
    </row>
    <row r="89" spans="3:4">
      <c r="C89" s="92">
        <v>43987</v>
      </c>
      <c r="D89" s="93">
        <v>55.5</v>
      </c>
    </row>
    <row r="90" spans="3:4">
      <c r="C90" s="92">
        <v>43990</v>
      </c>
      <c r="D90" s="93">
        <v>55.74</v>
      </c>
    </row>
    <row r="91" spans="3:4">
      <c r="C91" s="92">
        <v>43991</v>
      </c>
      <c r="D91" s="93">
        <v>55.29</v>
      </c>
    </row>
    <row r="92" spans="3:4">
      <c r="C92" s="92">
        <v>43992</v>
      </c>
      <c r="D92" s="93">
        <v>56.82</v>
      </c>
    </row>
    <row r="93" spans="3:4">
      <c r="C93" s="92">
        <v>43993</v>
      </c>
      <c r="D93" s="93">
        <v>55.85</v>
      </c>
    </row>
    <row r="94" spans="3:4">
      <c r="C94" s="92">
        <v>43994</v>
      </c>
      <c r="D94" s="93">
        <v>56.5</v>
      </c>
    </row>
    <row r="95" spans="3:4">
      <c r="C95" s="92">
        <v>43997</v>
      </c>
      <c r="D95" s="93">
        <v>54.71</v>
      </c>
    </row>
    <row r="96" spans="3:4">
      <c r="C96" s="92">
        <v>43998</v>
      </c>
      <c r="D96" s="93">
        <v>56.59</v>
      </c>
    </row>
    <row r="97" spans="3:4">
      <c r="C97" s="92">
        <v>43999</v>
      </c>
      <c r="D97" s="93">
        <v>56.15</v>
      </c>
    </row>
    <row r="98" spans="3:4">
      <c r="C98" s="92">
        <v>44000</v>
      </c>
      <c r="D98" s="93">
        <v>56.04</v>
      </c>
    </row>
    <row r="99" spans="3:4">
      <c r="C99" s="92">
        <v>44001</v>
      </c>
      <c r="D99" s="93">
        <v>56.48</v>
      </c>
    </row>
    <row r="100" spans="3:4">
      <c r="C100" s="92">
        <v>44004</v>
      </c>
      <c r="D100" s="93">
        <v>55.5</v>
      </c>
    </row>
    <row r="101" spans="3:4">
      <c r="C101" s="92">
        <v>44005</v>
      </c>
      <c r="D101" s="93">
        <v>56.64</v>
      </c>
    </row>
    <row r="102" spans="3:4">
      <c r="C102" s="92">
        <v>44006</v>
      </c>
      <c r="D102" s="93">
        <v>56.71</v>
      </c>
    </row>
    <row r="103" spans="3:4">
      <c r="C103" s="92">
        <v>44007</v>
      </c>
      <c r="D103" s="93">
        <v>56.56</v>
      </c>
    </row>
    <row r="104" spans="3:4">
      <c r="C104" s="92">
        <v>44008</v>
      </c>
      <c r="D104" s="93">
        <v>57</v>
      </c>
    </row>
    <row r="105" spans="3:4">
      <c r="C105" s="92">
        <v>44011</v>
      </c>
      <c r="D105" s="93">
        <v>56.34</v>
      </c>
    </row>
    <row r="106" spans="3:4">
      <c r="C106" s="92">
        <v>44012</v>
      </c>
      <c r="D106" s="93">
        <v>56.25</v>
      </c>
    </row>
    <row r="107" spans="3:4">
      <c r="C107" s="92">
        <v>44013</v>
      </c>
      <c r="D107" s="93">
        <v>56.97</v>
      </c>
    </row>
    <row r="108" spans="3:4">
      <c r="C108" s="92">
        <v>44014</v>
      </c>
      <c r="D108" s="93">
        <v>57.95</v>
      </c>
    </row>
    <row r="109" spans="3:4">
      <c r="C109" s="92">
        <v>44018</v>
      </c>
      <c r="D109" s="93">
        <v>60.67</v>
      </c>
    </row>
    <row r="110" spans="3:4">
      <c r="C110" s="92">
        <v>44019</v>
      </c>
      <c r="D110" s="93">
        <v>61.26</v>
      </c>
    </row>
    <row r="111" spans="3:4">
      <c r="C111" s="92">
        <v>44020</v>
      </c>
      <c r="D111" s="93">
        <v>61.64</v>
      </c>
    </row>
    <row r="112" spans="3:4">
      <c r="C112" s="92">
        <v>44021</v>
      </c>
      <c r="D112" s="93">
        <v>62.95</v>
      </c>
    </row>
    <row r="113" spans="3:4">
      <c r="C113" s="92">
        <v>44022</v>
      </c>
      <c r="D113" s="93">
        <v>64.47</v>
      </c>
    </row>
    <row r="114" spans="3:4">
      <c r="C114" s="92">
        <v>44025</v>
      </c>
      <c r="D114" s="93">
        <v>65.2</v>
      </c>
    </row>
    <row r="115" spans="3:4">
      <c r="C115" s="92">
        <v>44026</v>
      </c>
      <c r="D115" s="93">
        <v>66</v>
      </c>
    </row>
    <row r="116" spans="3:4">
      <c r="C116" s="92">
        <v>44027</v>
      </c>
      <c r="D116" s="93">
        <v>67.180000000000007</v>
      </c>
    </row>
    <row r="117" spans="3:4">
      <c r="C117" s="92">
        <v>44028</v>
      </c>
      <c r="D117" s="93">
        <v>65.38</v>
      </c>
    </row>
    <row r="118" spans="3:4">
      <c r="C118" s="92">
        <v>44029</v>
      </c>
      <c r="D118" s="93">
        <v>67.31</v>
      </c>
    </row>
    <row r="119" spans="3:4">
      <c r="C119" s="92">
        <v>44032</v>
      </c>
      <c r="D119" s="93">
        <v>66.7</v>
      </c>
    </row>
    <row r="120" spans="3:4">
      <c r="C120" s="92">
        <v>44033</v>
      </c>
      <c r="D120" s="93">
        <v>68.84</v>
      </c>
    </row>
    <row r="121" spans="3:4">
      <c r="C121" s="92">
        <v>44034</v>
      </c>
      <c r="D121" s="93">
        <v>68.099999999999994</v>
      </c>
    </row>
    <row r="122" spans="3:4">
      <c r="C122" s="92">
        <v>44035</v>
      </c>
      <c r="D122" s="93">
        <v>68.260000000000005</v>
      </c>
    </row>
    <row r="123" spans="3:4">
      <c r="C123" s="92">
        <v>44036</v>
      </c>
      <c r="D123" s="93">
        <v>71.400000000000006</v>
      </c>
    </row>
    <row r="124" spans="3:4">
      <c r="C124" s="92">
        <v>44039</v>
      </c>
      <c r="D124" s="93">
        <v>81.36</v>
      </c>
    </row>
    <row r="125" spans="3:4">
      <c r="C125" s="92">
        <v>44040</v>
      </c>
      <c r="D125" s="93">
        <v>79.344999999999999</v>
      </c>
    </row>
    <row r="126" spans="3:4">
      <c r="C126" s="92">
        <v>44041</v>
      </c>
      <c r="D126" s="93">
        <v>77.11</v>
      </c>
    </row>
    <row r="127" spans="3:4">
      <c r="C127" s="92">
        <v>44042</v>
      </c>
      <c r="D127" s="93">
        <v>80.010000000000005</v>
      </c>
    </row>
    <row r="128" spans="3:4">
      <c r="C128" s="92">
        <v>44043</v>
      </c>
      <c r="D128" s="93">
        <v>79.63</v>
      </c>
    </row>
    <row r="129" spans="3:4">
      <c r="C129" s="92">
        <v>44046</v>
      </c>
      <c r="D129" s="93">
        <v>77.77</v>
      </c>
    </row>
    <row r="130" spans="3:4">
      <c r="C130" s="92">
        <v>44047</v>
      </c>
      <c r="D130" s="93">
        <v>79.33</v>
      </c>
    </row>
    <row r="131" spans="3:4">
      <c r="C131" s="92">
        <v>44048</v>
      </c>
      <c r="D131" s="93">
        <v>80.98</v>
      </c>
    </row>
    <row r="132" spans="3:4">
      <c r="C132" s="92">
        <v>44049</v>
      </c>
      <c r="D132" s="93">
        <v>82.04</v>
      </c>
    </row>
    <row r="133" spans="3:4">
      <c r="C133" s="92">
        <v>44050</v>
      </c>
      <c r="D133" s="93">
        <v>80.489999999999995</v>
      </c>
    </row>
    <row r="134" spans="3:4">
      <c r="C134" s="92">
        <v>44053</v>
      </c>
      <c r="D134" s="93">
        <v>80.55</v>
      </c>
    </row>
    <row r="135" spans="3:4">
      <c r="C135" s="92">
        <v>44054</v>
      </c>
      <c r="D135" s="93">
        <v>79.09</v>
      </c>
    </row>
    <row r="136" spans="3:4">
      <c r="C136" s="92">
        <v>44055</v>
      </c>
      <c r="D136" s="93">
        <v>78.16</v>
      </c>
    </row>
    <row r="137" spans="3:4">
      <c r="C137" s="92">
        <v>44056</v>
      </c>
      <c r="D137" s="93">
        <v>79</v>
      </c>
    </row>
    <row r="138" spans="3:4">
      <c r="C138" s="92">
        <v>44057</v>
      </c>
      <c r="D138" s="93">
        <v>78.42</v>
      </c>
    </row>
    <row r="139" spans="3:4">
      <c r="C139" s="92">
        <v>44060</v>
      </c>
      <c r="D139" s="93">
        <v>79.8</v>
      </c>
    </row>
    <row r="140" spans="3:4">
      <c r="C140" s="92">
        <v>44061</v>
      </c>
      <c r="D140" s="93">
        <v>80.22</v>
      </c>
    </row>
    <row r="141" spans="3:4">
      <c r="C141" s="92">
        <v>44062</v>
      </c>
      <c r="D141" s="93">
        <v>79.010000000000005</v>
      </c>
    </row>
    <row r="142" spans="3:4">
      <c r="C142" s="92">
        <v>44063</v>
      </c>
      <c r="D142" s="93">
        <v>76.319999999999993</v>
      </c>
    </row>
    <row r="143" spans="3:4">
      <c r="C143" s="92">
        <v>44064</v>
      </c>
      <c r="D143" s="93">
        <v>78.02</v>
      </c>
    </row>
    <row r="144" spans="3:4">
      <c r="C144" s="92">
        <v>44067</v>
      </c>
      <c r="D144" s="93">
        <v>79.73</v>
      </c>
    </row>
    <row r="145" spans="3:4">
      <c r="C145" s="92">
        <v>44068</v>
      </c>
      <c r="D145" s="93">
        <v>79.849999999999994</v>
      </c>
    </row>
    <row r="146" spans="3:4">
      <c r="C146" s="92">
        <v>44069</v>
      </c>
      <c r="D146" s="93">
        <v>81.25</v>
      </c>
    </row>
    <row r="147" spans="3:4">
      <c r="C147" s="92">
        <v>44070</v>
      </c>
      <c r="D147" s="93">
        <v>82.18</v>
      </c>
    </row>
    <row r="148" spans="3:4">
      <c r="C148" s="92">
        <v>44071</v>
      </c>
      <c r="D148" s="93">
        <v>80.06</v>
      </c>
    </row>
    <row r="149" spans="3:4">
      <c r="C149" s="92">
        <v>44074</v>
      </c>
      <c r="D149" s="93">
        <v>79</v>
      </c>
    </row>
    <row r="150" spans="3:4">
      <c r="C150" s="92">
        <v>44075</v>
      </c>
      <c r="D150" s="93">
        <v>80.12</v>
      </c>
    </row>
    <row r="151" spans="3:4">
      <c r="C151" s="92">
        <v>44076</v>
      </c>
      <c r="D151" s="93">
        <v>81.349999999999994</v>
      </c>
    </row>
    <row r="152" spans="3:4">
      <c r="C152" s="92">
        <v>44077</v>
      </c>
      <c r="D152" s="93">
        <v>81.12</v>
      </c>
    </row>
    <row r="153" spans="3:4">
      <c r="C153" s="92">
        <v>44078</v>
      </c>
      <c r="D153" s="93">
        <v>80.5</v>
      </c>
    </row>
    <row r="154" spans="3:4">
      <c r="C154" s="92">
        <v>44082</v>
      </c>
      <c r="D154" s="93">
        <v>78.02</v>
      </c>
    </row>
    <row r="155" spans="3:4">
      <c r="C155" s="92">
        <v>44083</v>
      </c>
      <c r="D155" s="93">
        <v>78.62</v>
      </c>
    </row>
    <row r="156" spans="3:4">
      <c r="C156" s="92">
        <v>44084</v>
      </c>
      <c r="D156" s="93">
        <v>80.739999999999995</v>
      </c>
    </row>
    <row r="157" spans="3:4">
      <c r="C157" s="92">
        <v>44085</v>
      </c>
      <c r="D157" s="93">
        <v>80.010000000000005</v>
      </c>
    </row>
    <row r="158" spans="3:4">
      <c r="C158" s="92">
        <v>44088</v>
      </c>
      <c r="D158" s="93">
        <v>80.5</v>
      </c>
    </row>
    <row r="159" spans="3:4">
      <c r="C159" s="92">
        <v>44089</v>
      </c>
      <c r="D159" s="93">
        <v>81.56</v>
      </c>
    </row>
    <row r="160" spans="3:4">
      <c r="C160" s="92">
        <v>44090</v>
      </c>
      <c r="D160" s="93">
        <v>86.49</v>
      </c>
    </row>
    <row r="161" spans="3:4">
      <c r="C161" s="92">
        <v>44091</v>
      </c>
      <c r="D161" s="93">
        <v>81</v>
      </c>
    </row>
    <row r="162" spans="3:4">
      <c r="C162" s="92">
        <v>44092</v>
      </c>
      <c r="D162" s="93">
        <v>82.37</v>
      </c>
    </row>
    <row r="163" spans="3:4">
      <c r="C163" s="92">
        <v>44095</v>
      </c>
      <c r="D163" s="93">
        <v>79.8</v>
      </c>
    </row>
    <row r="164" spans="3:4">
      <c r="C164" s="92">
        <v>44096</v>
      </c>
      <c r="D164" s="93">
        <v>80.83</v>
      </c>
    </row>
    <row r="165" spans="3:4">
      <c r="C165" s="92">
        <v>44097</v>
      </c>
      <c r="D165" s="93">
        <v>79.7</v>
      </c>
    </row>
    <row r="166" spans="3:4">
      <c r="C166" s="92">
        <v>44098</v>
      </c>
      <c r="D166" s="93">
        <v>76.819999999999993</v>
      </c>
    </row>
    <row r="167" spans="3:4">
      <c r="C167" s="92">
        <v>44099</v>
      </c>
      <c r="D167" s="93">
        <v>78.17</v>
      </c>
    </row>
    <row r="168" spans="3:4">
      <c r="C168" s="92">
        <v>44102</v>
      </c>
      <c r="D168" s="93">
        <v>80.31</v>
      </c>
    </row>
    <row r="169" spans="3:4">
      <c r="C169" s="92">
        <v>44103</v>
      </c>
      <c r="D169" s="93">
        <v>79.7</v>
      </c>
    </row>
    <row r="170" spans="3:4">
      <c r="C170" s="92">
        <v>44104</v>
      </c>
      <c r="D170" s="93">
        <v>80.59</v>
      </c>
    </row>
    <row r="171" spans="3:4">
      <c r="C171" s="92">
        <v>44105</v>
      </c>
      <c r="D171" s="93">
        <v>82.06</v>
      </c>
    </row>
    <row r="172" spans="3:4">
      <c r="C172" s="92">
        <v>44106</v>
      </c>
      <c r="D172" s="93">
        <v>80.709999999999994</v>
      </c>
    </row>
    <row r="173" spans="3:4">
      <c r="C173" s="92">
        <v>44109</v>
      </c>
      <c r="D173" s="93">
        <v>81.55</v>
      </c>
    </row>
    <row r="174" spans="3:4">
      <c r="C174" s="92">
        <v>44110</v>
      </c>
      <c r="D174" s="93">
        <v>83.77</v>
      </c>
    </row>
    <row r="175" spans="3:4">
      <c r="C175" s="92">
        <v>44111</v>
      </c>
      <c r="D175" s="93">
        <v>84.78</v>
      </c>
    </row>
    <row r="176" spans="3:4">
      <c r="C176" s="92">
        <v>44112</v>
      </c>
      <c r="D176" s="93">
        <v>88.86</v>
      </c>
    </row>
    <row r="177" spans="3:4">
      <c r="C177" s="92">
        <v>44113</v>
      </c>
      <c r="D177" s="93">
        <v>88.34</v>
      </c>
    </row>
    <row r="178" spans="3:4">
      <c r="C178" s="92">
        <v>44116</v>
      </c>
      <c r="D178" s="93">
        <v>89.12</v>
      </c>
    </row>
    <row r="179" spans="3:4">
      <c r="C179" s="92">
        <v>44117</v>
      </c>
      <c r="D179" s="93">
        <v>90.5</v>
      </c>
    </row>
    <row r="180" spans="3:4">
      <c r="C180" s="92">
        <v>44118</v>
      </c>
      <c r="D180" s="93">
        <v>89.65</v>
      </c>
    </row>
    <row r="181" spans="3:4">
      <c r="C181" s="92">
        <v>44119</v>
      </c>
      <c r="D181" s="93">
        <v>87.29</v>
      </c>
    </row>
    <row r="182" spans="3:4">
      <c r="C182" s="92">
        <v>44120</v>
      </c>
      <c r="D182" s="93">
        <v>88.55</v>
      </c>
    </row>
    <row r="183" spans="3:4">
      <c r="C183" s="92">
        <v>44123</v>
      </c>
      <c r="D183" s="93">
        <v>88.34</v>
      </c>
    </row>
    <row r="184" spans="3:4">
      <c r="C184" s="92">
        <v>44124</v>
      </c>
      <c r="D184" s="93">
        <v>87.79</v>
      </c>
    </row>
    <row r="185" spans="3:4">
      <c r="C185" s="92">
        <v>44125</v>
      </c>
      <c r="D185" s="93">
        <v>88</v>
      </c>
    </row>
    <row r="186" spans="3:4">
      <c r="C186" s="92">
        <v>44126</v>
      </c>
      <c r="D186" s="93">
        <v>88.44</v>
      </c>
    </row>
    <row r="187" spans="3:4">
      <c r="C187" s="92">
        <v>44127</v>
      </c>
      <c r="D187" s="93">
        <v>88.25</v>
      </c>
    </row>
    <row r="188" spans="3:4">
      <c r="C188" s="92">
        <v>44130</v>
      </c>
      <c r="D188" s="93">
        <v>87.21</v>
      </c>
    </row>
    <row r="189" spans="3:4">
      <c r="C189" s="92">
        <v>44131</v>
      </c>
      <c r="D189" s="93">
        <v>86.96</v>
      </c>
    </row>
    <row r="190" spans="3:4">
      <c r="C190" s="92">
        <v>44132</v>
      </c>
      <c r="D190" s="93">
        <v>85.15</v>
      </c>
    </row>
    <row r="191" spans="3:4">
      <c r="C191" s="92">
        <v>44133</v>
      </c>
      <c r="D191" s="93">
        <v>84.27</v>
      </c>
    </row>
    <row r="192" spans="3:4">
      <c r="C192" s="92">
        <v>44134</v>
      </c>
      <c r="D192" s="93">
        <v>84.43</v>
      </c>
    </row>
    <row r="193" spans="3:4">
      <c r="C193" s="92">
        <v>44137</v>
      </c>
      <c r="D193" s="93">
        <v>84.6</v>
      </c>
    </row>
    <row r="194" spans="3:4">
      <c r="C194" s="92">
        <v>44138</v>
      </c>
      <c r="D194" s="93">
        <v>86.19</v>
      </c>
    </row>
    <row r="195" spans="3:4">
      <c r="C195" s="92">
        <v>44139</v>
      </c>
      <c r="D195" s="93">
        <v>88.72</v>
      </c>
    </row>
    <row r="196" spans="3:4">
      <c r="C196" s="92">
        <v>44140</v>
      </c>
      <c r="D196" s="93">
        <v>90.42</v>
      </c>
    </row>
    <row r="197" spans="3:4">
      <c r="C197" s="92">
        <v>44141</v>
      </c>
      <c r="D197" s="93">
        <v>89.81</v>
      </c>
    </row>
    <row r="198" spans="3:4">
      <c r="C198" s="92">
        <v>44144</v>
      </c>
      <c r="D198" s="93">
        <v>92.2</v>
      </c>
    </row>
    <row r="199" spans="3:4">
      <c r="C199" s="92">
        <v>44145</v>
      </c>
      <c r="D199" s="93">
        <v>88.4</v>
      </c>
    </row>
    <row r="200" spans="3:4">
      <c r="C200" s="92">
        <v>44146</v>
      </c>
      <c r="D200" s="93">
        <v>89.5</v>
      </c>
    </row>
    <row r="201" spans="3:4">
      <c r="C201" s="92">
        <v>44147</v>
      </c>
      <c r="D201" s="93">
        <v>90.88</v>
      </c>
    </row>
    <row r="202" spans="3:4">
      <c r="C202" s="92">
        <v>44148</v>
      </c>
      <c r="D202" s="93">
        <v>91.54</v>
      </c>
    </row>
    <row r="203" spans="3:4">
      <c r="C203" s="92">
        <v>44151</v>
      </c>
      <c r="D203" s="93">
        <v>96.42</v>
      </c>
    </row>
    <row r="204" spans="3:4">
      <c r="C204" s="92">
        <v>44152</v>
      </c>
      <c r="D204" s="93">
        <v>97.98</v>
      </c>
    </row>
    <row r="205" spans="3:4">
      <c r="C205" s="92">
        <v>44153</v>
      </c>
      <c r="D205" s="93">
        <v>98.52</v>
      </c>
    </row>
    <row r="206" spans="3:4">
      <c r="C206" s="92">
        <v>44154</v>
      </c>
      <c r="D206" s="93">
        <v>96.77</v>
      </c>
    </row>
    <row r="207" spans="3:4">
      <c r="C207" s="92">
        <v>44155</v>
      </c>
      <c r="D207" s="93">
        <v>96.66</v>
      </c>
    </row>
    <row r="208" spans="3:4">
      <c r="C208" s="92">
        <v>44158</v>
      </c>
      <c r="D208" s="93">
        <v>97.16</v>
      </c>
    </row>
    <row r="209" spans="3:4">
      <c r="C209" s="92">
        <v>44159</v>
      </c>
      <c r="D209" s="93">
        <v>98.49</v>
      </c>
    </row>
    <row r="210" spans="3:4">
      <c r="C210" s="92">
        <v>44160</v>
      </c>
      <c r="D210" s="93">
        <v>96.2</v>
      </c>
    </row>
    <row r="211" spans="3:4">
      <c r="C211" s="92">
        <v>44162</v>
      </c>
      <c r="D211" s="93">
        <v>98.54</v>
      </c>
    </row>
    <row r="212" spans="3:4">
      <c r="C212" s="92">
        <v>44165</v>
      </c>
      <c r="D212" s="93">
        <v>97.56</v>
      </c>
    </row>
    <row r="213" spans="3:4">
      <c r="C213" s="92">
        <v>44166</v>
      </c>
      <c r="D213" s="93">
        <v>98.69</v>
      </c>
    </row>
    <row r="214" spans="3:4">
      <c r="C214" s="92">
        <v>44167</v>
      </c>
      <c r="D214" s="93">
        <v>102</v>
      </c>
    </row>
    <row r="215" spans="3:4">
      <c r="C215" s="92">
        <v>44168</v>
      </c>
      <c r="D215" s="93">
        <v>101.06</v>
      </c>
    </row>
    <row r="216" spans="3:4">
      <c r="C216" s="92">
        <v>44169</v>
      </c>
      <c r="D216" s="93">
        <v>101.51</v>
      </c>
    </row>
    <row r="217" spans="3:4">
      <c r="C217" s="92">
        <v>44172</v>
      </c>
      <c r="D217" s="93">
        <v>106.02</v>
      </c>
    </row>
    <row r="218" spans="3:4">
      <c r="C218" s="92">
        <v>44173</v>
      </c>
      <c r="D218" s="93">
        <v>107.78</v>
      </c>
    </row>
    <row r="219" spans="3:4">
      <c r="C219" s="92">
        <v>44174</v>
      </c>
      <c r="D219" s="93">
        <v>106.01</v>
      </c>
    </row>
    <row r="220" spans="3:4">
      <c r="C220" s="92">
        <v>44175</v>
      </c>
      <c r="D220" s="93">
        <v>103</v>
      </c>
    </row>
    <row r="221" spans="3:4">
      <c r="C221" s="92">
        <v>44176</v>
      </c>
      <c r="D221" s="93">
        <v>104.01</v>
      </c>
    </row>
    <row r="222" spans="3:4">
      <c r="C222" s="92">
        <v>44179</v>
      </c>
      <c r="D222" s="93">
        <v>103.77</v>
      </c>
    </row>
    <row r="223" spans="3:4">
      <c r="C223" s="92">
        <v>44180</v>
      </c>
      <c r="D223" s="93">
        <v>105.68</v>
      </c>
    </row>
    <row r="224" spans="3:4">
      <c r="C224" s="92">
        <v>44181</v>
      </c>
      <c r="D224" s="93">
        <v>105.65</v>
      </c>
    </row>
    <row r="225" spans="3:4">
      <c r="C225" s="92">
        <v>44182</v>
      </c>
      <c r="D225" s="93">
        <v>104.9</v>
      </c>
    </row>
    <row r="226" spans="3:4">
      <c r="C226" s="92">
        <v>44183</v>
      </c>
      <c r="D226" s="93">
        <v>104</v>
      </c>
    </row>
    <row r="227" spans="3:4">
      <c r="C227" s="92">
        <v>44186</v>
      </c>
      <c r="D227" s="93">
        <v>103.56</v>
      </c>
    </row>
    <row r="228" spans="3:4">
      <c r="C228" s="92">
        <v>44187</v>
      </c>
      <c r="D228" s="93">
        <v>105.07</v>
      </c>
    </row>
    <row r="229" spans="3:4">
      <c r="C229" s="92">
        <v>44188</v>
      </c>
      <c r="D229" s="93">
        <v>104.67</v>
      </c>
    </row>
    <row r="230" spans="3:4">
      <c r="C230" s="92">
        <v>44189</v>
      </c>
      <c r="D230" s="93">
        <v>104.76</v>
      </c>
    </row>
    <row r="231" spans="3:4">
      <c r="C231" s="92">
        <v>44193</v>
      </c>
      <c r="D231" s="93">
        <v>107.6</v>
      </c>
    </row>
    <row r="232" spans="3:4">
      <c r="C232" s="92">
        <v>44194</v>
      </c>
      <c r="D232" s="93">
        <v>107</v>
      </c>
    </row>
    <row r="233" spans="3:4">
      <c r="C233" s="92">
        <v>44195</v>
      </c>
      <c r="D233" s="93">
        <v>107.7</v>
      </c>
    </row>
    <row r="234" spans="3:4">
      <c r="C234" s="92">
        <v>44196</v>
      </c>
      <c r="D234" s="93">
        <v>109.66</v>
      </c>
    </row>
    <row r="235" spans="3:4">
      <c r="C235" s="92">
        <v>44200</v>
      </c>
      <c r="D235" s="93">
        <v>111.47</v>
      </c>
    </row>
    <row r="236" spans="3:4">
      <c r="C236" s="92">
        <v>44201</v>
      </c>
      <c r="D236" s="93">
        <v>112.41</v>
      </c>
    </row>
    <row r="237" spans="3:4">
      <c r="C237" s="92">
        <v>44202</v>
      </c>
      <c r="D237" s="93">
        <v>113.85</v>
      </c>
    </row>
    <row r="238" spans="3:4">
      <c r="C238" s="92">
        <v>44203</v>
      </c>
      <c r="D238" s="93">
        <v>119.34</v>
      </c>
    </row>
    <row r="239" spans="3:4">
      <c r="C239" s="92">
        <v>44204</v>
      </c>
      <c r="D239" s="93">
        <v>125.91</v>
      </c>
    </row>
    <row r="240" spans="3:4">
      <c r="C240" s="92">
        <v>44207</v>
      </c>
      <c r="D240" s="93">
        <v>119.74</v>
      </c>
    </row>
    <row r="241" spans="3:4">
      <c r="C241" s="92">
        <v>44208</v>
      </c>
      <c r="D241" s="93">
        <v>125.16</v>
      </c>
    </row>
    <row r="242" spans="3:4">
      <c r="C242" s="92">
        <v>44209</v>
      </c>
      <c r="D242" s="93">
        <v>124.4</v>
      </c>
    </row>
    <row r="243" spans="3:4">
      <c r="C243" s="92">
        <v>44210</v>
      </c>
      <c r="D243" s="93">
        <v>123.45</v>
      </c>
    </row>
    <row r="244" spans="3:4">
      <c r="C244" s="92">
        <v>44211</v>
      </c>
      <c r="D244" s="93">
        <v>128.47</v>
      </c>
    </row>
    <row r="245" spans="3:4">
      <c r="C245" s="92">
        <v>44215</v>
      </c>
      <c r="D245" s="93">
        <v>130.59</v>
      </c>
    </row>
    <row r="246" spans="3:4">
      <c r="C246" s="92">
        <v>44216</v>
      </c>
      <c r="D246" s="93">
        <v>135.19</v>
      </c>
    </row>
    <row r="247" spans="3:4">
      <c r="C247" s="92">
        <v>44217</v>
      </c>
      <c r="D247" s="93">
        <v>133.25</v>
      </c>
    </row>
    <row r="248" spans="3:4">
      <c r="C248" s="92">
        <v>44218</v>
      </c>
      <c r="D248" s="93">
        <v>130.04</v>
      </c>
    </row>
    <row r="249" spans="3:4">
      <c r="C249" s="92">
        <v>44221</v>
      </c>
      <c r="D249" s="93">
        <v>131.83000000000001</v>
      </c>
    </row>
    <row r="250" spans="3:4">
      <c r="C250" s="92">
        <v>44222</v>
      </c>
      <c r="D250" s="93">
        <v>129.05000000000001</v>
      </c>
    </row>
    <row r="251" spans="3:4">
      <c r="C251" s="92">
        <v>44223</v>
      </c>
      <c r="D251" s="93">
        <v>124.95</v>
      </c>
    </row>
    <row r="252" spans="3:4">
      <c r="C252" s="92">
        <v>44224</v>
      </c>
      <c r="D252" s="93">
        <v>124.5</v>
      </c>
    </row>
    <row r="253" spans="3:4">
      <c r="C253" s="92">
        <v>44225</v>
      </c>
      <c r="D253" s="93">
        <v>124</v>
      </c>
    </row>
    <row r="254" spans="3:4">
      <c r="C254" s="92">
        <v>44228</v>
      </c>
      <c r="D254" s="93">
        <v>124.54</v>
      </c>
    </row>
    <row r="255" spans="3:4">
      <c r="C255" s="92">
        <v>44229</v>
      </c>
      <c r="D255" s="93">
        <v>129.47</v>
      </c>
    </row>
    <row r="256" spans="3:4">
      <c r="C256" s="92">
        <v>44230</v>
      </c>
      <c r="D256" s="93">
        <v>129</v>
      </c>
    </row>
    <row r="257" spans="3:4">
      <c r="C257" s="92">
        <v>44231</v>
      </c>
      <c r="D257" s="93">
        <v>127.5</v>
      </c>
    </row>
    <row r="258" spans="3:4">
      <c r="C258" s="92">
        <v>44232</v>
      </c>
      <c r="D258" s="93">
        <v>128.79</v>
      </c>
    </row>
    <row r="259" spans="3:4">
      <c r="C259" s="92">
        <v>44235</v>
      </c>
      <c r="D259" s="93">
        <v>128.69999999999999</v>
      </c>
    </row>
    <row r="260" spans="3:4">
      <c r="C260" s="92">
        <v>44236</v>
      </c>
      <c r="D260" s="93">
        <v>133.97999999999999</v>
      </c>
    </row>
    <row r="261" spans="3:4">
      <c r="C261" s="92">
        <v>44237</v>
      </c>
      <c r="D261" s="93">
        <v>134.12</v>
      </c>
    </row>
    <row r="262" spans="3:4">
      <c r="C262" s="92">
        <v>44238</v>
      </c>
      <c r="D262" s="93">
        <v>135.4</v>
      </c>
    </row>
    <row r="263" spans="3:4">
      <c r="C263" s="92">
        <v>44239</v>
      </c>
      <c r="D263" s="93">
        <v>138.91499999999999</v>
      </c>
    </row>
    <row r="264" spans="3:4">
      <c r="C264" s="92">
        <v>44243</v>
      </c>
      <c r="D264" s="93">
        <v>141.61000000000001</v>
      </c>
    </row>
    <row r="265" spans="3:4">
      <c r="C265" s="92">
        <v>44244</v>
      </c>
      <c r="D265" s="93">
        <v>139.21</v>
      </c>
    </row>
    <row r="266" spans="3:4">
      <c r="C266" s="92">
        <v>44245</v>
      </c>
      <c r="D266" s="93">
        <v>134.85</v>
      </c>
    </row>
    <row r="267" spans="3:4">
      <c r="C267" s="92">
        <v>44246</v>
      </c>
      <c r="D267" s="93">
        <v>136.15</v>
      </c>
    </row>
    <row r="268" spans="3:4">
      <c r="C268" s="92">
        <v>44249</v>
      </c>
      <c r="D268" s="93">
        <v>133.59</v>
      </c>
    </row>
    <row r="269" spans="3:4">
      <c r="C269" s="92">
        <v>44250</v>
      </c>
      <c r="D269" s="93">
        <v>129.1</v>
      </c>
    </row>
    <row r="270" spans="3:4">
      <c r="C270" s="92">
        <v>44251</v>
      </c>
      <c r="D270" s="93">
        <v>129.51</v>
      </c>
    </row>
    <row r="271" spans="3:4">
      <c r="C271" s="92">
        <v>44252</v>
      </c>
      <c r="D271" s="93">
        <v>131.52000000000001</v>
      </c>
    </row>
    <row r="272" spans="3:4">
      <c r="C272" s="92">
        <v>44253</v>
      </c>
      <c r="D272" s="93">
        <v>125.43</v>
      </c>
    </row>
    <row r="273" spans="3:4">
      <c r="C273" s="92">
        <v>44256</v>
      </c>
      <c r="D273" s="93">
        <v>129.63</v>
      </c>
    </row>
    <row r="274" spans="3:4">
      <c r="C274" s="92">
        <v>44257</v>
      </c>
      <c r="D274" s="93">
        <v>128.43</v>
      </c>
    </row>
    <row r="275" spans="3:4">
      <c r="C275" s="92">
        <v>44258</v>
      </c>
      <c r="D275" s="93">
        <v>126.72</v>
      </c>
    </row>
    <row r="276" spans="3:4">
      <c r="C276" s="92">
        <v>44259</v>
      </c>
      <c r="D276" s="93">
        <v>121.95</v>
      </c>
    </row>
    <row r="277" spans="3:4">
      <c r="C277" s="92">
        <v>44260</v>
      </c>
      <c r="D277" s="93">
        <v>120.9</v>
      </c>
    </row>
    <row r="278" spans="3:4">
      <c r="C278" s="92">
        <v>44263</v>
      </c>
      <c r="D278" s="93">
        <v>120.54</v>
      </c>
    </row>
    <row r="279" spans="3:4">
      <c r="C279" s="92">
        <v>44264</v>
      </c>
      <c r="D279" s="93">
        <v>117.07</v>
      </c>
    </row>
    <row r="280" spans="3:4">
      <c r="C280" s="92">
        <v>44265</v>
      </c>
      <c r="D280" s="93">
        <v>117.8</v>
      </c>
    </row>
    <row r="281" spans="3:4">
      <c r="C281" s="92">
        <v>44266</v>
      </c>
      <c r="D281" s="93">
        <v>118.24</v>
      </c>
    </row>
    <row r="282" spans="3:4">
      <c r="C282" s="92">
        <v>44267</v>
      </c>
      <c r="D282" s="93">
        <v>119</v>
      </c>
    </row>
    <row r="283" spans="3:4">
      <c r="C283" s="92">
        <v>44270</v>
      </c>
      <c r="D283" s="93">
        <v>118.65</v>
      </c>
    </row>
    <row r="284" spans="3:4">
      <c r="C284" s="92">
        <v>44271</v>
      </c>
      <c r="D284" s="93">
        <v>119.72</v>
      </c>
    </row>
    <row r="285" spans="3:4">
      <c r="C285" s="92">
        <v>44272</v>
      </c>
      <c r="D285" s="93">
        <v>117.75</v>
      </c>
    </row>
    <row r="286" spans="3:4">
      <c r="C286" s="92">
        <v>44273</v>
      </c>
      <c r="D286" s="93">
        <v>118</v>
      </c>
    </row>
    <row r="287" spans="3:4">
      <c r="C287" s="92">
        <v>44274</v>
      </c>
      <c r="D287" s="93">
        <v>114.38</v>
      </c>
    </row>
    <row r="288" spans="3:4">
      <c r="C288" s="92">
        <v>44277</v>
      </c>
      <c r="D288" s="93">
        <v>114.79</v>
      </c>
    </row>
    <row r="289" spans="3:4">
      <c r="C289" s="92">
        <v>44278</v>
      </c>
      <c r="D289" s="93">
        <v>116.1</v>
      </c>
    </row>
    <row r="290" spans="3:4">
      <c r="C290" s="92">
        <v>44279</v>
      </c>
      <c r="D290" s="93">
        <v>112.47</v>
      </c>
    </row>
    <row r="291" spans="3:4">
      <c r="C291" s="92">
        <v>44280</v>
      </c>
      <c r="D291" s="93">
        <v>108</v>
      </c>
    </row>
    <row r="292" spans="3:4">
      <c r="C292" s="92">
        <v>44281</v>
      </c>
      <c r="D292" s="93">
        <v>112</v>
      </c>
    </row>
    <row r="293" spans="3:4">
      <c r="C293" s="92">
        <v>44284</v>
      </c>
      <c r="D293" s="93">
        <v>116.55</v>
      </c>
    </row>
    <row r="294" spans="3:4">
      <c r="C294" s="92">
        <v>44285</v>
      </c>
      <c r="D294" s="93">
        <v>115.28</v>
      </c>
    </row>
    <row r="295" spans="3:4">
      <c r="C295" s="92">
        <v>44286</v>
      </c>
      <c r="D295" s="93">
        <v>115.79</v>
      </c>
    </row>
    <row r="296" spans="3:4">
      <c r="C296" s="92">
        <v>44287</v>
      </c>
      <c r="D296" s="93">
        <v>122.81</v>
      </c>
    </row>
    <row r="297" spans="3:4">
      <c r="C297" s="92">
        <v>44291</v>
      </c>
      <c r="D297" s="93">
        <v>127.07</v>
      </c>
    </row>
    <row r="298" spans="3:4">
      <c r="C298" s="92">
        <v>44292</v>
      </c>
      <c r="D298" s="93">
        <v>124</v>
      </c>
    </row>
    <row r="299" spans="3:4">
      <c r="C299" s="92">
        <v>44293</v>
      </c>
      <c r="D299" s="93">
        <v>122.44</v>
      </c>
    </row>
    <row r="300" spans="3:4">
      <c r="C300" s="92">
        <v>44294</v>
      </c>
      <c r="D300" s="93">
        <v>121.38</v>
      </c>
    </row>
    <row r="301" spans="3:4">
      <c r="C301" s="92">
        <v>44295</v>
      </c>
      <c r="D301" s="93">
        <v>122.75</v>
      </c>
    </row>
    <row r="302" spans="3:4">
      <c r="C302" s="92">
        <v>44298</v>
      </c>
      <c r="D302" s="93">
        <v>122.21</v>
      </c>
    </row>
    <row r="303" spans="3:4">
      <c r="C303" s="92">
        <v>44299</v>
      </c>
      <c r="D303" s="93">
        <v>122.4</v>
      </c>
    </row>
    <row r="304" spans="3:4">
      <c r="C304" s="92">
        <v>44300</v>
      </c>
      <c r="D304" s="93">
        <v>121.99</v>
      </c>
    </row>
    <row r="305" spans="3:4">
      <c r="C305" s="92">
        <v>44301</v>
      </c>
      <c r="D305" s="93">
        <v>121.7</v>
      </c>
    </row>
    <row r="306" spans="3:4">
      <c r="C306" s="92">
        <v>44302</v>
      </c>
      <c r="D306" s="93">
        <v>119.19</v>
      </c>
    </row>
    <row r="307" spans="3:4">
      <c r="C307" s="92">
        <v>44305</v>
      </c>
      <c r="D307" s="93">
        <v>118</v>
      </c>
    </row>
    <row r="308" spans="3:4">
      <c r="C308" s="92">
        <v>44306</v>
      </c>
      <c r="D308" s="93">
        <v>116.05</v>
      </c>
    </row>
    <row r="309" spans="3:4">
      <c r="C309" s="92">
        <v>44307</v>
      </c>
      <c r="D309" s="93">
        <v>114.5</v>
      </c>
    </row>
    <row r="310" spans="3:4">
      <c r="C310" s="92">
        <v>44308</v>
      </c>
      <c r="D310" s="93">
        <v>117.5</v>
      </c>
    </row>
    <row r="311" spans="3:4">
      <c r="C311" s="92">
        <v>44309</v>
      </c>
      <c r="D311" s="93">
        <v>116.58</v>
      </c>
    </row>
    <row r="312" spans="3:4">
      <c r="C312" s="92">
        <v>44312</v>
      </c>
      <c r="D312" s="93">
        <v>120</v>
      </c>
    </row>
    <row r="313" spans="3:4">
      <c r="C313" s="92">
        <v>44313</v>
      </c>
      <c r="D313" s="93">
        <v>121.5</v>
      </c>
    </row>
    <row r="314" spans="3:4">
      <c r="C314" s="92">
        <v>44314</v>
      </c>
      <c r="D314" s="93">
        <v>120</v>
      </c>
    </row>
    <row r="315" spans="3:4">
      <c r="C315" s="92">
        <v>44315</v>
      </c>
      <c r="D315" s="93">
        <v>120.72</v>
      </c>
    </row>
    <row r="316" spans="3:4">
      <c r="C316" s="92">
        <v>44316</v>
      </c>
      <c r="D316" s="93">
        <v>118.01</v>
      </c>
    </row>
    <row r="317" spans="3:4">
      <c r="C317" s="92">
        <v>44319</v>
      </c>
      <c r="D317" s="93">
        <v>117.47</v>
      </c>
    </row>
    <row r="318" spans="3:4">
      <c r="C318" s="92">
        <v>44320</v>
      </c>
      <c r="D318" s="93">
        <v>115</v>
      </c>
    </row>
    <row r="319" spans="3:4">
      <c r="C319" s="92">
        <v>44321</v>
      </c>
      <c r="D319" s="93">
        <v>116</v>
      </c>
    </row>
    <row r="320" spans="3:4">
      <c r="C320" s="92">
        <v>44322</v>
      </c>
      <c r="D320" s="93">
        <v>115.3</v>
      </c>
    </row>
    <row r="321" spans="3:4">
      <c r="C321" s="92">
        <v>44323</v>
      </c>
      <c r="D321" s="93">
        <v>118.4</v>
      </c>
    </row>
    <row r="322" spans="3:4">
      <c r="C322" s="92">
        <v>44326</v>
      </c>
      <c r="D322" s="93">
        <v>114.98</v>
      </c>
    </row>
    <row r="323" spans="3:4">
      <c r="C323" s="92">
        <v>44327</v>
      </c>
      <c r="D323" s="93">
        <v>109.73</v>
      </c>
    </row>
    <row r="324" spans="3:4">
      <c r="C324" s="92">
        <v>44328</v>
      </c>
      <c r="D324" s="93">
        <v>109.35</v>
      </c>
    </row>
    <row r="325" spans="3:4">
      <c r="C325" s="92">
        <v>44329</v>
      </c>
      <c r="D325" s="93">
        <v>109.36</v>
      </c>
    </row>
    <row r="326" spans="3:4">
      <c r="C326" s="92">
        <v>44330</v>
      </c>
      <c r="D326" s="93">
        <v>110.61</v>
      </c>
    </row>
    <row r="327" spans="3:4">
      <c r="C327" s="92">
        <v>44333</v>
      </c>
      <c r="D327" s="93">
        <v>109.07</v>
      </c>
    </row>
    <row r="328" spans="3:4">
      <c r="C328" s="92">
        <v>44334</v>
      </c>
      <c r="D328" s="93">
        <v>113</v>
      </c>
    </row>
    <row r="329" spans="3:4">
      <c r="C329" s="92">
        <v>44335</v>
      </c>
      <c r="D329" s="93">
        <v>108.5</v>
      </c>
    </row>
    <row r="330" spans="3:4">
      <c r="C330" s="92">
        <v>44336</v>
      </c>
      <c r="D330" s="93">
        <v>112.39</v>
      </c>
    </row>
    <row r="331" spans="3:4">
      <c r="C331" s="92">
        <v>44337</v>
      </c>
      <c r="D331" s="93">
        <v>114</v>
      </c>
    </row>
    <row r="332" spans="3:4">
      <c r="C332" s="92">
        <v>44340</v>
      </c>
      <c r="D332" s="93">
        <v>112.26</v>
      </c>
    </row>
    <row r="333" spans="3:4">
      <c r="C333" s="92">
        <v>44341</v>
      </c>
      <c r="D333" s="93">
        <v>114.85</v>
      </c>
    </row>
    <row r="334" spans="3:4">
      <c r="C334" s="92">
        <v>44342</v>
      </c>
      <c r="D334" s="93">
        <v>114</v>
      </c>
    </row>
    <row r="335" spans="3:4">
      <c r="C335" s="92">
        <v>44343</v>
      </c>
      <c r="D335" s="93">
        <v>116</v>
      </c>
    </row>
    <row r="336" spans="3:4">
      <c r="C336" s="92">
        <v>44344</v>
      </c>
      <c r="D336" s="93">
        <v>116.3</v>
      </c>
    </row>
    <row r="337" spans="3:4">
      <c r="C337" s="92">
        <v>44348</v>
      </c>
      <c r="D337" s="93">
        <v>119.71</v>
      </c>
    </row>
    <row r="338" spans="3:4">
      <c r="C338" s="92">
        <v>44349</v>
      </c>
      <c r="D338" s="93">
        <v>118.9</v>
      </c>
    </row>
    <row r="339" spans="3:4">
      <c r="C339" s="92">
        <v>44350</v>
      </c>
      <c r="D339" s="93">
        <v>118.05</v>
      </c>
    </row>
    <row r="340" spans="3:4">
      <c r="C340" s="92">
        <v>44351</v>
      </c>
      <c r="D340" s="93">
        <v>118.23</v>
      </c>
    </row>
    <row r="341" spans="3:4">
      <c r="C341" s="92">
        <v>44354</v>
      </c>
      <c r="D341" s="93">
        <v>118.14</v>
      </c>
    </row>
    <row r="342" spans="3:4">
      <c r="C342" s="92">
        <v>44355</v>
      </c>
      <c r="D342" s="93">
        <v>117.55</v>
      </c>
    </row>
    <row r="343" spans="3:4">
      <c r="C343" s="92">
        <v>44356</v>
      </c>
      <c r="D343" s="93">
        <v>116</v>
      </c>
    </row>
    <row r="344" spans="3:4">
      <c r="C344" s="92">
        <v>44357</v>
      </c>
      <c r="D344" s="93">
        <v>117.04</v>
      </c>
    </row>
    <row r="345" spans="3:4">
      <c r="C345" s="92">
        <v>44358</v>
      </c>
      <c r="D345" s="93">
        <v>118.29</v>
      </c>
    </row>
    <row r="346" spans="3:4">
      <c r="C346" s="92">
        <v>44361</v>
      </c>
      <c r="D346" s="93">
        <v>118.55</v>
      </c>
    </row>
    <row r="347" spans="3:4">
      <c r="C347" s="92">
        <v>44362</v>
      </c>
      <c r="D347" s="93">
        <v>120.35</v>
      </c>
    </row>
    <row r="348" spans="3:4">
      <c r="C348" s="92">
        <v>44363</v>
      </c>
      <c r="D348" s="93">
        <v>119.55</v>
      </c>
    </row>
    <row r="349" spans="3:4">
      <c r="C349" s="92">
        <v>44364</v>
      </c>
      <c r="D349" s="93">
        <v>117.68</v>
      </c>
    </row>
    <row r="350" spans="3:4">
      <c r="C350" s="92">
        <v>44365</v>
      </c>
      <c r="D350" s="93">
        <v>117.51</v>
      </c>
    </row>
    <row r="351" spans="3:4">
      <c r="C351" s="92">
        <v>44368</v>
      </c>
      <c r="D351" s="93">
        <v>115.38</v>
      </c>
    </row>
    <row r="352" spans="3:4">
      <c r="C352" s="92">
        <v>44369</v>
      </c>
      <c r="D352" s="93">
        <v>113.5</v>
      </c>
    </row>
    <row r="353" spans="3:4">
      <c r="C353" s="92">
        <v>44370</v>
      </c>
      <c r="D353" s="93">
        <v>116.2</v>
      </c>
    </row>
    <row r="354" spans="3:4">
      <c r="C354" s="92">
        <v>44371</v>
      </c>
      <c r="D354" s="93">
        <v>116.72</v>
      </c>
    </row>
    <row r="355" spans="3:4">
      <c r="C355" s="92">
        <v>44372</v>
      </c>
      <c r="D355" s="93">
        <v>117.45</v>
      </c>
    </row>
    <row r="356" spans="3:4">
      <c r="C356" s="92">
        <v>44375</v>
      </c>
      <c r="D356" s="93">
        <v>117.29</v>
      </c>
    </row>
    <row r="357" spans="3:4">
      <c r="C357" s="92">
        <v>44376</v>
      </c>
      <c r="D357" s="93">
        <v>119.4</v>
      </c>
    </row>
    <row r="358" spans="3:4">
      <c r="C358" s="92">
        <v>44377</v>
      </c>
      <c r="D358" s="93">
        <v>120.16</v>
      </c>
    </row>
    <row r="359" spans="3:4">
      <c r="C359" s="92">
        <v>44378</v>
      </c>
      <c r="D359" s="93">
        <v>120.1</v>
      </c>
    </row>
    <row r="360" spans="3:4">
      <c r="C360" s="92">
        <v>44379</v>
      </c>
      <c r="D360" s="93">
        <v>118.75</v>
      </c>
    </row>
    <row r="361" spans="3:4">
      <c r="C361" s="92">
        <v>44383</v>
      </c>
      <c r="D361" s="93">
        <v>119.85</v>
      </c>
    </row>
    <row r="362" spans="3:4">
      <c r="C362" s="92">
        <v>44384</v>
      </c>
      <c r="D362" s="93">
        <v>120.64</v>
      </c>
    </row>
    <row r="363" spans="3:4">
      <c r="C363" s="92">
        <v>44385</v>
      </c>
      <c r="D363" s="93">
        <v>115.87</v>
      </c>
    </row>
    <row r="364" spans="3:4">
      <c r="C364" s="92">
        <v>44386</v>
      </c>
      <c r="D364" s="93">
        <v>118</v>
      </c>
    </row>
    <row r="365" spans="3:4">
      <c r="C365" s="92">
        <v>44389</v>
      </c>
      <c r="D365" s="93">
        <v>121.19</v>
      </c>
    </row>
    <row r="366" spans="3:4">
      <c r="C366" s="92">
        <v>44390</v>
      </c>
      <c r="D366" s="93">
        <v>123.19</v>
      </c>
    </row>
    <row r="367" spans="3:4">
      <c r="C367" s="92">
        <v>44391</v>
      </c>
      <c r="D367" s="93">
        <v>125.15</v>
      </c>
    </row>
    <row r="368" spans="3:4">
      <c r="C368" s="92">
        <v>44392</v>
      </c>
      <c r="D368" s="93">
        <v>120.12</v>
      </c>
    </row>
    <row r="369" spans="3:4">
      <c r="C369" s="92">
        <v>44393</v>
      </c>
      <c r="D369" s="93">
        <v>118.75</v>
      </c>
    </row>
    <row r="370" spans="3:4">
      <c r="C370" s="92">
        <v>44396</v>
      </c>
      <c r="D370" s="93">
        <v>114</v>
      </c>
    </row>
    <row r="371" spans="3:4">
      <c r="C371" s="92">
        <v>44397</v>
      </c>
      <c r="D371" s="93">
        <v>115.88</v>
      </c>
    </row>
    <row r="372" spans="3:4">
      <c r="C372" s="92">
        <v>44398</v>
      </c>
      <c r="D372" s="93">
        <v>116.23</v>
      </c>
    </row>
    <row r="373" spans="3:4">
      <c r="C373" s="92">
        <v>44399</v>
      </c>
      <c r="D373" s="93">
        <v>118.09</v>
      </c>
    </row>
    <row r="374" spans="3:4">
      <c r="C374" s="92">
        <v>44400</v>
      </c>
      <c r="D374" s="93">
        <v>117.65</v>
      </c>
    </row>
    <row r="375" spans="3:4">
      <c r="C375" s="92">
        <v>44403</v>
      </c>
      <c r="D375" s="93">
        <v>115.79</v>
      </c>
    </row>
    <row r="376" spans="3:4">
      <c r="C376" s="92">
        <v>44404</v>
      </c>
      <c r="D376" s="93">
        <v>115.32</v>
      </c>
    </row>
    <row r="377" spans="3:4">
      <c r="C377" s="92">
        <v>44405</v>
      </c>
      <c r="D377" s="93">
        <v>113.94</v>
      </c>
    </row>
    <row r="378" spans="3:4">
      <c r="C378" s="92">
        <v>44406</v>
      </c>
      <c r="D378" s="93">
        <v>116</v>
      </c>
    </row>
    <row r="379" spans="3:4">
      <c r="C379" s="92">
        <v>44407</v>
      </c>
      <c r="D379" s="93">
        <v>115.5</v>
      </c>
    </row>
    <row r="380" spans="3:4">
      <c r="C380" s="92">
        <v>44410</v>
      </c>
      <c r="D380" s="93">
        <v>117.5</v>
      </c>
    </row>
    <row r="381" spans="3:4">
      <c r="C381" s="92">
        <v>44411</v>
      </c>
      <c r="D381" s="93">
        <v>117.31</v>
      </c>
    </row>
    <row r="382" spans="3:4">
      <c r="C382" s="92">
        <v>44412</v>
      </c>
      <c r="D382" s="93">
        <v>118.43</v>
      </c>
    </row>
    <row r="383" spans="3:4">
      <c r="C383" s="92">
        <v>44413</v>
      </c>
      <c r="D383" s="93">
        <v>119.07</v>
      </c>
    </row>
    <row r="384" spans="3:4">
      <c r="C384" s="92">
        <v>44414</v>
      </c>
      <c r="D384" s="93">
        <v>118.37</v>
      </c>
    </row>
    <row r="385" spans="3:4">
      <c r="C385" s="92">
        <v>44417</v>
      </c>
      <c r="D385" s="93">
        <v>118.42</v>
      </c>
    </row>
    <row r="386" spans="3:4">
      <c r="C386" s="92">
        <v>44418</v>
      </c>
      <c r="D386" s="93">
        <v>118.5</v>
      </c>
    </row>
    <row r="387" spans="3:4">
      <c r="C387" s="92">
        <v>44419</v>
      </c>
      <c r="D387" s="93">
        <v>116.5</v>
      </c>
    </row>
    <row r="388" spans="3:4">
      <c r="C388" s="92">
        <v>44420</v>
      </c>
      <c r="D388" s="93">
        <v>115.55</v>
      </c>
    </row>
    <row r="389" spans="3:4">
      <c r="C389" s="92">
        <v>44421</v>
      </c>
      <c r="D389" s="93">
        <v>115.07</v>
      </c>
    </row>
    <row r="390" spans="3:4">
      <c r="C390" s="92">
        <v>44424</v>
      </c>
      <c r="D390" s="93">
        <v>115.1</v>
      </c>
    </row>
    <row r="391" spans="3:4">
      <c r="C391" s="92">
        <v>44425</v>
      </c>
      <c r="D391" s="93">
        <v>113.73</v>
      </c>
    </row>
    <row r="392" spans="3:4">
      <c r="C392" s="92">
        <v>44426</v>
      </c>
      <c r="D392" s="93">
        <v>111.74</v>
      </c>
    </row>
    <row r="393" spans="3:4">
      <c r="C393" s="92">
        <v>44427</v>
      </c>
      <c r="D393" s="93">
        <v>109</v>
      </c>
    </row>
    <row r="394" spans="3:4">
      <c r="C394" s="92">
        <v>44428</v>
      </c>
      <c r="D394" s="93">
        <v>109.14</v>
      </c>
    </row>
    <row r="395" spans="3:4">
      <c r="C395" s="92">
        <v>44431</v>
      </c>
      <c r="D395" s="93">
        <v>110.08</v>
      </c>
    </row>
    <row r="396" spans="3:4">
      <c r="C396" s="92">
        <v>44432</v>
      </c>
      <c r="D396" s="93">
        <v>111.82</v>
      </c>
    </row>
    <row r="397" spans="3:4">
      <c r="C397" s="92">
        <v>44433</v>
      </c>
      <c r="D397" s="93">
        <v>115.71</v>
      </c>
    </row>
    <row r="398" spans="3:4">
      <c r="C398" s="92">
        <v>44434</v>
      </c>
      <c r="D398" s="93">
        <v>117.98</v>
      </c>
    </row>
    <row r="399" spans="3:4">
      <c r="C399" s="92">
        <v>44435</v>
      </c>
      <c r="D399" s="93">
        <v>118.33</v>
      </c>
    </row>
    <row r="400" spans="3:4">
      <c r="C400" s="92">
        <v>44438</v>
      </c>
      <c r="D400" s="93">
        <v>118.88</v>
      </c>
    </row>
    <row r="401" spans="3:4">
      <c r="C401" s="92">
        <v>44439</v>
      </c>
      <c r="D401" s="93">
        <v>120.01</v>
      </c>
    </row>
    <row r="402" spans="3:4">
      <c r="C402" s="92">
        <v>44440</v>
      </c>
      <c r="D402" s="93">
        <v>120.215</v>
      </c>
    </row>
    <row r="403" spans="3:4">
      <c r="C403" s="92">
        <v>44441</v>
      </c>
      <c r="D403" s="93">
        <v>120.94</v>
      </c>
    </row>
    <row r="404" spans="3:4">
      <c r="C404" s="92">
        <v>44442</v>
      </c>
      <c r="D404" s="93">
        <v>121.58</v>
      </c>
    </row>
    <row r="405" spans="3:4">
      <c r="C405" s="92">
        <v>44446</v>
      </c>
      <c r="D405" s="93">
        <v>124.62</v>
      </c>
    </row>
    <row r="406" spans="3:4">
      <c r="C406" s="92">
        <v>44447</v>
      </c>
      <c r="D406" s="93">
        <v>122.97</v>
      </c>
    </row>
    <row r="407" spans="3:4">
      <c r="C407" s="92">
        <v>44448</v>
      </c>
      <c r="D407" s="93">
        <v>122.19</v>
      </c>
    </row>
    <row r="408" spans="3:4">
      <c r="C408" s="92">
        <v>44449</v>
      </c>
      <c r="D408" s="93">
        <v>123.02</v>
      </c>
    </row>
    <row r="409" spans="3:4">
      <c r="C409" s="92">
        <v>44452</v>
      </c>
      <c r="D409" s="93">
        <v>122.94</v>
      </c>
    </row>
    <row r="410" spans="3:4">
      <c r="C410" s="92">
        <v>44453</v>
      </c>
      <c r="D410" s="93">
        <v>123.63</v>
      </c>
    </row>
    <row r="411" spans="3:4">
      <c r="C411" s="92">
        <v>44454</v>
      </c>
      <c r="D411" s="93">
        <v>122.405</v>
      </c>
    </row>
    <row r="412" spans="3:4">
      <c r="C412" s="92">
        <v>44455</v>
      </c>
      <c r="D412" s="93">
        <v>120</v>
      </c>
    </row>
    <row r="413" spans="3:4">
      <c r="C413" s="92">
        <v>44456</v>
      </c>
      <c r="D413" s="93">
        <v>120.19</v>
      </c>
    </row>
    <row r="414" spans="3:4">
      <c r="C414" s="92">
        <v>44459</v>
      </c>
      <c r="D414" s="93">
        <v>115.2</v>
      </c>
    </row>
    <row r="415" spans="3:4">
      <c r="C415" s="92">
        <v>44460</v>
      </c>
      <c r="D415" s="93">
        <v>115.65</v>
      </c>
    </row>
    <row r="416" spans="3:4">
      <c r="C416" s="92">
        <v>44461</v>
      </c>
      <c r="D416" s="93">
        <v>115.23</v>
      </c>
    </row>
    <row r="417" spans="3:4">
      <c r="C417" s="92">
        <v>44462</v>
      </c>
      <c r="D417" s="93">
        <v>116.97</v>
      </c>
    </row>
    <row r="418" spans="3:4">
      <c r="C418" s="92">
        <v>44463</v>
      </c>
      <c r="D418" s="93">
        <v>116</v>
      </c>
    </row>
    <row r="419" spans="3:4">
      <c r="C419" s="92">
        <v>44466</v>
      </c>
      <c r="D419" s="93">
        <v>115.7</v>
      </c>
    </row>
    <row r="420" spans="3:4">
      <c r="C420" s="92">
        <v>44467</v>
      </c>
      <c r="D420" s="93">
        <v>114.33</v>
      </c>
    </row>
    <row r="421" spans="3:4">
      <c r="C421" s="92">
        <v>44468</v>
      </c>
      <c r="D421" s="93">
        <v>112.3</v>
      </c>
    </row>
    <row r="422" spans="3:4">
      <c r="C422" s="92">
        <v>44469</v>
      </c>
      <c r="D422" s="93">
        <v>112.43</v>
      </c>
    </row>
    <row r="423" spans="3:4">
      <c r="C423" s="92">
        <v>44470</v>
      </c>
      <c r="D423" s="93">
        <v>112</v>
      </c>
    </row>
    <row r="424" spans="3:4">
      <c r="C424" s="92">
        <v>44473</v>
      </c>
      <c r="D424" s="93">
        <v>111</v>
      </c>
    </row>
    <row r="425" spans="3:4">
      <c r="C425" s="92">
        <v>44474</v>
      </c>
      <c r="D425" s="93">
        <v>109.8</v>
      </c>
    </row>
    <row r="426" spans="3:4">
      <c r="C426" s="92">
        <v>44475</v>
      </c>
      <c r="D426" s="93">
        <v>108.44</v>
      </c>
    </row>
    <row r="427" spans="3:4">
      <c r="C427" s="92">
        <v>44476</v>
      </c>
      <c r="D427" s="93">
        <v>111</v>
      </c>
    </row>
    <row r="428" spans="3:4">
      <c r="C428" s="92">
        <v>44477</v>
      </c>
      <c r="D428" s="93">
        <v>110.98</v>
      </c>
    </row>
    <row r="429" spans="3:4">
      <c r="C429" s="92">
        <v>44480</v>
      </c>
      <c r="D429" s="93">
        <v>110.08</v>
      </c>
    </row>
    <row r="430" spans="3:4">
      <c r="C430" s="92">
        <v>44481</v>
      </c>
      <c r="D430" s="93">
        <v>110.47</v>
      </c>
    </row>
    <row r="431" spans="3:4">
      <c r="C431" s="92">
        <v>44482</v>
      </c>
      <c r="D431" s="93">
        <v>109.32</v>
      </c>
    </row>
    <row r="432" spans="3:4">
      <c r="C432" s="92">
        <v>44483</v>
      </c>
      <c r="D432" s="93">
        <v>114.14</v>
      </c>
    </row>
    <row r="433" spans="3:4">
      <c r="C433" s="92">
        <v>44484</v>
      </c>
      <c r="D433" s="93">
        <v>114.78</v>
      </c>
    </row>
    <row r="434" spans="3:4">
      <c r="C434" s="92">
        <v>44487</v>
      </c>
      <c r="D434" s="93">
        <v>113.42</v>
      </c>
    </row>
    <row r="435" spans="3:4">
      <c r="C435" s="92">
        <v>44488</v>
      </c>
      <c r="D435" s="93">
        <v>115.8</v>
      </c>
    </row>
    <row r="436" spans="3:4">
      <c r="C436" s="92">
        <v>44489</v>
      </c>
      <c r="D436" s="93">
        <v>116.88</v>
      </c>
    </row>
    <row r="437" spans="3:4">
      <c r="C437" s="92">
        <v>44490</v>
      </c>
      <c r="D437" s="93">
        <v>115.01</v>
      </c>
    </row>
    <row r="438" spans="3:4">
      <c r="C438" s="92">
        <v>44491</v>
      </c>
      <c r="D438" s="93">
        <v>116.24</v>
      </c>
    </row>
    <row r="439" spans="3:4">
      <c r="C439" s="92">
        <v>44494</v>
      </c>
      <c r="D439" s="93">
        <v>114.4</v>
      </c>
    </row>
    <row r="440" spans="3:4">
      <c r="C440" s="92">
        <v>44495</v>
      </c>
      <c r="D440" s="93">
        <v>114.94</v>
      </c>
    </row>
    <row r="441" spans="3:4">
      <c r="C441" s="92">
        <v>44496</v>
      </c>
      <c r="D441" s="93">
        <v>114.03</v>
      </c>
    </row>
    <row r="442" spans="3:4">
      <c r="C442" s="92">
        <v>44497</v>
      </c>
      <c r="D442" s="93">
        <v>113.66</v>
      </c>
    </row>
    <row r="443" spans="3:4">
      <c r="C443" s="92">
        <v>44498</v>
      </c>
      <c r="D443" s="93">
        <v>114.07</v>
      </c>
    </row>
    <row r="444" spans="3:4">
      <c r="C444" s="92">
        <v>44501</v>
      </c>
      <c r="D444" s="93">
        <v>113.58</v>
      </c>
    </row>
    <row r="445" spans="3:4">
      <c r="C445" s="92">
        <v>44502</v>
      </c>
      <c r="D445" s="93">
        <v>113.59</v>
      </c>
    </row>
    <row r="446" spans="3:4">
      <c r="C446" s="92">
        <v>44503</v>
      </c>
      <c r="D446" s="93">
        <v>113.44</v>
      </c>
    </row>
    <row r="447" spans="3:4">
      <c r="C447" s="92">
        <v>44504</v>
      </c>
      <c r="D447" s="93">
        <v>113.37</v>
      </c>
    </row>
    <row r="448" spans="3:4">
      <c r="C448" s="92">
        <v>44505</v>
      </c>
      <c r="D448" s="93">
        <v>118.17</v>
      </c>
    </row>
    <row r="449" spans="3:4">
      <c r="C449" s="92">
        <v>44508</v>
      </c>
      <c r="D449" s="93">
        <v>118.39</v>
      </c>
    </row>
    <row r="450" spans="3:4">
      <c r="C450" s="92">
        <v>44509</v>
      </c>
      <c r="D450" s="93">
        <v>121.25</v>
      </c>
    </row>
    <row r="451" spans="3:4">
      <c r="C451" s="92">
        <v>44510</v>
      </c>
      <c r="D451" s="93">
        <v>119.6</v>
      </c>
    </row>
    <row r="452" spans="3:4">
      <c r="C452" s="92">
        <v>44511</v>
      </c>
      <c r="D452" s="93">
        <v>119.26</v>
      </c>
    </row>
    <row r="453" spans="3:4">
      <c r="C453" s="92">
        <v>44512</v>
      </c>
      <c r="D453" s="93">
        <v>118.39</v>
      </c>
    </row>
    <row r="454" spans="3:4">
      <c r="C454" s="92">
        <v>44515</v>
      </c>
      <c r="D454" s="93">
        <v>119.32</v>
      </c>
    </row>
    <row r="455" spans="3:4">
      <c r="C455" s="92">
        <v>44516</v>
      </c>
      <c r="D455" s="93">
        <v>117.69</v>
      </c>
    </row>
    <row r="456" spans="3:4">
      <c r="C456" s="92">
        <v>44517</v>
      </c>
      <c r="D456" s="93">
        <v>118</v>
      </c>
    </row>
    <row r="457" spans="3:4">
      <c r="C457" s="92">
        <v>44518</v>
      </c>
      <c r="D457" s="93">
        <v>119.97</v>
      </c>
    </row>
    <row r="458" spans="3:4">
      <c r="C458" s="92">
        <v>44519</v>
      </c>
      <c r="D458" s="93">
        <v>122.03</v>
      </c>
    </row>
    <row r="459" spans="3:4">
      <c r="C459" s="92">
        <v>44522</v>
      </c>
      <c r="D459" s="93">
        <v>123.5</v>
      </c>
    </row>
    <row r="460" spans="3:4">
      <c r="C460" s="92">
        <v>44523</v>
      </c>
      <c r="D460" s="93">
        <v>122.72</v>
      </c>
    </row>
    <row r="461" spans="3:4">
      <c r="C461" s="92">
        <v>44524</v>
      </c>
      <c r="D461" s="93">
        <v>120</v>
      </c>
    </row>
    <row r="462" spans="3:4">
      <c r="C462" s="92">
        <v>44526</v>
      </c>
      <c r="D462" s="93">
        <v>117.5</v>
      </c>
    </row>
    <row r="463" spans="3:4">
      <c r="C463" s="92">
        <v>44529</v>
      </c>
      <c r="D463" s="93">
        <v>118.36</v>
      </c>
    </row>
    <row r="464" spans="3:4">
      <c r="C464" s="92">
        <v>44530</v>
      </c>
      <c r="D464" s="93">
        <v>118.1</v>
      </c>
    </row>
    <row r="465" spans="3:4">
      <c r="C465" s="92">
        <v>44531</v>
      </c>
      <c r="D465" s="93">
        <v>119.22</v>
      </c>
    </row>
    <row r="466" spans="3:4">
      <c r="C466" s="92">
        <v>44532</v>
      </c>
      <c r="D466" s="93">
        <v>120.35</v>
      </c>
    </row>
    <row r="467" spans="3:4">
      <c r="C467" s="92">
        <v>44533</v>
      </c>
      <c r="D467" s="93">
        <v>121</v>
      </c>
    </row>
    <row r="468" spans="3:4">
      <c r="C468" s="92">
        <v>44536</v>
      </c>
      <c r="D468" s="93">
        <v>118.89</v>
      </c>
    </row>
    <row r="469" spans="3:4">
      <c r="C469" s="92">
        <v>44537</v>
      </c>
      <c r="D469" s="93">
        <v>120.54</v>
      </c>
    </row>
    <row r="470" spans="3:4">
      <c r="C470" s="92">
        <v>44538</v>
      </c>
      <c r="D470" s="93">
        <v>121.63</v>
      </c>
    </row>
    <row r="471" spans="3:4">
      <c r="C471" s="92">
        <v>44539</v>
      </c>
      <c r="D471" s="93">
        <v>121.18</v>
      </c>
    </row>
    <row r="472" spans="3:4">
      <c r="C472" s="92">
        <v>44540</v>
      </c>
      <c r="D472" s="93">
        <v>120</v>
      </c>
    </row>
    <row r="473" spans="3:4">
      <c r="C473" s="92">
        <v>44543</v>
      </c>
      <c r="D473" s="93">
        <v>118.86</v>
      </c>
    </row>
    <row r="474" spans="3:4">
      <c r="C474" s="92">
        <v>44544</v>
      </c>
      <c r="D474" s="93">
        <v>115.44</v>
      </c>
    </row>
    <row r="475" spans="3:4">
      <c r="C475" s="92">
        <v>44545</v>
      </c>
      <c r="D475" s="93">
        <v>116.79</v>
      </c>
    </row>
    <row r="476" spans="3:4">
      <c r="C476" s="92">
        <v>44546</v>
      </c>
      <c r="D476" s="93">
        <v>120.34</v>
      </c>
    </row>
    <row r="477" spans="3:4">
      <c r="C477" s="92">
        <v>44547</v>
      </c>
      <c r="D477" s="93">
        <v>116.29</v>
      </c>
    </row>
    <row r="478" spans="3:4">
      <c r="C478" s="92">
        <v>44550</v>
      </c>
      <c r="D478" s="93">
        <v>115.92</v>
      </c>
    </row>
    <row r="479" spans="3:4">
      <c r="C479" s="92">
        <v>44551</v>
      </c>
      <c r="D479" s="93">
        <v>116.07</v>
      </c>
    </row>
    <row r="480" spans="3:4">
      <c r="C480" s="92">
        <v>44552</v>
      </c>
      <c r="D480" s="93">
        <v>116.92</v>
      </c>
    </row>
    <row r="481" spans="3:4">
      <c r="C481" s="92">
        <v>44553</v>
      </c>
      <c r="D481" s="93">
        <v>120.96</v>
      </c>
    </row>
    <row r="482" spans="3:4">
      <c r="C482" s="92">
        <v>44557</v>
      </c>
      <c r="D482" s="93">
        <v>121.22</v>
      </c>
    </row>
    <row r="483" spans="3:4">
      <c r="C483" s="92">
        <v>44558</v>
      </c>
      <c r="D483" s="93">
        <v>123.38</v>
      </c>
    </row>
    <row r="484" spans="3:4">
      <c r="C484" s="92">
        <v>44559</v>
      </c>
      <c r="D484" s="93">
        <v>121.8</v>
      </c>
    </row>
    <row r="485" spans="3:4">
      <c r="C485" s="92">
        <v>44560</v>
      </c>
      <c r="D485" s="93">
        <v>121</v>
      </c>
    </row>
    <row r="486" spans="3:4">
      <c r="C486" s="92">
        <v>44561</v>
      </c>
      <c r="D486" s="93">
        <v>121.35</v>
      </c>
    </row>
    <row r="487" spans="3:4">
      <c r="C487" s="92">
        <v>44564</v>
      </c>
      <c r="D487" s="93">
        <v>124.125</v>
      </c>
    </row>
    <row r="488" spans="3:4">
      <c r="C488" s="92">
        <v>44565</v>
      </c>
      <c r="D488" s="93">
        <v>130.87</v>
      </c>
    </row>
    <row r="489" spans="3:4">
      <c r="C489" s="92">
        <v>44566</v>
      </c>
      <c r="D489" s="93">
        <v>130.71</v>
      </c>
    </row>
    <row r="490" spans="3:4">
      <c r="C490" s="92">
        <v>44567</v>
      </c>
      <c r="D490" s="93">
        <v>127</v>
      </c>
    </row>
    <row r="491" spans="3:4">
      <c r="C491" s="92">
        <v>44568</v>
      </c>
      <c r="D491" s="93">
        <v>126.55</v>
      </c>
    </row>
    <row r="492" spans="3:4">
      <c r="C492" s="92">
        <v>44571</v>
      </c>
      <c r="D492" s="93">
        <v>125.11</v>
      </c>
    </row>
    <row r="493" spans="3:4">
      <c r="C493" s="92">
        <v>44572</v>
      </c>
      <c r="D493" s="93">
        <v>126.54</v>
      </c>
    </row>
    <row r="494" spans="3:4">
      <c r="C494" s="92">
        <v>44573</v>
      </c>
      <c r="D494" s="93">
        <v>130.5</v>
      </c>
    </row>
    <row r="495" spans="3:4">
      <c r="C495" s="92">
        <v>44574</v>
      </c>
      <c r="D495" s="93">
        <v>140.75</v>
      </c>
    </row>
    <row r="496" spans="3:4">
      <c r="C496" s="92">
        <v>44575</v>
      </c>
      <c r="D496" s="93">
        <v>136.09</v>
      </c>
    </row>
    <row r="497" spans="3:4">
      <c r="C497" s="92">
        <v>44579</v>
      </c>
      <c r="D497" s="93">
        <v>136.75</v>
      </c>
    </row>
    <row r="498" spans="3:4">
      <c r="C498" s="92">
        <v>44580</v>
      </c>
      <c r="D498" s="93">
        <v>134.62</v>
      </c>
    </row>
    <row r="499" spans="3:4">
      <c r="C499" s="92">
        <v>44581</v>
      </c>
      <c r="D499" s="93">
        <v>131.91999999999999</v>
      </c>
    </row>
    <row r="500" spans="3:4">
      <c r="C500" s="92">
        <v>44582</v>
      </c>
      <c r="D500" s="93">
        <v>127.08</v>
      </c>
    </row>
    <row r="501" spans="3:4">
      <c r="C501" s="92">
        <v>44585</v>
      </c>
      <c r="D501" s="93">
        <v>123.77</v>
      </c>
    </row>
    <row r="502" spans="3:4">
      <c r="C502" s="92">
        <v>44586</v>
      </c>
      <c r="D502" s="93">
        <v>125.49</v>
      </c>
    </row>
    <row r="503" spans="3:4">
      <c r="C503" s="92">
        <v>44587</v>
      </c>
      <c r="D503" s="93">
        <v>125.38</v>
      </c>
    </row>
    <row r="504" spans="3:4">
      <c r="C504" s="92">
        <v>44588</v>
      </c>
      <c r="D504" s="93">
        <v>124</v>
      </c>
    </row>
    <row r="505" spans="3:4">
      <c r="C505" s="92">
        <v>44589</v>
      </c>
      <c r="D505" s="93">
        <v>118.71</v>
      </c>
    </row>
    <row r="506" spans="3:4">
      <c r="C506" s="92">
        <v>44592</v>
      </c>
      <c r="D506" s="93">
        <v>119.52</v>
      </c>
    </row>
    <row r="507" spans="3:4">
      <c r="C507" s="92">
        <v>44593</v>
      </c>
      <c r="D507" s="93">
        <v>122.9</v>
      </c>
    </row>
    <row r="508" spans="3:4">
      <c r="C508" s="92">
        <v>44594</v>
      </c>
      <c r="D508" s="93">
        <v>126.23</v>
      </c>
    </row>
    <row r="509" spans="3:4">
      <c r="C509" s="92">
        <v>44595</v>
      </c>
      <c r="D509" s="93">
        <v>121.45</v>
      </c>
    </row>
    <row r="510" spans="3:4">
      <c r="C510" s="92">
        <v>44596</v>
      </c>
      <c r="D510" s="93">
        <v>120.44</v>
      </c>
    </row>
    <row r="511" spans="3:4">
      <c r="C511" s="92">
        <v>44599</v>
      </c>
      <c r="D511" s="93">
        <v>122.56</v>
      </c>
    </row>
    <row r="512" spans="3:4">
      <c r="C512" s="92">
        <v>44600</v>
      </c>
      <c r="D512" s="93">
        <v>122</v>
      </c>
    </row>
    <row r="513" spans="3:4">
      <c r="C513" s="92">
        <v>44601</v>
      </c>
      <c r="D513" s="93">
        <v>124.88</v>
      </c>
    </row>
    <row r="514" spans="3:4">
      <c r="C514" s="92">
        <v>44602</v>
      </c>
      <c r="D514" s="93">
        <v>124.8</v>
      </c>
    </row>
    <row r="515" spans="3:4">
      <c r="C515" s="92">
        <v>44603</v>
      </c>
      <c r="D515" s="93">
        <v>125.5</v>
      </c>
    </row>
    <row r="516" spans="3:4">
      <c r="C516" s="92">
        <v>44606</v>
      </c>
      <c r="D516" s="93">
        <v>119.95</v>
      </c>
    </row>
    <row r="517" spans="3:4">
      <c r="C517" s="92">
        <v>44607</v>
      </c>
      <c r="D517" s="93">
        <v>122.015</v>
      </c>
    </row>
    <row r="518" spans="3:4">
      <c r="C518" s="92">
        <v>44608</v>
      </c>
      <c r="D518" s="93">
        <v>123.14</v>
      </c>
    </row>
    <row r="519" spans="3:4">
      <c r="C519" s="92">
        <v>44609</v>
      </c>
      <c r="D519" s="93">
        <v>122.49</v>
      </c>
    </row>
    <row r="520" spans="3:4">
      <c r="C520" s="92">
        <v>44610</v>
      </c>
      <c r="D520" s="93">
        <v>120.52</v>
      </c>
    </row>
    <row r="521" spans="3:4">
      <c r="C521" s="92">
        <v>44614</v>
      </c>
      <c r="D521" s="93">
        <v>117.5</v>
      </c>
    </row>
    <row r="522" spans="3:4">
      <c r="C522" s="92">
        <v>44615</v>
      </c>
      <c r="D522" s="93">
        <v>118.55</v>
      </c>
    </row>
    <row r="523" spans="3:4">
      <c r="C523" s="92">
        <v>44616</v>
      </c>
      <c r="D523" s="93">
        <v>108</v>
      </c>
    </row>
    <row r="524" spans="3:4">
      <c r="C524" s="92">
        <v>44617</v>
      </c>
      <c r="D524" s="93">
        <v>112.29</v>
      </c>
    </row>
    <row r="525" spans="3:4">
      <c r="C525" s="92">
        <v>44620</v>
      </c>
      <c r="D525" s="93">
        <v>109.37</v>
      </c>
    </row>
    <row r="526" spans="3:4">
      <c r="C526" s="92">
        <v>44621</v>
      </c>
      <c r="D526" s="93">
        <v>110</v>
      </c>
    </row>
    <row r="527" spans="3:4">
      <c r="C527" s="92">
        <v>44622</v>
      </c>
      <c r="D527" s="93">
        <v>108.4</v>
      </c>
    </row>
    <row r="528" spans="3:4">
      <c r="C528" s="92">
        <v>44623</v>
      </c>
      <c r="D528" s="93">
        <v>109.91</v>
      </c>
    </row>
    <row r="529" spans="3:4">
      <c r="C529" s="92">
        <v>44624</v>
      </c>
      <c r="D529" s="93">
        <v>107</v>
      </c>
    </row>
    <row r="530" spans="3:4">
      <c r="C530" s="92">
        <v>44627</v>
      </c>
      <c r="D530" s="93">
        <v>103.29</v>
      </c>
    </row>
    <row r="531" spans="3:4">
      <c r="C531" s="92">
        <v>44628</v>
      </c>
      <c r="D531" s="93">
        <v>100.21</v>
      </c>
    </row>
    <row r="532" spans="3:4">
      <c r="C532" s="92">
        <v>44629</v>
      </c>
      <c r="D532" s="93">
        <v>104.505</v>
      </c>
    </row>
    <row r="533" spans="3:4">
      <c r="C533" s="92">
        <v>44630</v>
      </c>
      <c r="D533" s="93">
        <v>104.19</v>
      </c>
    </row>
    <row r="534" spans="3:4">
      <c r="C534" s="92">
        <v>44631</v>
      </c>
      <c r="D534" s="93">
        <v>105.36</v>
      </c>
    </row>
    <row r="535" spans="3:4">
      <c r="C535" s="92">
        <v>44634</v>
      </c>
      <c r="D535" s="93">
        <v>101.52</v>
      </c>
    </row>
    <row r="536" spans="3:4">
      <c r="C536" s="92">
        <v>44635</v>
      </c>
      <c r="D536" s="93">
        <v>98.03</v>
      </c>
    </row>
    <row r="537" spans="3:4">
      <c r="C537" s="92">
        <v>44636</v>
      </c>
      <c r="D537" s="93">
        <v>102.99</v>
      </c>
    </row>
    <row r="538" spans="3:4">
      <c r="C538" s="92">
        <v>44637</v>
      </c>
      <c r="D538" s="93">
        <v>105.75</v>
      </c>
    </row>
    <row r="539" spans="3:4">
      <c r="C539" s="92">
        <v>44638</v>
      </c>
      <c r="D539" s="93">
        <v>105.71</v>
      </c>
    </row>
    <row r="540" spans="3:4">
      <c r="C540" s="92">
        <v>44641</v>
      </c>
      <c r="D540" s="93">
        <v>106.72</v>
      </c>
    </row>
    <row r="541" spans="3:4">
      <c r="C541" s="92">
        <v>44642</v>
      </c>
      <c r="D541" s="93">
        <v>106.39</v>
      </c>
    </row>
    <row r="542" spans="3:4">
      <c r="C542" s="92">
        <v>44643</v>
      </c>
      <c r="D542" s="93">
        <v>106.5</v>
      </c>
    </row>
    <row r="543" spans="3:4">
      <c r="C543" s="92">
        <v>44644</v>
      </c>
      <c r="D543" s="93">
        <v>106.78</v>
      </c>
    </row>
    <row r="544" spans="3:4">
      <c r="C544" s="92">
        <v>44645</v>
      </c>
      <c r="D544" s="93">
        <v>107.69</v>
      </c>
    </row>
    <row r="545" spans="3:4">
      <c r="C545" s="92">
        <v>44648</v>
      </c>
      <c r="D545" s="93">
        <v>105.62</v>
      </c>
    </row>
    <row r="546" spans="3:4">
      <c r="C546" s="92">
        <v>44649</v>
      </c>
      <c r="D546" s="93">
        <v>107.91500000000001</v>
      </c>
    </row>
    <row r="547" spans="3:4">
      <c r="C547" s="92">
        <v>44650</v>
      </c>
      <c r="D547" s="93">
        <v>107.79</v>
      </c>
    </row>
    <row r="548" spans="3:4">
      <c r="C548" s="92">
        <v>44651</v>
      </c>
      <c r="D548" s="93">
        <v>106.96</v>
      </c>
    </row>
    <row r="549" spans="3:4">
      <c r="C549" s="92">
        <v>44652</v>
      </c>
      <c r="D549" s="93">
        <v>105.77</v>
      </c>
    </row>
    <row r="550" spans="3:4">
      <c r="C550" s="92">
        <v>44655</v>
      </c>
      <c r="D550" s="93">
        <v>104.02</v>
      </c>
    </row>
    <row r="551" spans="3:4">
      <c r="C551" s="92">
        <v>44656</v>
      </c>
      <c r="D551" s="93">
        <v>104.48</v>
      </c>
    </row>
    <row r="552" spans="3:4">
      <c r="C552" s="92">
        <v>44657</v>
      </c>
      <c r="D552" s="93">
        <v>100.42</v>
      </c>
    </row>
    <row r="553" spans="3:4">
      <c r="C553" s="92">
        <v>44658</v>
      </c>
      <c r="D553" s="93">
        <v>100.42</v>
      </c>
    </row>
    <row r="554" spans="3:4">
      <c r="C554" s="92">
        <v>44659</v>
      </c>
      <c r="D554" s="93">
        <v>100.62</v>
      </c>
    </row>
    <row r="555" spans="3:4">
      <c r="C555" s="92">
        <v>44662</v>
      </c>
      <c r="D555" s="93">
        <v>98.22</v>
      </c>
    </row>
    <row r="556" spans="3:4">
      <c r="C556" s="92">
        <v>44663</v>
      </c>
      <c r="D556" s="93">
        <v>100</v>
      </c>
    </row>
    <row r="557" spans="3:4">
      <c r="C557" s="92">
        <v>44664</v>
      </c>
      <c r="D557" s="93">
        <v>99.8</v>
      </c>
    </row>
    <row r="558" spans="3:4">
      <c r="C558" s="92">
        <v>44665</v>
      </c>
      <c r="D558" s="93">
        <v>104</v>
      </c>
    </row>
    <row r="559" spans="3:4">
      <c r="C559" s="92">
        <v>44669</v>
      </c>
      <c r="D559" s="93">
        <v>97.95</v>
      </c>
    </row>
    <row r="560" spans="3:4">
      <c r="C560" s="92">
        <v>44670</v>
      </c>
      <c r="D560" s="93">
        <v>98.44</v>
      </c>
    </row>
    <row r="561" spans="3:4">
      <c r="C561" s="92">
        <v>44671</v>
      </c>
      <c r="D561" s="93">
        <v>100.4</v>
      </c>
    </row>
    <row r="562" spans="3:4">
      <c r="C562" s="92">
        <v>44672</v>
      </c>
      <c r="D562" s="93">
        <v>99.75</v>
      </c>
    </row>
    <row r="563" spans="3:4">
      <c r="C563" s="92">
        <v>44673</v>
      </c>
      <c r="D563" s="93">
        <v>97.03</v>
      </c>
    </row>
    <row r="564" spans="3:4">
      <c r="C564" s="92">
        <v>44676</v>
      </c>
      <c r="D564" s="93">
        <v>95.05</v>
      </c>
    </row>
    <row r="565" spans="3:4">
      <c r="C565" s="92">
        <v>44677</v>
      </c>
      <c r="D565" s="93">
        <v>94.94</v>
      </c>
    </row>
    <row r="566" spans="3:4">
      <c r="C566" s="92">
        <v>44678</v>
      </c>
      <c r="D566" s="93">
        <v>91.84</v>
      </c>
    </row>
    <row r="567" spans="3:4">
      <c r="C567" s="92">
        <v>44679</v>
      </c>
      <c r="D567" s="93">
        <v>92.16</v>
      </c>
    </row>
    <row r="568" spans="3:4">
      <c r="C568" s="92">
        <v>44680</v>
      </c>
      <c r="D568" s="93">
        <v>93.18</v>
      </c>
    </row>
    <row r="569" spans="3:4">
      <c r="C569" s="92">
        <v>44683</v>
      </c>
      <c r="D569" s="93">
        <v>92.5</v>
      </c>
    </row>
    <row r="570" spans="3:4">
      <c r="C570" s="92">
        <v>44684</v>
      </c>
      <c r="D570" s="93">
        <v>92.78</v>
      </c>
    </row>
    <row r="571" spans="3:4">
      <c r="C571" s="92">
        <v>44685</v>
      </c>
      <c r="D571" s="93">
        <v>93.91</v>
      </c>
    </row>
    <row r="572" spans="3:4">
      <c r="C572" s="92">
        <v>44686</v>
      </c>
      <c r="D572" s="93">
        <v>94.04</v>
      </c>
    </row>
    <row r="573" spans="3:4">
      <c r="C573" s="92">
        <v>44687</v>
      </c>
      <c r="D573" s="93">
        <v>91.4</v>
      </c>
    </row>
    <row r="574" spans="3:4">
      <c r="C574" s="92">
        <v>44690</v>
      </c>
      <c r="D574" s="93">
        <v>89.94</v>
      </c>
    </row>
    <row r="575" spans="3:4">
      <c r="C575" s="92">
        <v>44691</v>
      </c>
      <c r="D575" s="93">
        <v>90.02</v>
      </c>
    </row>
    <row r="576" spans="3:4">
      <c r="C576" s="92">
        <v>44692</v>
      </c>
      <c r="D576" s="93">
        <v>88.87</v>
      </c>
    </row>
    <row r="577" spans="3:4">
      <c r="C577" s="92">
        <v>44693</v>
      </c>
      <c r="D577" s="93">
        <v>86.22</v>
      </c>
    </row>
    <row r="578" spans="3:4">
      <c r="C578" s="92">
        <v>44694</v>
      </c>
      <c r="D578" s="93">
        <v>88.87</v>
      </c>
    </row>
    <row r="579" spans="3:4">
      <c r="C579" s="92">
        <v>44697</v>
      </c>
      <c r="D579" s="93">
        <v>89.87</v>
      </c>
    </row>
    <row r="580" spans="3:4">
      <c r="C580" s="92">
        <v>44698</v>
      </c>
      <c r="D580" s="93">
        <v>93.3</v>
      </c>
    </row>
    <row r="581" spans="3:4">
      <c r="C581" s="92">
        <v>44699</v>
      </c>
      <c r="D581" s="93">
        <v>92.07</v>
      </c>
    </row>
    <row r="582" spans="3:4">
      <c r="C582" s="92">
        <v>44700</v>
      </c>
      <c r="D582" s="93">
        <v>89.84</v>
      </c>
    </row>
    <row r="583" spans="3:4">
      <c r="C583" s="92">
        <v>44701</v>
      </c>
      <c r="D583" s="93">
        <v>93.04</v>
      </c>
    </row>
    <row r="584" spans="3:4">
      <c r="C584" s="92">
        <v>44704</v>
      </c>
      <c r="D584" s="93">
        <v>91.02</v>
      </c>
    </row>
    <row r="585" spans="3:4">
      <c r="C585" s="92">
        <v>44705</v>
      </c>
      <c r="D585" s="93">
        <v>89.52</v>
      </c>
    </row>
    <row r="586" spans="3:4">
      <c r="C586" s="92">
        <v>44706</v>
      </c>
      <c r="D586" s="93">
        <v>89.33</v>
      </c>
    </row>
    <row r="587" spans="3:4">
      <c r="C587" s="92">
        <v>44707</v>
      </c>
      <c r="D587" s="93">
        <v>89.41</v>
      </c>
    </row>
    <row r="588" spans="3:4">
      <c r="C588" s="92">
        <v>44708</v>
      </c>
      <c r="D588" s="93">
        <v>92.62</v>
      </c>
    </row>
    <row r="589" spans="3:4">
      <c r="C589" s="92">
        <v>44712</v>
      </c>
      <c r="D589" s="93">
        <v>95.54</v>
      </c>
    </row>
    <row r="590" spans="3:4">
      <c r="C590" s="92">
        <v>44713</v>
      </c>
      <c r="D590" s="93">
        <v>95.6</v>
      </c>
    </row>
    <row r="591" spans="3:4">
      <c r="C591" s="92">
        <v>44714</v>
      </c>
      <c r="D591" s="93">
        <v>93.99</v>
      </c>
    </row>
    <row r="592" spans="3:4">
      <c r="C592" s="92">
        <v>44715</v>
      </c>
      <c r="D592" s="93">
        <v>94.36</v>
      </c>
    </row>
    <row r="593" spans="3:4">
      <c r="C593" s="92">
        <v>44718</v>
      </c>
      <c r="D593" s="93">
        <v>95</v>
      </c>
    </row>
    <row r="594" spans="3:4">
      <c r="C594" s="92">
        <v>44719</v>
      </c>
      <c r="D594" s="93">
        <v>92.67</v>
      </c>
    </row>
    <row r="595" spans="3:4">
      <c r="C595" s="92">
        <v>44720</v>
      </c>
      <c r="D595" s="93">
        <v>94</v>
      </c>
    </row>
    <row r="596" spans="3:4">
      <c r="C596" s="92">
        <v>44721</v>
      </c>
      <c r="D596" s="93">
        <v>93</v>
      </c>
    </row>
    <row r="597" spans="3:4">
      <c r="C597" s="92">
        <v>44722</v>
      </c>
      <c r="D597" s="93">
        <v>90.54</v>
      </c>
    </row>
    <row r="598" spans="3:4">
      <c r="C598" s="92">
        <v>44725</v>
      </c>
      <c r="D598" s="93">
        <v>86.06</v>
      </c>
    </row>
    <row r="599" spans="3:4">
      <c r="C599" s="92">
        <v>44726</v>
      </c>
      <c r="D599" s="93">
        <v>86.74</v>
      </c>
    </row>
    <row r="600" spans="3:4">
      <c r="C600" s="92">
        <v>44727</v>
      </c>
      <c r="D600" s="93">
        <v>87.51</v>
      </c>
    </row>
    <row r="601" spans="3:4">
      <c r="C601" s="92">
        <v>44728</v>
      </c>
      <c r="D601" s="93">
        <v>85.22</v>
      </c>
    </row>
    <row r="602" spans="3:4">
      <c r="C602" s="92">
        <v>44729</v>
      </c>
      <c r="D602" s="93">
        <v>85</v>
      </c>
    </row>
    <row r="603" spans="3:4">
      <c r="C603" s="92">
        <v>44733</v>
      </c>
      <c r="D603" s="93">
        <v>86</v>
      </c>
    </row>
    <row r="604" spans="3:4">
      <c r="C604" s="92">
        <v>44734</v>
      </c>
      <c r="D604" s="93">
        <v>84.64</v>
      </c>
    </row>
    <row r="605" spans="3:4">
      <c r="C605" s="92">
        <v>44735</v>
      </c>
      <c r="D605" s="93">
        <v>84.13</v>
      </c>
    </row>
    <row r="606" spans="3:4">
      <c r="C606" s="92">
        <v>44736</v>
      </c>
      <c r="D606" s="93">
        <v>84.15</v>
      </c>
    </row>
    <row r="607" spans="3:4">
      <c r="C607" s="92">
        <v>44739</v>
      </c>
      <c r="D607" s="93">
        <v>86.92</v>
      </c>
    </row>
    <row r="608" spans="3:4">
      <c r="C608" s="92">
        <v>44740</v>
      </c>
      <c r="D608" s="93">
        <v>86.15</v>
      </c>
    </row>
    <row r="609" spans="3:4">
      <c r="C609" s="92">
        <v>44741</v>
      </c>
      <c r="D609" s="93">
        <v>84.43</v>
      </c>
    </row>
    <row r="610" spans="3:4">
      <c r="C610" s="92">
        <v>44742</v>
      </c>
      <c r="D610" s="93">
        <v>81.459999999999994</v>
      </c>
    </row>
    <row r="611" spans="3:4">
      <c r="C611" s="92">
        <v>44743</v>
      </c>
      <c r="D611" s="93">
        <v>79.040000000000006</v>
      </c>
    </row>
    <row r="612" spans="3:4">
      <c r="C612" s="92">
        <v>44747</v>
      </c>
      <c r="D612" s="93">
        <v>74.55</v>
      </c>
    </row>
    <row r="613" spans="3:4">
      <c r="C613" s="92">
        <v>44748</v>
      </c>
      <c r="D613" s="93">
        <v>74.290000000000006</v>
      </c>
    </row>
    <row r="614" spans="3:4">
      <c r="C614" s="92">
        <v>44749</v>
      </c>
      <c r="D614" s="93">
        <v>78.599999999999994</v>
      </c>
    </row>
    <row r="615" spans="3:4">
      <c r="C615" s="92">
        <v>44750</v>
      </c>
      <c r="D615" s="93">
        <v>79.92</v>
      </c>
    </row>
    <row r="616" spans="3:4">
      <c r="C616" s="92">
        <v>44753</v>
      </c>
      <c r="D616" s="93">
        <v>79.77</v>
      </c>
    </row>
    <row r="617" spans="3:4">
      <c r="C617" s="92">
        <v>44754</v>
      </c>
      <c r="D617" s="93">
        <v>81.16</v>
      </c>
    </row>
    <row r="618" spans="3:4">
      <c r="C618" s="92">
        <v>44755</v>
      </c>
      <c r="D618" s="93">
        <v>79.28</v>
      </c>
    </row>
    <row r="619" spans="3:4">
      <c r="C619" s="92">
        <v>44756</v>
      </c>
      <c r="D619" s="93">
        <v>82.95</v>
      </c>
    </row>
    <row r="620" spans="3:4">
      <c r="C620" s="92">
        <v>44757</v>
      </c>
      <c r="D620" s="93">
        <v>85.58</v>
      </c>
    </row>
    <row r="621" spans="3:4">
      <c r="C621" s="92">
        <v>44760</v>
      </c>
      <c r="D621" s="93">
        <v>86.06</v>
      </c>
    </row>
    <row r="622" spans="3:4">
      <c r="C622" s="92">
        <v>44761</v>
      </c>
      <c r="D622" s="93">
        <v>85</v>
      </c>
    </row>
    <row r="623" spans="3:4">
      <c r="C623" s="92">
        <v>44762</v>
      </c>
      <c r="D623" s="93">
        <v>85.18</v>
      </c>
    </row>
    <row r="624" spans="3:4">
      <c r="C624" s="92">
        <v>44763</v>
      </c>
      <c r="D624" s="93">
        <v>86.68</v>
      </c>
    </row>
    <row r="625" spans="3:4">
      <c r="C625" s="92">
        <v>44764</v>
      </c>
      <c r="D625" s="93">
        <v>87.41</v>
      </c>
    </row>
    <row r="626" spans="3:4">
      <c r="C626" s="92">
        <v>44767</v>
      </c>
      <c r="D626" s="93">
        <v>86.3</v>
      </c>
    </row>
    <row r="627" spans="3:4">
      <c r="C627" s="92">
        <v>44768</v>
      </c>
      <c r="D627" s="93">
        <v>84.76</v>
      </c>
    </row>
    <row r="628" spans="3:4">
      <c r="C628" s="92">
        <v>44769</v>
      </c>
      <c r="D628" s="93">
        <v>85.31</v>
      </c>
    </row>
    <row r="629" spans="3:4">
      <c r="C629" s="92">
        <v>44770</v>
      </c>
      <c r="D629" s="93">
        <v>87.13</v>
      </c>
    </row>
    <row r="630" spans="3:4">
      <c r="C630" s="92">
        <v>44771</v>
      </c>
      <c r="D630" s="93">
        <v>87.82</v>
      </c>
    </row>
    <row r="631" spans="3:4">
      <c r="C631" s="92">
        <v>44774</v>
      </c>
      <c r="D631" s="93">
        <v>85.3</v>
      </c>
    </row>
    <row r="632" spans="3:4">
      <c r="C632" s="92">
        <v>44775</v>
      </c>
      <c r="D632" s="93">
        <v>84.52</v>
      </c>
    </row>
    <row r="633" spans="3:4">
      <c r="C633" s="92">
        <v>44776</v>
      </c>
      <c r="D633" s="93">
        <v>85.96</v>
      </c>
    </row>
    <row r="634" spans="3:4">
      <c r="C634" s="92">
        <v>44777</v>
      </c>
      <c r="D634" s="93">
        <v>87</v>
      </c>
    </row>
    <row r="635" spans="3:4">
      <c r="C635" s="92">
        <v>44778</v>
      </c>
      <c r="D635" s="93">
        <v>88.03</v>
      </c>
    </row>
    <row r="636" spans="3:4">
      <c r="C636" s="92">
        <v>44781</v>
      </c>
      <c r="D636" s="93">
        <v>88.98</v>
      </c>
    </row>
    <row r="637" spans="3:4">
      <c r="C637" s="92">
        <v>44782</v>
      </c>
      <c r="D637" s="93">
        <v>86.94</v>
      </c>
    </row>
    <row r="638" spans="3:4">
      <c r="C638" s="92">
        <v>44783</v>
      </c>
      <c r="D638" s="93">
        <v>86.81</v>
      </c>
    </row>
    <row r="639" spans="3:4">
      <c r="C639" s="92">
        <v>44784</v>
      </c>
      <c r="D639" s="93">
        <v>89.96</v>
      </c>
    </row>
    <row r="640" spans="3:4">
      <c r="C640" s="92">
        <v>44785</v>
      </c>
      <c r="D640" s="93">
        <v>89.68</v>
      </c>
    </row>
    <row r="641" spans="3:4">
      <c r="C641" s="92">
        <v>44788</v>
      </c>
      <c r="D641" s="93">
        <v>90.01</v>
      </c>
    </row>
    <row r="642" spans="3:4">
      <c r="C642" s="92">
        <v>44789</v>
      </c>
      <c r="D642" s="93">
        <v>91.14</v>
      </c>
    </row>
    <row r="643" spans="3:4">
      <c r="C643" s="92">
        <v>44790</v>
      </c>
      <c r="D643" s="93">
        <v>89</v>
      </c>
    </row>
    <row r="644" spans="3:4">
      <c r="C644" s="92">
        <v>44791</v>
      </c>
      <c r="D644" s="93">
        <v>88.71</v>
      </c>
    </row>
    <row r="645" spans="3:4">
      <c r="C645" s="92">
        <v>44792</v>
      </c>
      <c r="D645" s="93">
        <v>88.5</v>
      </c>
    </row>
    <row r="646" spans="3:4">
      <c r="C646" s="92">
        <v>44795</v>
      </c>
      <c r="D646" s="93">
        <v>85.41</v>
      </c>
    </row>
    <row r="647" spans="3:4">
      <c r="C647" s="92">
        <v>44796</v>
      </c>
      <c r="D647" s="93">
        <v>85.16</v>
      </c>
    </row>
    <row r="648" spans="3:4">
      <c r="C648" s="92">
        <v>44797</v>
      </c>
      <c r="D648" s="93">
        <v>85.8</v>
      </c>
    </row>
    <row r="649" spans="3:4">
      <c r="C649" s="92">
        <v>44798</v>
      </c>
      <c r="D649" s="93">
        <v>86.33</v>
      </c>
    </row>
    <row r="650" spans="3:4">
      <c r="C650" s="92">
        <v>44799</v>
      </c>
      <c r="D650" s="93">
        <v>87.5</v>
      </c>
    </row>
    <row r="651" spans="3:4">
      <c r="C651" s="92">
        <v>44802</v>
      </c>
      <c r="D651" s="93">
        <v>83.91</v>
      </c>
    </row>
    <row r="652" spans="3:4">
      <c r="C652" s="92">
        <v>44803</v>
      </c>
      <c r="D652" s="93">
        <v>83.78</v>
      </c>
    </row>
    <row r="653" spans="3:4">
      <c r="C653" s="92">
        <v>44804</v>
      </c>
      <c r="D653" s="93">
        <v>84.11</v>
      </c>
    </row>
    <row r="654" spans="3:4">
      <c r="C654" s="92">
        <v>44805</v>
      </c>
      <c r="D654" s="93">
        <v>81.45</v>
      </c>
    </row>
    <row r="655" spans="3:4">
      <c r="C655" s="92">
        <v>44806</v>
      </c>
      <c r="D655" s="93">
        <v>81.55</v>
      </c>
    </row>
    <row r="656" spans="3:4">
      <c r="C656" s="92">
        <v>44810</v>
      </c>
      <c r="D656" s="93">
        <v>81.03</v>
      </c>
    </row>
    <row r="657" spans="3:4">
      <c r="C657" s="92">
        <v>44811</v>
      </c>
      <c r="D657" s="93">
        <v>78.39</v>
      </c>
    </row>
    <row r="658" spans="3:4">
      <c r="C658" s="92">
        <v>44812</v>
      </c>
      <c r="D658" s="93">
        <v>79.010000000000005</v>
      </c>
    </row>
    <row r="659" spans="3:4">
      <c r="C659" s="92">
        <v>44813</v>
      </c>
      <c r="D659" s="93">
        <v>80.83</v>
      </c>
    </row>
    <row r="660" spans="3:4">
      <c r="C660" s="92">
        <v>44816</v>
      </c>
      <c r="D660" s="93">
        <v>81.97</v>
      </c>
    </row>
    <row r="661" spans="3:4">
      <c r="C661" s="92">
        <v>44817</v>
      </c>
      <c r="D661" s="93">
        <v>80.42</v>
      </c>
    </row>
    <row r="662" spans="3:4">
      <c r="C662" s="92">
        <v>44818</v>
      </c>
      <c r="D662" s="93">
        <v>79.739999999999995</v>
      </c>
    </row>
    <row r="663" spans="3:4">
      <c r="C663" s="92">
        <v>44819</v>
      </c>
      <c r="D663" s="93">
        <v>78.58</v>
      </c>
    </row>
    <row r="664" spans="3:4">
      <c r="C664" s="92">
        <v>44820</v>
      </c>
      <c r="D664" s="93">
        <v>77.11</v>
      </c>
    </row>
    <row r="665" spans="3:4">
      <c r="C665" s="92">
        <v>44823</v>
      </c>
      <c r="D665" s="93">
        <v>76.55</v>
      </c>
    </row>
    <row r="666" spans="3:4">
      <c r="C666" s="92">
        <v>44824</v>
      </c>
      <c r="D666" s="93">
        <v>77.540000000000006</v>
      </c>
    </row>
    <row r="667" spans="3:4">
      <c r="C667" s="92">
        <v>44825</v>
      </c>
      <c r="D667" s="93">
        <v>77.58</v>
      </c>
    </row>
    <row r="668" spans="3:4">
      <c r="C668" s="92">
        <v>44826</v>
      </c>
      <c r="D668" s="93">
        <v>76.45</v>
      </c>
    </row>
    <row r="669" spans="3:4">
      <c r="C669" s="92">
        <v>44827</v>
      </c>
      <c r="D669" s="93">
        <v>74.3</v>
      </c>
    </row>
    <row r="670" spans="3:4">
      <c r="C670" s="92">
        <v>44830</v>
      </c>
      <c r="D670" s="93">
        <v>73.47</v>
      </c>
    </row>
    <row r="671" spans="3:4">
      <c r="C671" s="92">
        <v>44831</v>
      </c>
      <c r="D671" s="93">
        <v>73.510000000000005</v>
      </c>
    </row>
    <row r="672" spans="3:4">
      <c r="C672" s="92">
        <v>44832</v>
      </c>
      <c r="D672" s="93">
        <v>71.11</v>
      </c>
    </row>
    <row r="673" spans="3:4">
      <c r="C673" s="92">
        <v>44833</v>
      </c>
      <c r="D673" s="93">
        <v>70.52</v>
      </c>
    </row>
    <row r="674" spans="3:4">
      <c r="C674" s="92">
        <v>44834</v>
      </c>
      <c r="D674" s="93">
        <v>67.81</v>
      </c>
    </row>
    <row r="675" spans="3:4">
      <c r="C675" s="92">
        <v>44837</v>
      </c>
      <c r="D675" s="93">
        <v>68.08</v>
      </c>
    </row>
    <row r="676" spans="3:4">
      <c r="C676" s="92">
        <v>44838</v>
      </c>
      <c r="D676" s="93">
        <v>70.8</v>
      </c>
    </row>
    <row r="677" spans="3:4">
      <c r="C677" s="92">
        <v>44839</v>
      </c>
      <c r="D677" s="93">
        <v>72.92</v>
      </c>
    </row>
    <row r="678" spans="3:4">
      <c r="C678" s="92">
        <v>44840</v>
      </c>
      <c r="D678" s="93">
        <v>73.97</v>
      </c>
    </row>
    <row r="679" spans="3:4">
      <c r="C679" s="92">
        <v>44841</v>
      </c>
      <c r="D679" s="93">
        <v>71.81</v>
      </c>
    </row>
    <row r="680" spans="3:4">
      <c r="C680" s="92">
        <v>44844</v>
      </c>
      <c r="D680" s="93">
        <v>69.849999999999994</v>
      </c>
    </row>
    <row r="681" spans="3:4">
      <c r="C681" s="92">
        <v>44845</v>
      </c>
      <c r="D681" s="93">
        <v>64.2</v>
      </c>
    </row>
    <row r="682" spans="3:4">
      <c r="C682" s="92">
        <v>44846</v>
      </c>
      <c r="D682" s="93">
        <v>63.6</v>
      </c>
    </row>
    <row r="683" spans="3:4">
      <c r="C683" s="92">
        <v>44847</v>
      </c>
      <c r="D683" s="93">
        <v>63.06</v>
      </c>
    </row>
    <row r="684" spans="3:4">
      <c r="C684" s="92">
        <v>44848</v>
      </c>
      <c r="D684" s="93">
        <v>67.260000000000005</v>
      </c>
    </row>
    <row r="685" spans="3:4">
      <c r="C685" s="92">
        <v>44851</v>
      </c>
      <c r="D685" s="93">
        <v>64.98</v>
      </c>
    </row>
    <row r="686" spans="3:4">
      <c r="C686" s="92">
        <v>44852</v>
      </c>
      <c r="D686" s="93">
        <v>65.900000000000006</v>
      </c>
    </row>
    <row r="687" spans="3:4">
      <c r="C687" s="92">
        <v>44853</v>
      </c>
      <c r="D687" s="93">
        <v>62.74</v>
      </c>
    </row>
    <row r="688" spans="3:4">
      <c r="C688" s="92">
        <v>44854</v>
      </c>
      <c r="D688" s="93">
        <v>63.75</v>
      </c>
    </row>
    <row r="689" spans="3:4">
      <c r="C689" s="92">
        <v>44855</v>
      </c>
      <c r="D689" s="93">
        <v>62.02</v>
      </c>
    </row>
    <row r="690" spans="3:4">
      <c r="C690" s="92">
        <v>44858</v>
      </c>
      <c r="D690" s="93">
        <v>60.58</v>
      </c>
    </row>
    <row r="691" spans="3:4">
      <c r="C691" s="92">
        <v>44859</v>
      </c>
      <c r="D691" s="93">
        <v>59.96</v>
      </c>
    </row>
    <row r="692" spans="3:4">
      <c r="C692" s="92">
        <v>44860</v>
      </c>
      <c r="D692" s="93">
        <v>60.86</v>
      </c>
    </row>
    <row r="693" spans="3:4">
      <c r="C693" s="92">
        <v>44861</v>
      </c>
      <c r="D693" s="93">
        <v>61.85</v>
      </c>
    </row>
    <row r="694" spans="3:4">
      <c r="C694" s="92">
        <v>44862</v>
      </c>
      <c r="D694" s="93">
        <v>60.77</v>
      </c>
    </row>
    <row r="695" spans="3:4">
      <c r="C695" s="92">
        <v>44865</v>
      </c>
      <c r="D695" s="93">
        <v>61.59</v>
      </c>
    </row>
    <row r="696" spans="3:4">
      <c r="C696" s="92">
        <v>44866</v>
      </c>
      <c r="D696" s="93">
        <v>63.26</v>
      </c>
    </row>
    <row r="697" spans="3:4">
      <c r="C697" s="92">
        <v>44867</v>
      </c>
      <c r="D697" s="93">
        <v>62.5</v>
      </c>
    </row>
    <row r="698" spans="3:4">
      <c r="C698" s="92">
        <v>44868</v>
      </c>
      <c r="D698" s="93">
        <v>60</v>
      </c>
    </row>
    <row r="699" spans="3:4">
      <c r="C699" s="92">
        <v>44869</v>
      </c>
      <c r="D699" s="93">
        <v>61.51</v>
      </c>
    </row>
    <row r="700" spans="3:4">
      <c r="C700" s="92">
        <v>44872</v>
      </c>
      <c r="D700" s="93">
        <v>62.62</v>
      </c>
    </row>
    <row r="701" spans="3:4">
      <c r="C701" s="92">
        <v>44873</v>
      </c>
      <c r="D701" s="93">
        <v>64.37</v>
      </c>
    </row>
    <row r="702" spans="3:4">
      <c r="C702" s="92">
        <v>44874</v>
      </c>
      <c r="D702" s="93">
        <v>66.53</v>
      </c>
    </row>
    <row r="703" spans="3:4">
      <c r="C703" s="92">
        <v>44875</v>
      </c>
      <c r="D703" s="93">
        <v>67.739999999999995</v>
      </c>
    </row>
    <row r="704" spans="3:4">
      <c r="C704" s="92">
        <v>44876</v>
      </c>
      <c r="D704" s="93">
        <v>72.739999999999995</v>
      </c>
    </row>
    <row r="705" spans="3:4">
      <c r="C705" s="92">
        <v>44879</v>
      </c>
      <c r="D705" s="93">
        <v>73.239999999999995</v>
      </c>
    </row>
    <row r="706" spans="3:4">
      <c r="C706" s="92">
        <v>44880</v>
      </c>
      <c r="D706" s="93">
        <v>81.92</v>
      </c>
    </row>
    <row r="707" spans="3:4">
      <c r="C707" s="92">
        <v>44881</v>
      </c>
      <c r="D707" s="93">
        <v>80.56</v>
      </c>
    </row>
    <row r="708" spans="3:4">
      <c r="C708" s="92">
        <v>44882</v>
      </c>
      <c r="D708" s="93">
        <v>79.3</v>
      </c>
    </row>
    <row r="709" spans="3:4">
      <c r="C709" s="92">
        <v>44883</v>
      </c>
      <c r="D709" s="93">
        <v>82.78</v>
      </c>
    </row>
    <row r="710" spans="3:4">
      <c r="C710" s="92">
        <v>44886</v>
      </c>
      <c r="D710" s="93">
        <v>80.81</v>
      </c>
    </row>
    <row r="711" spans="3:4">
      <c r="C711" s="92">
        <v>44887</v>
      </c>
      <c r="D711" s="93">
        <v>81.349999999999994</v>
      </c>
    </row>
    <row r="712" spans="3:4">
      <c r="C712" s="92">
        <v>44888</v>
      </c>
      <c r="D712" s="93">
        <v>82.44</v>
      </c>
    </row>
    <row r="713" spans="3:4">
      <c r="C713" s="92">
        <v>44890</v>
      </c>
      <c r="D713" s="93">
        <v>82.14</v>
      </c>
    </row>
    <row r="714" spans="3:4">
      <c r="C714" s="92">
        <v>44893</v>
      </c>
      <c r="D714" s="93">
        <v>80.27</v>
      </c>
    </row>
    <row r="715" spans="3:4">
      <c r="C715" s="92">
        <v>44894</v>
      </c>
      <c r="D715" s="93">
        <v>79.91</v>
      </c>
    </row>
    <row r="716" spans="3:4">
      <c r="C716" s="92">
        <v>44895</v>
      </c>
      <c r="D716" s="93">
        <v>80.63</v>
      </c>
    </row>
    <row r="717" spans="3:4">
      <c r="C717" s="92">
        <v>44896</v>
      </c>
      <c r="D717" s="93">
        <v>83.04</v>
      </c>
    </row>
    <row r="718" spans="3:4">
      <c r="C718" s="92">
        <v>44897</v>
      </c>
      <c r="D718" s="93">
        <v>81.81</v>
      </c>
    </row>
    <row r="719" spans="3:4">
      <c r="C719" s="92">
        <v>44900</v>
      </c>
      <c r="D719" s="93">
        <v>81.94</v>
      </c>
    </row>
    <row r="720" spans="3:4">
      <c r="C720" s="92">
        <v>44901</v>
      </c>
      <c r="D720" s="93">
        <v>81.400000000000006</v>
      </c>
    </row>
    <row r="721" spans="3:4">
      <c r="C721" s="92">
        <v>44902</v>
      </c>
      <c r="D721" s="93">
        <v>79</v>
      </c>
    </row>
    <row r="722" spans="3:4">
      <c r="C722" s="92">
        <v>44903</v>
      </c>
      <c r="D722" s="93">
        <v>79.45</v>
      </c>
    </row>
    <row r="723" spans="3:4">
      <c r="C723" s="92">
        <v>44904</v>
      </c>
      <c r="D723" s="93">
        <v>80.849999999999994</v>
      </c>
    </row>
    <row r="724" spans="3:4">
      <c r="C724" s="92">
        <v>44907</v>
      </c>
      <c r="D724" s="93">
        <v>79.790000000000006</v>
      </c>
    </row>
    <row r="725" spans="3:4">
      <c r="C725" s="92">
        <v>44908</v>
      </c>
      <c r="D725" s="93">
        <v>82.09</v>
      </c>
    </row>
    <row r="726" spans="3:4">
      <c r="C726" s="92">
        <v>44909</v>
      </c>
      <c r="D726" s="93">
        <v>80.819999999999993</v>
      </c>
    </row>
    <row r="727" spans="3:4">
      <c r="C727" s="92">
        <v>44910</v>
      </c>
      <c r="D727" s="93">
        <v>79.209999999999994</v>
      </c>
    </row>
    <row r="728" spans="3:4">
      <c r="C728" s="92">
        <v>44911</v>
      </c>
      <c r="D728" s="93">
        <v>77.61</v>
      </c>
    </row>
    <row r="729" spans="3:4">
      <c r="C729" s="92">
        <v>44914</v>
      </c>
      <c r="D729" s="93">
        <v>76.92</v>
      </c>
    </row>
    <row r="730" spans="3:4">
      <c r="C730" s="92">
        <v>44915</v>
      </c>
      <c r="D730" s="93">
        <v>75.11</v>
      </c>
    </row>
    <row r="731" spans="3:4">
      <c r="C731" s="92">
        <v>44916</v>
      </c>
      <c r="D731" s="93">
        <v>75.86</v>
      </c>
    </row>
    <row r="732" spans="3:4">
      <c r="C732" s="92">
        <v>44917</v>
      </c>
      <c r="D732" s="93">
        <v>76.28</v>
      </c>
    </row>
    <row r="733" spans="3:4">
      <c r="C733" s="92">
        <v>44918</v>
      </c>
      <c r="D733" s="93">
        <v>74.89</v>
      </c>
    </row>
    <row r="734" spans="3:4">
      <c r="C734" s="92">
        <v>44922</v>
      </c>
      <c r="D734" s="93">
        <v>74.33</v>
      </c>
    </row>
    <row r="735" spans="3:4">
      <c r="C735" s="92">
        <v>44923</v>
      </c>
      <c r="D735" s="93">
        <v>74.19</v>
      </c>
    </row>
    <row r="736" spans="3:4">
      <c r="C736" s="92">
        <v>44924</v>
      </c>
      <c r="D736" s="93">
        <v>74.349999999999994</v>
      </c>
    </row>
    <row r="737" spans="3:4">
      <c r="C737" s="92">
        <v>44925</v>
      </c>
      <c r="D737" s="93">
        <v>74.290000000000006</v>
      </c>
    </row>
    <row r="738" spans="3:4">
      <c r="C738" s="92">
        <v>44929</v>
      </c>
      <c r="D738" s="93">
        <v>75.849999999999994</v>
      </c>
    </row>
    <row r="739" spans="3:4">
      <c r="C739" s="92">
        <v>44930</v>
      </c>
      <c r="D739" s="93">
        <v>74.989999999999995</v>
      </c>
    </row>
    <row r="740" spans="3:4">
      <c r="C740" s="92">
        <v>44931</v>
      </c>
      <c r="D740" s="93">
        <v>76</v>
      </c>
    </row>
    <row r="741" spans="3:4">
      <c r="C741" s="92">
        <v>44932</v>
      </c>
      <c r="D741" s="93">
        <v>76.5</v>
      </c>
    </row>
    <row r="742" spans="3:4">
      <c r="C742" s="92">
        <v>44935</v>
      </c>
      <c r="D742" s="93">
        <v>80.56</v>
      </c>
    </row>
    <row r="743" spans="3:4">
      <c r="C743" s="92">
        <v>44936</v>
      </c>
      <c r="D743" s="93">
        <v>80.510000000000005</v>
      </c>
    </row>
    <row r="744" spans="3:4">
      <c r="C744" s="92">
        <v>44937</v>
      </c>
      <c r="D744" s="93">
        <v>81.569999999999993</v>
      </c>
    </row>
    <row r="745" spans="3:4">
      <c r="C745" s="92">
        <v>44938</v>
      </c>
      <c r="D745" s="93">
        <v>84.96</v>
      </c>
    </row>
    <row r="746" spans="3:4">
      <c r="C746" s="92">
        <v>44939</v>
      </c>
      <c r="D746" s="93">
        <v>85.41</v>
      </c>
    </row>
    <row r="747" spans="3:4">
      <c r="C747" s="92">
        <v>44943</v>
      </c>
      <c r="D747" s="93">
        <v>86.22</v>
      </c>
    </row>
    <row r="748" spans="3:4">
      <c r="C748" s="92">
        <v>44944</v>
      </c>
      <c r="D748" s="93">
        <v>90.48</v>
      </c>
    </row>
    <row r="749" spans="3:4">
      <c r="C749" s="92">
        <v>44945</v>
      </c>
      <c r="D749" s="93">
        <v>89.03</v>
      </c>
    </row>
    <row r="750" spans="3:4">
      <c r="C750" s="92">
        <v>44946</v>
      </c>
      <c r="D750" s="93">
        <v>90</v>
      </c>
    </row>
    <row r="751" spans="3:4">
      <c r="C751" s="92">
        <v>44949</v>
      </c>
      <c r="D751" s="93">
        <v>91.76</v>
      </c>
    </row>
    <row r="752" spans="3:4">
      <c r="C752" s="92">
        <v>44950</v>
      </c>
      <c r="D752" s="93">
        <v>106.43</v>
      </c>
    </row>
    <row r="753" spans="3:4">
      <c r="C753" s="92">
        <v>44951</v>
      </c>
      <c r="D753" s="93">
        <v>92.68</v>
      </c>
    </row>
    <row r="754" spans="3:4">
      <c r="C754" s="92">
        <v>44952</v>
      </c>
      <c r="D754" s="93">
        <v>93.89</v>
      </c>
    </row>
    <row r="755" spans="3:4">
      <c r="C755" s="92">
        <v>44953</v>
      </c>
      <c r="D755" s="93">
        <v>92.82</v>
      </c>
    </row>
    <row r="756" spans="3:4">
      <c r="C756" s="92">
        <v>44956</v>
      </c>
      <c r="D756" s="93">
        <v>92.85</v>
      </c>
    </row>
    <row r="757" spans="3:4">
      <c r="C757" s="92">
        <v>44957</v>
      </c>
      <c r="D757" s="93">
        <v>91</v>
      </c>
    </row>
    <row r="758" spans="3:4">
      <c r="C758" s="92">
        <v>44958</v>
      </c>
      <c r="D758" s="93">
        <v>93</v>
      </c>
    </row>
    <row r="759" spans="3:4">
      <c r="C759" s="92">
        <v>44959</v>
      </c>
      <c r="D759" s="93">
        <v>96.6</v>
      </c>
    </row>
    <row r="760" spans="3:4">
      <c r="C760" s="92">
        <v>44960</v>
      </c>
      <c r="D760" s="93">
        <v>95.04</v>
      </c>
    </row>
    <row r="761" spans="3:4">
      <c r="C761" s="92">
        <v>44963</v>
      </c>
      <c r="D761" s="93">
        <v>91.8</v>
      </c>
    </row>
    <row r="762" spans="3:4">
      <c r="C762" s="92">
        <v>44964</v>
      </c>
      <c r="D762" s="93">
        <v>91.78</v>
      </c>
    </row>
    <row r="763" spans="3:4">
      <c r="C763" s="92">
        <v>44965</v>
      </c>
      <c r="D763" s="93">
        <v>95.02</v>
      </c>
    </row>
    <row r="764" spans="3:4">
      <c r="C764" s="92">
        <v>44966</v>
      </c>
      <c r="D764" s="93">
        <v>96</v>
      </c>
    </row>
    <row r="765" spans="3:4">
      <c r="C765" s="92">
        <v>44967</v>
      </c>
      <c r="D765" s="93">
        <v>95.95</v>
      </c>
    </row>
    <row r="766" spans="3:4">
      <c r="C766" s="92">
        <v>44970</v>
      </c>
      <c r="D766" s="93">
        <v>95.47</v>
      </c>
    </row>
    <row r="767" spans="3:4">
      <c r="C767" s="92">
        <v>44971</v>
      </c>
      <c r="D767" s="93">
        <v>95.82</v>
      </c>
    </row>
    <row r="768" spans="3:4">
      <c r="C768" s="92">
        <v>44972</v>
      </c>
      <c r="D768" s="93">
        <v>92.33</v>
      </c>
    </row>
    <row r="769" spans="3:4">
      <c r="C769" s="92">
        <v>44973</v>
      </c>
      <c r="D769" s="93">
        <v>90.98</v>
      </c>
    </row>
    <row r="770" spans="3:4">
      <c r="C770" s="92">
        <v>44974</v>
      </c>
      <c r="D770" s="93">
        <v>89.97</v>
      </c>
    </row>
    <row r="771" spans="3:4">
      <c r="C771" s="92">
        <v>44978</v>
      </c>
      <c r="D771" s="93">
        <v>88.38</v>
      </c>
    </row>
    <row r="772" spans="3:4">
      <c r="C772" s="92">
        <v>44979</v>
      </c>
      <c r="D772" s="93">
        <v>87.75</v>
      </c>
    </row>
    <row r="773" spans="3:4">
      <c r="C773" s="92">
        <v>44980</v>
      </c>
      <c r="D773" s="93">
        <v>90.3</v>
      </c>
    </row>
    <row r="774" spans="3:4">
      <c r="C774" s="92">
        <v>44981</v>
      </c>
      <c r="D774" s="93">
        <v>88.09</v>
      </c>
    </row>
    <row r="775" spans="3:4">
      <c r="C775" s="92">
        <v>44984</v>
      </c>
      <c r="D775" s="93">
        <v>88.7</v>
      </c>
    </row>
    <row r="776" spans="3:4">
      <c r="C776" s="92">
        <v>44985</v>
      </c>
      <c r="D776" s="93">
        <v>87.14</v>
      </c>
    </row>
    <row r="777" spans="3:4">
      <c r="C777" s="92">
        <v>44986</v>
      </c>
      <c r="D777" s="93">
        <v>89.04</v>
      </c>
    </row>
    <row r="778" spans="3:4">
      <c r="C778" s="92">
        <v>44987</v>
      </c>
      <c r="D778" s="93">
        <v>87.64</v>
      </c>
    </row>
    <row r="779" spans="3:4">
      <c r="C779" s="92">
        <v>44988</v>
      </c>
      <c r="D779" s="93">
        <v>88.67</v>
      </c>
    </row>
    <row r="780" spans="3:4">
      <c r="C780" s="92">
        <v>44991</v>
      </c>
      <c r="D780" s="93">
        <v>90.075000000000003</v>
      </c>
    </row>
    <row r="781" spans="3:4">
      <c r="C781" s="92">
        <v>44992</v>
      </c>
      <c r="D781" s="93">
        <v>89.95</v>
      </c>
    </row>
    <row r="782" spans="3:4">
      <c r="C782" s="92">
        <v>44993</v>
      </c>
      <c r="D782" s="93">
        <v>88.344999999999999</v>
      </c>
    </row>
    <row r="783" spans="3:4">
      <c r="C783" s="92">
        <v>44994</v>
      </c>
      <c r="D783" s="93">
        <v>89.704999999999998</v>
      </c>
    </row>
    <row r="784" spans="3:4">
      <c r="C784" s="92">
        <v>44995</v>
      </c>
      <c r="D784" s="93">
        <v>88.03</v>
      </c>
    </row>
    <row r="785" spans="3:4">
      <c r="C785" s="92">
        <v>44998</v>
      </c>
      <c r="D785" s="93">
        <v>86.38</v>
      </c>
    </row>
    <row r="786" spans="3:4">
      <c r="C786" s="92">
        <v>44999</v>
      </c>
      <c r="D786" s="93">
        <v>88.03</v>
      </c>
    </row>
    <row r="787" spans="3:4">
      <c r="C787" s="92">
        <v>45000</v>
      </c>
      <c r="D787" s="93">
        <v>87.2</v>
      </c>
    </row>
    <row r="788" spans="3:4">
      <c r="C788" s="92">
        <v>45001</v>
      </c>
      <c r="D788" s="93">
        <v>85.95</v>
      </c>
    </row>
    <row r="789" spans="3:4">
      <c r="C789" s="92">
        <v>45002</v>
      </c>
      <c r="D789" s="93">
        <v>89.06</v>
      </c>
    </row>
    <row r="790" spans="3:4">
      <c r="C790" s="92">
        <v>45005</v>
      </c>
      <c r="D790" s="93">
        <v>89.21</v>
      </c>
    </row>
    <row r="791" spans="3:4">
      <c r="C791" s="92">
        <v>45006</v>
      </c>
      <c r="D791" s="93">
        <v>91</v>
      </c>
    </row>
    <row r="792" spans="3:4">
      <c r="C792" s="92">
        <v>45007</v>
      </c>
      <c r="D792" s="93">
        <v>93.5</v>
      </c>
    </row>
    <row r="793" spans="3:4">
      <c r="C793" s="92">
        <v>45008</v>
      </c>
      <c r="D793" s="93">
        <v>94.49</v>
      </c>
    </row>
    <row r="794" spans="3:4">
      <c r="C794" s="92">
        <v>45009</v>
      </c>
      <c r="D794" s="93">
        <v>93.95</v>
      </c>
    </row>
    <row r="795" spans="3:4">
      <c r="C795" s="92">
        <v>45012</v>
      </c>
      <c r="D795" s="93">
        <v>92.04</v>
      </c>
    </row>
    <row r="796" spans="3:4">
      <c r="C796" s="92">
        <v>45013</v>
      </c>
      <c r="D796" s="93">
        <v>90.66</v>
      </c>
    </row>
    <row r="797" spans="3:4">
      <c r="C797" s="92">
        <v>45014</v>
      </c>
      <c r="D797" s="93">
        <v>91.76</v>
      </c>
    </row>
    <row r="798" spans="3:4">
      <c r="C798" s="92">
        <v>45015</v>
      </c>
      <c r="D798" s="93">
        <v>93.35</v>
      </c>
    </row>
    <row r="799" spans="3:4">
      <c r="C799" s="92">
        <v>45016</v>
      </c>
      <c r="D799" s="93">
        <v>91.24</v>
      </c>
    </row>
    <row r="800" spans="3:4">
      <c r="C800" s="92">
        <v>45019</v>
      </c>
      <c r="D800" s="93">
        <v>93.01</v>
      </c>
    </row>
    <row r="801" spans="3:4">
      <c r="C801" s="92">
        <v>45020</v>
      </c>
      <c r="D801" s="93">
        <v>93.04</v>
      </c>
    </row>
    <row r="802" spans="3:4">
      <c r="C802" s="92">
        <v>45021</v>
      </c>
      <c r="D802" s="93">
        <v>91.6</v>
      </c>
    </row>
    <row r="803" spans="3:4">
      <c r="C803" s="92">
        <v>45022</v>
      </c>
      <c r="D803" s="93">
        <v>89.66</v>
      </c>
    </row>
    <row r="804" spans="3:4">
      <c r="C804" s="92">
        <v>45026</v>
      </c>
      <c r="D804" s="93">
        <v>88.415000000000006</v>
      </c>
    </row>
    <row r="805" spans="3:4">
      <c r="C805" s="92">
        <v>45027</v>
      </c>
      <c r="D805" s="93">
        <v>88.64</v>
      </c>
    </row>
    <row r="806" spans="3:4">
      <c r="C806" s="92">
        <v>45028</v>
      </c>
      <c r="D806" s="93">
        <v>88.91</v>
      </c>
    </row>
    <row r="807" spans="3:4">
      <c r="C807" s="92">
        <v>45029</v>
      </c>
      <c r="D807" s="93">
        <v>86.56</v>
      </c>
    </row>
    <row r="808" spans="3:4">
      <c r="C808" s="92">
        <v>45030</v>
      </c>
      <c r="D808" s="93">
        <v>87.95</v>
      </c>
    </row>
    <row r="809" spans="3:4">
      <c r="C809" s="92">
        <v>45033</v>
      </c>
      <c r="D809" s="93">
        <v>87.75</v>
      </c>
    </row>
    <row r="810" spans="3:4">
      <c r="C810" s="92">
        <v>45034</v>
      </c>
      <c r="D810" s="93">
        <v>88.2</v>
      </c>
    </row>
    <row r="811" spans="3:4">
      <c r="C811" s="92">
        <v>45035</v>
      </c>
      <c r="D811" s="93">
        <v>86.23</v>
      </c>
    </row>
    <row r="812" spans="3:4">
      <c r="C812" s="92">
        <v>45036</v>
      </c>
      <c r="D812" s="93">
        <v>88.32</v>
      </c>
    </row>
    <row r="813" spans="3:4">
      <c r="C813" s="92">
        <v>45037</v>
      </c>
      <c r="D813" s="93">
        <v>87.78</v>
      </c>
    </row>
    <row r="814" spans="3:4">
      <c r="C814" s="92">
        <v>45040</v>
      </c>
      <c r="D814" s="93">
        <v>85.4</v>
      </c>
    </row>
    <row r="815" spans="3:4">
      <c r="C815" s="92">
        <v>45041</v>
      </c>
      <c r="D815" s="93">
        <v>83.27</v>
      </c>
    </row>
    <row r="816" spans="3:4">
      <c r="C816" s="92">
        <v>45042</v>
      </c>
      <c r="D816" s="93">
        <v>82.24</v>
      </c>
    </row>
    <row r="817" spans="3:4">
      <c r="C817" s="92">
        <v>45043</v>
      </c>
      <c r="D817" s="93">
        <v>82.9</v>
      </c>
    </row>
    <row r="818" spans="3:4">
      <c r="C818" s="92">
        <v>45044</v>
      </c>
      <c r="D818" s="93">
        <v>84.48</v>
      </c>
    </row>
    <row r="819" spans="3:4">
      <c r="C819" s="92">
        <v>45047</v>
      </c>
      <c r="D819" s="93">
        <v>84.3</v>
      </c>
    </row>
    <row r="820" spans="3:4">
      <c r="C820" s="92">
        <v>45048</v>
      </c>
      <c r="D820" s="93">
        <v>83.5</v>
      </c>
    </row>
    <row r="821" spans="3:4">
      <c r="C821" s="92">
        <v>45049</v>
      </c>
      <c r="D821" s="93">
        <v>82.62</v>
      </c>
    </row>
    <row r="822" spans="3:4">
      <c r="C822" s="92">
        <v>45050</v>
      </c>
      <c r="D822" s="93">
        <v>83</v>
      </c>
    </row>
    <row r="823" spans="3:4">
      <c r="C823" s="92">
        <v>45051</v>
      </c>
      <c r="D823" s="93">
        <v>84.3</v>
      </c>
    </row>
    <row r="824" spans="3:4">
      <c r="C824" s="92">
        <v>45054</v>
      </c>
      <c r="D824" s="93">
        <v>84.5</v>
      </c>
    </row>
    <row r="825" spans="3:4">
      <c r="C825" s="92">
        <v>45055</v>
      </c>
      <c r="D825" s="93">
        <v>85.25</v>
      </c>
    </row>
    <row r="826" spans="3:4">
      <c r="C826" s="92">
        <v>45056</v>
      </c>
      <c r="D826" s="93">
        <v>84.51</v>
      </c>
    </row>
    <row r="827" spans="3:4">
      <c r="C827" s="92">
        <v>45057</v>
      </c>
      <c r="D827" s="93">
        <v>84.14</v>
      </c>
    </row>
    <row r="828" spans="3:4">
      <c r="C828" s="92">
        <v>45058</v>
      </c>
      <c r="D828" s="93">
        <v>83.38</v>
      </c>
    </row>
    <row r="829" spans="3:4">
      <c r="C829" s="92">
        <v>45061</v>
      </c>
      <c r="D829" s="93">
        <v>83.33</v>
      </c>
    </row>
    <row r="830" spans="3:4">
      <c r="C830" s="92">
        <v>45062</v>
      </c>
      <c r="D830" s="93">
        <v>85.69</v>
      </c>
    </row>
    <row r="831" spans="3:4">
      <c r="C831" s="92">
        <v>45063</v>
      </c>
      <c r="D831" s="93">
        <v>88.3</v>
      </c>
    </row>
    <row r="832" spans="3:4">
      <c r="C832" s="92">
        <v>45064</v>
      </c>
      <c r="D832" s="93">
        <v>91.25</v>
      </c>
    </row>
    <row r="833" spans="3:4">
      <c r="C833" s="92">
        <v>45065</v>
      </c>
      <c r="D833" s="93">
        <v>92.13</v>
      </c>
    </row>
    <row r="834" spans="3:4">
      <c r="C834" s="92">
        <v>45068</v>
      </c>
      <c r="D834" s="93">
        <v>92.07</v>
      </c>
    </row>
    <row r="835" spans="3:4">
      <c r="C835" s="92">
        <v>45069</v>
      </c>
      <c r="D835" s="93">
        <v>91</v>
      </c>
    </row>
    <row r="836" spans="3:4">
      <c r="C836" s="92">
        <v>45070</v>
      </c>
      <c r="D836" s="93">
        <v>89.28</v>
      </c>
    </row>
    <row r="837" spans="3:4">
      <c r="C837" s="92">
        <v>45071</v>
      </c>
      <c r="D837" s="93">
        <v>97.06</v>
      </c>
    </row>
    <row r="838" spans="3:4">
      <c r="C838" s="92">
        <v>45072</v>
      </c>
      <c r="D838" s="93">
        <v>100.85</v>
      </c>
    </row>
    <row r="839" spans="3:4">
      <c r="C839" s="92">
        <v>45076</v>
      </c>
      <c r="D839" s="93">
        <v>103.79</v>
      </c>
    </row>
    <row r="840" spans="3:4">
      <c r="C840" s="92">
        <v>45077</v>
      </c>
      <c r="D840" s="93">
        <v>99.73</v>
      </c>
    </row>
    <row r="841" spans="3:4">
      <c r="C841" s="92">
        <v>45078</v>
      </c>
      <c r="D841" s="93">
        <v>98.68</v>
      </c>
    </row>
    <row r="842" spans="3:4">
      <c r="C842" s="92">
        <v>45079</v>
      </c>
      <c r="D842" s="93">
        <v>101.25</v>
      </c>
    </row>
    <row r="843" spans="3:4">
      <c r="C843" s="92">
        <v>45082</v>
      </c>
      <c r="D843" s="93">
        <v>98.01</v>
      </c>
    </row>
    <row r="844" spans="3:4">
      <c r="C844" s="92">
        <v>45083</v>
      </c>
      <c r="D844" s="93">
        <v>98.94</v>
      </c>
    </row>
    <row r="845" spans="3:4">
      <c r="C845" s="92">
        <v>45084</v>
      </c>
      <c r="D845" s="93">
        <v>101.38</v>
      </c>
    </row>
    <row r="846" spans="3:4">
      <c r="C846" s="92">
        <v>45085</v>
      </c>
      <c r="D846" s="93">
        <v>98.99</v>
      </c>
    </row>
    <row r="847" spans="3:4">
      <c r="C847" s="92">
        <v>45086</v>
      </c>
      <c r="D847" s="93">
        <v>102.7</v>
      </c>
    </row>
    <row r="848" spans="3:4">
      <c r="C848" s="92">
        <v>45089</v>
      </c>
      <c r="D848" s="93">
        <v>104.34</v>
      </c>
    </row>
    <row r="849" spans="3:4">
      <c r="C849" s="92">
        <v>45090</v>
      </c>
      <c r="D849" s="93">
        <v>110</v>
      </c>
    </row>
    <row r="850" spans="3:4">
      <c r="C850" s="92">
        <v>45091</v>
      </c>
      <c r="D850" s="93">
        <v>106.03</v>
      </c>
    </row>
    <row r="851" spans="3:4">
      <c r="C851" s="92">
        <v>45092</v>
      </c>
      <c r="D851" s="93">
        <v>106.27</v>
      </c>
    </row>
    <row r="852" spans="3:4">
      <c r="C852" s="92">
        <v>45093</v>
      </c>
      <c r="D852" s="93">
        <v>105.43</v>
      </c>
    </row>
    <row r="853" spans="3:4">
      <c r="C853" s="92">
        <v>45097</v>
      </c>
      <c r="D853" s="93">
        <v>104.18</v>
      </c>
    </row>
    <row r="854" spans="3:4">
      <c r="C854" s="92">
        <v>45098</v>
      </c>
      <c r="D854" s="93">
        <v>103.15</v>
      </c>
    </row>
    <row r="855" spans="3:4">
      <c r="C855" s="92">
        <v>45099</v>
      </c>
      <c r="D855" s="93">
        <v>101.42</v>
      </c>
    </row>
    <row r="856" spans="3:4">
      <c r="C856" s="92">
        <v>45100</v>
      </c>
      <c r="D856" s="93">
        <v>101.52</v>
      </c>
    </row>
    <row r="857" spans="3:4">
      <c r="C857" s="92">
        <v>45103</v>
      </c>
      <c r="D857" s="93">
        <v>102.02</v>
      </c>
    </row>
    <row r="858" spans="3:4">
      <c r="C858" s="92">
        <v>45104</v>
      </c>
      <c r="D858" s="93">
        <v>101.15</v>
      </c>
    </row>
    <row r="859" spans="3:4">
      <c r="C859" s="92">
        <v>45105</v>
      </c>
      <c r="D859" s="93">
        <v>100.5</v>
      </c>
    </row>
    <row r="860" spans="3:4">
      <c r="C860" s="92">
        <v>45106</v>
      </c>
      <c r="D860" s="93">
        <v>101.34</v>
      </c>
    </row>
    <row r="861" spans="3:4">
      <c r="C861" s="92">
        <v>45107</v>
      </c>
      <c r="D861" s="93">
        <v>101.4</v>
      </c>
    </row>
    <row r="862" spans="3:4">
      <c r="C862" s="92">
        <v>45110</v>
      </c>
      <c r="D862" s="93">
        <v>102.25</v>
      </c>
    </row>
    <row r="863" spans="3:4">
      <c r="C863" s="92">
        <v>45112</v>
      </c>
      <c r="D863" s="93">
        <v>101.4</v>
      </c>
    </row>
    <row r="864" spans="3:4">
      <c r="C864" s="92">
        <v>45113</v>
      </c>
      <c r="D864" s="93">
        <v>99.1</v>
      </c>
    </row>
    <row r="865" spans="3:4">
      <c r="C865" s="92">
        <v>45114</v>
      </c>
      <c r="D865" s="93">
        <v>99.08</v>
      </c>
    </row>
    <row r="866" spans="3:4">
      <c r="C866" s="92">
        <v>45117</v>
      </c>
      <c r="D866" s="93">
        <v>100.25</v>
      </c>
    </row>
    <row r="867" spans="3:4">
      <c r="C867" s="92">
        <v>45118</v>
      </c>
      <c r="D867" s="93">
        <v>102.33</v>
      </c>
    </row>
    <row r="868" spans="3:4">
      <c r="C868" s="92">
        <v>45119</v>
      </c>
      <c r="D868" s="93">
        <v>102.83</v>
      </c>
    </row>
    <row r="869" spans="3:4">
      <c r="C869" s="92">
        <v>45120</v>
      </c>
      <c r="D869" s="93">
        <v>105</v>
      </c>
    </row>
    <row r="870" spans="3:4">
      <c r="C870" s="92">
        <v>45121</v>
      </c>
      <c r="D870" s="93">
        <v>106</v>
      </c>
    </row>
    <row r="871" spans="3:4">
      <c r="C871" s="92">
        <v>45124</v>
      </c>
      <c r="D871" s="93">
        <v>104.68</v>
      </c>
    </row>
    <row r="872" spans="3:4">
      <c r="C872" s="92">
        <v>45125</v>
      </c>
      <c r="D872" s="93">
        <v>103.69</v>
      </c>
    </row>
    <row r="873" spans="3:4">
      <c r="C873" s="92">
        <v>45126</v>
      </c>
      <c r="D873" s="93">
        <v>103.9</v>
      </c>
    </row>
    <row r="874" spans="3:4">
      <c r="C874" s="92">
        <v>45127</v>
      </c>
      <c r="D874" s="93">
        <v>98.55</v>
      </c>
    </row>
    <row r="875" spans="3:4">
      <c r="C875" s="92">
        <v>45128</v>
      </c>
      <c r="D875" s="93">
        <v>97.88</v>
      </c>
    </row>
    <row r="876" spans="3:4">
      <c r="C876" s="92">
        <v>45131</v>
      </c>
      <c r="D876" s="93">
        <v>97.27</v>
      </c>
    </row>
    <row r="877" spans="3:4">
      <c r="C877" s="92">
        <v>45132</v>
      </c>
      <c r="D877" s="93">
        <v>99.515000000000001</v>
      </c>
    </row>
    <row r="878" spans="3:4">
      <c r="C878" s="92">
        <v>45133</v>
      </c>
      <c r="D878" s="93">
        <v>99.49</v>
      </c>
    </row>
    <row r="879" spans="3:4">
      <c r="C879" s="92">
        <v>45134</v>
      </c>
      <c r="D879" s="93">
        <v>101.5</v>
      </c>
    </row>
    <row r="880" spans="3:4">
      <c r="C880" s="92">
        <v>45135</v>
      </c>
      <c r="D880" s="93">
        <v>100.11</v>
      </c>
    </row>
    <row r="881" spans="3:4">
      <c r="C881" s="92">
        <v>45138</v>
      </c>
      <c r="D881" s="93">
        <v>99.18</v>
      </c>
    </row>
    <row r="882" spans="3:4">
      <c r="C882" s="92">
        <v>45139</v>
      </c>
      <c r="D882" s="93">
        <v>99.14</v>
      </c>
    </row>
    <row r="883" spans="3:4">
      <c r="C883" s="92">
        <v>45140</v>
      </c>
      <c r="D883" s="93">
        <v>97.5</v>
      </c>
    </row>
    <row r="884" spans="3:4">
      <c r="C884" s="92">
        <v>45141</v>
      </c>
      <c r="D884" s="93">
        <v>94.84</v>
      </c>
    </row>
    <row r="885" spans="3:4">
      <c r="C885" s="92">
        <v>45142</v>
      </c>
      <c r="D885" s="93">
        <v>95.28</v>
      </c>
    </row>
    <row r="886" spans="3:4">
      <c r="C886" s="92">
        <v>45145</v>
      </c>
      <c r="D886" s="93">
        <v>96.73</v>
      </c>
    </row>
    <row r="887" spans="3:4">
      <c r="C887" s="92">
        <v>45146</v>
      </c>
      <c r="D887" s="93">
        <v>94.88</v>
      </c>
    </row>
    <row r="888" spans="3:4">
      <c r="C888" s="92">
        <v>45147</v>
      </c>
      <c r="D888" s="93">
        <v>95.83</v>
      </c>
    </row>
    <row r="889" spans="3:4">
      <c r="C889" s="92">
        <v>45148</v>
      </c>
      <c r="D889" s="93">
        <v>95.45</v>
      </c>
    </row>
    <row r="890" spans="3:4">
      <c r="C890" s="92">
        <v>45149</v>
      </c>
      <c r="D890" s="93">
        <v>93.5</v>
      </c>
    </row>
    <row r="891" spans="3:4">
      <c r="C891" s="92">
        <v>45152</v>
      </c>
      <c r="D891" s="93">
        <v>91.69</v>
      </c>
    </row>
    <row r="892" spans="3:4">
      <c r="C892" s="92">
        <v>45153</v>
      </c>
      <c r="D892" s="93">
        <v>92.52</v>
      </c>
    </row>
    <row r="893" spans="3:4">
      <c r="C893" s="92">
        <v>45154</v>
      </c>
      <c r="D893" s="93">
        <v>91.44</v>
      </c>
    </row>
    <row r="894" spans="3:4">
      <c r="C894" s="92">
        <v>45155</v>
      </c>
      <c r="D894" s="93">
        <v>92.92</v>
      </c>
    </row>
    <row r="895" spans="3:4">
      <c r="C895" s="92">
        <v>45156</v>
      </c>
      <c r="D895" s="93">
        <v>90.07</v>
      </c>
    </row>
    <row r="896" spans="3:4">
      <c r="C896" s="92">
        <v>45159</v>
      </c>
      <c r="D896" s="93">
        <v>90.5</v>
      </c>
    </row>
    <row r="897" spans="3:4">
      <c r="C897" s="92">
        <v>45160</v>
      </c>
      <c r="D897" s="93">
        <v>93.35</v>
      </c>
    </row>
    <row r="898" spans="3:4">
      <c r="C898" s="92">
        <v>45161</v>
      </c>
      <c r="D898" s="93">
        <v>93.79</v>
      </c>
    </row>
    <row r="899" spans="3:4">
      <c r="C899" s="92">
        <v>45162</v>
      </c>
      <c r="D899" s="93">
        <v>96.53</v>
      </c>
    </row>
    <row r="900" spans="3:4">
      <c r="C900" s="92">
        <v>45163</v>
      </c>
      <c r="D900" s="93">
        <v>92.25</v>
      </c>
    </row>
    <row r="901" spans="3:4">
      <c r="C901" s="92">
        <v>45166</v>
      </c>
      <c r="D901" s="93">
        <v>93.82</v>
      </c>
    </row>
    <row r="902" spans="3:4">
      <c r="C902" s="92">
        <v>45167</v>
      </c>
      <c r="D902" s="93">
        <v>93.77</v>
      </c>
    </row>
    <row r="903" spans="3:4">
      <c r="C903" s="92">
        <v>45168</v>
      </c>
      <c r="D903" s="93">
        <v>95.45</v>
      </c>
    </row>
    <row r="904" spans="3:4">
      <c r="C904" s="92">
        <v>45169</v>
      </c>
      <c r="D904" s="93">
        <v>93.34</v>
      </c>
    </row>
    <row r="905" spans="3:4">
      <c r="C905" s="92">
        <v>45170</v>
      </c>
      <c r="D905" s="93">
        <v>94.3</v>
      </c>
    </row>
    <row r="906" spans="3:4">
      <c r="C906" s="92">
        <v>45174</v>
      </c>
      <c r="D906" s="93">
        <v>93.4</v>
      </c>
    </row>
    <row r="907" spans="3:4">
      <c r="C907" s="92">
        <v>45175</v>
      </c>
      <c r="D907" s="93">
        <v>93.85</v>
      </c>
    </row>
    <row r="908" spans="3:4">
      <c r="C908" s="92">
        <v>45176</v>
      </c>
      <c r="D908" s="93">
        <v>90.07</v>
      </c>
    </row>
    <row r="909" spans="3:4">
      <c r="C909" s="92">
        <v>45177</v>
      </c>
      <c r="D909" s="93">
        <v>90.75</v>
      </c>
    </row>
    <row r="910" spans="3:4">
      <c r="C910" s="92">
        <v>45180</v>
      </c>
      <c r="D910" s="93">
        <v>90.1</v>
      </c>
    </row>
    <row r="911" spans="3:4">
      <c r="C911" s="92">
        <v>45181</v>
      </c>
      <c r="D911" s="93">
        <v>90.46</v>
      </c>
    </row>
    <row r="912" spans="3:4">
      <c r="C912" s="92">
        <v>45182</v>
      </c>
      <c r="D912" s="93">
        <v>90.6</v>
      </c>
    </row>
    <row r="913" spans="3:4">
      <c r="C913" s="92">
        <v>45183</v>
      </c>
      <c r="D913" s="93">
        <v>92.78</v>
      </c>
    </row>
    <row r="914" spans="3:4">
      <c r="C914" s="92">
        <v>45184</v>
      </c>
      <c r="D914" s="93">
        <v>90.51</v>
      </c>
    </row>
    <row r="915" spans="3:4">
      <c r="C915" s="92">
        <v>45187</v>
      </c>
      <c r="D915" s="93">
        <v>88.54</v>
      </c>
    </row>
    <row r="916" spans="3:4">
      <c r="C916" s="92">
        <v>45188</v>
      </c>
      <c r="D916" s="93">
        <v>88.45</v>
      </c>
    </row>
    <row r="917" spans="3:4">
      <c r="C917" s="92">
        <v>45189</v>
      </c>
      <c r="D917" s="93">
        <v>88.52</v>
      </c>
    </row>
    <row r="918" spans="3:4">
      <c r="C918" s="92">
        <v>45190</v>
      </c>
      <c r="D918" s="93">
        <v>86.04</v>
      </c>
    </row>
    <row r="919" spans="3:4">
      <c r="C919" s="92">
        <v>45191</v>
      </c>
      <c r="D919" s="93">
        <v>86.25</v>
      </c>
    </row>
    <row r="920" spans="3:4">
      <c r="C920" s="92">
        <v>45194</v>
      </c>
      <c r="D920" s="93">
        <v>85.39</v>
      </c>
    </row>
    <row r="921" spans="3:4">
      <c r="C921" s="92">
        <v>45195</v>
      </c>
      <c r="D921" s="93">
        <v>84.95</v>
      </c>
    </row>
    <row r="922" spans="3:4">
      <c r="C922" s="92">
        <v>45196</v>
      </c>
      <c r="D922" s="93">
        <v>85.17</v>
      </c>
    </row>
    <row r="923" spans="3:4">
      <c r="C923" s="92">
        <v>45197</v>
      </c>
      <c r="D923" s="93">
        <v>85.25</v>
      </c>
    </row>
    <row r="924" spans="3:4">
      <c r="C924" s="92">
        <v>45198</v>
      </c>
      <c r="D924" s="93">
        <v>87.75</v>
      </c>
    </row>
    <row r="925" spans="3:4">
      <c r="C925" s="92">
        <v>45201</v>
      </c>
      <c r="D925" s="93">
        <v>87.18</v>
      </c>
    </row>
    <row r="926" spans="3:4">
      <c r="C926" s="92">
        <v>45202</v>
      </c>
      <c r="D926" s="93">
        <v>87</v>
      </c>
    </row>
    <row r="927" spans="3:4">
      <c r="C927" s="92">
        <v>45203</v>
      </c>
      <c r="D927" s="93">
        <v>85.47</v>
      </c>
    </row>
    <row r="928" spans="3:4">
      <c r="C928" s="92">
        <v>45204</v>
      </c>
      <c r="D928" s="93">
        <v>86.83</v>
      </c>
    </row>
    <row r="929" spans="3:4">
      <c r="C929" s="92">
        <v>45205</v>
      </c>
      <c r="D929" s="93">
        <v>88.09</v>
      </c>
    </row>
    <row r="930" spans="3:4">
      <c r="C930" s="92">
        <v>45208</v>
      </c>
      <c r="D930" s="93">
        <v>88.8</v>
      </c>
    </row>
    <row r="931" spans="3:4">
      <c r="C931" s="92">
        <v>45209</v>
      </c>
      <c r="D931" s="93">
        <v>89.27</v>
      </c>
    </row>
    <row r="932" spans="3:4">
      <c r="C932" s="92">
        <v>45210</v>
      </c>
      <c r="D932" s="93">
        <v>91.26</v>
      </c>
    </row>
    <row r="933" spans="3:4">
      <c r="C933" s="92">
        <v>45211</v>
      </c>
      <c r="D933" s="93">
        <v>92.51</v>
      </c>
    </row>
    <row r="934" spans="3:4">
      <c r="C934" s="92">
        <v>45212</v>
      </c>
      <c r="D934" s="93">
        <v>92.75</v>
      </c>
    </row>
    <row r="935" spans="3:4">
      <c r="C935" s="92">
        <v>45215</v>
      </c>
      <c r="D935" s="93">
        <v>90.48</v>
      </c>
    </row>
    <row r="936" spans="3:4">
      <c r="C936" s="92">
        <v>45216</v>
      </c>
      <c r="D936" s="93">
        <v>89.81</v>
      </c>
    </row>
    <row r="937" spans="3:4">
      <c r="C937" s="92">
        <v>45217</v>
      </c>
      <c r="D937" s="93">
        <v>88.88</v>
      </c>
    </row>
    <row r="938" spans="3:4">
      <c r="C938" s="92">
        <v>45218</v>
      </c>
      <c r="D938" s="93">
        <v>93.09</v>
      </c>
    </row>
    <row r="939" spans="3:4">
      <c r="C939" s="92">
        <v>45219</v>
      </c>
      <c r="D939" s="93">
        <v>92</v>
      </c>
    </row>
    <row r="940" spans="3:4">
      <c r="C940" s="92">
        <v>45222</v>
      </c>
      <c r="D940" s="93">
        <v>89.98</v>
      </c>
    </row>
    <row r="941" spans="3:4">
      <c r="C941" s="92">
        <v>45223</v>
      </c>
      <c r="D941" s="93">
        <v>91.2</v>
      </c>
    </row>
    <row r="942" spans="3:4">
      <c r="C942" s="92">
        <v>45224</v>
      </c>
      <c r="D942" s="93">
        <v>90.8</v>
      </c>
    </row>
    <row r="943" spans="3:4">
      <c r="C943" s="92">
        <v>45225</v>
      </c>
      <c r="D943" s="93">
        <v>87.12</v>
      </c>
    </row>
    <row r="944" spans="3:4">
      <c r="C944" s="92">
        <v>45226</v>
      </c>
      <c r="D944" s="93">
        <v>87.54</v>
      </c>
    </row>
    <row r="945" spans="3:4">
      <c r="C945" s="92">
        <v>45229</v>
      </c>
      <c r="D945" s="93">
        <v>87.31</v>
      </c>
    </row>
    <row r="946" spans="3:4">
      <c r="C946" s="92">
        <v>45230</v>
      </c>
      <c r="D946" s="93">
        <v>86.15</v>
      </c>
    </row>
    <row r="947" spans="3:4">
      <c r="C947" s="92">
        <v>45231</v>
      </c>
      <c r="D947" s="93">
        <v>86.47</v>
      </c>
    </row>
    <row r="948" spans="3:4">
      <c r="C948" s="92">
        <v>45232</v>
      </c>
      <c r="D948" s="93">
        <v>90.4</v>
      </c>
    </row>
    <row r="949" spans="3:4">
      <c r="C949" s="92">
        <v>45233</v>
      </c>
      <c r="D949" s="93">
        <v>91.65</v>
      </c>
    </row>
    <row r="950" spans="3:4">
      <c r="C950" s="92">
        <v>45236</v>
      </c>
      <c r="D950" s="93">
        <v>92</v>
      </c>
    </row>
    <row r="951" spans="3:4">
      <c r="C951" s="92">
        <v>45237</v>
      </c>
      <c r="D951" s="93">
        <v>92.25</v>
      </c>
    </row>
    <row r="952" spans="3:4">
      <c r="C952" s="92">
        <v>45238</v>
      </c>
      <c r="D952" s="93">
        <v>93.33</v>
      </c>
    </row>
    <row r="953" spans="3:4">
      <c r="C953" s="92">
        <v>45239</v>
      </c>
      <c r="D953" s="93">
        <v>92</v>
      </c>
    </row>
    <row r="954" spans="3:4">
      <c r="C954" s="92">
        <v>45240</v>
      </c>
      <c r="D954" s="93">
        <v>94.04</v>
      </c>
    </row>
    <row r="955" spans="3:4">
      <c r="C955" s="92">
        <v>45243</v>
      </c>
      <c r="D955" s="93">
        <v>97.01</v>
      </c>
    </row>
    <row r="956" spans="3:4">
      <c r="C956" s="92">
        <v>45244</v>
      </c>
      <c r="D956" s="93">
        <v>98</v>
      </c>
    </row>
    <row r="957" spans="3:4">
      <c r="C957" s="92">
        <v>45245</v>
      </c>
      <c r="D957" s="93">
        <v>99.95</v>
      </c>
    </row>
    <row r="958" spans="3:4">
      <c r="C958" s="92">
        <v>45246</v>
      </c>
      <c r="D958" s="93">
        <v>98.24</v>
      </c>
    </row>
    <row r="959" spans="3:4">
      <c r="C959" s="92">
        <v>45247</v>
      </c>
      <c r="D959" s="93">
        <v>98.94</v>
      </c>
    </row>
    <row r="960" spans="3:4">
      <c r="C960" s="92">
        <v>45250</v>
      </c>
      <c r="D960" s="93">
        <v>99.9</v>
      </c>
    </row>
    <row r="961" spans="3:4">
      <c r="C961" s="92">
        <v>45251</v>
      </c>
      <c r="D961" s="93">
        <v>100</v>
      </c>
    </row>
    <row r="962" spans="3:4">
      <c r="C962" s="92">
        <v>45252</v>
      </c>
      <c r="D962" s="93">
        <v>98.72</v>
      </c>
    </row>
    <row r="963" spans="3:4">
      <c r="C963" s="92">
        <v>45254</v>
      </c>
      <c r="D963" s="93">
        <v>98.48</v>
      </c>
    </row>
    <row r="964" spans="3:4">
      <c r="C964" s="92">
        <v>45257</v>
      </c>
      <c r="D964" s="93">
        <v>97.42</v>
      </c>
    </row>
    <row r="965" spans="3:4">
      <c r="C965" s="92">
        <v>45258</v>
      </c>
      <c r="D965" s="93">
        <v>97.87</v>
      </c>
    </row>
    <row r="966" spans="3:4">
      <c r="C966" s="92">
        <v>45259</v>
      </c>
      <c r="D966" s="93">
        <v>99</v>
      </c>
    </row>
    <row r="967" spans="3:4">
      <c r="C967" s="92">
        <v>45260</v>
      </c>
      <c r="D967" s="93">
        <v>98.924999999999997</v>
      </c>
    </row>
    <row r="968" spans="3:4">
      <c r="C968" s="92">
        <v>45261</v>
      </c>
      <c r="D968" s="93">
        <v>97.7</v>
      </c>
    </row>
    <row r="969" spans="3:4">
      <c r="C969" s="92">
        <v>45264</v>
      </c>
      <c r="D969" s="93">
        <v>97.05</v>
      </c>
    </row>
    <row r="970" spans="3:4">
      <c r="C970" s="92">
        <v>45265</v>
      </c>
      <c r="D970" s="93">
        <v>96.46</v>
      </c>
    </row>
    <row r="971" spans="3:4">
      <c r="C971" s="92">
        <v>45266</v>
      </c>
      <c r="D971" s="93">
        <v>97.8</v>
      </c>
    </row>
    <row r="972" spans="3:4">
      <c r="C972" s="92">
        <v>45267</v>
      </c>
      <c r="D972" s="93">
        <v>97.96</v>
      </c>
    </row>
    <row r="973" spans="3:4">
      <c r="C973" s="92">
        <v>45268</v>
      </c>
      <c r="D973" s="93">
        <v>99.12</v>
      </c>
    </row>
    <row r="974" spans="3:4">
      <c r="C974" s="92">
        <v>45271</v>
      </c>
      <c r="D974" s="93">
        <v>99.57</v>
      </c>
    </row>
    <row r="975" spans="3:4">
      <c r="C975" s="92">
        <v>45272</v>
      </c>
      <c r="D975" s="93">
        <v>100.15</v>
      </c>
    </row>
    <row r="976" spans="3:4">
      <c r="C976" s="92">
        <v>45273</v>
      </c>
      <c r="D976" s="93">
        <v>101.4</v>
      </c>
    </row>
    <row r="977" spans="3:4">
      <c r="C977" s="92">
        <v>45274</v>
      </c>
      <c r="D977" s="93">
        <v>103.35</v>
      </c>
    </row>
    <row r="978" spans="3:4">
      <c r="C978" s="92">
        <v>45275</v>
      </c>
      <c r="D978" s="93">
        <v>103.5</v>
      </c>
    </row>
    <row r="979" spans="3:4">
      <c r="C979" s="92">
        <v>45278</v>
      </c>
      <c r="D979" s="93">
        <v>102.84</v>
      </c>
    </row>
    <row r="980" spans="3:4">
      <c r="C980" s="92">
        <v>45279</v>
      </c>
      <c r="D980" s="93">
        <v>103.24</v>
      </c>
    </row>
    <row r="981" spans="3:4">
      <c r="C981" s="92">
        <v>45280</v>
      </c>
      <c r="D981" s="93">
        <v>102.7</v>
      </c>
    </row>
    <row r="982" spans="3:4">
      <c r="C982" s="92">
        <v>45281</v>
      </c>
      <c r="D982" s="93">
        <v>101.3</v>
      </c>
    </row>
    <row r="983" spans="3:4">
      <c r="C983" s="92">
        <v>45282</v>
      </c>
      <c r="D983" s="93">
        <v>102.93</v>
      </c>
    </row>
    <row r="984" spans="3:4">
      <c r="C984" s="92">
        <v>45286</v>
      </c>
      <c r="D984" s="93">
        <v>103.61</v>
      </c>
    </row>
    <row r="985" spans="3:4">
      <c r="C985" s="92">
        <v>45287</v>
      </c>
      <c r="D985" s="93">
        <v>105.05</v>
      </c>
    </row>
    <row r="986" spans="3:4">
      <c r="C986" s="92">
        <v>45288</v>
      </c>
      <c r="D986" s="93">
        <v>105</v>
      </c>
    </row>
    <row r="987" spans="3:4">
      <c r="C987" s="92">
        <v>45289</v>
      </c>
      <c r="D987" s="93">
        <v>104.72</v>
      </c>
    </row>
    <row r="988" spans="3:4">
      <c r="C988" s="92">
        <v>45293</v>
      </c>
      <c r="D988" s="93">
        <v>102.25</v>
      </c>
    </row>
    <row r="989" spans="3:4">
      <c r="C989" s="92">
        <v>45294</v>
      </c>
      <c r="D989" s="93">
        <v>100.34</v>
      </c>
    </row>
    <row r="990" spans="3:4">
      <c r="C990" s="92">
        <v>45295</v>
      </c>
      <c r="D990" s="93">
        <v>99.53</v>
      </c>
    </row>
    <row r="991" spans="3:4">
      <c r="C991" s="92">
        <v>45296</v>
      </c>
      <c r="D991" s="93">
        <v>99</v>
      </c>
    </row>
    <row r="992" spans="3:4">
      <c r="C992" s="92">
        <v>45299</v>
      </c>
      <c r="D992" s="93">
        <v>100.63</v>
      </c>
    </row>
    <row r="993" spans="3:4">
      <c r="C993" s="92">
        <v>45300</v>
      </c>
      <c r="D993" s="93">
        <v>101.05</v>
      </c>
    </row>
    <row r="994" spans="3:4">
      <c r="C994" s="92">
        <v>45301</v>
      </c>
      <c r="D994" s="93">
        <v>102.52</v>
      </c>
    </row>
    <row r="995" spans="3:4">
      <c r="C995" s="92">
        <v>45302</v>
      </c>
      <c r="D995" s="93">
        <v>101.7</v>
      </c>
    </row>
    <row r="996" spans="3:4">
      <c r="C996" s="92">
        <v>45303</v>
      </c>
      <c r="D996" s="93">
        <v>100.89</v>
      </c>
    </row>
    <row r="997" spans="3:4">
      <c r="C997" s="92">
        <v>45307</v>
      </c>
      <c r="D997" s="93">
        <v>100.53</v>
      </c>
    </row>
    <row r="998" spans="3:4">
      <c r="C998" s="92">
        <v>45308</v>
      </c>
      <c r="D998" s="93">
        <v>100.87</v>
      </c>
    </row>
    <row r="999" spans="3:4">
      <c r="C999" s="92">
        <v>45309</v>
      </c>
      <c r="D999" s="93">
        <v>111.2</v>
      </c>
    </row>
    <row r="1000" spans="3:4">
      <c r="C1000" s="92">
        <v>45310</v>
      </c>
      <c r="D1000" s="93">
        <v>113.22</v>
      </c>
    </row>
    <row r="1001" spans="3:4">
      <c r="C1001" s="92">
        <v>45313</v>
      </c>
      <c r="D1001" s="93">
        <v>114.78</v>
      </c>
    </row>
    <row r="1002" spans="3:4">
      <c r="C1002" s="92">
        <v>45314</v>
      </c>
      <c r="D1002" s="93">
        <v>113.52</v>
      </c>
    </row>
    <row r="1003" spans="3:4">
      <c r="C1003" s="92">
        <v>45315</v>
      </c>
      <c r="D1003" s="93">
        <v>115.33</v>
      </c>
    </row>
    <row r="1004" spans="3:4">
      <c r="C1004" s="92">
        <v>45316</v>
      </c>
      <c r="D1004" s="93">
        <v>118.02</v>
      </c>
    </row>
    <row r="1005" spans="3:4">
      <c r="C1005" s="92">
        <v>45317</v>
      </c>
      <c r="D1005" s="93">
        <v>116.9</v>
      </c>
    </row>
    <row r="1006" spans="3:4">
      <c r="C1006" s="92">
        <v>45320</v>
      </c>
      <c r="D1006" s="93">
        <v>117.17</v>
      </c>
    </row>
    <row r="1007" spans="3:4">
      <c r="C1007" s="92">
        <v>45321</v>
      </c>
      <c r="D1007" s="93">
        <v>116.36</v>
      </c>
    </row>
    <row r="1008" spans="3:4">
      <c r="C1008" s="92">
        <v>45322</v>
      </c>
      <c r="D1008" s="93">
        <v>113.5</v>
      </c>
    </row>
    <row r="1009" spans="3:4">
      <c r="C1009" s="92">
        <v>45323</v>
      </c>
      <c r="D1009" s="93">
        <v>113.8</v>
      </c>
    </row>
    <row r="1010" spans="3:4">
      <c r="C1010" s="92">
        <v>45324</v>
      </c>
      <c r="D1010" s="93">
        <v>114.86</v>
      </c>
    </row>
    <row r="1011" spans="3:4">
      <c r="C1011" s="92">
        <v>45327</v>
      </c>
      <c r="D1011" s="93">
        <v>117.13</v>
      </c>
    </row>
    <row r="1012" spans="3:4">
      <c r="C1012" s="92">
        <v>45328</v>
      </c>
      <c r="D1012" s="93">
        <v>120.12</v>
      </c>
    </row>
    <row r="1013" spans="3:4">
      <c r="C1013" s="92">
        <v>45329</v>
      </c>
      <c r="D1013" s="93">
        <v>120.01</v>
      </c>
    </row>
    <row r="1014" spans="3:4">
      <c r="C1014" s="92">
        <v>45330</v>
      </c>
      <c r="D1014" s="93">
        <v>127</v>
      </c>
    </row>
    <row r="1015" spans="3:4">
      <c r="C1015" s="92">
        <v>45331</v>
      </c>
      <c r="D1015" s="93">
        <v>134.5</v>
      </c>
    </row>
    <row r="1016" spans="3:4">
      <c r="C1016" s="92">
        <v>45334</v>
      </c>
      <c r="D1016" s="93">
        <v>133.27000000000001</v>
      </c>
    </row>
    <row r="1017" spans="3:4">
      <c r="C1017" s="92">
        <v>45335</v>
      </c>
      <c r="D1017" s="93">
        <v>127.93</v>
      </c>
    </row>
    <row r="1018" spans="3:4">
      <c r="C1018" s="92">
        <v>45336</v>
      </c>
      <c r="D1018" s="93">
        <v>129.63</v>
      </c>
    </row>
    <row r="1019" spans="3:4">
      <c r="C1019" s="92">
        <v>45337</v>
      </c>
      <c r="D1019" s="93">
        <v>130.80000000000001</v>
      </c>
    </row>
    <row r="1020" spans="3:4">
      <c r="C1020" s="92">
        <v>45338</v>
      </c>
      <c r="D1020" s="93">
        <v>127.13</v>
      </c>
    </row>
    <row r="1021" spans="3:4">
      <c r="C1021" s="92">
        <v>45342</v>
      </c>
      <c r="D1021" s="93">
        <v>126.89</v>
      </c>
    </row>
    <row r="1022" spans="3:4">
      <c r="C1022" s="92">
        <v>45343</v>
      </c>
      <c r="D1022" s="93">
        <v>124.43</v>
      </c>
    </row>
    <row r="1023" spans="3:4">
      <c r="C1023" s="92">
        <v>45344</v>
      </c>
      <c r="D1023" s="93">
        <v>129.69</v>
      </c>
    </row>
    <row r="1024" spans="3:4">
      <c r="C1024" s="92">
        <v>45345</v>
      </c>
      <c r="D1024" s="93">
        <v>130.5</v>
      </c>
    </row>
    <row r="1025" spans="3:4">
      <c r="C1025" s="92">
        <v>45348</v>
      </c>
      <c r="D1025" s="93">
        <v>130.02000000000001</v>
      </c>
    </row>
    <row r="1026" spans="3:4">
      <c r="C1026" s="92">
        <v>45349</v>
      </c>
      <c r="D1026" s="93">
        <v>130.77000000000001</v>
      </c>
    </row>
    <row r="1027" spans="3:4">
      <c r="C1027" s="92">
        <v>45350</v>
      </c>
      <c r="D1027" s="93">
        <v>128.5</v>
      </c>
    </row>
    <row r="1028" spans="3:4">
      <c r="C1028" s="92">
        <v>45351</v>
      </c>
      <c r="D1028" s="93">
        <v>128.03</v>
      </c>
    </row>
    <row r="1029" spans="3:4">
      <c r="C1029" s="92">
        <v>45352</v>
      </c>
      <c r="D1029" s="93">
        <v>130.13</v>
      </c>
    </row>
    <row r="1030" spans="3:4">
      <c r="C1030" s="92">
        <v>45355</v>
      </c>
      <c r="D1030" s="93">
        <v>139.94</v>
      </c>
    </row>
    <row r="1031" spans="3:4">
      <c r="C1031" s="92">
        <v>45356</v>
      </c>
      <c r="D1031" s="93">
        <v>137.12</v>
      </c>
    </row>
    <row r="1032" spans="3:4">
      <c r="C1032" s="92">
        <v>45357</v>
      </c>
      <c r="D1032" s="93">
        <v>138.80000000000001</v>
      </c>
    </row>
    <row r="1033" spans="3:4">
      <c r="C1033" s="92">
        <v>45358</v>
      </c>
      <c r="D1033" s="93">
        <v>144.9</v>
      </c>
    </row>
    <row r="1034" spans="3:4">
      <c r="C1034" s="92">
        <v>45359</v>
      </c>
      <c r="D1034" s="93">
        <v>153.9</v>
      </c>
    </row>
    <row r="1035" spans="3:4">
      <c r="C1035" s="92">
        <v>45362</v>
      </c>
      <c r="D1035" s="93">
        <v>143.62</v>
      </c>
    </row>
    <row r="1036" spans="3:4">
      <c r="C1036" s="92">
        <v>45363</v>
      </c>
      <c r="D1036" s="93">
        <v>144.52000000000001</v>
      </c>
    </row>
    <row r="1037" spans="3:4">
      <c r="C1037" s="92">
        <v>45364</v>
      </c>
      <c r="D1037" s="93">
        <v>143.05000000000001</v>
      </c>
    </row>
    <row r="1038" spans="3:4">
      <c r="C1038" s="92">
        <v>45365</v>
      </c>
      <c r="D1038" s="93">
        <v>142.61000000000001</v>
      </c>
    </row>
    <row r="1039" spans="3:4">
      <c r="C1039" s="92">
        <v>45366</v>
      </c>
      <c r="D1039" s="93">
        <v>135.44</v>
      </c>
    </row>
    <row r="1040" spans="3:4">
      <c r="C1040" s="92">
        <v>45369</v>
      </c>
      <c r="D1040" s="93">
        <v>140.18</v>
      </c>
    </row>
    <row r="1041" spans="3:4">
      <c r="C1041" s="92">
        <v>45370</v>
      </c>
      <c r="D1041" s="93">
        <v>135.30000000000001</v>
      </c>
    </row>
    <row r="1042" spans="3:4">
      <c r="C1042" s="92">
        <v>45371</v>
      </c>
      <c r="D1042" s="93">
        <v>136.53</v>
      </c>
    </row>
    <row r="1043" spans="3:4">
      <c r="C1043" s="92">
        <v>45372</v>
      </c>
      <c r="D1043" s="93">
        <v>142.55000000000001</v>
      </c>
    </row>
    <row r="1044" spans="3:4">
      <c r="C1044" s="92">
        <v>45373</v>
      </c>
      <c r="D1044" s="93">
        <v>139.4</v>
      </c>
    </row>
    <row r="1045" spans="3:4">
      <c r="C1045" s="92">
        <v>45376</v>
      </c>
      <c r="D1045" s="93">
        <v>140.16</v>
      </c>
    </row>
    <row r="1046" spans="3:4">
      <c r="C1046" s="92">
        <v>45377</v>
      </c>
      <c r="D1046" s="93">
        <v>140.61000000000001</v>
      </c>
    </row>
    <row r="1047" spans="3:4">
      <c r="C1047" s="92">
        <v>45378</v>
      </c>
      <c r="D1047" s="93">
        <v>138.86000000000001</v>
      </c>
    </row>
    <row r="1048" spans="3:4">
      <c r="C1048" s="92">
        <v>45379</v>
      </c>
      <c r="D1048" s="93">
        <v>135.68</v>
      </c>
    </row>
    <row r="1049" spans="3:4">
      <c r="C1049" s="92">
        <v>45383</v>
      </c>
      <c r="D1049" s="93">
        <v>137.29</v>
      </c>
    </row>
    <row r="1050" spans="3:4">
      <c r="C1050" s="92">
        <v>45384</v>
      </c>
      <c r="D1050" s="93">
        <v>140.38</v>
      </c>
    </row>
    <row r="1051" spans="3:4">
      <c r="C1051" s="92">
        <v>45385</v>
      </c>
      <c r="D1051" s="93">
        <v>138.58000000000001</v>
      </c>
    </row>
    <row r="1052" spans="3:4">
      <c r="C1052" s="92">
        <v>45386</v>
      </c>
      <c r="D1052" s="93">
        <v>144</v>
      </c>
    </row>
    <row r="1053" spans="3:4">
      <c r="C1053" s="92">
        <v>45387</v>
      </c>
      <c r="D1053" s="93">
        <v>140</v>
      </c>
    </row>
    <row r="1054" spans="3:4">
      <c r="C1054" s="92">
        <v>45390</v>
      </c>
      <c r="D1054" s="93">
        <v>145.24</v>
      </c>
    </row>
    <row r="1055" spans="3:4">
      <c r="C1055" s="92">
        <v>45391</v>
      </c>
      <c r="D1055" s="93">
        <v>146.26</v>
      </c>
    </row>
    <row r="1056" spans="3:4">
      <c r="C1056" s="92">
        <v>45392</v>
      </c>
      <c r="D1056" s="93">
        <v>146.63</v>
      </c>
    </row>
    <row r="1057" spans="3:4">
      <c r="C1057" s="92">
        <v>45393</v>
      </c>
      <c r="D1057" s="93">
        <v>147.19999999999999</v>
      </c>
    </row>
    <row r="1058" spans="3:4">
      <c r="C1058" s="92">
        <v>45394</v>
      </c>
      <c r="D1058" s="93">
        <v>145</v>
      </c>
    </row>
    <row r="1059" spans="3:4">
      <c r="C1059" s="92">
        <v>45397</v>
      </c>
      <c r="D1059" s="93">
        <v>145.02000000000001</v>
      </c>
    </row>
    <row r="1060" spans="3:4">
      <c r="C1060" s="92">
        <v>45398</v>
      </c>
      <c r="D1060" s="93">
        <v>137.88999999999999</v>
      </c>
    </row>
    <row r="1061" spans="3:4">
      <c r="C1061" s="92">
        <v>45399</v>
      </c>
      <c r="D1061" s="93">
        <v>141.13</v>
      </c>
    </row>
    <row r="1062" spans="3:4">
      <c r="C1062" s="92">
        <v>45400</v>
      </c>
      <c r="D1062" s="93">
        <v>132.88999999999999</v>
      </c>
    </row>
    <row r="1063" spans="3:4">
      <c r="C1063" s="92">
        <v>45401</v>
      </c>
      <c r="D1063" s="93">
        <v>129.37</v>
      </c>
    </row>
    <row r="1064" spans="3:4">
      <c r="C1064" s="92">
        <v>45404</v>
      </c>
      <c r="D1064" s="93">
        <v>126.75</v>
      </c>
    </row>
    <row r="1065" spans="3:4">
      <c r="C1065" s="92">
        <v>45405</v>
      </c>
      <c r="D1065" s="93">
        <v>131.36000000000001</v>
      </c>
    </row>
    <row r="1066" spans="3:4">
      <c r="C1066" s="92">
        <v>45406</v>
      </c>
      <c r="D1066" s="93">
        <v>136.09</v>
      </c>
    </row>
    <row r="1067" spans="3:4">
      <c r="C1067" s="92">
        <v>45407</v>
      </c>
      <c r="D1067" s="93">
        <v>130</v>
      </c>
    </row>
    <row r="1068" spans="3:4">
      <c r="C1068" s="92">
        <v>45408</v>
      </c>
      <c r="D1068" s="93">
        <v>136.81</v>
      </c>
    </row>
    <row r="1069" spans="3:4">
      <c r="C1069" s="92">
        <v>45411</v>
      </c>
      <c r="D1069" s="93">
        <v>138</v>
      </c>
    </row>
    <row r="1070" spans="3:4">
      <c r="C1070" s="92">
        <v>45412</v>
      </c>
      <c r="D1070" s="93">
        <v>137.94</v>
      </c>
    </row>
    <row r="1071" spans="3:4">
      <c r="C1071" s="92">
        <v>45413</v>
      </c>
      <c r="D1071" s="93">
        <v>137.41999999999999</v>
      </c>
    </row>
    <row r="1072" spans="3:4">
      <c r="C1072" s="92">
        <v>45414</v>
      </c>
      <c r="D1072" s="93">
        <v>135.6</v>
      </c>
    </row>
    <row r="1073" spans="3:4">
      <c r="C1073" s="92">
        <v>45415</v>
      </c>
      <c r="D1073" s="93">
        <v>138.9</v>
      </c>
    </row>
    <row r="1074" spans="3:4">
      <c r="C1074" s="92">
        <v>45418</v>
      </c>
      <c r="D1074" s="93">
        <v>140.47</v>
      </c>
    </row>
    <row r="1075" spans="3:4">
      <c r="C1075" s="92">
        <v>45419</v>
      </c>
      <c r="D1075" s="93">
        <v>141.87</v>
      </c>
    </row>
    <row r="1076" spans="3:4">
      <c r="C1076" s="92">
        <v>45420</v>
      </c>
      <c r="D1076" s="93">
        <v>141.11000000000001</v>
      </c>
    </row>
    <row r="1077" spans="3:4">
      <c r="C1077" s="92">
        <v>45421</v>
      </c>
      <c r="D1077" s="93">
        <v>142.94</v>
      </c>
    </row>
    <row r="1078" spans="3:4">
      <c r="C1078" s="92">
        <v>45422</v>
      </c>
      <c r="D1078" s="93">
        <v>147.22</v>
      </c>
    </row>
    <row r="1079" spans="3:4">
      <c r="C1079" s="92">
        <v>45425</v>
      </c>
      <c r="D1079" s="93">
        <v>148.02000000000001</v>
      </c>
    </row>
    <row r="1080" spans="3:4">
      <c r="C1080" s="92">
        <v>45426</v>
      </c>
      <c r="D1080" s="93">
        <v>146.49</v>
      </c>
    </row>
    <row r="1081" spans="3:4">
      <c r="C1081" s="92">
        <v>45427</v>
      </c>
      <c r="D1081" s="93">
        <v>153.36000000000001</v>
      </c>
    </row>
    <row r="1082" spans="3:4">
      <c r="C1082" s="92">
        <v>45428</v>
      </c>
      <c r="D1082" s="93">
        <v>154.1</v>
      </c>
    </row>
    <row r="1083" spans="3:4">
      <c r="C1083" s="92">
        <v>45429</v>
      </c>
      <c r="D1083" s="93">
        <v>154</v>
      </c>
    </row>
    <row r="1084" spans="3:4">
      <c r="C1084" s="92">
        <v>45432</v>
      </c>
      <c r="D1084" s="93">
        <v>151.66999999999999</v>
      </c>
    </row>
    <row r="1085" spans="3:4">
      <c r="C1085" s="92">
        <v>45433</v>
      </c>
      <c r="D1085" s="93">
        <v>152.30000000000001</v>
      </c>
    </row>
    <row r="1086" spans="3:4">
      <c r="C1086" s="92">
        <v>45434</v>
      </c>
      <c r="D1086" s="93">
        <v>155.88</v>
      </c>
    </row>
    <row r="1087" spans="3:4">
      <c r="C1087" s="92">
        <v>45435</v>
      </c>
      <c r="D1087" s="93">
        <v>159.18</v>
      </c>
    </row>
    <row r="1088" spans="3:4">
      <c r="C1088" s="92">
        <v>45436</v>
      </c>
      <c r="D1088" s="93">
        <v>157.19999999999999</v>
      </c>
    </row>
    <row r="1089" spans="3:4">
      <c r="C1089" s="92">
        <v>45440</v>
      </c>
      <c r="D1089" s="93">
        <v>159.68</v>
      </c>
    </row>
    <row r="1090" spans="3:4">
      <c r="C1090" s="92">
        <v>45441</v>
      </c>
      <c r="D1090" s="93">
        <v>156.75</v>
      </c>
    </row>
    <row r="1091" spans="3:4">
      <c r="C1091" s="92">
        <v>45442</v>
      </c>
      <c r="D1091" s="93">
        <v>153.59</v>
      </c>
    </row>
    <row r="1092" spans="3:4">
      <c r="C1092" s="92">
        <v>45443</v>
      </c>
      <c r="D1092" s="93">
        <v>151.47999999999999</v>
      </c>
    </row>
    <row r="1093" spans="3:4">
      <c r="C1093" s="92">
        <v>45446</v>
      </c>
      <c r="D1093" s="93">
        <v>155.12</v>
      </c>
    </row>
    <row r="1094" spans="3:4">
      <c r="C1094" s="92">
        <v>45447</v>
      </c>
      <c r="D1094" s="93">
        <v>153.4</v>
      </c>
    </row>
    <row r="1095" spans="3:4">
      <c r="C1095" s="92">
        <v>45448</v>
      </c>
      <c r="D1095" s="93">
        <v>158.59</v>
      </c>
    </row>
    <row r="1096" spans="3:4">
      <c r="C1096" s="92">
        <v>45449</v>
      </c>
      <c r="D1096" s="93">
        <v>164.52</v>
      </c>
    </row>
    <row r="1097" spans="3:4">
      <c r="C1097" s="92">
        <v>45450</v>
      </c>
      <c r="D1097" s="93">
        <v>163.57</v>
      </c>
    </row>
    <row r="1098" spans="3:4">
      <c r="C1098" s="92">
        <v>45453</v>
      </c>
      <c r="D1098" s="93">
        <v>164</v>
      </c>
    </row>
    <row r="1099" spans="3:4">
      <c r="C1099" s="92">
        <v>45454</v>
      </c>
      <c r="D1099" s="93">
        <v>168.18</v>
      </c>
    </row>
    <row r="1100" spans="3:4">
      <c r="C1100" s="92">
        <v>45455</v>
      </c>
      <c r="D1100" s="93">
        <v>173.36</v>
      </c>
    </row>
    <row r="1101" spans="3:4">
      <c r="C1101" s="92">
        <v>45456</v>
      </c>
      <c r="D1101" s="93">
        <v>172.95</v>
      </c>
    </row>
    <row r="1102" spans="3:4">
      <c r="C1102" s="92">
        <v>45457</v>
      </c>
      <c r="D1102" s="93">
        <v>172</v>
      </c>
    </row>
    <row r="1103" spans="3:4">
      <c r="C1103" s="92">
        <v>45460</v>
      </c>
      <c r="D1103" s="93">
        <v>177.84</v>
      </c>
    </row>
    <row r="1104" spans="3:4">
      <c r="C1104" s="92">
        <v>45461</v>
      </c>
      <c r="D1104" s="93">
        <v>180.02</v>
      </c>
    </row>
    <row r="1105" spans="3:4">
      <c r="C1105" s="92">
        <v>45463</v>
      </c>
      <c r="D1105" s="93">
        <v>182.58</v>
      </c>
    </row>
    <row r="1106" spans="3:4">
      <c r="C1106" s="92">
        <v>45464</v>
      </c>
      <c r="D1106" s="93">
        <v>172.71</v>
      </c>
    </row>
    <row r="1107" spans="3:4">
      <c r="C1107" s="92">
        <v>45467</v>
      </c>
      <c r="D1107" s="93">
        <v>170.43</v>
      </c>
    </row>
    <row r="1108" spans="3:4">
      <c r="C1108" s="92">
        <v>45468</v>
      </c>
      <c r="D1108" s="93">
        <v>169.95</v>
      </c>
    </row>
    <row r="1109" spans="3:4">
      <c r="C1109" s="92">
        <v>45469</v>
      </c>
      <c r="D1109" s="93">
        <v>172.12</v>
      </c>
    </row>
    <row r="1110" spans="3:4">
      <c r="C1110" s="92">
        <v>45470</v>
      </c>
      <c r="D1110" s="93">
        <v>173.79</v>
      </c>
    </row>
    <row r="1111" spans="3:4">
      <c r="C1111" s="92">
        <v>45471</v>
      </c>
      <c r="D1111" s="93">
        <v>172.81</v>
      </c>
    </row>
    <row r="1112" spans="3:4">
      <c r="C1112" s="92">
        <v>45474</v>
      </c>
      <c r="D1112" s="93">
        <v>174.24</v>
      </c>
    </row>
    <row r="1113" spans="3:4">
      <c r="C1113" s="92">
        <v>45475</v>
      </c>
      <c r="D1113" s="93">
        <v>171.13</v>
      </c>
    </row>
    <row r="1114" spans="3:4">
      <c r="C1114" s="92">
        <v>45476</v>
      </c>
      <c r="D1114" s="93">
        <v>177.99</v>
      </c>
    </row>
    <row r="1115" spans="3:4">
      <c r="C1115" s="92">
        <v>45478</v>
      </c>
      <c r="D1115" s="93">
        <v>184.14</v>
      </c>
    </row>
    <row r="1116" spans="3:4">
      <c r="C1116" s="92">
        <v>45481</v>
      </c>
      <c r="D1116" s="93">
        <v>190</v>
      </c>
    </row>
    <row r="1117" spans="3:4">
      <c r="C1117" s="92">
        <v>45482</v>
      </c>
      <c r="D1117" s="93">
        <v>188.09</v>
      </c>
    </row>
    <row r="1118" spans="3:4">
      <c r="C1118" s="92">
        <v>45483</v>
      </c>
      <c r="D1118" s="93">
        <v>188.28</v>
      </c>
    </row>
    <row r="1119" spans="3:4">
      <c r="C1119" s="92">
        <v>45484</v>
      </c>
      <c r="D1119" s="93">
        <v>193.09</v>
      </c>
    </row>
    <row r="1120" spans="3:4">
      <c r="C1120" s="92">
        <v>45485</v>
      </c>
      <c r="D1120" s="93">
        <v>183.07</v>
      </c>
    </row>
    <row r="1121" spans="3:4">
      <c r="C1121" s="92">
        <v>45488</v>
      </c>
      <c r="D1121" s="93">
        <v>188.68</v>
      </c>
    </row>
    <row r="1122" spans="3:4">
      <c r="C1122" s="92">
        <v>45489</v>
      </c>
      <c r="D1122" s="93">
        <v>188.27</v>
      </c>
    </row>
    <row r="1123" spans="3:4">
      <c r="C1123" s="92">
        <v>45490</v>
      </c>
      <c r="D1123" s="93">
        <v>175.215</v>
      </c>
    </row>
    <row r="1124" spans="3:4">
      <c r="C1124" s="92">
        <v>45491</v>
      </c>
      <c r="D1124" s="93">
        <v>175.5</v>
      </c>
    </row>
    <row r="1125" spans="3:4">
      <c r="C1125" s="92">
        <v>45492</v>
      </c>
      <c r="D1125" s="93">
        <v>169.17</v>
      </c>
    </row>
    <row r="1126" spans="3:4">
      <c r="C1126" s="92">
        <v>45495</v>
      </c>
      <c r="D1126" s="93">
        <v>166.61</v>
      </c>
    </row>
    <row r="1127" spans="3:4">
      <c r="C1127" s="92">
        <v>45496</v>
      </c>
      <c r="D1127" s="93">
        <v>169.42</v>
      </c>
    </row>
    <row r="1128" spans="3:4">
      <c r="C1128" s="92">
        <v>45497</v>
      </c>
      <c r="D1128" s="93">
        <v>165.09</v>
      </c>
    </row>
    <row r="1129" spans="3:4">
      <c r="C1129" s="92">
        <v>45498</v>
      </c>
      <c r="D1129" s="93">
        <v>158.16</v>
      </c>
    </row>
    <row r="1130" spans="3:4">
      <c r="C1130" s="92">
        <v>45499</v>
      </c>
      <c r="D1130" s="93">
        <v>164.3</v>
      </c>
    </row>
    <row r="1131" spans="3:4">
      <c r="C1131" s="92">
        <v>45502</v>
      </c>
      <c r="D1131" s="93">
        <v>162.68</v>
      </c>
    </row>
    <row r="1132" spans="3:4">
      <c r="C1132" s="92">
        <v>45503</v>
      </c>
      <c r="D1132" s="93">
        <v>160.44</v>
      </c>
    </row>
    <row r="1133" spans="3:4">
      <c r="C1133" s="92">
        <v>45504</v>
      </c>
      <c r="D1133" s="93">
        <v>163.77000000000001</v>
      </c>
    </row>
    <row r="1134" spans="3:4">
      <c r="C1134" s="92">
        <v>45505</v>
      </c>
      <c r="D1134" s="93">
        <v>163.47999999999999</v>
      </c>
    </row>
    <row r="1135" spans="3:4">
      <c r="C1135" s="92">
        <v>45506</v>
      </c>
      <c r="D1135" s="93">
        <v>151.25</v>
      </c>
    </row>
    <row r="1136" spans="3:4">
      <c r="C1136" s="92">
        <v>45509</v>
      </c>
      <c r="D1136" s="93">
        <v>133.86000000000001</v>
      </c>
    </row>
    <row r="1137" spans="3:4">
      <c r="C1137" s="92">
        <v>45510</v>
      </c>
      <c r="D1137" s="93">
        <v>150.44</v>
      </c>
    </row>
    <row r="1138" spans="3:4">
      <c r="C1138" s="92">
        <v>45511</v>
      </c>
      <c r="D1138" s="93">
        <v>161.55000000000001</v>
      </c>
    </row>
    <row r="1139" spans="3:4">
      <c r="C1139" s="92">
        <v>45512</v>
      </c>
      <c r="D1139" s="93">
        <v>159.27000000000001</v>
      </c>
    </row>
    <row r="1140" spans="3:4">
      <c r="C1140" s="92">
        <v>45513</v>
      </c>
      <c r="D1140" s="93">
        <v>166.32</v>
      </c>
    </row>
    <row r="1141" spans="3:4">
      <c r="C1141" s="92">
        <v>45516</v>
      </c>
      <c r="D1141" s="93">
        <v>166</v>
      </c>
    </row>
    <row r="1142" spans="3:4">
      <c r="C1142" s="92">
        <v>45517</v>
      </c>
      <c r="D1142" s="93">
        <v>168</v>
      </c>
    </row>
    <row r="1143" spans="3:4">
      <c r="C1143" s="92">
        <v>45518</v>
      </c>
      <c r="D1143" s="93">
        <v>171.88</v>
      </c>
    </row>
    <row r="1144" spans="3:4">
      <c r="C1144" s="92">
        <v>45519</v>
      </c>
      <c r="D1144" s="93">
        <v>172.43</v>
      </c>
    </row>
    <row r="1145" spans="3:4">
      <c r="C1145" s="92">
        <v>45520</v>
      </c>
      <c r="D1145" s="93">
        <v>173.39</v>
      </c>
    </row>
    <row r="1146" spans="3:4">
      <c r="C1146" s="92">
        <v>45523</v>
      </c>
      <c r="D1146" s="93">
        <v>174.76</v>
      </c>
    </row>
    <row r="1147" spans="3:4">
      <c r="C1147" s="92">
        <v>45524</v>
      </c>
      <c r="D1147" s="93">
        <v>175.4</v>
      </c>
    </row>
    <row r="1148" spans="3:4">
      <c r="C1148" s="92">
        <v>45525</v>
      </c>
      <c r="D1148" s="93">
        <v>170.36</v>
      </c>
    </row>
    <row r="1149" spans="3:4">
      <c r="C1149" s="92">
        <v>45526</v>
      </c>
      <c r="D1149" s="93">
        <v>172</v>
      </c>
    </row>
    <row r="1150" spans="3:4">
      <c r="C1150" s="92">
        <v>45527</v>
      </c>
      <c r="D1150" s="93">
        <v>169</v>
      </c>
    </row>
    <row r="1151" spans="3:4">
      <c r="C1151" s="92">
        <v>45530</v>
      </c>
      <c r="D1151" s="93">
        <v>170.38</v>
      </c>
    </row>
    <row r="1152" spans="3:4">
      <c r="C1152" s="92">
        <v>45531</v>
      </c>
      <c r="D1152" s="93">
        <v>166.42</v>
      </c>
    </row>
    <row r="1153" spans="3:4">
      <c r="C1153" s="92">
        <v>45532</v>
      </c>
      <c r="D1153" s="93">
        <v>171.32</v>
      </c>
    </row>
    <row r="1154" spans="3:4">
      <c r="C1154" s="92">
        <v>45533</v>
      </c>
      <c r="D1154" s="93">
        <v>168.65</v>
      </c>
    </row>
    <row r="1155" spans="3:4">
      <c r="C1155" s="92">
        <v>45534</v>
      </c>
      <c r="D1155" s="93">
        <v>170.05500000000001</v>
      </c>
    </row>
    <row r="1156" spans="3:4">
      <c r="C1156" s="92">
        <v>45538</v>
      </c>
      <c r="D1156" s="93">
        <v>168</v>
      </c>
    </row>
    <row r="1157" spans="3:4">
      <c r="C1157" s="92">
        <v>45539</v>
      </c>
      <c r="D1157" s="93">
        <v>159.30000000000001</v>
      </c>
    </row>
    <row r="1158" spans="3:4">
      <c r="C1158" s="92">
        <v>45540</v>
      </c>
      <c r="D1158" s="93">
        <v>161.54</v>
      </c>
    </row>
    <row r="1159" spans="3:4">
      <c r="C1159" s="92">
        <v>45541</v>
      </c>
      <c r="D1159" s="93">
        <v>164.89</v>
      </c>
    </row>
    <row r="1160" spans="3:4">
      <c r="C1160" s="92">
        <v>45544</v>
      </c>
      <c r="D1160" s="93">
        <v>160.76</v>
      </c>
    </row>
    <row r="1161" spans="3:4">
      <c r="C1161" s="92">
        <v>45545</v>
      </c>
      <c r="D1161" s="93">
        <v>162.88999999999999</v>
      </c>
    </row>
    <row r="1162" spans="3:4">
      <c r="C1162" s="92">
        <v>45546</v>
      </c>
      <c r="D1162" s="93">
        <v>163.80000000000001</v>
      </c>
    </row>
    <row r="1163" spans="3:4">
      <c r="C1163" s="92">
        <v>45547</v>
      </c>
      <c r="D1163" s="93">
        <v>170.6</v>
      </c>
    </row>
    <row r="1164" spans="3:4">
      <c r="C1164" s="92">
        <v>45548</v>
      </c>
      <c r="D1164" s="93">
        <v>172.24</v>
      </c>
    </row>
    <row r="1165" spans="3:4">
      <c r="C1165" s="92">
        <v>45551</v>
      </c>
      <c r="D1165" s="93">
        <v>169.91</v>
      </c>
    </row>
    <row r="1166" spans="3:4">
      <c r="C1166" s="92">
        <v>45552</v>
      </c>
      <c r="D1166" s="93">
        <v>169.35</v>
      </c>
    </row>
    <row r="1167" spans="3:4">
      <c r="C1167" s="92">
        <v>45553</v>
      </c>
      <c r="D1167" s="93">
        <v>168.46</v>
      </c>
    </row>
    <row r="1168" spans="3:4">
      <c r="C1168" s="92">
        <v>45554</v>
      </c>
      <c r="D1168" s="93">
        <v>174.38</v>
      </c>
    </row>
    <row r="1169" spans="3:4">
      <c r="C1169" s="92">
        <v>45555</v>
      </c>
      <c r="D1169" s="93">
        <v>174.87</v>
      </c>
    </row>
    <row r="1170" spans="3:4">
      <c r="C1170" s="92">
        <v>45558</v>
      </c>
      <c r="D1170" s="93">
        <v>174.84</v>
      </c>
    </row>
    <row r="1171" spans="3:4">
      <c r="C1171" s="92">
        <v>45559</v>
      </c>
      <c r="D1171" s="93">
        <v>179.5</v>
      </c>
    </row>
    <row r="1172" spans="3:4">
      <c r="C1172" s="92">
        <v>45560</v>
      </c>
      <c r="D1172" s="93">
        <v>181.52</v>
      </c>
    </row>
    <row r="1173" spans="3:4">
      <c r="C1173" s="92">
        <v>45561</v>
      </c>
      <c r="D1173" s="93">
        <v>188.495</v>
      </c>
    </row>
    <row r="1174" spans="3:4">
      <c r="C1174" s="92">
        <v>45562</v>
      </c>
      <c r="D1174" s="93">
        <v>185.84</v>
      </c>
    </row>
    <row r="1175" spans="3:4">
      <c r="C1175" s="92">
        <v>45565</v>
      </c>
      <c r="D1175" s="93">
        <v>174.27</v>
      </c>
    </row>
    <row r="1176" spans="3:4">
      <c r="C1176" s="92">
        <v>45566</v>
      </c>
      <c r="D1176" s="93">
        <v>175.31</v>
      </c>
    </row>
    <row r="1177" spans="3:4">
      <c r="C1177" s="92">
        <v>45567</v>
      </c>
      <c r="D1177" s="93">
        <v>172.96</v>
      </c>
    </row>
    <row r="1178" spans="3:4">
      <c r="C1178" s="92">
        <v>45568</v>
      </c>
      <c r="D1178" s="93">
        <v>175.8</v>
      </c>
    </row>
    <row r="1179" spans="3:4">
      <c r="C1179" s="92">
        <v>45569</v>
      </c>
      <c r="D1179" s="93">
        <v>179.7</v>
      </c>
    </row>
    <row r="1180" spans="3:4">
      <c r="C1180" s="92">
        <v>45572</v>
      </c>
      <c r="D1180" s="93">
        <v>181.6</v>
      </c>
    </row>
    <row r="1181" spans="3:4">
      <c r="C1181" s="92">
        <v>45573</v>
      </c>
      <c r="D1181" s="93">
        <v>184.96</v>
      </c>
    </row>
    <row r="1182" spans="3:4">
      <c r="C1182" s="92">
        <v>45574</v>
      </c>
      <c r="D1182" s="93">
        <v>187.8</v>
      </c>
    </row>
    <row r="1183" spans="3:4">
      <c r="C1183" s="92">
        <v>45575</v>
      </c>
      <c r="D1183" s="93">
        <v>185.86</v>
      </c>
    </row>
    <row r="1184" spans="3:4">
      <c r="C1184" s="92">
        <v>45576</v>
      </c>
      <c r="D1184" s="93">
        <v>188.17</v>
      </c>
    </row>
    <row r="1185" spans="3:4">
      <c r="C1185" s="92">
        <v>45579</v>
      </c>
      <c r="D1185" s="93">
        <v>190.61</v>
      </c>
    </row>
    <row r="1186" spans="3:4">
      <c r="C1186" s="92">
        <v>45580</v>
      </c>
      <c r="D1186" s="93">
        <v>192.96</v>
      </c>
    </row>
    <row r="1187" spans="3:4">
      <c r="C1187" s="92">
        <v>45581</v>
      </c>
      <c r="D1187" s="93">
        <v>189.78</v>
      </c>
    </row>
    <row r="1188" spans="3:4">
      <c r="C1188" s="92">
        <v>45582</v>
      </c>
      <c r="D1188" s="93">
        <v>203.35</v>
      </c>
    </row>
    <row r="1189" spans="3:4">
      <c r="C1189" s="92">
        <v>45583</v>
      </c>
      <c r="D1189" s="93">
        <v>205.95</v>
      </c>
    </row>
    <row r="1190" spans="3:4">
      <c r="C1190" s="92">
        <v>45586</v>
      </c>
      <c r="D1190" s="93">
        <v>200.81</v>
      </c>
    </row>
    <row r="1191" spans="3:4">
      <c r="C1191" s="92">
        <v>45587</v>
      </c>
      <c r="D1191" s="93">
        <v>199.07</v>
      </c>
    </row>
    <row r="1192" spans="3:4">
      <c r="C1192" s="92">
        <v>45588</v>
      </c>
      <c r="D1192" s="93">
        <v>196.68</v>
      </c>
    </row>
    <row r="1193" spans="3:4">
      <c r="C1193" s="92">
        <v>45589</v>
      </c>
      <c r="D1193" s="93">
        <v>198.96</v>
      </c>
    </row>
    <row r="1194" spans="3:4">
      <c r="C1194" s="92">
        <v>45590</v>
      </c>
      <c r="D1194" s="93">
        <v>200.25</v>
      </c>
    </row>
    <row r="1195" spans="3:4">
      <c r="C1195" s="92">
        <v>45593</v>
      </c>
      <c r="D1195" s="93">
        <v>199.26</v>
      </c>
    </row>
    <row r="1196" spans="3:4">
      <c r="C1196" s="92">
        <v>45594</v>
      </c>
      <c r="D1196" s="93">
        <v>194.39</v>
      </c>
    </row>
    <row r="1197" spans="3:4">
      <c r="C1197" s="92">
        <v>45595</v>
      </c>
      <c r="D1197" s="93">
        <v>194.38</v>
      </c>
    </row>
    <row r="1198" spans="3:4">
      <c r="C1198" s="92">
        <v>45596</v>
      </c>
      <c r="D1198" s="93">
        <v>192.86</v>
      </c>
    </row>
    <row r="1199" spans="3:4">
      <c r="C1199" s="92">
        <v>45597</v>
      </c>
      <c r="D1199" s="93">
        <v>194.2</v>
      </c>
    </row>
    <row r="1200" spans="3:4">
      <c r="C1200" s="92">
        <v>45600</v>
      </c>
      <c r="D1200" s="93">
        <v>193.7</v>
      </c>
    </row>
    <row r="1201" spans="3:4">
      <c r="C1201" s="92">
        <v>45601</v>
      </c>
      <c r="D1201" s="93">
        <v>193.58</v>
      </c>
    </row>
    <row r="1202" spans="3:4">
      <c r="C1202" s="92">
        <v>45602</v>
      </c>
      <c r="D1202" s="93">
        <v>192.04</v>
      </c>
    </row>
    <row r="1203" spans="3:4">
      <c r="C1203" s="92">
        <v>45603</v>
      </c>
      <c r="D1203" s="93">
        <v>196.31</v>
      </c>
    </row>
    <row r="1204" spans="3:4">
      <c r="C1204" s="92">
        <v>45604</v>
      </c>
      <c r="D1204" s="93">
        <v>203.89</v>
      </c>
    </row>
    <row r="1205" spans="3:4">
      <c r="C1205" s="92">
        <v>45607</v>
      </c>
      <c r="D1205" s="93">
        <v>197.96</v>
      </c>
    </row>
    <row r="1206" spans="3:4">
      <c r="C1206" s="92">
        <v>45608</v>
      </c>
      <c r="D1206" s="93">
        <v>193.83</v>
      </c>
    </row>
    <row r="1207" spans="3:4">
      <c r="C1207" s="92">
        <v>45609</v>
      </c>
      <c r="D1207" s="93">
        <v>192.44300000000001</v>
      </c>
    </row>
    <row r="1208" spans="3:4">
      <c r="C1208" s="92">
        <v>45610</v>
      </c>
      <c r="D1208" s="93">
        <v>188.4</v>
      </c>
    </row>
    <row r="1209" spans="3:4">
      <c r="C1209" s="92">
        <v>45611</v>
      </c>
      <c r="D1209" s="93">
        <v>188.18</v>
      </c>
    </row>
    <row r="1210" spans="3:4">
      <c r="C1210" s="92">
        <v>45614</v>
      </c>
      <c r="D1210" s="93">
        <v>184.35</v>
      </c>
    </row>
    <row r="1211" spans="3:4">
      <c r="C1211" s="92">
        <v>45615</v>
      </c>
      <c r="D1211" s="93">
        <v>189.13</v>
      </c>
    </row>
    <row r="1212" spans="3:4">
      <c r="C1212" s="92">
        <v>45616</v>
      </c>
      <c r="D1212" s="93">
        <v>188.85</v>
      </c>
    </row>
    <row r="1213" spans="3:4">
      <c r="C1213" s="92">
        <v>45617</v>
      </c>
      <c r="D1213" s="93">
        <v>189.41</v>
      </c>
    </row>
    <row r="1214" spans="3:4">
      <c r="C1214" s="92">
        <v>45618</v>
      </c>
      <c r="D1214" s="93">
        <v>192.95</v>
      </c>
    </row>
    <row r="1215" spans="3:4">
      <c r="C1215" s="92">
        <v>45621</v>
      </c>
      <c r="D1215" s="93">
        <v>188.09</v>
      </c>
    </row>
    <row r="1216" spans="3:4">
      <c r="C1216" s="92">
        <v>45622</v>
      </c>
      <c r="D1216" s="93">
        <v>185.4</v>
      </c>
    </row>
    <row r="1217" spans="3:4">
      <c r="C1217" s="92">
        <v>45623</v>
      </c>
      <c r="D1217" s="93">
        <v>182</v>
      </c>
    </row>
    <row r="1218" spans="3:4">
      <c r="C1218" s="92">
        <v>45625</v>
      </c>
      <c r="D1218" s="93">
        <v>181.51</v>
      </c>
    </row>
    <row r="1219" spans="3:4">
      <c r="C1219" s="92">
        <v>45628</v>
      </c>
      <c r="D1219" s="93">
        <v>189.34</v>
      </c>
    </row>
    <row r="1220" spans="3:4">
      <c r="C1220" s="92">
        <v>45629</v>
      </c>
      <c r="D1220" s="93">
        <v>193.5</v>
      </c>
    </row>
    <row r="1221" spans="3:4">
      <c r="C1221" s="92">
        <v>45630</v>
      </c>
      <c r="D1221" s="93">
        <v>199.85</v>
      </c>
    </row>
    <row r="1222" spans="3:4">
      <c r="C1222" s="92">
        <v>45631</v>
      </c>
      <c r="D1222" s="93">
        <v>201.25</v>
      </c>
    </row>
    <row r="1223" spans="3:4">
      <c r="C1223" s="92">
        <v>45632</v>
      </c>
      <c r="D1223" s="93">
        <v>202</v>
      </c>
    </row>
    <row r="1224" spans="3:4">
      <c r="C1224" s="92">
        <v>45635</v>
      </c>
      <c r="D1224" s="93">
        <v>200.93</v>
      </c>
    </row>
    <row r="1225" spans="3:4">
      <c r="C1225" s="92">
        <v>45636</v>
      </c>
      <c r="D1225" s="93">
        <v>199.1</v>
      </c>
    </row>
    <row r="1226" spans="3:4">
      <c r="C1226" s="92">
        <v>45637</v>
      </c>
      <c r="D1226" s="93">
        <v>194.67</v>
      </c>
    </row>
    <row r="1227" spans="3:4">
      <c r="C1227" s="92">
        <v>45638</v>
      </c>
      <c r="D1227" s="93">
        <v>194.63</v>
      </c>
    </row>
    <row r="1228" spans="3:4">
      <c r="C1228" s="92">
        <v>45639</v>
      </c>
      <c r="D1228" s="93">
        <v>198.51</v>
      </c>
    </row>
    <row r="1229" spans="3:4">
      <c r="C1229" s="92">
        <v>45642</v>
      </c>
      <c r="D1229" s="93">
        <v>203.2</v>
      </c>
    </row>
    <row r="1230" spans="3:4">
      <c r="C1230" s="92">
        <v>45643</v>
      </c>
      <c r="D1230" s="93">
        <v>201</v>
      </c>
    </row>
    <row r="1231" spans="3:4">
      <c r="C1231" s="92">
        <v>45644</v>
      </c>
      <c r="D1231" s="93">
        <v>203</v>
      </c>
    </row>
    <row r="1232" spans="3:4">
      <c r="C1232" s="92">
        <v>45645</v>
      </c>
      <c r="D1232" s="93">
        <v>198.4</v>
      </c>
    </row>
    <row r="1233" spans="3:4">
      <c r="C1233" s="92">
        <v>45646</v>
      </c>
      <c r="D1233" s="93">
        <v>192.6</v>
      </c>
    </row>
    <row r="1234" spans="3:4">
      <c r="C1234" s="92">
        <v>45649</v>
      </c>
      <c r="D1234" s="93">
        <v>201</v>
      </c>
    </row>
    <row r="1235" spans="3:4">
      <c r="C1235" s="92">
        <v>45650</v>
      </c>
      <c r="D1235" s="93">
        <v>205.92</v>
      </c>
    </row>
    <row r="1236" spans="3:4">
      <c r="C1236" s="92">
        <v>45652</v>
      </c>
      <c r="D1236" s="93">
        <v>205.5</v>
      </c>
    </row>
    <row r="1237" spans="3:4">
      <c r="C1237" s="92">
        <v>45653</v>
      </c>
      <c r="D1237" s="93">
        <v>204.5</v>
      </c>
    </row>
    <row r="1238" spans="3:4">
      <c r="C1238" s="92">
        <v>45656</v>
      </c>
      <c r="D1238" s="93">
        <v>199.84</v>
      </c>
    </row>
    <row r="1239" spans="3:4">
      <c r="C1239" s="92">
        <v>45657</v>
      </c>
      <c r="D1239" s="93">
        <v>200.79</v>
      </c>
    </row>
    <row r="1240" spans="3:4">
      <c r="C1240" s="92">
        <v>45659</v>
      </c>
      <c r="D1240" s="93">
        <v>197</v>
      </c>
    </row>
    <row r="1241" spans="3:4">
      <c r="C1241" s="92">
        <v>45660</v>
      </c>
      <c r="D1241" s="93">
        <v>204.1</v>
      </c>
    </row>
    <row r="1242" spans="3:4">
      <c r="C1242" s="92">
        <v>45663</v>
      </c>
      <c r="D1242" s="93">
        <v>218.77</v>
      </c>
    </row>
    <row r="1243" spans="3:4">
      <c r="C1243" s="92">
        <v>45664</v>
      </c>
      <c r="D1243" s="93">
        <v>221.24</v>
      </c>
    </row>
    <row r="1244" spans="3:4">
      <c r="C1244" s="92">
        <v>45665</v>
      </c>
      <c r="D1244" s="93">
        <v>209.97</v>
      </c>
    </row>
    <row r="1245" spans="3:4">
      <c r="C1245" s="92">
        <v>45667</v>
      </c>
      <c r="D1245" s="93">
        <v>207.6</v>
      </c>
    </row>
    <row r="1246" spans="3:4">
      <c r="C1246" s="92">
        <v>45670</v>
      </c>
      <c r="D1246" s="93">
        <v>200.52</v>
      </c>
    </row>
    <row r="1247" spans="3:4">
      <c r="C1247" s="92">
        <v>45671</v>
      </c>
      <c r="D1247" s="93">
        <v>205.185</v>
      </c>
    </row>
    <row r="1248" spans="3:4">
      <c r="C1248" s="92">
        <v>45672</v>
      </c>
      <c r="D1248" s="93">
        <v>202.49</v>
      </c>
    </row>
    <row r="1249" spans="3:4">
      <c r="C1249" s="92">
        <v>45673</v>
      </c>
      <c r="D1249" s="93">
        <v>218.89</v>
      </c>
    </row>
    <row r="1250" spans="3:4">
      <c r="C1250" s="92">
        <v>45674</v>
      </c>
      <c r="D1250" s="93">
        <v>215.17</v>
      </c>
    </row>
    <row r="1251" spans="3:4">
      <c r="C1251" s="92">
        <v>45678</v>
      </c>
      <c r="D1251" s="93">
        <v>214.46</v>
      </c>
    </row>
    <row r="1252" spans="3:4">
      <c r="C1252" s="92">
        <v>45679</v>
      </c>
      <c r="D1252" s="93">
        <v>221.95</v>
      </c>
    </row>
    <row r="1253" spans="3:4">
      <c r="C1253" s="92">
        <v>45680</v>
      </c>
      <c r="D1253" s="93">
        <v>220.1</v>
      </c>
    </row>
    <row r="1254" spans="3:4">
      <c r="C1254" s="92">
        <v>45681</v>
      </c>
      <c r="D1254" s="93">
        <v>226.22</v>
      </c>
    </row>
    <row r="1255" spans="3:4">
      <c r="C1255" s="92">
        <v>45684</v>
      </c>
      <c r="D1255" s="93">
        <v>197.04</v>
      </c>
    </row>
    <row r="1256" spans="3:4">
      <c r="C1256" s="92">
        <v>45685</v>
      </c>
      <c r="D1256" s="93">
        <v>195.65</v>
      </c>
    </row>
    <row r="1257" spans="3:4">
      <c r="C1257" s="92">
        <v>45686</v>
      </c>
      <c r="D1257" s="93">
        <v>204.49</v>
      </c>
    </row>
    <row r="1258" spans="3:4">
      <c r="C1258" s="92">
        <v>45687</v>
      </c>
      <c r="D1258" s="93">
        <v>206.57</v>
      </c>
    </row>
    <row r="1259" spans="3:4">
      <c r="C1259" s="92">
        <v>45688</v>
      </c>
      <c r="D1259" s="93">
        <v>209.93</v>
      </c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2025-02-05T11:42:55Z</dcterms:modified>
</cp:coreProperties>
</file>