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oliverschuurmann/Desktop/"/>
    </mc:Choice>
  </mc:AlternateContent>
  <xr:revisionPtr revIDLastSave="0" documentId="13_ncr:1_{D808B563-4CE9-D940-9D0D-083EC08ACF78}" xr6:coauthVersionLast="47" xr6:coauthVersionMax="47" xr10:uidLastSave="{00000000-0000-0000-0000-000000000000}"/>
  <bookViews>
    <workbookView xWindow="28800" yWindow="500" windowWidth="32000" windowHeight="17500" xr2:uid="{E44DD10C-01B1-C04B-99D6-12A1B4B8AADF}"/>
  </bookViews>
  <sheets>
    <sheet name="DCF &amp; Projected Price Terminal " sheetId="7" r:id="rId1"/>
    <sheet name="IS" sheetId="3" r:id="rId2"/>
    <sheet name="CFS " sheetId="2" r:id="rId3"/>
    <sheet name="BS" sheetId="4" r:id="rId4"/>
    <sheet name="Share Price" sheetId="5" r:id="rId5"/>
  </sheets>
  <externalReferences>
    <externalReference r:id="rId6"/>
  </externalReferences>
  <definedNames>
    <definedName name="_xlnm.Print_Area" localSheetId="0">'DCF &amp; Projected Price Terminal '!$A$2:$AA$153</definedName>
    <definedName name="tgr" localSheetId="0">'DCF &amp; Projected Price Terminal '!#REF!</definedName>
    <definedName name="wacc" localSheetId="0">'DCF &amp; Projected Price Terminal '!#REF!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0" i="7" l="1"/>
  <c r="L120" i="7"/>
  <c r="N86" i="7"/>
  <c r="N75" i="7"/>
  <c r="N46" i="7"/>
  <c r="M46" i="7"/>
  <c r="O45" i="7"/>
  <c r="N45" i="7"/>
  <c r="M45" i="7"/>
  <c r="O42" i="7"/>
  <c r="N42" i="7"/>
  <c r="M42" i="7"/>
  <c r="M41" i="7" s="1"/>
  <c r="M37" i="7"/>
  <c r="O39" i="7"/>
  <c r="N39" i="7"/>
  <c r="M39" i="7"/>
  <c r="M56" i="7" l="1"/>
  <c r="K56" i="7"/>
  <c r="L56" i="7"/>
  <c r="M55" i="7"/>
  <c r="L55" i="7"/>
  <c r="K55" i="7"/>
  <c r="J55" i="7"/>
  <c r="I55" i="7"/>
  <c r="H55" i="7"/>
  <c r="G55" i="7"/>
  <c r="F55" i="7"/>
  <c r="E55" i="7"/>
  <c r="M52" i="7"/>
  <c r="L52" i="7"/>
  <c r="K52" i="7"/>
  <c r="J52" i="7"/>
  <c r="I52" i="7"/>
  <c r="H52" i="7"/>
  <c r="G52" i="7"/>
  <c r="F52" i="7"/>
  <c r="E52" i="7"/>
  <c r="M49" i="7"/>
  <c r="L49" i="7"/>
  <c r="K49" i="7"/>
  <c r="J49" i="7"/>
  <c r="I49" i="7"/>
  <c r="H49" i="7"/>
  <c r="G49" i="7"/>
  <c r="F49" i="7"/>
  <c r="E49" i="7"/>
  <c r="L46" i="7"/>
  <c r="K46" i="7"/>
  <c r="J46" i="7"/>
  <c r="I46" i="7"/>
  <c r="H46" i="7"/>
  <c r="G46" i="7"/>
  <c r="F46" i="7"/>
  <c r="E46" i="7"/>
  <c r="L45" i="7"/>
  <c r="K45" i="7"/>
  <c r="J45" i="7"/>
  <c r="I45" i="7"/>
  <c r="H45" i="7"/>
  <c r="G45" i="7"/>
  <c r="F45" i="7"/>
  <c r="E45" i="7"/>
  <c r="L42" i="7"/>
  <c r="K42" i="7"/>
  <c r="J42" i="7"/>
  <c r="I42" i="7"/>
  <c r="H42" i="7"/>
  <c r="G42" i="7"/>
  <c r="F42" i="7"/>
  <c r="E42" i="7"/>
  <c r="L39" i="7" l="1"/>
  <c r="K39" i="7"/>
  <c r="J39" i="7"/>
  <c r="I39" i="7"/>
  <c r="I62" i="7" s="1"/>
  <c r="H39" i="7"/>
  <c r="H62" i="7" s="1"/>
  <c r="G39" i="7"/>
  <c r="F39" i="7"/>
  <c r="E39" i="7"/>
  <c r="G6" i="7"/>
  <c r="G7" i="7"/>
  <c r="D60" i="4"/>
  <c r="I59" i="4"/>
  <c r="I60" i="4" s="1"/>
  <c r="H59" i="4"/>
  <c r="H60" i="4" s="1"/>
  <c r="G59" i="4"/>
  <c r="G60" i="4" s="1"/>
  <c r="F59" i="4"/>
  <c r="F60" i="4" s="1"/>
  <c r="E59" i="4"/>
  <c r="E60" i="4" s="1"/>
  <c r="D59" i="4"/>
  <c r="C59" i="4"/>
  <c r="C60" i="4" s="1"/>
  <c r="B59" i="4"/>
  <c r="B60" i="4" s="1"/>
  <c r="I58" i="4"/>
  <c r="H58" i="4"/>
  <c r="G58" i="4"/>
  <c r="F58" i="4"/>
  <c r="E58" i="4"/>
  <c r="D58" i="4"/>
  <c r="C58" i="4"/>
  <c r="B58" i="4"/>
  <c r="I57" i="4"/>
  <c r="H57" i="4"/>
  <c r="G57" i="4"/>
  <c r="F57" i="4"/>
  <c r="E57" i="4"/>
  <c r="D57" i="4"/>
  <c r="C57" i="4"/>
  <c r="B57" i="4"/>
  <c r="I56" i="4"/>
  <c r="H56" i="4"/>
  <c r="G56" i="4"/>
  <c r="F56" i="4"/>
  <c r="E56" i="4"/>
  <c r="D56" i="4"/>
  <c r="C56" i="4"/>
  <c r="B56" i="4"/>
  <c r="I55" i="4"/>
  <c r="H55" i="4"/>
  <c r="G55" i="4"/>
  <c r="F55" i="4"/>
  <c r="E55" i="4"/>
  <c r="D55" i="4"/>
  <c r="C55" i="4"/>
  <c r="B55" i="4"/>
  <c r="G35" i="2"/>
  <c r="E35" i="2"/>
  <c r="L34" i="2"/>
  <c r="K34" i="2"/>
  <c r="J34" i="2"/>
  <c r="J35" i="2" s="1"/>
  <c r="I34" i="2"/>
  <c r="I35" i="2" s="1"/>
  <c r="H34" i="2"/>
  <c r="H35" i="2" s="1"/>
  <c r="G34" i="2"/>
  <c r="F34" i="2"/>
  <c r="E34" i="2"/>
  <c r="D34" i="2"/>
  <c r="C34" i="2"/>
  <c r="B34" i="2"/>
  <c r="B35" i="2" s="1"/>
  <c r="L33" i="2"/>
  <c r="L35" i="2" s="1"/>
  <c r="K33" i="2"/>
  <c r="K35" i="2" s="1"/>
  <c r="J33" i="2"/>
  <c r="I33" i="2"/>
  <c r="H33" i="2"/>
  <c r="G33" i="2"/>
  <c r="F33" i="2"/>
  <c r="F35" i="2" s="1"/>
  <c r="E33" i="2"/>
  <c r="D33" i="2"/>
  <c r="D35" i="2" s="1"/>
  <c r="C33" i="2"/>
  <c r="C35" i="2" s="1"/>
  <c r="B33" i="2"/>
  <c r="K37" i="3"/>
  <c r="J37" i="3"/>
  <c r="I37" i="3"/>
  <c r="H37" i="3"/>
  <c r="C37" i="3"/>
  <c r="B37" i="3"/>
  <c r="O36" i="3"/>
  <c r="N36" i="3"/>
  <c r="M36" i="3"/>
  <c r="L36" i="3"/>
  <c r="K36" i="3"/>
  <c r="J36" i="3"/>
  <c r="I36" i="3"/>
  <c r="H36" i="3"/>
  <c r="G36" i="3"/>
  <c r="F36" i="3"/>
  <c r="E36" i="3"/>
  <c r="D36" i="3"/>
  <c r="C36" i="3"/>
  <c r="B36" i="3"/>
  <c r="O35" i="3"/>
  <c r="O37" i="3" s="1"/>
  <c r="N35" i="3"/>
  <c r="N37" i="3" s="1"/>
  <c r="M35" i="3"/>
  <c r="M37" i="3" s="1"/>
  <c r="L35" i="3"/>
  <c r="L37" i="3" s="1"/>
  <c r="K35" i="3"/>
  <c r="J35" i="3"/>
  <c r="I35" i="3"/>
  <c r="H35" i="3"/>
  <c r="G35" i="3"/>
  <c r="G37" i="3" s="1"/>
  <c r="F35" i="3"/>
  <c r="F37" i="3" s="1"/>
  <c r="E35" i="3"/>
  <c r="E37" i="3" s="1"/>
  <c r="D35" i="3"/>
  <c r="D37" i="3" s="1"/>
  <c r="C35" i="3"/>
  <c r="B35" i="3"/>
  <c r="E62" i="7"/>
  <c r="F62" i="7"/>
  <c r="G62" i="7"/>
  <c r="J62" i="7"/>
  <c r="K62" i="7"/>
  <c r="L62" i="7"/>
  <c r="M62" i="7"/>
  <c r="E68" i="7"/>
  <c r="F68" i="7"/>
  <c r="G68" i="7"/>
  <c r="H68" i="7"/>
  <c r="I68" i="7"/>
  <c r="J68" i="7"/>
  <c r="K68" i="7"/>
  <c r="L68" i="7"/>
  <c r="M68" i="7"/>
  <c r="N124" i="7"/>
  <c r="O127" i="7" s="1"/>
  <c r="O130" i="7" s="1"/>
  <c r="R103" i="7"/>
  <c r="N103" i="7"/>
  <c r="G29" i="7"/>
  <c r="H29" i="7"/>
  <c r="I29" i="7"/>
  <c r="R118" i="7"/>
  <c r="N118" i="7"/>
  <c r="R112" i="7"/>
  <c r="R114" i="7" s="1"/>
  <c r="R95" i="7"/>
  <c r="R94" i="7"/>
  <c r="N59" i="7"/>
  <c r="N60" i="7" s="1"/>
  <c r="O60" i="7" s="1"/>
  <c r="P60" i="7" s="1"/>
  <c r="Q60" i="7" s="1"/>
  <c r="R60" i="7" s="1"/>
  <c r="I30" i="7" s="1"/>
  <c r="K85" i="7"/>
  <c r="J85" i="7"/>
  <c r="I85" i="7"/>
  <c r="H85" i="7"/>
  <c r="M82" i="7"/>
  <c r="H82" i="7"/>
  <c r="F82" i="7"/>
  <c r="E82" i="7"/>
  <c r="M79" i="7"/>
  <c r="J79" i="7"/>
  <c r="I79" i="7"/>
  <c r="H79" i="7"/>
  <c r="F79" i="7"/>
  <c r="E79" i="7"/>
  <c r="D48" i="7"/>
  <c r="D58" i="7" s="1"/>
  <c r="O74" i="7"/>
  <c r="N74" i="7"/>
  <c r="M75" i="7"/>
  <c r="L75" i="7"/>
  <c r="K75" i="7"/>
  <c r="J75" i="7"/>
  <c r="I74" i="7"/>
  <c r="H74" i="7"/>
  <c r="G74" i="7"/>
  <c r="F74" i="7"/>
  <c r="E75" i="7"/>
  <c r="O43" i="7"/>
  <c r="O70" i="7" s="1"/>
  <c r="P70" i="7" s="1"/>
  <c r="Q70" i="7" s="1"/>
  <c r="R70" i="7" s="1"/>
  <c r="N43" i="7"/>
  <c r="N72" i="7" s="1"/>
  <c r="O40" i="7"/>
  <c r="O65" i="7" s="1"/>
  <c r="P65" i="7" s="1"/>
  <c r="Q65" i="7" s="1"/>
  <c r="R65" i="7" s="1"/>
  <c r="E38" i="7"/>
  <c r="E48" i="7" s="1"/>
  <c r="E58" i="7" s="1"/>
  <c r="R27" i="7"/>
  <c r="I26" i="7"/>
  <c r="G26" i="7"/>
  <c r="R22" i="7"/>
  <c r="G5" i="7"/>
  <c r="R20" i="7" s="1"/>
  <c r="C27" i="7" l="1"/>
  <c r="H56" i="7"/>
  <c r="H86" i="7" s="1"/>
  <c r="G30" i="7"/>
  <c r="H30" i="7"/>
  <c r="R120" i="7"/>
  <c r="N104" i="7"/>
  <c r="G75" i="7"/>
  <c r="N112" i="7"/>
  <c r="O46" i="7"/>
  <c r="O75" i="7" s="1"/>
  <c r="L53" i="7"/>
  <c r="L83" i="7" s="1"/>
  <c r="M53" i="7"/>
  <c r="M83" i="7" s="1"/>
  <c r="K50" i="7"/>
  <c r="K80" i="7" s="1"/>
  <c r="M43" i="7"/>
  <c r="M69" i="7" s="1"/>
  <c r="I53" i="7"/>
  <c r="I83" i="7" s="1"/>
  <c r="I56" i="7"/>
  <c r="I86" i="7" s="1"/>
  <c r="R32" i="7"/>
  <c r="F53" i="7"/>
  <c r="F83" i="7" s="1"/>
  <c r="I50" i="7"/>
  <c r="I80" i="7" s="1"/>
  <c r="J53" i="7"/>
  <c r="J83" i="7" s="1"/>
  <c r="J56" i="7"/>
  <c r="J86" i="7" s="1"/>
  <c r="E43" i="7"/>
  <c r="E69" i="7" s="1"/>
  <c r="G43" i="7"/>
  <c r="G69" i="7" s="1"/>
  <c r="F75" i="7"/>
  <c r="G50" i="7"/>
  <c r="G80" i="7" s="1"/>
  <c r="J50" i="7"/>
  <c r="J80" i="7" s="1"/>
  <c r="K53" i="7"/>
  <c r="K83" i="7" s="1"/>
  <c r="H75" i="7"/>
  <c r="M86" i="7"/>
  <c r="G79" i="7"/>
  <c r="L82" i="7"/>
  <c r="M40" i="7"/>
  <c r="M63" i="7" s="1"/>
  <c r="G56" i="7"/>
  <c r="G86" i="7" s="1"/>
  <c r="O72" i="7"/>
  <c r="O69" i="7" s="1"/>
  <c r="R116" i="7"/>
  <c r="R122" i="7" s="1"/>
  <c r="L40" i="7"/>
  <c r="L63" i="7" s="1"/>
  <c r="R21" i="7"/>
  <c r="I82" i="7"/>
  <c r="N40" i="7"/>
  <c r="I43" i="7"/>
  <c r="I69" i="7" s="1"/>
  <c r="J40" i="7"/>
  <c r="J63" i="7" s="1"/>
  <c r="G53" i="7"/>
  <c r="G83" i="7" s="1"/>
  <c r="L86" i="7"/>
  <c r="J82" i="7"/>
  <c r="E56" i="7"/>
  <c r="E86" i="7" s="1"/>
  <c r="K82" i="7"/>
  <c r="I75" i="7"/>
  <c r="F56" i="7"/>
  <c r="F86" i="7" s="1"/>
  <c r="R115" i="7"/>
  <c r="R121" i="7" s="1"/>
  <c r="H43" i="7"/>
  <c r="H69" i="7" s="1"/>
  <c r="J43" i="7"/>
  <c r="J69" i="7" s="1"/>
  <c r="E53" i="7"/>
  <c r="E83" i="7" s="1"/>
  <c r="K40" i="7"/>
  <c r="K63" i="7" s="1"/>
  <c r="L50" i="7"/>
  <c r="L80" i="7" s="1"/>
  <c r="O64" i="7"/>
  <c r="P64" i="7" s="1"/>
  <c r="Q64" i="7" s="1"/>
  <c r="R64" i="7" s="1"/>
  <c r="R30" i="7"/>
  <c r="R104" i="7"/>
  <c r="F40" i="7"/>
  <c r="F63" i="7" s="1"/>
  <c r="R28" i="7"/>
  <c r="N71" i="7"/>
  <c r="E85" i="7"/>
  <c r="M85" i="7"/>
  <c r="L85" i="7"/>
  <c r="G40" i="7"/>
  <c r="G63" i="7" s="1"/>
  <c r="K74" i="7"/>
  <c r="F85" i="7"/>
  <c r="F38" i="7"/>
  <c r="L74" i="7"/>
  <c r="K79" i="7"/>
  <c r="G85" i="7"/>
  <c r="K86" i="7"/>
  <c r="J74" i="7"/>
  <c r="H53" i="7"/>
  <c r="H83" i="7" s="1"/>
  <c r="O66" i="7"/>
  <c r="O71" i="7"/>
  <c r="P71" i="7" s="1"/>
  <c r="Q71" i="7" s="1"/>
  <c r="R71" i="7" s="1"/>
  <c r="G8" i="7"/>
  <c r="I40" i="7"/>
  <c r="I63" i="7" s="1"/>
  <c r="E50" i="7"/>
  <c r="E80" i="7" s="1"/>
  <c r="K43" i="7"/>
  <c r="K69" i="7" s="1"/>
  <c r="F50" i="7"/>
  <c r="F80" i="7" s="1"/>
  <c r="N70" i="7"/>
  <c r="N69" i="7" s="1"/>
  <c r="E74" i="7"/>
  <c r="M74" i="7"/>
  <c r="L79" i="7"/>
  <c r="F43" i="7"/>
  <c r="F69" i="7" s="1"/>
  <c r="H40" i="7"/>
  <c r="H63" i="7" s="1"/>
  <c r="M50" i="7"/>
  <c r="M80" i="7" s="1"/>
  <c r="L43" i="7"/>
  <c r="L69" i="7" s="1"/>
  <c r="G82" i="7"/>
  <c r="H50" i="7"/>
  <c r="H80" i="7" s="1"/>
  <c r="N83" i="7" l="1"/>
  <c r="O83" i="7" s="1"/>
  <c r="P83" i="7" s="1"/>
  <c r="Q83" i="7" s="1"/>
  <c r="R83" i="7" s="1"/>
  <c r="O86" i="7"/>
  <c r="N65" i="7"/>
  <c r="N64" i="7"/>
  <c r="N66" i="7"/>
  <c r="N63" i="7" s="1"/>
  <c r="N62" i="7" s="1"/>
  <c r="N68" i="7" s="1"/>
  <c r="N77" i="7" s="1"/>
  <c r="R34" i="7"/>
  <c r="H25" i="7" s="1"/>
  <c r="G25" i="7" s="1"/>
  <c r="P72" i="7"/>
  <c r="Q72" i="7" s="1"/>
  <c r="N80" i="7"/>
  <c r="O80" i="7" s="1"/>
  <c r="P80" i="7" s="1"/>
  <c r="Q80" i="7" s="1"/>
  <c r="R80" i="7" s="1"/>
  <c r="G10" i="7"/>
  <c r="G9" i="7"/>
  <c r="P66" i="7"/>
  <c r="O63" i="7"/>
  <c r="F48" i="7"/>
  <c r="F58" i="7" s="1"/>
  <c r="G38" i="7"/>
  <c r="P69" i="7" l="1"/>
  <c r="I25" i="7"/>
  <c r="C26" i="7" s="1"/>
  <c r="N82" i="7"/>
  <c r="N79" i="7"/>
  <c r="O62" i="7"/>
  <c r="O85" i="7" s="1"/>
  <c r="N85" i="7"/>
  <c r="Q66" i="7"/>
  <c r="P63" i="7"/>
  <c r="N106" i="7"/>
  <c r="N114" i="7" s="1"/>
  <c r="N120" i="7" s="1"/>
  <c r="O126" i="7" s="1"/>
  <c r="Q69" i="7"/>
  <c r="R72" i="7"/>
  <c r="R69" i="7" s="1"/>
  <c r="H38" i="7"/>
  <c r="G48" i="7"/>
  <c r="G58" i="7" s="1"/>
  <c r="P86" i="7"/>
  <c r="O129" i="7" l="1"/>
  <c r="R134" i="7" s="1"/>
  <c r="R138" i="7" s="1"/>
  <c r="N88" i="7"/>
  <c r="N89" i="7" s="1"/>
  <c r="O68" i="7"/>
  <c r="O77" i="7" s="1"/>
  <c r="O79" i="7"/>
  <c r="O82" i="7"/>
  <c r="P62" i="7"/>
  <c r="P82" i="7" s="1"/>
  <c r="H48" i="7"/>
  <c r="H58" i="7" s="1"/>
  <c r="I38" i="7"/>
  <c r="R66" i="7"/>
  <c r="R63" i="7" s="1"/>
  <c r="Q63" i="7"/>
  <c r="Q86" i="7"/>
  <c r="R132" i="7" l="1"/>
  <c r="R136" i="7" s="1"/>
  <c r="G32" i="7" s="1"/>
  <c r="R133" i="7"/>
  <c r="R137" i="7" s="1"/>
  <c r="I32" i="7"/>
  <c r="O88" i="7"/>
  <c r="O89" i="7" s="1"/>
  <c r="P68" i="7"/>
  <c r="P74" i="7" s="1"/>
  <c r="P77" i="7" s="1"/>
  <c r="P85" i="7"/>
  <c r="P79" i="7"/>
  <c r="Q62" i="7"/>
  <c r="R62" i="7" s="1"/>
  <c r="R86" i="7"/>
  <c r="I48" i="7"/>
  <c r="I58" i="7" s="1"/>
  <c r="J38" i="7"/>
  <c r="H32" i="7" l="1"/>
  <c r="G34" i="7"/>
  <c r="G36" i="7"/>
  <c r="G33" i="7"/>
  <c r="I34" i="7"/>
  <c r="I36" i="7"/>
  <c r="I33" i="7"/>
  <c r="Q85" i="7"/>
  <c r="P88" i="7"/>
  <c r="P89" i="7" s="1"/>
  <c r="Q79" i="7"/>
  <c r="Q68" i="7"/>
  <c r="Q74" i="7" s="1"/>
  <c r="Q77" i="7" s="1"/>
  <c r="Q82" i="7"/>
  <c r="R85" i="7"/>
  <c r="K38" i="7"/>
  <c r="J48" i="7"/>
  <c r="J58" i="7" s="1"/>
  <c r="R82" i="7"/>
  <c r="R79" i="7"/>
  <c r="R68" i="7"/>
  <c r="H34" i="7" l="1"/>
  <c r="H33" i="7"/>
  <c r="H36" i="7"/>
  <c r="Q88" i="7"/>
  <c r="Q89" i="7" s="1"/>
  <c r="R74" i="7"/>
  <c r="R77" i="7" s="1"/>
  <c r="R88" i="7" s="1"/>
  <c r="L38" i="7"/>
  <c r="K48" i="7"/>
  <c r="K58" i="7" s="1"/>
  <c r="R91" i="7" l="1"/>
  <c r="R92" i="7" s="1"/>
  <c r="R89" i="7"/>
  <c r="L48" i="7"/>
  <c r="M38" i="7"/>
  <c r="N38" i="7" s="1"/>
  <c r="O38" i="7" s="1"/>
  <c r="P38" i="7" s="1"/>
  <c r="Q38" i="7" s="1"/>
  <c r="R38" i="7" s="1"/>
  <c r="L58" i="7" l="1"/>
  <c r="M58" i="7" s="1"/>
  <c r="N58" i="7" s="1"/>
  <c r="O58" i="7" s="1"/>
  <c r="P58" i="7" s="1"/>
  <c r="Q58" i="7" s="1"/>
  <c r="R58" i="7" s="1"/>
  <c r="M48" i="7"/>
  <c r="N48" i="7" s="1"/>
  <c r="O48" i="7" s="1"/>
  <c r="P48" i="7" s="1"/>
  <c r="Q48" i="7" s="1"/>
  <c r="R48" i="7" s="1"/>
  <c r="R93" i="7"/>
  <c r="R96" i="7" s="1"/>
  <c r="R99" i="7" s="1"/>
</calcChain>
</file>

<file path=xl/sharedStrings.xml><?xml version="1.0" encoding="utf-8"?>
<sst xmlns="http://schemas.openxmlformats.org/spreadsheetml/2006/main" count="312" uniqueCount="231">
  <si>
    <t xml:space="preserve">Conservativ </t>
  </si>
  <si>
    <t>Assumptions</t>
  </si>
  <si>
    <t>Switches</t>
  </si>
  <si>
    <t xml:space="preserve">Optimistic </t>
  </si>
  <si>
    <t>Year</t>
  </si>
  <si>
    <t>Revenue</t>
  </si>
  <si>
    <t>'25-"26</t>
  </si>
  <si>
    <t>EBIT</t>
  </si>
  <si>
    <t xml:space="preserve">Revenue Growth </t>
  </si>
  <si>
    <t>WACC</t>
  </si>
  <si>
    <t>TGR</t>
  </si>
  <si>
    <t>EBIT Growth</t>
  </si>
  <si>
    <t>Valuation</t>
  </si>
  <si>
    <t xml:space="preserve">CAGR </t>
  </si>
  <si>
    <t>Base</t>
  </si>
  <si>
    <t xml:space="preserve">&lt;- </t>
  </si>
  <si>
    <t>% growth</t>
  </si>
  <si>
    <t>Taxes</t>
  </si>
  <si>
    <t xml:space="preserve">Cash Flow Items </t>
  </si>
  <si>
    <t>D&amp;A</t>
  </si>
  <si>
    <t>CapEx</t>
  </si>
  <si>
    <t>Change in NWC</t>
  </si>
  <si>
    <t>Conservative Case</t>
  </si>
  <si>
    <t>Optimistic Case</t>
  </si>
  <si>
    <t>EBIAT</t>
  </si>
  <si>
    <t xml:space="preserve">Mittelwert Forecast </t>
  </si>
  <si>
    <t>Unlevered FCF</t>
  </si>
  <si>
    <t>Present Value of FCF</t>
  </si>
  <si>
    <t>Period</t>
  </si>
  <si>
    <t>Discount Period</t>
  </si>
  <si>
    <t>Terminal Value</t>
  </si>
  <si>
    <t>Present Value of Terminal Value</t>
  </si>
  <si>
    <t>Enterprise Value</t>
  </si>
  <si>
    <t>(+) Cash</t>
  </si>
  <si>
    <t>(-) Debt</t>
  </si>
  <si>
    <t>Equity Value</t>
  </si>
  <si>
    <t>Implied Stock Price</t>
  </si>
  <si>
    <t>'27-"29</t>
  </si>
  <si>
    <t xml:space="preserve">Income Statement </t>
  </si>
  <si>
    <t xml:space="preserve">DCF </t>
  </si>
  <si>
    <t xml:space="preserve">% of Revenue </t>
  </si>
  <si>
    <t>Market Cap</t>
  </si>
  <si>
    <t>% of Equity</t>
  </si>
  <si>
    <t>Cost of Equity</t>
  </si>
  <si>
    <t>Market Risk Premium</t>
  </si>
  <si>
    <t>Debt</t>
  </si>
  <si>
    <t>% of Debt</t>
  </si>
  <si>
    <t>Cost of Debt</t>
  </si>
  <si>
    <t>Tax Rate</t>
  </si>
  <si>
    <t>Total</t>
  </si>
  <si>
    <t xml:space="preserve">Forecast </t>
  </si>
  <si>
    <t xml:space="preserve">Base </t>
  </si>
  <si>
    <t xml:space="preserve">Ticker </t>
  </si>
  <si>
    <t>Implied Upside/(Downside)</t>
  </si>
  <si>
    <t xml:space="preserve">Date </t>
  </si>
  <si>
    <t xml:space="preserve">Year end </t>
  </si>
  <si>
    <t xml:space="preserve">Market Value </t>
  </si>
  <si>
    <t xml:space="preserve">Cap </t>
  </si>
  <si>
    <t xml:space="preserve">EV </t>
  </si>
  <si>
    <t>(-) Cash</t>
  </si>
  <si>
    <t xml:space="preserve">Overview </t>
  </si>
  <si>
    <t>Outstanding (M)</t>
  </si>
  <si>
    <t>EV per Share</t>
  </si>
  <si>
    <t>EV/EBIT</t>
  </si>
  <si>
    <t>Metric 1</t>
  </si>
  <si>
    <t>Metric 2</t>
  </si>
  <si>
    <t>Metric 3</t>
  </si>
  <si>
    <t>Diluted Shares (Avergage)</t>
  </si>
  <si>
    <t xml:space="preserve">use! </t>
  </si>
  <si>
    <t xml:space="preserve">Tax rate </t>
  </si>
  <si>
    <t>Datum</t>
  </si>
  <si>
    <t>Eröffnungspreis</t>
  </si>
  <si>
    <t xml:space="preserve">https://www.cnbc.com/quotes/US10Y </t>
  </si>
  <si>
    <t xml:space="preserve">Risk Free Rate (10y US Treasury) </t>
  </si>
  <si>
    <t>Levered Beta (3y)</t>
  </si>
  <si>
    <t xml:space="preserve">https://www.kroll.com/en/insights/publications/cost-of-capital/recommended-us-equity-risk-premium-and-corresponding-risk-free-rates </t>
  </si>
  <si>
    <t>Income Statement</t>
  </si>
  <si>
    <t>TTM</t>
  </si>
  <si>
    <t>Cost of Goods Sold</t>
  </si>
  <si>
    <t xml:space="preserve">   Gross Profit</t>
  </si>
  <si>
    <t>Operating Expenses</t>
  </si>
  <si>
    <t>Sales, General, &amp; Administrative</t>
  </si>
  <si>
    <t>Research &amp; Development</t>
  </si>
  <si>
    <t>Special Charges</t>
  </si>
  <si>
    <t>Other Operating Expense</t>
  </si>
  <si>
    <t>Operating Profit</t>
  </si>
  <si>
    <t>Net Interest Income</t>
  </si>
  <si>
    <t>Other Income (Expense)</t>
  </si>
  <si>
    <t xml:space="preserve">   Pre-Tax Profit</t>
  </si>
  <si>
    <t>Income Tax</t>
  </si>
  <si>
    <t xml:space="preserve">   Net Income from Continuing Ops.</t>
  </si>
  <si>
    <t>Net Income from Discontinued Ops.</t>
  </si>
  <si>
    <t>Minority Interest</t>
  </si>
  <si>
    <t>Other Items</t>
  </si>
  <si>
    <t>Net Income</t>
  </si>
  <si>
    <t>Basic EPS</t>
  </si>
  <si>
    <t>Diluted EPS</t>
  </si>
  <si>
    <t>Basic Shares Outstanding</t>
  </si>
  <si>
    <t>Diluted Shares Outstanding</t>
  </si>
  <si>
    <t>EBITDA</t>
  </si>
  <si>
    <t>Plus: Depreciation &amp; Amortization</t>
  </si>
  <si>
    <t xml:space="preserve">   EBITDA</t>
  </si>
  <si>
    <t>Cash Flow Statement</t>
  </si>
  <si>
    <t>Depreciation, Depletion, &amp; Amortization</t>
  </si>
  <si>
    <t xml:space="preserve">  Change in Receivables</t>
  </si>
  <si>
    <t xml:space="preserve">  Change in Inventory</t>
  </si>
  <si>
    <t xml:space="preserve">  Change in Prepaid Assets</t>
  </si>
  <si>
    <t xml:space="preserve">  Change in Other Working Capital</t>
  </si>
  <si>
    <t>Change in Working Capital (Total)</t>
  </si>
  <si>
    <t>Change in Deferred Tax</t>
  </si>
  <si>
    <t>Stock-Based Compensation</t>
  </si>
  <si>
    <t>Other Cash from Operations</t>
  </si>
  <si>
    <t xml:space="preserve">   Net Operating Cash Flow</t>
  </si>
  <si>
    <t>Net Purchases of PP&amp;E</t>
  </si>
  <si>
    <t>Net Cash From Acquisitions and Divestitures</t>
  </si>
  <si>
    <t>Net Purchases of Investments</t>
  </si>
  <si>
    <t>Net Purchases of Intangible Assets</t>
  </si>
  <si>
    <t>Other Cash from Investing</t>
  </si>
  <si>
    <t xml:space="preserve">   Net Investing Cash Flow</t>
  </si>
  <si>
    <t>Net Issuance of Common Stock</t>
  </si>
  <si>
    <t>Net Issuance of Preferred Stock</t>
  </si>
  <si>
    <t>Net Issuance of Debt</t>
  </si>
  <si>
    <t>Cash Paid for Dividends</t>
  </si>
  <si>
    <t>Other Cash from Financing</t>
  </si>
  <si>
    <t xml:space="preserve">   Net Financing Cash Flow</t>
  </si>
  <si>
    <t>Free Cash Flow</t>
  </si>
  <si>
    <t>Cash from Operations</t>
  </si>
  <si>
    <t>Less: Capital Exenditures</t>
  </si>
  <si>
    <t xml:space="preserve">   Free Cash Flow</t>
  </si>
  <si>
    <t>*Forecast from MarketScreener</t>
  </si>
  <si>
    <t xml:space="preserve">*Forecast from MarketScreener (EBT - Net Income) </t>
  </si>
  <si>
    <t xml:space="preserve">Net Income </t>
  </si>
  <si>
    <t xml:space="preserve">EPS </t>
  </si>
  <si>
    <t>EBIT (Operating Income/Operating Profit)</t>
  </si>
  <si>
    <t xml:space="preserve">EBIAT </t>
  </si>
  <si>
    <t xml:space="preserve">Tax Rate </t>
  </si>
  <si>
    <t xml:space="preserve">Interest Paid </t>
  </si>
  <si>
    <t xml:space="preserve">Time </t>
  </si>
  <si>
    <t xml:space="preserve">Conservative </t>
  </si>
  <si>
    <t xml:space="preserve">**Relevant Debt for EV: LT Debt, ST Debt, Capital Lease Obligations, Current Portion of Capital Leases and Pension Liabilities </t>
  </si>
  <si>
    <t>**(+) Debt</t>
  </si>
  <si>
    <t xml:space="preserve">Market Muliple Calculation - Ceterus Paribus </t>
  </si>
  <si>
    <t xml:space="preserve">Projected Trading Price </t>
  </si>
  <si>
    <t>Implied Price per Share (hard)</t>
  </si>
  <si>
    <t xml:space="preserve">EBIT </t>
  </si>
  <si>
    <t xml:space="preserve">Implied Upside/(Downside) to Current SP </t>
  </si>
  <si>
    <t>Current SP</t>
  </si>
  <si>
    <t xml:space="preserve">Implied </t>
  </si>
  <si>
    <t>Projected</t>
  </si>
  <si>
    <t xml:space="preserve"> -&gt;&gt;</t>
  </si>
  <si>
    <t xml:space="preserve">Diff. Implied to Projected </t>
  </si>
  <si>
    <t xml:space="preserve">DCF Calculation for Implied Share Price </t>
  </si>
  <si>
    <t>DCF &amp; Projected Price Terminal in M$</t>
  </si>
  <si>
    <t>Fill in -&gt;&gt; = hard!</t>
  </si>
  <si>
    <t xml:space="preserve">Shares Outstanding TTM/Diluted (Average) </t>
  </si>
  <si>
    <r>
      <t>Share Price (EOB)/</t>
    </r>
    <r>
      <rPr>
        <b/>
        <sz val="12"/>
        <color rgb="FFFF007A"/>
        <rFont val="Avenir Book"/>
        <family val="2"/>
      </rPr>
      <t>Current Share Price</t>
    </r>
    <r>
      <rPr>
        <b/>
        <sz val="12"/>
        <color theme="0"/>
        <rFont val="Avenir Book"/>
        <family val="2"/>
      </rPr>
      <t xml:space="preserve"> </t>
    </r>
  </si>
  <si>
    <t>EPS Market Multiple (Average)</t>
  </si>
  <si>
    <t xml:space="preserve">EPS (Average) </t>
  </si>
  <si>
    <t>Share Price (Average)</t>
  </si>
  <si>
    <t>Projected Price per Share</t>
  </si>
  <si>
    <t xml:space="preserve">EPS (Average) + Discount for Safety </t>
  </si>
  <si>
    <t xml:space="preserve">Share Price (Average) + Discount for Safety </t>
  </si>
  <si>
    <t>2016-12</t>
  </si>
  <si>
    <t>2017-12</t>
  </si>
  <si>
    <t>2018-12</t>
  </si>
  <si>
    <t>2019-12</t>
  </si>
  <si>
    <t>2020-12</t>
  </si>
  <si>
    <t>2021-12</t>
  </si>
  <si>
    <t>2022-12</t>
  </si>
  <si>
    <t>2023-12</t>
  </si>
  <si>
    <t>Balance Sheet</t>
  </si>
  <si>
    <t>Assets</t>
  </si>
  <si>
    <t>Cash and Equivalents</t>
  </si>
  <si>
    <t>Short-Term Investments</t>
  </si>
  <si>
    <t>Accounts Receivable</t>
  </si>
  <si>
    <t>Inventories</t>
  </si>
  <si>
    <t>Other Current Assets</t>
  </si>
  <si>
    <t xml:space="preserve">   Total Current Assets</t>
  </si>
  <si>
    <t xml:space="preserve">  Property, Plant, &amp; Equipment, Gross</t>
  </si>
  <si>
    <t xml:space="preserve">  Accumulated Depreciation</t>
  </si>
  <si>
    <t>Property, Plant, &amp; Equipment, Net</t>
  </si>
  <si>
    <t>Goodwill</t>
  </si>
  <si>
    <t>Other Intangible Assets</t>
  </si>
  <si>
    <t>Equity &amp; Other Investments</t>
  </si>
  <si>
    <t>Other Long-Term Assets</t>
  </si>
  <si>
    <t>Total Assets</t>
  </si>
  <si>
    <t>Liabilities</t>
  </si>
  <si>
    <t>Accounts Payable</t>
  </si>
  <si>
    <t>Tax Payable</t>
  </si>
  <si>
    <t>Other Accrued Liabilities</t>
  </si>
  <si>
    <t>Deferred Revenue</t>
  </si>
  <si>
    <t>Short-term Debt</t>
  </si>
  <si>
    <t>Deferred Tax Liabilities</t>
  </si>
  <si>
    <t>Current Portion of Capital Leases</t>
  </si>
  <si>
    <t>Other Current Liabilities</t>
  </si>
  <si>
    <t xml:space="preserve">   Total Current Liabilities</t>
  </si>
  <si>
    <t>Long-term Debt</t>
  </si>
  <si>
    <t>Capital Lease Obligations</t>
  </si>
  <si>
    <t>Pension Liabilities</t>
  </si>
  <si>
    <t>Other Long-Term Liabilities</t>
  </si>
  <si>
    <t>Total Liabilities</t>
  </si>
  <si>
    <t>Shareholders' Equity</t>
  </si>
  <si>
    <t>Additional Paid-in Capital</t>
  </si>
  <si>
    <t>Retained Earnings</t>
  </si>
  <si>
    <t>Treasury Stock</t>
  </si>
  <si>
    <t>Common Stock</t>
  </si>
  <si>
    <t>Preferred Stock</t>
  </si>
  <si>
    <t>Accumulated Other Comprehensive Income</t>
  </si>
  <si>
    <t>Other Equity</t>
  </si>
  <si>
    <t>Total Shareholders' Equity</t>
  </si>
  <si>
    <t>Liabilities &amp; Shareholders' Equity</t>
  </si>
  <si>
    <t>Common Shares Outstanding (End of Period)</t>
  </si>
  <si>
    <t>Invested Capital</t>
  </si>
  <si>
    <t>Total Equity</t>
  </si>
  <si>
    <t>Plus: Long-Term Debt</t>
  </si>
  <si>
    <t>Plus: Short-Term Debt</t>
  </si>
  <si>
    <t>Plus: Minority Interest</t>
  </si>
  <si>
    <t>Less: Cash &amp; Equivalents</t>
  </si>
  <si>
    <t xml:space="preserve">   Net Invested Capital</t>
  </si>
  <si>
    <t>FDJ.VI</t>
  </si>
  <si>
    <t>*Forecast from MarketScreener (1 EUR = 1,05 USD)</t>
  </si>
  <si>
    <t xml:space="preserve">Qick FS BS 23 </t>
  </si>
  <si>
    <t xml:space="preserve">https://companiesmarketcap.com/francaise-des-jeux/shares-outstanding/ </t>
  </si>
  <si>
    <t>https://www.infrontanalytics.com/fe-de/FR0013451333/La-Francaise-des-Jeux-SA/beta</t>
  </si>
  <si>
    <t>https://rendementbourse.com/fdj-francaise-des-jeux-fdj#:~:text=Action%20FDJ&amp;text=Le%20cours%20de%20bourse%20de,un%20rendement%20annualisé%20de%204.91%25.</t>
  </si>
  <si>
    <t xml:space="preserve">&lt;- 2024 is TTM </t>
  </si>
  <si>
    <t>CAGR '16-"24</t>
  </si>
  <si>
    <t>https://tools.morningstar.co.uk/uk/stockreport/default.aspx?SecurityToken=0P0001IT6U%5D3%5D0%5DE0WWE%24%24ALL</t>
  </si>
  <si>
    <t>TGR GER (1,5% EU)</t>
  </si>
  <si>
    <t>https://www.marketscreener.com/quote/stock/LA-FRANCAISE-DES-JEUX-75739100/finances/</t>
  </si>
  <si>
    <t>Conclusion: Die Aktie wird tendenziell vom Markt unter ihrem implizierten Wert gehandelt. Es gibt also eher einen Marktabschlag, was auch gut am aktuellen Aktienkurs im Verhältnis zum Enterprise Value pro Aktie zu erkennen ist. Tendenziell nimmt der Markt positive Entwicklungen nicht so stark auf. Klar, die EU ist ein anderes Pflaster als die US-Tech-Branche.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</si>
</sst>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409]* #,##0.00_ ;_-[$$-409]* \-#,##0.00\ ;_-[$$-409]* &quot;-&quot;??_ ;_-@_ "/>
    <numFmt numFmtId="165" formatCode="0\A"/>
    <numFmt numFmtId="166" formatCode="0&quot;E&quot;"/>
    <numFmt numFmtId="167" formatCode="&quot;$&quot;#,##0.00"/>
    <numFmt numFmtId="168" formatCode="0_);[Red]\(0\)"/>
    <numFmt numFmtId="169" formatCode="0.0%"/>
    <numFmt numFmtId="170" formatCode="\-\&gt;\ \ 0.0%"/>
    <numFmt numFmtId="171" formatCode="\x0.00"/>
  </numFmts>
  <fonts count="29">
    <font>
      <sz val="12"/>
      <color theme="1"/>
      <name val="Aptos Narrow"/>
      <family val="2"/>
      <scheme val="minor"/>
    </font>
    <font>
      <sz val="12"/>
      <color theme="1"/>
      <name val="Aptos Narrow"/>
      <family val="2"/>
      <scheme val="minor"/>
    </font>
    <font>
      <b/>
      <sz val="12"/>
      <color theme="0"/>
      <name val="Aptos Narrow"/>
      <family val="2"/>
      <scheme val="minor"/>
    </font>
    <font>
      <sz val="12"/>
      <color theme="0"/>
      <name val="Aptos Narrow"/>
      <family val="2"/>
      <scheme val="minor"/>
    </font>
    <font>
      <u/>
      <sz val="12"/>
      <color theme="10"/>
      <name val="Aptos Narrow"/>
      <family val="2"/>
      <scheme val="minor"/>
    </font>
    <font>
      <sz val="12"/>
      <color theme="0"/>
      <name val="Avenir Book"/>
      <family val="2"/>
    </font>
    <font>
      <i/>
      <sz val="12"/>
      <color theme="0"/>
      <name val="Avenir Book"/>
      <family val="2"/>
    </font>
    <font>
      <u/>
      <sz val="12"/>
      <color theme="0"/>
      <name val="Avenir Book"/>
      <family val="2"/>
    </font>
    <font>
      <b/>
      <sz val="12"/>
      <color theme="0"/>
      <name val="Avenir Book"/>
      <family val="2"/>
    </font>
    <font>
      <sz val="12"/>
      <color theme="1"/>
      <name val="Avenir Book"/>
      <family val="2"/>
    </font>
    <font>
      <b/>
      <u/>
      <sz val="12"/>
      <color theme="0"/>
      <name val="Avenir Book"/>
      <family val="2"/>
    </font>
    <font>
      <b/>
      <i/>
      <sz val="12"/>
      <color theme="0"/>
      <name val="Avenir Book"/>
      <family val="2"/>
    </font>
    <font>
      <b/>
      <sz val="11"/>
      <color theme="0"/>
      <name val="Avenir Book"/>
      <family val="2"/>
    </font>
    <font>
      <sz val="8"/>
      <color rgb="FF000000"/>
      <name val="Verdana"/>
      <family val="2"/>
    </font>
    <font>
      <b/>
      <sz val="8"/>
      <color rgb="FF000000"/>
      <name val="Verdana"/>
      <family val="2"/>
    </font>
    <font>
      <i/>
      <sz val="12"/>
      <color rgb="FFFFA82D"/>
      <name val="Avenir Book"/>
      <family val="2"/>
    </font>
    <font>
      <sz val="12"/>
      <color rgb="FFFFA82D"/>
      <name val="Avenir Book"/>
      <family val="2"/>
    </font>
    <font>
      <b/>
      <sz val="12"/>
      <color rgb="FFFFA82D"/>
      <name val="Avenir Book"/>
      <family val="2"/>
    </font>
    <font>
      <sz val="10"/>
      <color rgb="FF000000"/>
      <name val="Helvetica Neue"/>
      <family val="2"/>
    </font>
    <font>
      <b/>
      <sz val="10"/>
      <color rgb="FF000000"/>
      <name val="Helvetica Neue"/>
      <family val="2"/>
    </font>
    <font>
      <sz val="8"/>
      <name val="Aptos Narrow"/>
      <family val="2"/>
      <scheme val="minor"/>
    </font>
    <font>
      <sz val="10"/>
      <color theme="1"/>
      <name val="Arial"/>
      <family val="2"/>
    </font>
    <font>
      <b/>
      <sz val="16"/>
      <color theme="0"/>
      <name val="Avenir Book"/>
      <family val="2"/>
    </font>
    <font>
      <b/>
      <sz val="9"/>
      <color rgb="FFFFFFFF"/>
      <name val="Verdana"/>
      <family val="2"/>
    </font>
    <font>
      <b/>
      <sz val="8"/>
      <color rgb="FFFFFFFF"/>
      <name val="Verdana"/>
      <family val="2"/>
    </font>
    <font>
      <sz val="8"/>
      <color rgb="FF008000"/>
      <name val="Verdana"/>
      <family val="2"/>
    </font>
    <font>
      <sz val="12"/>
      <color rgb="FFFFFFFF"/>
      <name val="Avenir Book"/>
      <family val="2"/>
    </font>
    <font>
      <b/>
      <sz val="12"/>
      <color rgb="FFFF007A"/>
      <name val="Avenir Book"/>
      <family val="2"/>
    </font>
    <font>
      <sz val="10"/>
      <color rgb="FFFFFFFF"/>
      <name val="Avenir Book"/>
      <family val="2"/>
    </font>
  </fonts>
  <fills count="12">
    <fill>
      <patternFill patternType="none"/>
    </fill>
    <fill>
      <patternFill patternType="gray125"/>
    </fill>
    <fill>
      <patternFill patternType="solid">
        <fgColor theme="1"/>
        <bgColor indexed="64"/>
      </patternFill>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rgb="FF30CB37"/>
        <bgColor indexed="64"/>
      </patternFill>
    </fill>
    <fill>
      <patternFill patternType="solid">
        <fgColor rgb="FFFFA82D"/>
        <bgColor indexed="64"/>
      </patternFill>
    </fill>
    <fill>
      <patternFill patternType="solid">
        <fgColor rgb="FFFF007A"/>
        <bgColor indexed="64"/>
      </patternFill>
    </fill>
    <fill>
      <patternFill patternType="solid">
        <fgColor rgb="FF003366"/>
        <bgColor rgb="FF000000"/>
      </patternFill>
    </fill>
    <fill>
      <patternFill patternType="solid">
        <fgColor rgb="FF67001A"/>
        <bgColor indexed="64"/>
      </patternFill>
    </fill>
    <fill>
      <patternFill patternType="solid">
        <fgColor rgb="FF000000"/>
        <bgColor rgb="FF000000"/>
      </patternFill>
    </fill>
  </fills>
  <borders count="6">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A5A5A5"/>
      </bottom>
      <diagonal/>
    </border>
    <border>
      <left/>
      <right/>
      <top style="thin">
        <color rgb="FF000000"/>
      </top>
      <bottom style="double">
        <color rgb="FF000000"/>
      </bottom>
      <diagonal/>
    </border>
    <border>
      <left/>
      <right/>
      <top style="thin">
        <color rgb="FFA5A5A5"/>
      </top>
      <bottom style="double">
        <color rgb="FFA5A5A5"/>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21" fillId="0" borderId="0"/>
  </cellStyleXfs>
  <cellXfs count="169">
    <xf numFmtId="0" fontId="0" fillId="0" borderId="0" xfId="0"/>
    <xf numFmtId="0" fontId="3" fillId="2" borderId="0" xfId="0" applyFont="1" applyFill="1"/>
    <xf numFmtId="0" fontId="5" fillId="2" borderId="0" xfId="0" applyFont="1" applyFill="1"/>
    <xf numFmtId="0" fontId="6" fillId="2" borderId="0" xfId="0" applyFont="1" applyFill="1"/>
    <xf numFmtId="9" fontId="5" fillId="2" borderId="0" xfId="1" applyFont="1" applyFill="1" applyBorder="1" applyAlignment="1">
      <alignment horizontal="center"/>
    </xf>
    <xf numFmtId="0" fontId="7" fillId="2" borderId="0" xfId="2" applyFont="1" applyFill="1"/>
    <xf numFmtId="0" fontId="9" fillId="0" borderId="0" xfId="0" applyFont="1"/>
    <xf numFmtId="0" fontId="8" fillId="2" borderId="0" xfId="0" applyFont="1" applyFill="1"/>
    <xf numFmtId="0" fontId="2" fillId="2" borderId="0" xfId="0" applyFont="1" applyFill="1"/>
    <xf numFmtId="0" fontId="9" fillId="2" borderId="0" xfId="0" applyFont="1" applyFill="1"/>
    <xf numFmtId="0" fontId="3" fillId="2" borderId="0" xfId="0" applyFont="1" applyFill="1" applyAlignment="1">
      <alignment horizontal="center"/>
    </xf>
    <xf numFmtId="0" fontId="5" fillId="2" borderId="0" xfId="0" applyFont="1" applyFill="1" applyAlignment="1">
      <alignment horizontal="left" indent="1"/>
    </xf>
    <xf numFmtId="0" fontId="5" fillId="2" borderId="0" xfId="0" applyFont="1" applyFill="1" applyAlignment="1">
      <alignment horizontal="left"/>
    </xf>
    <xf numFmtId="0" fontId="5" fillId="2" borderId="0" xfId="0" applyFont="1" applyFill="1" applyAlignment="1">
      <alignment horizontal="right"/>
    </xf>
    <xf numFmtId="9" fontId="3" fillId="2" borderId="0" xfId="1" applyFont="1" applyFill="1" applyBorder="1" applyAlignment="1">
      <alignment horizontal="center"/>
    </xf>
    <xf numFmtId="37" fontId="5" fillId="2" borderId="0" xfId="0" applyNumberFormat="1" applyFont="1" applyFill="1"/>
    <xf numFmtId="37" fontId="8" fillId="2" borderId="0" xfId="0" applyNumberFormat="1" applyFont="1" applyFill="1"/>
    <xf numFmtId="0" fontId="5" fillId="3" borderId="0" xfId="0" applyFont="1" applyFill="1"/>
    <xf numFmtId="0" fontId="8" fillId="3" borderId="0" xfId="0" applyFont="1" applyFill="1" applyAlignment="1">
      <alignment horizontal="left" indent="1"/>
    </xf>
    <xf numFmtId="0" fontId="8" fillId="3" borderId="0" xfId="0" applyFont="1" applyFill="1" applyAlignment="1">
      <alignment horizontal="center"/>
    </xf>
    <xf numFmtId="0" fontId="8" fillId="4" borderId="0" xfId="0" applyFont="1" applyFill="1" applyAlignment="1">
      <alignment horizontal="center"/>
    </xf>
    <xf numFmtId="0" fontId="8" fillId="5" borderId="0" xfId="0" applyFont="1" applyFill="1" applyAlignment="1">
      <alignment horizontal="center"/>
    </xf>
    <xf numFmtId="0" fontId="8" fillId="6" borderId="0" xfId="0" applyFont="1" applyFill="1" applyAlignment="1">
      <alignment horizontal="center"/>
    </xf>
    <xf numFmtId="0" fontId="12" fillId="3" borderId="0" xfId="0" applyFont="1" applyFill="1"/>
    <xf numFmtId="0" fontId="10" fillId="2" borderId="0" xfId="0" applyFont="1" applyFill="1"/>
    <xf numFmtId="0" fontId="10" fillId="2" borderId="0" xfId="0" applyFont="1" applyFill="1" applyAlignment="1">
      <alignment horizontal="left" indent="1"/>
    </xf>
    <xf numFmtId="0" fontId="10" fillId="2" borderId="0" xfId="0" applyFont="1" applyFill="1" applyAlignment="1">
      <alignment horizontal="center"/>
    </xf>
    <xf numFmtId="0" fontId="10" fillId="2" borderId="0" xfId="0" applyFont="1" applyFill="1" applyAlignment="1">
      <alignment horizontal="left"/>
    </xf>
    <xf numFmtId="0" fontId="5" fillId="2" borderId="0" xfId="0" quotePrefix="1" applyFont="1" applyFill="1" applyAlignment="1">
      <alignment horizontal="center"/>
    </xf>
    <xf numFmtId="0" fontId="6" fillId="2" borderId="0" xfId="0" applyFont="1" applyFill="1" applyAlignment="1">
      <alignment horizontal="left" indent="1"/>
    </xf>
    <xf numFmtId="0" fontId="5" fillId="2" borderId="0" xfId="0" applyFont="1" applyFill="1" applyAlignment="1">
      <alignment horizontal="center"/>
    </xf>
    <xf numFmtId="167" fontId="5" fillId="2" borderId="0" xfId="0" applyNumberFormat="1" applyFont="1" applyFill="1"/>
    <xf numFmtId="164" fontId="5" fillId="2" borderId="0" xfId="0" applyNumberFormat="1" applyFont="1" applyFill="1"/>
    <xf numFmtId="165" fontId="8" fillId="3" borderId="0" xfId="0" applyNumberFormat="1" applyFont="1" applyFill="1"/>
    <xf numFmtId="166" fontId="8" fillId="3" borderId="0" xfId="0" applyNumberFormat="1" applyFont="1" applyFill="1"/>
    <xf numFmtId="37" fontId="5" fillId="2" borderId="0" xfId="0" applyNumberFormat="1" applyFont="1" applyFill="1" applyAlignment="1">
      <alignment horizontal="right"/>
    </xf>
    <xf numFmtId="37" fontId="8" fillId="2" borderId="0" xfId="0" applyNumberFormat="1" applyFont="1" applyFill="1" applyAlignment="1">
      <alignment horizontal="center"/>
    </xf>
    <xf numFmtId="0" fontId="6" fillId="2" borderId="0" xfId="0" quotePrefix="1" applyFont="1" applyFill="1" applyAlignment="1">
      <alignment horizontal="right"/>
    </xf>
    <xf numFmtId="9" fontId="6" fillId="2" borderId="0" xfId="1" applyFont="1" applyFill="1" applyBorder="1"/>
    <xf numFmtId="9" fontId="11" fillId="2" borderId="0" xfId="1" applyFont="1" applyFill="1" applyBorder="1" applyAlignment="1">
      <alignment horizontal="center"/>
    </xf>
    <xf numFmtId="0" fontId="8" fillId="2" borderId="0" xfId="0" applyFont="1" applyFill="1" applyAlignment="1">
      <alignment horizontal="center"/>
    </xf>
    <xf numFmtId="166" fontId="8" fillId="2" borderId="0" xfId="0" applyNumberFormat="1" applyFont="1" applyFill="1"/>
    <xf numFmtId="0" fontId="8" fillId="4" borderId="0" xfId="0" applyFont="1" applyFill="1"/>
    <xf numFmtId="9" fontId="6" fillId="2" borderId="0" xfId="0" applyNumberFormat="1" applyFont="1" applyFill="1" applyAlignment="1">
      <alignment horizontal="right"/>
    </xf>
    <xf numFmtId="0" fontId="8" fillId="5" borderId="0" xfId="0" applyFont="1" applyFill="1"/>
    <xf numFmtId="0" fontId="8" fillId="6" borderId="0" xfId="0" applyFont="1" applyFill="1"/>
    <xf numFmtId="0" fontId="8" fillId="2" borderId="0" xfId="0" applyFont="1" applyFill="1" applyAlignment="1">
      <alignment horizontal="left"/>
    </xf>
    <xf numFmtId="0" fontId="8" fillId="4" borderId="0" xfId="0" applyFont="1" applyFill="1" applyAlignment="1">
      <alignment horizontal="left"/>
    </xf>
    <xf numFmtId="0" fontId="8" fillId="5" borderId="0" xfId="0" applyFont="1" applyFill="1" applyAlignment="1">
      <alignment horizontal="left"/>
    </xf>
    <xf numFmtId="0" fontId="8" fillId="6" borderId="0" xfId="0" applyFont="1" applyFill="1" applyAlignment="1">
      <alignment horizontal="left"/>
    </xf>
    <xf numFmtId="0" fontId="0" fillId="2" borderId="0" xfId="0" applyFill="1"/>
    <xf numFmtId="0" fontId="12" fillId="2" borderId="0" xfId="0" applyFont="1" applyFill="1"/>
    <xf numFmtId="38" fontId="13" fillId="0" borderId="0" xfId="0" applyNumberFormat="1" applyFont="1"/>
    <xf numFmtId="168" fontId="14" fillId="0" borderId="1" xfId="0" applyNumberFormat="1" applyFont="1" applyBorder="1" applyAlignment="1">
      <alignment horizontal="right"/>
    </xf>
    <xf numFmtId="0" fontId="13" fillId="0" borderId="0" xfId="0" applyFont="1" applyAlignment="1">
      <alignment vertical="center" wrapText="1"/>
    </xf>
    <xf numFmtId="14" fontId="5" fillId="2" borderId="0" xfId="0" applyNumberFormat="1" applyFont="1" applyFill="1" applyAlignment="1">
      <alignment horizontal="right"/>
    </xf>
    <xf numFmtId="3" fontId="5" fillId="2" borderId="0" xfId="0" applyNumberFormat="1" applyFont="1" applyFill="1" applyAlignment="1">
      <alignment horizontal="right"/>
    </xf>
    <xf numFmtId="2" fontId="5" fillId="2" borderId="0" xfId="0" applyNumberFormat="1" applyFont="1" applyFill="1" applyAlignment="1">
      <alignment horizontal="right"/>
    </xf>
    <xf numFmtId="3" fontId="5" fillId="2" borderId="0" xfId="0" applyNumberFormat="1" applyFont="1" applyFill="1"/>
    <xf numFmtId="10" fontId="5" fillId="2" borderId="0" xfId="0" applyNumberFormat="1" applyFont="1" applyFill="1"/>
    <xf numFmtId="10" fontId="5" fillId="2" borderId="0" xfId="1" applyNumberFormat="1" applyFont="1" applyFill="1" applyBorder="1" applyAlignment="1">
      <alignment horizontal="center"/>
    </xf>
    <xf numFmtId="2" fontId="5" fillId="2" borderId="0" xfId="0" applyNumberFormat="1" applyFont="1" applyFill="1"/>
    <xf numFmtId="9" fontId="15" fillId="2" borderId="0" xfId="0" applyNumberFormat="1" applyFont="1" applyFill="1" applyAlignment="1">
      <alignment horizontal="right"/>
    </xf>
    <xf numFmtId="0" fontId="16" fillId="2" borderId="0" xfId="0" applyFont="1" applyFill="1"/>
    <xf numFmtId="0" fontId="17" fillId="2" borderId="0" xfId="0" applyFont="1" applyFill="1"/>
    <xf numFmtId="37" fontId="8" fillId="3" borderId="0" xfId="0" applyNumberFormat="1" applyFont="1" applyFill="1" applyAlignment="1">
      <alignment horizontal="right"/>
    </xf>
    <xf numFmtId="0" fontId="5" fillId="3" borderId="0" xfId="0" applyFont="1" applyFill="1" applyAlignment="1">
      <alignment horizontal="right"/>
    </xf>
    <xf numFmtId="0" fontId="8" fillId="2" borderId="0" xfId="0" applyFont="1" applyFill="1" applyAlignment="1">
      <alignment horizontal="right"/>
    </xf>
    <xf numFmtId="167" fontId="8" fillId="3" borderId="0" xfId="0" applyNumberFormat="1" applyFont="1" applyFill="1" applyAlignment="1">
      <alignment horizontal="right"/>
    </xf>
    <xf numFmtId="169" fontId="3" fillId="5" borderId="0" xfId="0" applyNumberFormat="1" applyFont="1" applyFill="1" applyAlignment="1">
      <alignment horizontal="right"/>
    </xf>
    <xf numFmtId="169" fontId="3" fillId="4" borderId="0" xfId="0" applyNumberFormat="1" applyFont="1" applyFill="1" applyAlignment="1">
      <alignment horizontal="right"/>
    </xf>
    <xf numFmtId="169" fontId="3" fillId="6" borderId="0" xfId="0" applyNumberFormat="1" applyFont="1" applyFill="1" applyAlignment="1">
      <alignment horizontal="right"/>
    </xf>
    <xf numFmtId="169" fontId="3" fillId="7" borderId="0" xfId="0" applyNumberFormat="1" applyFont="1" applyFill="1" applyAlignment="1">
      <alignment horizontal="right"/>
    </xf>
    <xf numFmtId="169" fontId="6" fillId="2" borderId="0" xfId="1" applyNumberFormat="1" applyFont="1" applyFill="1"/>
    <xf numFmtId="169" fontId="5" fillId="2" borderId="0" xfId="0" applyNumberFormat="1" applyFont="1" applyFill="1" applyAlignment="1">
      <alignment horizontal="right"/>
    </xf>
    <xf numFmtId="169" fontId="6" fillId="2" borderId="0" xfId="1" applyNumberFormat="1" applyFont="1" applyFill="1" applyBorder="1"/>
    <xf numFmtId="169" fontId="5" fillId="2" borderId="0" xfId="0" quotePrefix="1" applyNumberFormat="1" applyFont="1" applyFill="1" applyAlignment="1">
      <alignment horizontal="right"/>
    </xf>
    <xf numFmtId="169" fontId="5" fillId="2" borderId="0" xfId="1" applyNumberFormat="1" applyFont="1" applyFill="1" applyBorder="1" applyAlignment="1">
      <alignment horizontal="center"/>
    </xf>
    <xf numFmtId="169" fontId="5" fillId="5" borderId="0" xfId="1" applyNumberFormat="1" applyFont="1" applyFill="1" applyBorder="1" applyAlignment="1">
      <alignment horizontal="center"/>
    </xf>
    <xf numFmtId="169" fontId="5" fillId="2" borderId="0" xfId="1" applyNumberFormat="1" applyFont="1" applyFill="1"/>
    <xf numFmtId="169" fontId="5" fillId="5" borderId="0" xfId="1" applyNumberFormat="1" applyFont="1" applyFill="1"/>
    <xf numFmtId="0" fontId="4" fillId="2" borderId="0" xfId="2" applyFill="1"/>
    <xf numFmtId="0" fontId="4" fillId="2" borderId="0" xfId="2" applyFill="1" applyBorder="1"/>
    <xf numFmtId="37" fontId="8" fillId="3" borderId="0" xfId="0" applyNumberFormat="1" applyFont="1" applyFill="1"/>
    <xf numFmtId="169" fontId="3" fillId="2" borderId="0" xfId="1" applyNumberFormat="1" applyFont="1" applyFill="1" applyBorder="1" applyAlignment="1">
      <alignment horizontal="center"/>
    </xf>
    <xf numFmtId="37" fontId="5" fillId="5" borderId="0" xfId="0" applyNumberFormat="1" applyFont="1" applyFill="1" applyAlignment="1">
      <alignment horizontal="right"/>
    </xf>
    <xf numFmtId="37" fontId="5" fillId="5" borderId="0" xfId="0" applyNumberFormat="1" applyFont="1" applyFill="1"/>
    <xf numFmtId="0" fontId="6" fillId="5" borderId="0" xfId="0" applyFont="1" applyFill="1"/>
    <xf numFmtId="2" fontId="5" fillId="8" borderId="2" xfId="0" applyNumberFormat="1" applyFont="1" applyFill="1" applyBorder="1" applyAlignment="1">
      <alignment horizontal="right"/>
    </xf>
    <xf numFmtId="37" fontId="4" fillId="2" borderId="0" xfId="2" applyNumberFormat="1" applyFill="1"/>
    <xf numFmtId="0" fontId="11" fillId="3" borderId="0" xfId="0" applyFont="1" applyFill="1" applyAlignment="1">
      <alignment horizontal="center"/>
    </xf>
    <xf numFmtId="0" fontId="19" fillId="0" borderId="0" xfId="0" applyFont="1"/>
    <xf numFmtId="14" fontId="19" fillId="0" borderId="0" xfId="0" applyNumberFormat="1" applyFont="1"/>
    <xf numFmtId="0" fontId="18" fillId="0" borderId="0" xfId="0" applyFont="1"/>
    <xf numFmtId="0" fontId="22" fillId="2" borderId="0" xfId="0" applyFont="1" applyFill="1" applyAlignment="1">
      <alignment horizontal="left"/>
    </xf>
    <xf numFmtId="38" fontId="23" fillId="9" borderId="0" xfId="0" applyNumberFormat="1" applyFont="1" applyFill="1"/>
    <xf numFmtId="38" fontId="24" fillId="9" borderId="0" xfId="0" applyNumberFormat="1" applyFont="1" applyFill="1"/>
    <xf numFmtId="168" fontId="14" fillId="0" borderId="0" xfId="0" applyNumberFormat="1" applyFont="1"/>
    <xf numFmtId="38" fontId="13" fillId="0" borderId="3" xfId="0" applyNumberFormat="1" applyFont="1" applyBorder="1"/>
    <xf numFmtId="38" fontId="14" fillId="0" borderId="0" xfId="0" applyNumberFormat="1" applyFont="1"/>
    <xf numFmtId="38" fontId="14" fillId="0" borderId="4" xfId="0" applyNumberFormat="1" applyFont="1" applyBorder="1"/>
    <xf numFmtId="0" fontId="13" fillId="0" borderId="0" xfId="0" applyFont="1"/>
    <xf numFmtId="38" fontId="25" fillId="0" borderId="0" xfId="0" applyNumberFormat="1" applyFont="1"/>
    <xf numFmtId="38" fontId="25" fillId="0" borderId="3" xfId="0" applyNumberFormat="1" applyFont="1" applyBorder="1"/>
    <xf numFmtId="165" fontId="8" fillId="10" borderId="0" xfId="0" applyNumberFormat="1" applyFont="1" applyFill="1"/>
    <xf numFmtId="37" fontId="17" fillId="2" borderId="0" xfId="0" applyNumberFormat="1" applyFont="1" applyFill="1"/>
    <xf numFmtId="169" fontId="3" fillId="4" borderId="0" xfId="1" applyNumberFormat="1" applyFont="1" applyFill="1" applyAlignment="1">
      <alignment horizontal="right"/>
    </xf>
    <xf numFmtId="170" fontId="8" fillId="10" borderId="0" xfId="0" applyNumberFormat="1" applyFont="1" applyFill="1"/>
    <xf numFmtId="9" fontId="6" fillId="2" borderId="0" xfId="0" applyNumberFormat="1" applyFont="1" applyFill="1" applyAlignment="1">
      <alignment horizontal="left"/>
    </xf>
    <xf numFmtId="9" fontId="17" fillId="2" borderId="0" xfId="0" applyNumberFormat="1" applyFont="1" applyFill="1" applyAlignment="1">
      <alignment horizontal="left"/>
    </xf>
    <xf numFmtId="2" fontId="5" fillId="4" borderId="0" xfId="1" applyNumberFormat="1" applyFont="1" applyFill="1" applyBorder="1" applyAlignment="1">
      <alignment horizontal="center"/>
    </xf>
    <xf numFmtId="2" fontId="5" fillId="5" borderId="0" xfId="1" applyNumberFormat="1" applyFont="1" applyFill="1" applyBorder="1" applyAlignment="1">
      <alignment horizontal="center"/>
    </xf>
    <xf numFmtId="2" fontId="5" fillId="6" borderId="0" xfId="1" applyNumberFormat="1" applyFont="1" applyFill="1" applyBorder="1" applyAlignment="1">
      <alignment horizontal="center"/>
    </xf>
    <xf numFmtId="9" fontId="5" fillId="4" borderId="0" xfId="1" applyFont="1" applyFill="1" applyBorder="1" applyAlignment="1">
      <alignment horizontal="center"/>
    </xf>
    <xf numFmtId="9" fontId="5" fillId="5" borderId="0" xfId="1" applyFont="1" applyFill="1" applyBorder="1" applyAlignment="1">
      <alignment horizontal="center"/>
    </xf>
    <xf numFmtId="9" fontId="5" fillId="6" borderId="0" xfId="1" applyFont="1" applyFill="1" applyBorder="1" applyAlignment="1">
      <alignment horizontal="center"/>
    </xf>
    <xf numFmtId="169" fontId="5" fillId="4" borderId="0" xfId="1" applyNumberFormat="1" applyFont="1" applyFill="1" applyBorder="1" applyAlignment="1">
      <alignment horizontal="center"/>
    </xf>
    <xf numFmtId="169" fontId="5" fillId="6" borderId="0" xfId="1" applyNumberFormat="1" applyFont="1" applyFill="1" applyBorder="1" applyAlignment="1">
      <alignment horizontal="center"/>
    </xf>
    <xf numFmtId="166" fontId="8" fillId="2" borderId="0" xfId="0" applyNumberFormat="1" applyFont="1" applyFill="1" applyAlignment="1">
      <alignment horizontal="right"/>
    </xf>
    <xf numFmtId="0" fontId="8" fillId="10" borderId="0" xfId="0" applyFont="1" applyFill="1"/>
    <xf numFmtId="0" fontId="26" fillId="11" borderId="0" xfId="0" applyFont="1" applyFill="1"/>
    <xf numFmtId="37" fontId="5" fillId="3" borderId="0" xfId="0" applyNumberFormat="1" applyFont="1" applyFill="1"/>
    <xf numFmtId="3" fontId="5" fillId="3" borderId="0" xfId="0" applyNumberFormat="1" applyFont="1" applyFill="1"/>
    <xf numFmtId="167" fontId="8" fillId="2" borderId="0" xfId="0" applyNumberFormat="1" applyFont="1" applyFill="1" applyAlignment="1">
      <alignment horizontal="right"/>
    </xf>
    <xf numFmtId="3" fontId="8" fillId="2" borderId="0" xfId="0" applyNumberFormat="1" applyFont="1" applyFill="1" applyAlignment="1">
      <alignment horizontal="right"/>
    </xf>
    <xf numFmtId="2" fontId="8" fillId="2" borderId="0" xfId="0" applyNumberFormat="1" applyFont="1" applyFill="1" applyAlignment="1">
      <alignment horizontal="right"/>
    </xf>
    <xf numFmtId="2" fontId="8" fillId="3" borderId="0" xfId="0" applyNumberFormat="1" applyFont="1" applyFill="1" applyAlignment="1">
      <alignment horizontal="right"/>
    </xf>
    <xf numFmtId="0" fontId="8" fillId="3" borderId="0" xfId="0" applyFont="1" applyFill="1" applyAlignment="1">
      <alignment horizontal="right"/>
    </xf>
    <xf numFmtId="2" fontId="5" fillId="3" borderId="0" xfId="0" applyNumberFormat="1" applyFont="1" applyFill="1"/>
    <xf numFmtId="37" fontId="8" fillId="2" borderId="0" xfId="0" applyNumberFormat="1" applyFont="1" applyFill="1" applyAlignment="1">
      <alignment horizontal="right"/>
    </xf>
    <xf numFmtId="37" fontId="8" fillId="5" borderId="0" xfId="0" applyNumberFormat="1" applyFont="1" applyFill="1" applyAlignment="1">
      <alignment horizontal="right"/>
    </xf>
    <xf numFmtId="169" fontId="8" fillId="3" borderId="0" xfId="0" applyNumberFormat="1" applyFont="1" applyFill="1" applyAlignment="1">
      <alignment horizontal="right"/>
    </xf>
    <xf numFmtId="3" fontId="8" fillId="3" borderId="0" xfId="0" applyNumberFormat="1" applyFont="1" applyFill="1" applyAlignment="1">
      <alignment horizontal="right"/>
    </xf>
    <xf numFmtId="2" fontId="8" fillId="3" borderId="0" xfId="0" applyNumberFormat="1" applyFont="1" applyFill="1"/>
    <xf numFmtId="0" fontId="8" fillId="3" borderId="0" xfId="0" applyFont="1" applyFill="1" applyAlignment="1">
      <alignment horizontal="left" indent="9"/>
    </xf>
    <xf numFmtId="2" fontId="8" fillId="3" borderId="0" xfId="0" applyNumberFormat="1" applyFont="1" applyFill="1" applyAlignment="1">
      <alignment horizontal="left" indent="9"/>
    </xf>
    <xf numFmtId="0" fontId="8" fillId="2" borderId="0" xfId="0" applyFont="1" applyFill="1" applyAlignment="1">
      <alignment horizontal="left" indent="9"/>
    </xf>
    <xf numFmtId="167" fontId="8" fillId="2" borderId="0" xfId="0" applyNumberFormat="1" applyFont="1" applyFill="1"/>
    <xf numFmtId="3" fontId="8" fillId="4" borderId="0" xfId="0" applyNumberFormat="1" applyFont="1" applyFill="1"/>
    <xf numFmtId="37" fontId="8" fillId="5" borderId="0" xfId="0" applyNumberFormat="1" applyFont="1" applyFill="1"/>
    <xf numFmtId="169" fontId="8" fillId="3" borderId="0" xfId="0" applyNumberFormat="1" applyFont="1" applyFill="1"/>
    <xf numFmtId="3" fontId="8" fillId="2" borderId="0" xfId="0" applyNumberFormat="1" applyFont="1" applyFill="1"/>
    <xf numFmtId="3" fontId="8" fillId="3" borderId="0" xfId="0" applyNumberFormat="1" applyFont="1" applyFill="1"/>
    <xf numFmtId="2" fontId="8" fillId="2" borderId="0" xfId="0" applyNumberFormat="1" applyFont="1" applyFill="1"/>
    <xf numFmtId="169" fontId="8" fillId="3"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2" fontId="8" fillId="3" borderId="0" xfId="0" applyNumberFormat="1" applyFont="1" applyFill="1" applyAlignment="1">
      <alignment horizontal="center"/>
    </xf>
    <xf numFmtId="2" fontId="8" fillId="2" borderId="0" xfId="0" applyNumberFormat="1" applyFont="1" applyFill="1" applyAlignment="1">
      <alignment horizontal="center"/>
    </xf>
    <xf numFmtId="2" fontId="8" fillId="4" borderId="0" xfId="0" applyNumberFormat="1" applyFont="1" applyFill="1"/>
    <xf numFmtId="2" fontId="8" fillId="5" borderId="0" xfId="0" applyNumberFormat="1" applyFont="1" applyFill="1"/>
    <xf numFmtId="2" fontId="8" fillId="6" borderId="0" xfId="0" applyNumberFormat="1" applyFont="1" applyFill="1"/>
    <xf numFmtId="0" fontId="8" fillId="3" borderId="0" xfId="0" applyFont="1" applyFill="1" applyAlignment="1">
      <alignment horizontal="left"/>
    </xf>
    <xf numFmtId="0" fontId="8" fillId="3" borderId="0" xfId="0" applyFont="1" applyFill="1"/>
    <xf numFmtId="3" fontId="8" fillId="5" borderId="0" xfId="0" applyNumberFormat="1" applyFont="1" applyFill="1"/>
    <xf numFmtId="3" fontId="8" fillId="6" borderId="0" xfId="0" applyNumberFormat="1" applyFont="1" applyFill="1"/>
    <xf numFmtId="171" fontId="8" fillId="4" borderId="0" xfId="0" applyNumberFormat="1" applyFont="1" applyFill="1"/>
    <xf numFmtId="171" fontId="8" fillId="5" borderId="0" xfId="0" applyNumberFormat="1" applyFont="1" applyFill="1"/>
    <xf numFmtId="171" fontId="8" fillId="6" borderId="0" xfId="0" applyNumberFormat="1" applyFont="1" applyFill="1"/>
    <xf numFmtId="171" fontId="8" fillId="2" borderId="0" xfId="0" applyNumberFormat="1" applyFont="1" applyFill="1"/>
    <xf numFmtId="0" fontId="11" fillId="2" borderId="0" xfId="0" applyFont="1" applyFill="1" applyAlignment="1">
      <alignment horizontal="center"/>
    </xf>
    <xf numFmtId="0" fontId="22" fillId="2" borderId="0" xfId="0" applyFont="1" applyFill="1"/>
    <xf numFmtId="0" fontId="11" fillId="3" borderId="0" xfId="0" applyFont="1" applyFill="1"/>
    <xf numFmtId="0" fontId="11" fillId="2" borderId="0" xfId="0" applyFont="1" applyFill="1"/>
    <xf numFmtId="2" fontId="3" fillId="2" borderId="0" xfId="1" applyNumberFormat="1" applyFont="1" applyFill="1" applyBorder="1" applyAlignment="1">
      <alignment horizontal="center"/>
    </xf>
    <xf numFmtId="2" fontId="8" fillId="8" borderId="0" xfId="0" applyNumberFormat="1" applyFont="1" applyFill="1" applyAlignment="1">
      <alignment horizontal="right"/>
    </xf>
    <xf numFmtId="14" fontId="8" fillId="3" borderId="0" xfId="0" applyNumberFormat="1" applyFont="1" applyFill="1" applyAlignment="1">
      <alignment horizontal="right"/>
    </xf>
    <xf numFmtId="38" fontId="14" fillId="0" borderId="5" xfId="0" applyNumberFormat="1" applyFont="1" applyBorder="1"/>
    <xf numFmtId="0" fontId="28" fillId="11" borderId="0" xfId="0" applyFont="1" applyFill="1"/>
  </cellXfs>
  <cellStyles count="4">
    <cellStyle name="Link" xfId="2" builtinId="8"/>
    <cellStyle name="Normal 2" xfId="3" xr:uid="{FF2888E5-192C-2840-930A-CFD3A21D00E8}"/>
    <cellStyle name="Prozent" xfId="1" builtinId="5"/>
    <cellStyle name="Standard" xfId="0" builtinId="0"/>
  </cellStyles>
  <dxfs count="1">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67001A"/>
      <color rgb="FFFF007A"/>
      <color rgb="FF30CB37"/>
      <color rgb="FFFFA82D"/>
      <color rgb="FF000000"/>
      <color rgb="FF8863F5"/>
      <color rgb="FF29BA74"/>
      <color rgb="FFFFFFFF"/>
      <color rgb="FFF53804"/>
      <color rgb="FFD58D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venir Book" panose="02000503020000020003" pitchFamily="2" charset="0"/>
                <a:ea typeface="+mn-ea"/>
                <a:cs typeface="+mn-cs"/>
              </a:defRPr>
            </a:pPr>
            <a:r>
              <a:rPr lang="de-DE" sz="1200" b="1" u="none">
                <a:solidFill>
                  <a:schemeClr val="bg1"/>
                </a:solidFill>
                <a:latin typeface="Avenir Book" panose="02000503020000020003" pitchFamily="2" charset="0"/>
              </a:rPr>
              <a:t>5y</a:t>
            </a:r>
          </a:p>
        </c:rich>
      </c:tx>
      <c:layout>
        <c:manualLayout>
          <c:xMode val="edge"/>
          <c:yMode val="edge"/>
          <c:x val="0.94617037714405117"/>
          <c:y val="3.5183095343742699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venir Book" panose="02000503020000020003" pitchFamily="2" charset="0"/>
              <a:ea typeface="+mn-ea"/>
              <a:cs typeface="+mn-cs"/>
            </a:defRPr>
          </a:pPr>
          <a:endParaRPr lang="de-DE"/>
        </a:p>
      </c:txPr>
    </c:title>
    <c:autoTitleDeleted val="0"/>
    <c:plotArea>
      <c:layout>
        <c:manualLayout>
          <c:layoutTarget val="inner"/>
          <c:xMode val="edge"/>
          <c:yMode val="edge"/>
          <c:x val="7.9575451715456477E-2"/>
          <c:y val="8.1139235515111166E-2"/>
          <c:w val="0.8994210358255551"/>
          <c:h val="0.70503524049435018"/>
        </c:manualLayout>
      </c:layout>
      <c:barChart>
        <c:barDir val="col"/>
        <c:grouping val="clustered"/>
        <c:varyColors val="0"/>
        <c:ser>
          <c:idx val="0"/>
          <c:order val="0"/>
          <c:tx>
            <c:v>Current Share Price</c:v>
          </c:tx>
          <c:spPr>
            <a:solidFill>
              <a:srgbClr val="FF007A"/>
            </a:solidFill>
            <a:ln>
              <a:noFill/>
            </a:ln>
            <a:effectLst/>
          </c:spPr>
          <c:invertIfNegative val="0"/>
          <c:val>
            <c:numRef>
              <c:f>'DCF &amp; Projected Price Terminal '!$E$8</c:f>
              <c:numCache>
                <c:formatCode>0.00</c:formatCode>
                <c:ptCount val="1"/>
                <c:pt idx="0">
                  <c:v>37.590000000000003</c:v>
                </c:pt>
              </c:numCache>
            </c:numRef>
          </c:val>
          <c:extLst>
            <c:ext xmlns:c16="http://schemas.microsoft.com/office/drawing/2014/chart" uri="{C3380CC4-5D6E-409C-BE32-E72D297353CC}">
              <c16:uniqueId val="{00000000-0DB7-D84E-B6CB-531570018F00}"/>
            </c:ext>
          </c:extLst>
        </c:ser>
        <c:ser>
          <c:idx val="1"/>
          <c:order val="1"/>
          <c:tx>
            <c:v>Conservativ Implied</c:v>
          </c:tx>
          <c:spPr>
            <a:solidFill>
              <a:srgbClr val="FF0000"/>
            </a:solidFill>
            <a:ln>
              <a:noFill/>
            </a:ln>
            <a:effectLst/>
          </c:spPr>
          <c:invertIfNegative val="0"/>
          <c:val>
            <c:numRef>
              <c:f>'DCF &amp; Projected Price Terminal '!$G$28</c:f>
              <c:numCache>
                <c:formatCode>0.00</c:formatCode>
                <c:ptCount val="1"/>
                <c:pt idx="0">
                  <c:v>50.25</c:v>
                </c:pt>
              </c:numCache>
            </c:numRef>
          </c:val>
          <c:extLst>
            <c:ext xmlns:c16="http://schemas.microsoft.com/office/drawing/2014/chart" uri="{C3380CC4-5D6E-409C-BE32-E72D297353CC}">
              <c16:uniqueId val="{00000001-0DB7-D84E-B6CB-531570018F00}"/>
            </c:ext>
          </c:extLst>
        </c:ser>
        <c:ser>
          <c:idx val="4"/>
          <c:order val="2"/>
          <c:tx>
            <c:v>Conservativ Projected</c:v>
          </c:tx>
          <c:spPr>
            <a:solidFill>
              <a:srgbClr val="FF0000"/>
            </a:solidFill>
            <a:ln>
              <a:noFill/>
            </a:ln>
            <a:effectLst/>
          </c:spPr>
          <c:invertIfNegative val="0"/>
          <c:val>
            <c:numRef>
              <c:f>'DCF &amp; Projected Price Terminal '!$G$32</c:f>
              <c:numCache>
                <c:formatCode>0.00</c:formatCode>
                <c:ptCount val="1"/>
                <c:pt idx="0">
                  <c:v>34.602094710078738</c:v>
                </c:pt>
              </c:numCache>
            </c:numRef>
          </c:val>
          <c:extLst>
            <c:ext xmlns:c16="http://schemas.microsoft.com/office/drawing/2014/chart" uri="{C3380CC4-5D6E-409C-BE32-E72D297353CC}">
              <c16:uniqueId val="{00000005-0DB7-D84E-B6CB-531570018F00}"/>
            </c:ext>
          </c:extLst>
        </c:ser>
        <c:ser>
          <c:idx val="2"/>
          <c:order val="3"/>
          <c:tx>
            <c:v>Base Implied</c:v>
          </c:tx>
          <c:spPr>
            <a:solidFill>
              <a:schemeClr val="tx1">
                <a:lumMod val="50000"/>
                <a:lumOff val="50000"/>
              </a:schemeClr>
            </a:solidFill>
            <a:ln>
              <a:noFill/>
            </a:ln>
            <a:effectLst/>
          </c:spPr>
          <c:invertIfNegative val="0"/>
          <c:val>
            <c:numRef>
              <c:f>'DCF &amp; Projected Price Terminal '!$H$28</c:f>
              <c:numCache>
                <c:formatCode>0.00</c:formatCode>
                <c:ptCount val="1"/>
                <c:pt idx="0">
                  <c:v>63.9</c:v>
                </c:pt>
              </c:numCache>
            </c:numRef>
          </c:val>
          <c:extLst>
            <c:ext xmlns:c16="http://schemas.microsoft.com/office/drawing/2014/chart" uri="{C3380CC4-5D6E-409C-BE32-E72D297353CC}">
              <c16:uniqueId val="{00000002-0DB7-D84E-B6CB-531570018F00}"/>
            </c:ext>
          </c:extLst>
        </c:ser>
        <c:ser>
          <c:idx val="5"/>
          <c:order val="4"/>
          <c:tx>
            <c:v>Base Projected</c:v>
          </c:tx>
          <c:spPr>
            <a:solidFill>
              <a:schemeClr val="tx1">
                <a:lumMod val="50000"/>
                <a:lumOff val="50000"/>
              </a:schemeClr>
            </a:solidFill>
            <a:ln>
              <a:noFill/>
            </a:ln>
            <a:effectLst/>
          </c:spPr>
          <c:invertIfNegative val="0"/>
          <c:val>
            <c:numRef>
              <c:f>'DCF &amp; Projected Price Terminal '!$H$32</c:f>
              <c:numCache>
                <c:formatCode>0.00</c:formatCode>
                <c:ptCount val="1"/>
                <c:pt idx="0">
                  <c:v>38.489444278211558</c:v>
                </c:pt>
              </c:numCache>
            </c:numRef>
          </c:val>
          <c:extLst>
            <c:ext xmlns:c16="http://schemas.microsoft.com/office/drawing/2014/chart" uri="{C3380CC4-5D6E-409C-BE32-E72D297353CC}">
              <c16:uniqueId val="{00000006-0DB7-D84E-B6CB-531570018F00}"/>
            </c:ext>
          </c:extLst>
        </c:ser>
        <c:ser>
          <c:idx val="3"/>
          <c:order val="5"/>
          <c:tx>
            <c:v>Optimistic Implied</c:v>
          </c:tx>
          <c:spPr>
            <a:solidFill>
              <a:srgbClr val="30CB37"/>
            </a:solidFill>
            <a:ln>
              <a:noFill/>
            </a:ln>
            <a:effectLst/>
          </c:spPr>
          <c:invertIfNegative val="0"/>
          <c:val>
            <c:numRef>
              <c:f>'DCF &amp; Projected Price Terminal '!$I$28</c:f>
              <c:numCache>
                <c:formatCode>0.00</c:formatCode>
                <c:ptCount val="1"/>
                <c:pt idx="0">
                  <c:v>77.2</c:v>
                </c:pt>
              </c:numCache>
            </c:numRef>
          </c:val>
          <c:extLst>
            <c:ext xmlns:c16="http://schemas.microsoft.com/office/drawing/2014/chart" uri="{C3380CC4-5D6E-409C-BE32-E72D297353CC}">
              <c16:uniqueId val="{00000003-0DB7-D84E-B6CB-531570018F00}"/>
            </c:ext>
          </c:extLst>
        </c:ser>
        <c:ser>
          <c:idx val="6"/>
          <c:order val="6"/>
          <c:tx>
            <c:v>Optimistic Projected</c:v>
          </c:tx>
          <c:spPr>
            <a:solidFill>
              <a:srgbClr val="30CB37"/>
            </a:solidFill>
            <a:ln>
              <a:noFill/>
            </a:ln>
            <a:effectLst/>
          </c:spPr>
          <c:invertIfNegative val="0"/>
          <c:val>
            <c:numRef>
              <c:f>'DCF &amp; Projected Price Terminal '!$I$32</c:f>
              <c:numCache>
                <c:formatCode>0.00</c:formatCode>
                <c:ptCount val="1"/>
                <c:pt idx="0">
                  <c:v>41.440083107035278</c:v>
                </c:pt>
              </c:numCache>
            </c:numRef>
          </c:val>
          <c:extLst>
            <c:ext xmlns:c16="http://schemas.microsoft.com/office/drawing/2014/chart" uri="{C3380CC4-5D6E-409C-BE32-E72D297353CC}">
              <c16:uniqueId val="{00000007-0DB7-D84E-B6CB-531570018F00}"/>
            </c:ext>
          </c:extLst>
        </c:ser>
        <c:dLbls>
          <c:showLegendKey val="0"/>
          <c:showVal val="0"/>
          <c:showCatName val="0"/>
          <c:showSerName val="0"/>
          <c:showPercent val="0"/>
          <c:showBubbleSize val="0"/>
        </c:dLbls>
        <c:gapWidth val="0"/>
        <c:overlap val="-19"/>
        <c:axId val="836585856"/>
        <c:axId val="836587568"/>
      </c:barChart>
      <c:catAx>
        <c:axId val="836585856"/>
        <c:scaling>
          <c:orientation val="minMax"/>
        </c:scaling>
        <c:delete val="1"/>
        <c:axPos val="b"/>
        <c:majorTickMark val="none"/>
        <c:minorTickMark val="none"/>
        <c:tickLblPos val="nextTo"/>
        <c:crossAx val="836587568"/>
        <c:crosses val="autoZero"/>
        <c:auto val="1"/>
        <c:lblAlgn val="ctr"/>
        <c:lblOffset val="100"/>
        <c:noMultiLvlLbl val="0"/>
      </c:catAx>
      <c:valAx>
        <c:axId val="8365875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venir Book" panose="02000503020000020003" pitchFamily="2" charset="0"/>
                <a:ea typeface="+mn-ea"/>
                <a:cs typeface="+mn-cs"/>
              </a:defRPr>
            </a:pPr>
            <a:endParaRPr lang="de-DE"/>
          </a:p>
        </c:txPr>
        <c:crossAx val="836585856"/>
        <c:crosses val="autoZero"/>
        <c:crossBetween val="between"/>
        <c:majorUnit val="100"/>
      </c:valAx>
      <c:spPr>
        <a:noFill/>
        <a:ln>
          <a:noFill/>
        </a:ln>
        <a:effectLst/>
      </c:spPr>
    </c:plotArea>
    <c:legend>
      <c:legendPos val="b"/>
      <c:layout>
        <c:manualLayout>
          <c:xMode val="edge"/>
          <c:yMode val="edge"/>
          <c:x val="4.3186100292859934E-3"/>
          <c:y val="0.82254049000783136"/>
          <c:w val="0.98774067387614872"/>
          <c:h val="0.1616123929945261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venir Book" panose="02000503020000020003" pitchFamily="2" charset="0"/>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CB37">
        <a:alpha val="0"/>
      </a:srgbClr>
    </a:solidFill>
    <a:ln w="25400" cap="flat" cmpd="sng" algn="ctr">
      <a:solidFill>
        <a:srgbClr val="00206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Avenir Book" panose="02000503020000020003" pitchFamily="2" charset="0"/>
                <a:ea typeface="+mn-ea"/>
                <a:cs typeface="+mn-cs"/>
              </a:defRPr>
            </a:pPr>
            <a:r>
              <a:rPr lang="de-DE" sz="1600" b="1" baseline="0">
                <a:solidFill>
                  <a:schemeClr val="bg1"/>
                </a:solidFill>
                <a:latin typeface="Avenir Book" panose="02000503020000020003" pitchFamily="2" charset="0"/>
              </a:rPr>
              <a:t>Current Share Price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Avenir Book" panose="02000503020000020003" pitchFamily="2" charset="0"/>
              <a:ea typeface="+mn-ea"/>
              <a:cs typeface="+mn-cs"/>
            </a:defRPr>
          </a:pPr>
          <a:endParaRPr lang="de-DE"/>
        </a:p>
      </c:txPr>
    </c:title>
    <c:autoTitleDeleted val="0"/>
    <c:plotArea>
      <c:layout>
        <c:manualLayout>
          <c:layoutTarget val="inner"/>
          <c:xMode val="edge"/>
          <c:yMode val="edge"/>
          <c:x val="3.9299536216474536E-2"/>
          <c:y val="0.17512086206050886"/>
          <c:w val="0.90064949532096661"/>
          <c:h val="0.67671494040599411"/>
        </c:manualLayout>
      </c:layout>
      <c:lineChart>
        <c:grouping val="standard"/>
        <c:varyColors val="0"/>
        <c:ser>
          <c:idx val="0"/>
          <c:order val="0"/>
          <c:tx>
            <c:strRef>
              <c:f>'Share Price'!$D$2</c:f>
              <c:strCache>
                <c:ptCount val="1"/>
                <c:pt idx="0">
                  <c:v>Eröffnungspreis</c:v>
                </c:pt>
              </c:strCache>
            </c:strRef>
          </c:tx>
          <c:spPr>
            <a:ln w="12700" cap="rnd">
              <a:solidFill>
                <a:srgbClr val="92D050"/>
              </a:solidFill>
              <a:round/>
            </a:ln>
            <a:effectLst/>
          </c:spPr>
          <c:marker>
            <c:symbol val="none"/>
          </c:marker>
          <c:cat>
            <c:numRef>
              <c:f>'Share Price'!$C$3:$C$1752</c:f>
              <c:numCache>
                <c:formatCode>m/d/yy</c:formatCode>
                <c:ptCount val="1750"/>
              </c:numCache>
            </c:numRef>
          </c:cat>
          <c:val>
            <c:numRef>
              <c:f>'Share Price'!$D$3:$D$1752</c:f>
              <c:numCache>
                <c:formatCode>General</c:formatCode>
                <c:ptCount val="1750"/>
              </c:numCache>
            </c:numRef>
          </c:val>
          <c:smooth val="0"/>
          <c:extLst>
            <c:ext xmlns:c16="http://schemas.microsoft.com/office/drawing/2014/chart" uri="{C3380CC4-5D6E-409C-BE32-E72D297353CC}">
              <c16:uniqueId val="{00000000-F997-234A-B2E7-5382DE179414}"/>
            </c:ext>
          </c:extLst>
        </c:ser>
        <c:dLbls>
          <c:showLegendKey val="0"/>
          <c:showVal val="0"/>
          <c:showCatName val="0"/>
          <c:showSerName val="0"/>
          <c:showPercent val="0"/>
          <c:showBubbleSize val="0"/>
        </c:dLbls>
        <c:smooth val="0"/>
        <c:axId val="1315198559"/>
        <c:axId val="1315427759"/>
      </c:lineChart>
      <c:catAx>
        <c:axId val="1315198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de-DE"/>
          </a:p>
        </c:txPr>
        <c:crossAx val="1315427759"/>
        <c:crosses val="autoZero"/>
        <c:auto val="1"/>
        <c:lblAlgn val="ctr"/>
        <c:lblOffset val="100"/>
        <c:tickLblSkip val="1"/>
        <c:noMultiLvlLbl val="1"/>
      </c:catAx>
      <c:valAx>
        <c:axId val="1315427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de-DE"/>
          </a:p>
        </c:txPr>
        <c:crossAx val="1315198559"/>
        <c:crosses val="autoZero"/>
        <c:crossBetween val="between"/>
        <c:majorUnit val="50"/>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'Share Price'!$D$2</c:f>
              <c:strCache>
                <c:ptCount val="1"/>
                <c:pt idx="0">
                  <c:v>Eröffnungspreis</c:v>
                </c:pt>
              </c:strCache>
            </c:strRef>
          </c:tx>
          <c:spPr>
            <a:ln w="28575" cap="rnd">
              <a:solidFill>
                <a:schemeClr val="accent1"/>
              </a:solidFill>
              <a:round/>
            </a:ln>
            <a:effectLst/>
          </c:spPr>
          <c:marker>
            <c:symbol val="none"/>
          </c:marker>
          <c:cat>
            <c:numRef>
              <c:f>'Share Price'!$C$3:$C$1752</c:f>
              <c:numCache>
                <c:formatCode>m/d/yy</c:formatCode>
                <c:ptCount val="1750"/>
              </c:numCache>
            </c:numRef>
          </c:cat>
          <c:val>
            <c:numRef>
              <c:f>'Share Price'!$D$3:$D$1752</c:f>
              <c:numCache>
                <c:formatCode>General</c:formatCode>
                <c:ptCount val="1750"/>
              </c:numCache>
            </c:numRef>
          </c:val>
          <c:smooth val="0"/>
          <c:extLst>
            <c:ext xmlns:c16="http://schemas.microsoft.com/office/drawing/2014/chart" uri="{C3380CC4-5D6E-409C-BE32-E72D297353CC}">
              <c16:uniqueId val="{00000000-B35C-1745-AF99-F54555B0506C}"/>
            </c:ext>
          </c:extLst>
        </c:ser>
        <c:dLbls>
          <c:showLegendKey val="0"/>
          <c:showVal val="0"/>
          <c:showCatName val="0"/>
          <c:showSerName val="0"/>
          <c:showPercent val="0"/>
          <c:showBubbleSize val="0"/>
        </c:dLbls>
        <c:smooth val="0"/>
        <c:axId val="1315198559"/>
        <c:axId val="1315427759"/>
      </c:lineChart>
      <c:catAx>
        <c:axId val="1315198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15427759"/>
        <c:crosses val="autoZero"/>
        <c:auto val="1"/>
        <c:lblAlgn val="ctr"/>
        <c:lblOffset val="100"/>
        <c:noMultiLvlLbl val="1"/>
      </c:catAx>
      <c:valAx>
        <c:axId val="131542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15198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156789</xdr:colOff>
      <xdr:row>17</xdr:row>
      <xdr:rowOff>15678</xdr:rowOff>
    </xdr:from>
    <xdr:to>
      <xdr:col>14</xdr:col>
      <xdr:colOff>1113210</xdr:colOff>
      <xdr:row>35</xdr:row>
      <xdr:rowOff>62716</xdr:rowOff>
    </xdr:to>
    <xdr:graphicFrame macro="">
      <xdr:nvGraphicFramePr>
        <xdr:cNvPr id="2" name="Diagramm 1">
          <a:extLst>
            <a:ext uri="{FF2B5EF4-FFF2-40B4-BE49-F238E27FC236}">
              <a16:creationId xmlns:a16="http://schemas.microsoft.com/office/drawing/2014/main" id="{BC8543A8-4A41-A046-AF3B-1109780BA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43296</xdr:colOff>
      <xdr:row>1</xdr:row>
      <xdr:rowOff>173182</xdr:rowOff>
    </xdr:from>
    <xdr:to>
      <xdr:col>18</xdr:col>
      <xdr:colOff>1191845</xdr:colOff>
      <xdr:row>10</xdr:row>
      <xdr:rowOff>0</xdr:rowOff>
    </xdr:to>
    <xdr:graphicFrame macro="">
      <xdr:nvGraphicFramePr>
        <xdr:cNvPr id="3" name="Diagramm 2">
          <a:extLst>
            <a:ext uri="{FF2B5EF4-FFF2-40B4-BE49-F238E27FC236}">
              <a16:creationId xmlns:a16="http://schemas.microsoft.com/office/drawing/2014/main" id="{6B6446F6-72FF-1846-A0BE-A957FD90D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259773</xdr:colOff>
      <xdr:row>3</xdr:row>
      <xdr:rowOff>47823</xdr:rowOff>
    </xdr:from>
    <xdr:to>
      <xdr:col>2</xdr:col>
      <xdr:colOff>764887</xdr:colOff>
      <xdr:row>6</xdr:row>
      <xdr:rowOff>196851</xdr:rowOff>
    </xdr:to>
    <xdr:pic>
      <xdr:nvPicPr>
        <xdr:cNvPr id="6" name="Grafik 5">
          <a:extLst>
            <a:ext uri="{FF2B5EF4-FFF2-40B4-BE49-F238E27FC236}">
              <a16:creationId xmlns:a16="http://schemas.microsoft.com/office/drawing/2014/main" id="{EEAE15A6-880C-A2D3-C5FC-4BEB4A2C8B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0568" y="841573"/>
          <a:ext cx="2265796" cy="798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0.71176</cdr:x>
      <cdr:y>0.36909</cdr:y>
    </cdr:from>
    <cdr:to>
      <cdr:x>0.78401</cdr:x>
      <cdr:y>0.44164</cdr:y>
    </cdr:to>
    <cdr:sp macro="" textlink="">
      <cdr:nvSpPr>
        <cdr:cNvPr id="2" name="Textfeld 1">
          <a:extLst xmlns:a="http://schemas.openxmlformats.org/drawingml/2006/main">
            <a:ext uri="{FF2B5EF4-FFF2-40B4-BE49-F238E27FC236}">
              <a16:creationId xmlns:a16="http://schemas.microsoft.com/office/drawing/2014/main" id="{48515089-34B7-2542-29C3-1267215C8601}"/>
            </a:ext>
          </a:extLst>
        </cdr:cNvPr>
        <cdr:cNvSpPr txBox="1"/>
      </cdr:nvSpPr>
      <cdr:spPr>
        <a:xfrm xmlns:a="http://schemas.openxmlformats.org/drawingml/2006/main">
          <a:off x="14518766" y="1834445"/>
          <a:ext cx="1473827" cy="3606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596900</xdr:colOff>
      <xdr:row>994</xdr:row>
      <xdr:rowOff>114300</xdr:rowOff>
    </xdr:from>
    <xdr:to>
      <xdr:col>14</xdr:col>
      <xdr:colOff>215900</xdr:colOff>
      <xdr:row>1008</xdr:row>
      <xdr:rowOff>12700</xdr:rowOff>
    </xdr:to>
    <xdr:graphicFrame macro="">
      <xdr:nvGraphicFramePr>
        <xdr:cNvPr id="2" name="Diagramm 1">
          <a:extLst>
            <a:ext uri="{FF2B5EF4-FFF2-40B4-BE49-F238E27FC236}">
              <a16:creationId xmlns:a16="http://schemas.microsoft.com/office/drawing/2014/main" id="{A547C34B-48A6-8855-3E63-4586F4014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oliverschuurmann/Desktop/La%20Francaise%20Des%20Jeux%20Sa%20(FDJ_FR).xlsx" TargetMode="External"/><Relationship Id="rId1" Type="http://schemas.openxmlformats.org/officeDocument/2006/relationships/externalLinkPath" Target="La%20Francaise%20Des%20Jeux%20Sa%20(FDJ_F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Income Statement"/>
      <sheetName val="Balance Sheet"/>
      <sheetName val="Cash Flow Statement"/>
      <sheetName val="Ratios"/>
    </sheetNames>
    <sheetDataSet>
      <sheetData sheetId="0"/>
      <sheetData sheetId="1">
        <row r="14">
          <cell r="B14">
            <v>252.3</v>
          </cell>
          <cell r="C14">
            <v>261.3</v>
          </cell>
          <cell r="D14">
            <v>256.8</v>
          </cell>
          <cell r="E14">
            <v>188.7</v>
          </cell>
          <cell r="F14">
            <v>292.7</v>
          </cell>
          <cell r="G14">
            <v>391.6</v>
          </cell>
          <cell r="H14">
            <v>448.8</v>
          </cell>
          <cell r="I14">
            <v>521.29999999999995</v>
          </cell>
          <cell r="J14">
            <v>560.5</v>
          </cell>
        </row>
      </sheetData>
      <sheetData sheetId="2"/>
      <sheetData sheetId="3">
        <row r="7">
          <cell r="B7">
            <v>47.9</v>
          </cell>
          <cell r="C7">
            <v>55.2</v>
          </cell>
          <cell r="D7">
            <v>64.5</v>
          </cell>
          <cell r="E7">
            <v>121.2</v>
          </cell>
          <cell r="F7">
            <v>127.8</v>
          </cell>
          <cell r="G7">
            <v>157.6</v>
          </cell>
          <cell r="H7">
            <v>130.80000000000001</v>
          </cell>
          <cell r="I7">
            <v>125.6</v>
          </cell>
          <cell r="J7">
            <v>151.19999999999999</v>
          </cell>
        </row>
      </sheetData>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479D8A-4B84-1143-AC19-3430E8F0BEC3}" name="Tabelle1" displayName="Tabelle1" ref="C2:D1752" totalsRowShown="0" headerRowDxfId="0">
  <autoFilter ref="C2:D1752" xr:uid="{11479D8A-4B84-1143-AC19-3430E8F0BEC3}"/>
  <sortState xmlns:xlrd2="http://schemas.microsoft.com/office/spreadsheetml/2017/richdata2" ref="C3:D1031">
    <sortCondition descending="1" ref="C2:C1031"/>
  </sortState>
  <tableColumns count="2">
    <tableColumn id="1" xr3:uid="{DD3B5981-5128-3A45-943C-B50BBC5C4509}" name="Datum"/>
    <tableColumn id="2" xr3:uid="{FE26AED2-ABD7-FA46-94E7-B04430A6BFBB}" name="Eröffnungspreis"/>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quickfs.net/company/FDJ:FR" TargetMode="External"/><Relationship Id="rId2" Type="http://schemas.openxmlformats.org/officeDocument/2006/relationships/hyperlink" Target="https://www.kroll.com/en/insights/publications/cost-of-capital/recommended-us-equity-risk-premium-and-corresponding-risk-free-rates" TargetMode="External"/><Relationship Id="rId1" Type="http://schemas.openxmlformats.org/officeDocument/2006/relationships/hyperlink" Target="https://www.cnbc.com/quotes/US10Y" TargetMode="External"/><Relationship Id="rId6" Type="http://schemas.openxmlformats.org/officeDocument/2006/relationships/drawing" Target="../drawings/drawing1.xml"/><Relationship Id="rId5" Type="http://schemas.openxmlformats.org/officeDocument/2006/relationships/hyperlink" Target="https://companiesmarketcap.com/francaise-des-jeux/shares-outstanding/" TargetMode="External"/><Relationship Id="rId4" Type="http://schemas.openxmlformats.org/officeDocument/2006/relationships/hyperlink" Target="https://quickfs.net/company/FDJ:FR"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D967-12BF-2D48-8D3F-2839EC760386}">
  <dimension ref="B1:X3688"/>
  <sheetViews>
    <sheetView showGridLines="0" tabSelected="1" zoomScale="77" zoomScaleNormal="77" zoomScaleSheetLayoutView="28" workbookViewId="0">
      <pane ySplit="12" topLeftCell="A115" activePane="bottomLeft" state="frozen"/>
      <selection pane="bottomLeft" activeCell="B143" sqref="B143"/>
    </sheetView>
  </sheetViews>
  <sheetFormatPr baseColWidth="10" defaultRowHeight="17"/>
  <cols>
    <col min="1" max="1" width="4.6640625" customWidth="1"/>
    <col min="2" max="2" width="23.1640625" style="6" customWidth="1"/>
    <col min="3" max="3" width="19.33203125" style="6" customWidth="1"/>
    <col min="4" max="18" width="15.83203125" style="6" customWidth="1"/>
    <col min="19" max="19" width="15.83203125" style="9" customWidth="1"/>
    <col min="20" max="24" width="15.83203125" style="6" customWidth="1"/>
    <col min="25" max="99" width="12.83203125" customWidth="1"/>
  </cols>
  <sheetData>
    <row r="1" spans="2:24" s="50" customFormat="1">
      <c r="B1" s="9"/>
      <c r="C1" s="9"/>
      <c r="D1" s="9"/>
      <c r="E1" s="9"/>
      <c r="F1" s="9"/>
      <c r="G1" s="9"/>
      <c r="H1" s="9"/>
      <c r="I1" s="9"/>
      <c r="J1" s="9"/>
      <c r="K1" s="9"/>
      <c r="L1" s="9"/>
      <c r="M1" s="9"/>
      <c r="N1" s="9"/>
      <c r="O1" s="9"/>
      <c r="P1" s="9"/>
      <c r="Q1" s="9"/>
      <c r="R1" s="9"/>
      <c r="S1" s="9"/>
      <c r="T1" s="9"/>
      <c r="U1" s="9"/>
      <c r="V1" s="9"/>
      <c r="W1" s="9"/>
      <c r="X1" s="9"/>
    </row>
    <row r="2" spans="2:24" s="1" customFormat="1" ht="23">
      <c r="B2" s="94" t="s">
        <v>152</v>
      </c>
      <c r="C2" s="2"/>
      <c r="D2" s="2"/>
      <c r="E2" s="2"/>
      <c r="F2" s="2"/>
      <c r="G2" s="2"/>
      <c r="H2" s="2"/>
      <c r="I2" s="2"/>
      <c r="J2" s="2"/>
      <c r="K2" s="2"/>
      <c r="L2" s="2"/>
      <c r="M2" s="2"/>
      <c r="N2" s="2"/>
      <c r="O2" s="2"/>
      <c r="P2" s="2"/>
      <c r="Q2" s="2"/>
      <c r="R2" s="2"/>
      <c r="S2" s="2"/>
      <c r="T2" s="2"/>
      <c r="U2" s="2"/>
      <c r="V2" s="2"/>
      <c r="W2" s="2"/>
      <c r="X2" s="2"/>
    </row>
    <row r="3" spans="2:24" s="1" customFormat="1" ht="23">
      <c r="B3" s="94"/>
      <c r="C3" s="2"/>
      <c r="D3" s="2"/>
      <c r="E3" s="2"/>
      <c r="F3" s="2"/>
      <c r="G3" s="2"/>
      <c r="H3" s="2"/>
      <c r="I3" s="2"/>
      <c r="J3" s="2"/>
      <c r="K3" s="2"/>
      <c r="L3" s="2"/>
      <c r="M3" s="2"/>
      <c r="N3" s="2"/>
      <c r="O3" s="2"/>
      <c r="P3" s="2"/>
      <c r="Q3" s="2"/>
      <c r="R3" s="2"/>
      <c r="S3" s="2"/>
      <c r="T3" s="2"/>
      <c r="U3" s="2"/>
      <c r="V3" s="2"/>
      <c r="W3" s="2"/>
      <c r="X3" s="2"/>
    </row>
    <row r="4" spans="2:24" s="1" customFormat="1">
      <c r="B4" s="46"/>
      <c r="C4" s="46"/>
      <c r="D4" s="153" t="s">
        <v>60</v>
      </c>
      <c r="E4" s="153"/>
      <c r="F4" s="153" t="s">
        <v>56</v>
      </c>
      <c r="G4" s="153"/>
      <c r="H4" s="7"/>
      <c r="I4" s="2"/>
      <c r="J4" s="2"/>
      <c r="K4" s="2"/>
      <c r="L4" s="2"/>
      <c r="M4" s="2"/>
      <c r="N4" s="2"/>
      <c r="O4" s="2"/>
      <c r="P4" s="2"/>
      <c r="Q4" s="2"/>
      <c r="R4" s="2"/>
      <c r="S4" s="2"/>
      <c r="T4" s="2"/>
      <c r="U4" s="2"/>
      <c r="V4" s="2"/>
      <c r="W4" s="2"/>
      <c r="X4" s="2"/>
    </row>
    <row r="5" spans="2:24" s="1" customFormat="1">
      <c r="B5" s="46"/>
      <c r="C5" s="50"/>
      <c r="D5" s="2" t="s">
        <v>52</v>
      </c>
      <c r="E5" s="13" t="s">
        <v>219</v>
      </c>
      <c r="F5" s="2" t="s">
        <v>57</v>
      </c>
      <c r="G5" s="56">
        <f>E8*E9</f>
        <v>7172.411974560001</v>
      </c>
      <c r="H5" s="7"/>
      <c r="I5" s="2"/>
      <c r="J5" s="2"/>
      <c r="K5" s="2"/>
      <c r="L5" s="2"/>
      <c r="M5" s="2"/>
      <c r="N5" s="2"/>
      <c r="O5" s="2"/>
      <c r="P5" s="2"/>
      <c r="Q5" s="2"/>
      <c r="R5" s="2"/>
      <c r="S5" s="2"/>
      <c r="T5" s="2"/>
      <c r="U5" s="2"/>
      <c r="V5" s="2"/>
      <c r="W5" s="2"/>
      <c r="X5" s="2"/>
    </row>
    <row r="6" spans="2:24" s="1" customFormat="1">
      <c r="B6" s="7"/>
      <c r="C6" s="2"/>
      <c r="D6" s="2" t="s">
        <v>54</v>
      </c>
      <c r="E6" s="55">
        <v>45687</v>
      </c>
      <c r="F6" s="2" t="s">
        <v>59</v>
      </c>
      <c r="G6" s="56">
        <f>BS!I5</f>
        <v>538.6</v>
      </c>
      <c r="H6" s="81" t="s">
        <v>221</v>
      </c>
      <c r="I6" s="81"/>
      <c r="J6" s="2"/>
      <c r="K6" s="2"/>
      <c r="L6" s="2"/>
      <c r="M6"/>
      <c r="N6" s="2"/>
      <c r="O6" s="2"/>
      <c r="P6" s="2"/>
      <c r="Q6" s="2"/>
      <c r="R6" s="2"/>
      <c r="S6" s="2"/>
      <c r="T6" s="2"/>
      <c r="U6" s="2"/>
      <c r="V6" s="2"/>
      <c r="W6" s="2"/>
      <c r="X6" s="2"/>
    </row>
    <row r="7" spans="2:24" s="1" customFormat="1">
      <c r="B7" s="2"/>
      <c r="C7" s="7"/>
      <c r="D7" s="2" t="s">
        <v>55</v>
      </c>
      <c r="E7" s="55">
        <v>46022</v>
      </c>
      <c r="F7" s="2" t="s">
        <v>140</v>
      </c>
      <c r="G7" s="56">
        <f>BS!I26+BS!I32+BS!I33+BS!I28+BS!I34</f>
        <v>486.8</v>
      </c>
      <c r="H7" s="81" t="s">
        <v>221</v>
      </c>
      <c r="I7" s="81"/>
      <c r="J7" s="2"/>
      <c r="K7" s="2"/>
      <c r="L7" s="120"/>
      <c r="M7" s="2"/>
      <c r="N7" s="2"/>
      <c r="O7" s="2"/>
      <c r="P7" s="2"/>
      <c r="Q7" s="2"/>
      <c r="R7" s="2"/>
      <c r="S7" s="2"/>
      <c r="T7" s="2"/>
      <c r="U7" s="2"/>
      <c r="V7" s="2"/>
      <c r="W7" s="2"/>
      <c r="X7" s="2"/>
    </row>
    <row r="8" spans="2:24" s="1" customFormat="1">
      <c r="B8" s="2"/>
      <c r="C8" s="7"/>
      <c r="D8" s="2" t="s">
        <v>146</v>
      </c>
      <c r="E8" s="88">
        <v>37.590000000000003</v>
      </c>
      <c r="F8" s="2" t="s">
        <v>58</v>
      </c>
      <c r="G8" s="56">
        <f>G5-G6+G7</f>
        <v>7120.6119745600008</v>
      </c>
      <c r="H8" s="2"/>
      <c r="I8" s="2"/>
      <c r="J8" s="2"/>
      <c r="K8" s="2"/>
      <c r="L8" s="2"/>
      <c r="M8" s="2"/>
      <c r="N8" s="2"/>
      <c r="O8" s="2"/>
      <c r="P8" s="2"/>
      <c r="Q8" s="2"/>
      <c r="R8" s="2"/>
      <c r="S8" s="2"/>
      <c r="T8" s="2"/>
      <c r="U8" s="2"/>
      <c r="V8" s="2"/>
      <c r="W8" s="2"/>
      <c r="X8" s="2"/>
    </row>
    <row r="9" spans="2:24" s="1" customFormat="1">
      <c r="B9" s="81"/>
      <c r="C9" s="81" t="s">
        <v>222</v>
      </c>
      <c r="D9" s="2" t="s">
        <v>61</v>
      </c>
      <c r="E9" s="56">
        <v>190.80638400000001</v>
      </c>
      <c r="F9" s="2" t="s">
        <v>62</v>
      </c>
      <c r="G9" s="57">
        <f>G8/E9</f>
        <v>37.318520613859548</v>
      </c>
      <c r="H9" s="2"/>
      <c r="I9" s="120"/>
      <c r="J9" s="2"/>
      <c r="K9" s="2"/>
      <c r="L9" s="2"/>
      <c r="M9" s="2"/>
      <c r="N9" s="2"/>
      <c r="O9" s="2"/>
      <c r="P9" s="2"/>
      <c r="Q9" s="2"/>
      <c r="R9" s="2"/>
      <c r="S9" s="2"/>
      <c r="T9" s="2"/>
      <c r="U9" s="2"/>
      <c r="V9" s="2"/>
      <c r="W9" s="2"/>
      <c r="X9" s="2"/>
    </row>
    <row r="10" spans="2:24" s="1" customFormat="1">
      <c r="B10" s="2"/>
      <c r="C10" s="7"/>
      <c r="D10" s="2"/>
      <c r="E10" s="84"/>
      <c r="F10" s="2" t="s">
        <v>63</v>
      </c>
      <c r="G10" s="57">
        <f>G8/M42</f>
        <v>11.928122444652908</v>
      </c>
      <c r="H10" s="11"/>
      <c r="I10" s="12"/>
      <c r="J10" s="12"/>
      <c r="K10" s="2"/>
      <c r="L10" s="13"/>
      <c r="M10" s="12"/>
      <c r="N10" s="2"/>
      <c r="O10" s="2"/>
      <c r="P10" s="2"/>
      <c r="Q10" s="2"/>
      <c r="R10" s="2"/>
      <c r="S10" s="2"/>
      <c r="T10" s="2"/>
      <c r="U10" s="2"/>
      <c r="V10" s="2"/>
      <c r="W10" s="2"/>
      <c r="X10" s="2"/>
    </row>
    <row r="11" spans="2:24" s="1" customFormat="1">
      <c r="B11" s="2"/>
      <c r="C11" s="7"/>
      <c r="D11" s="2"/>
      <c r="E11" s="84"/>
      <c r="F11" s="2"/>
      <c r="G11" s="57"/>
      <c r="H11" s="11"/>
      <c r="I11" s="12"/>
      <c r="J11" s="12"/>
      <c r="K11" s="2"/>
      <c r="L11" s="13"/>
      <c r="M11" s="12"/>
      <c r="N11" s="2"/>
      <c r="O11" s="2"/>
      <c r="P11" s="2"/>
      <c r="Q11" s="2"/>
      <c r="R11" s="2"/>
      <c r="S11" s="2"/>
      <c r="T11" s="2"/>
      <c r="U11" s="2"/>
      <c r="V11" s="2"/>
      <c r="W11" s="2"/>
      <c r="X11" s="2"/>
    </row>
    <row r="12" spans="2:24" s="1" customFormat="1">
      <c r="B12" s="46" t="s">
        <v>153</v>
      </c>
      <c r="C12" s="2"/>
      <c r="D12" s="2"/>
      <c r="E12" s="2"/>
      <c r="F12" s="168" t="s">
        <v>139</v>
      </c>
      <c r="G12" s="2"/>
      <c r="H12" s="2"/>
      <c r="I12" s="2"/>
      <c r="J12" s="2"/>
      <c r="K12" s="2"/>
      <c r="L12" s="2"/>
      <c r="M12" s="2"/>
      <c r="N12" s="2"/>
      <c r="O12" s="2"/>
      <c r="P12" s="2"/>
      <c r="Q12" s="2"/>
      <c r="R12" s="2"/>
      <c r="S12" s="2"/>
      <c r="T12" s="2"/>
      <c r="U12" s="2"/>
      <c r="V12" s="2"/>
      <c r="W12" s="2"/>
      <c r="X12" s="2"/>
    </row>
    <row r="13" spans="2:24" s="1" customFormat="1">
      <c r="B13" s="2"/>
      <c r="C13" s="2"/>
      <c r="D13" s="2"/>
      <c r="E13" s="2"/>
      <c r="F13" s="2"/>
      <c r="G13" s="2"/>
      <c r="H13" s="2"/>
      <c r="I13" s="2"/>
      <c r="J13" s="2"/>
      <c r="K13" s="2"/>
      <c r="L13" s="2"/>
      <c r="M13" s="2"/>
      <c r="N13" s="2"/>
      <c r="O13" s="2"/>
      <c r="P13" s="2"/>
      <c r="Q13" s="2"/>
      <c r="R13" s="2"/>
      <c r="S13" s="2"/>
      <c r="T13" s="2"/>
      <c r="U13" s="2"/>
      <c r="V13" s="2"/>
      <c r="W13" s="2"/>
      <c r="X13" s="2"/>
    </row>
    <row r="14" spans="2:24" s="1" customFormat="1" ht="23">
      <c r="B14" s="161" t="s">
        <v>151</v>
      </c>
      <c r="C14" s="2"/>
      <c r="D14" s="2"/>
      <c r="E14" s="2"/>
      <c r="F14" s="2"/>
      <c r="G14" s="2"/>
      <c r="H14" s="2"/>
      <c r="I14" s="2"/>
      <c r="J14" s="2"/>
      <c r="K14" s="2"/>
      <c r="L14" s="2"/>
      <c r="M14" s="2"/>
      <c r="N14" s="2"/>
      <c r="O14" s="2"/>
      <c r="P14" s="2"/>
      <c r="Q14" s="2"/>
      <c r="R14" s="2"/>
      <c r="S14" s="2"/>
      <c r="T14" s="2"/>
      <c r="U14" s="2"/>
      <c r="V14" s="2"/>
      <c r="W14" s="2"/>
      <c r="X14" s="2"/>
    </row>
    <row r="15" spans="2:24" s="1" customFormat="1">
      <c r="B15" s="2"/>
      <c r="C15" s="2"/>
      <c r="D15" s="2"/>
      <c r="E15" s="2"/>
      <c r="F15" s="2"/>
      <c r="G15" s="2"/>
      <c r="H15" s="2"/>
      <c r="I15" s="2"/>
      <c r="J15" s="2"/>
      <c r="K15" s="2"/>
      <c r="L15" s="2"/>
      <c r="M15" s="2"/>
      <c r="N15" s="2"/>
      <c r="O15" s="2"/>
      <c r="P15" s="2"/>
      <c r="Q15" s="2"/>
      <c r="R15" s="2"/>
      <c r="S15" s="2"/>
      <c r="T15" s="2"/>
      <c r="U15" s="2"/>
      <c r="V15" s="2"/>
      <c r="W15" s="2"/>
      <c r="X15" s="2"/>
    </row>
    <row r="16" spans="2:24" s="1" customFormat="1">
      <c r="B16" s="153" t="s">
        <v>1</v>
      </c>
      <c r="C16" s="17"/>
      <c r="D16" s="17"/>
      <c r="E16" s="17"/>
      <c r="F16" s="17"/>
      <c r="G16" s="17"/>
      <c r="H16" s="17"/>
      <c r="I16" s="17"/>
      <c r="J16" s="17"/>
      <c r="K16" s="17"/>
      <c r="L16" s="17"/>
      <c r="M16" s="17"/>
      <c r="N16" s="17"/>
      <c r="O16" s="17"/>
      <c r="P16" s="17"/>
      <c r="Q16" s="17"/>
      <c r="R16" s="17"/>
      <c r="S16" s="2"/>
      <c r="T16" s="2"/>
      <c r="U16" s="2"/>
      <c r="V16" s="2"/>
      <c r="W16" s="2"/>
      <c r="X16" s="2"/>
    </row>
    <row r="17" spans="2:24" s="1" customFormat="1">
      <c r="B17" s="2"/>
      <c r="C17" s="2"/>
      <c r="D17" s="2"/>
      <c r="E17" s="2"/>
      <c r="F17" s="2"/>
      <c r="G17" s="2"/>
      <c r="H17" s="2"/>
      <c r="I17" s="2"/>
      <c r="J17" s="2"/>
      <c r="K17" s="2"/>
      <c r="L17" s="2"/>
      <c r="M17" s="2"/>
      <c r="N17" s="2"/>
      <c r="O17" s="2"/>
      <c r="P17" s="2"/>
      <c r="Q17" s="2"/>
      <c r="R17" s="2"/>
      <c r="S17" s="2"/>
      <c r="T17" s="120"/>
      <c r="U17" s="2"/>
      <c r="V17" s="2"/>
      <c r="W17" s="2"/>
      <c r="X17" s="2"/>
    </row>
    <row r="18" spans="2:24" s="1" customFormat="1">
      <c r="B18" s="153" t="s">
        <v>2</v>
      </c>
      <c r="C18" s="90" t="s">
        <v>68</v>
      </c>
      <c r="D18" s="18" t="s">
        <v>50</v>
      </c>
      <c r="E18" s="19"/>
      <c r="F18" s="19"/>
      <c r="G18" s="20" t="s">
        <v>0</v>
      </c>
      <c r="H18" s="21" t="s">
        <v>14</v>
      </c>
      <c r="I18" s="22" t="s">
        <v>3</v>
      </c>
      <c r="J18" s="51"/>
      <c r="K18" s="2"/>
      <c r="L18" s="2"/>
      <c r="M18" s="2"/>
      <c r="N18" s="2"/>
      <c r="O18" s="2"/>
      <c r="P18" s="23" t="s">
        <v>9</v>
      </c>
      <c r="Q18" s="23"/>
      <c r="R18" s="17"/>
      <c r="S18" s="2"/>
      <c r="T18" s="12"/>
      <c r="U18" s="2"/>
      <c r="V18" s="2"/>
      <c r="W18" s="2"/>
      <c r="X18" s="2"/>
    </row>
    <row r="19" spans="2:24" s="1" customFormat="1">
      <c r="B19" s="24" t="s">
        <v>1</v>
      </c>
      <c r="C19" s="2"/>
      <c r="D19" s="25" t="s">
        <v>1</v>
      </c>
      <c r="E19" s="26"/>
      <c r="F19" s="26" t="s">
        <v>4</v>
      </c>
      <c r="G19" s="26" t="s">
        <v>64</v>
      </c>
      <c r="H19" s="26" t="s">
        <v>65</v>
      </c>
      <c r="I19" s="26" t="s">
        <v>66</v>
      </c>
      <c r="J19" s="27"/>
      <c r="K19" s="13"/>
      <c r="L19" s="2"/>
      <c r="M19" s="2"/>
      <c r="N19" s="2"/>
      <c r="O19" s="2"/>
      <c r="P19" s="27" t="s">
        <v>51</v>
      </c>
      <c r="Q19" s="27"/>
      <c r="R19" s="2"/>
      <c r="S19" s="2"/>
      <c r="T19" s="2"/>
      <c r="U19" s="2"/>
      <c r="V19" s="2"/>
      <c r="W19" s="2"/>
      <c r="X19" s="2"/>
    </row>
    <row r="20" spans="2:24" s="1" customFormat="1">
      <c r="B20" s="2" t="s">
        <v>5</v>
      </c>
      <c r="C20" s="10">
        <v>3</v>
      </c>
      <c r="D20" s="11" t="s">
        <v>5</v>
      </c>
      <c r="E20" s="46"/>
      <c r="F20" s="28" t="s">
        <v>6</v>
      </c>
      <c r="G20" s="78"/>
      <c r="H20" s="78"/>
      <c r="I20" s="78"/>
      <c r="J20" s="12"/>
      <c r="K20" s="13"/>
      <c r="L20" s="2"/>
      <c r="M20" s="2"/>
      <c r="N20" s="2"/>
      <c r="O20" s="2"/>
      <c r="P20" s="12" t="s">
        <v>41</v>
      </c>
      <c r="Q20" s="12"/>
      <c r="R20" s="58">
        <f>G5</f>
        <v>7172.411974560001</v>
      </c>
      <c r="S20" s="2"/>
      <c r="T20" s="2"/>
      <c r="U20" s="2"/>
      <c r="V20" s="2"/>
      <c r="W20" s="2"/>
      <c r="X20" s="2"/>
    </row>
    <row r="21" spans="2:24" s="1" customFormat="1">
      <c r="B21" s="2" t="s">
        <v>7</v>
      </c>
      <c r="C21" s="10">
        <v>3</v>
      </c>
      <c r="D21" s="29" t="s">
        <v>8</v>
      </c>
      <c r="E21" s="30" t="s">
        <v>149</v>
      </c>
      <c r="F21" s="28" t="s">
        <v>37</v>
      </c>
      <c r="G21" s="77">
        <v>-0.02</v>
      </c>
      <c r="H21" s="77">
        <v>0.01</v>
      </c>
      <c r="I21" s="77">
        <v>0.04</v>
      </c>
      <c r="J21" s="12"/>
      <c r="K21" s="13"/>
      <c r="L21" s="2"/>
      <c r="M21" s="2"/>
      <c r="N21" s="2"/>
      <c r="O21" s="2"/>
      <c r="P21" s="12" t="s">
        <v>42</v>
      </c>
      <c r="Q21" s="12"/>
      <c r="R21" s="59">
        <f>R20/(R20+R27)</f>
        <v>0.9364425476645768</v>
      </c>
      <c r="S21" s="2"/>
      <c r="T21" s="2"/>
      <c r="U21" s="2"/>
      <c r="V21" s="2"/>
      <c r="W21" s="2"/>
      <c r="X21" s="2"/>
    </row>
    <row r="22" spans="2:24" s="1" customFormat="1">
      <c r="B22" s="2" t="s">
        <v>9</v>
      </c>
      <c r="C22" s="10">
        <v>3</v>
      </c>
      <c r="D22" s="11" t="s">
        <v>144</v>
      </c>
      <c r="E22" s="46"/>
      <c r="F22" s="28" t="s">
        <v>6</v>
      </c>
      <c r="G22" s="78"/>
      <c r="H22" s="78"/>
      <c r="I22" s="78"/>
      <c r="J22" s="12"/>
      <c r="K22" s="13"/>
      <c r="L22" s="2"/>
      <c r="M22" s="2"/>
      <c r="N22" s="2"/>
      <c r="O22" s="2"/>
      <c r="P22" s="12" t="s">
        <v>43</v>
      </c>
      <c r="Q22" s="12"/>
      <c r="R22" s="79">
        <f>R23+R24*R25</f>
        <v>7.0949999999999999E-2</v>
      </c>
      <c r="S22" s="2"/>
      <c r="T22" s="2"/>
      <c r="U22" s="2"/>
      <c r="V22" s="2"/>
      <c r="W22" s="2"/>
      <c r="X22" s="2"/>
    </row>
    <row r="23" spans="2:24" s="1" customFormat="1">
      <c r="B23" s="2" t="s">
        <v>10</v>
      </c>
      <c r="C23" s="10">
        <v>3</v>
      </c>
      <c r="D23" s="29" t="s">
        <v>11</v>
      </c>
      <c r="E23" s="30" t="s">
        <v>149</v>
      </c>
      <c r="F23" s="28" t="s">
        <v>37</v>
      </c>
      <c r="G23" s="77">
        <v>0.02</v>
      </c>
      <c r="H23" s="77">
        <v>0.05</v>
      </c>
      <c r="I23" s="77">
        <v>7.0000000000000007E-2</v>
      </c>
      <c r="J23" s="12"/>
      <c r="K23" s="13"/>
      <c r="L23" s="2"/>
      <c r="M23" s="2"/>
      <c r="N23" s="2"/>
      <c r="O23" s="2"/>
      <c r="P23" s="12" t="s">
        <v>73</v>
      </c>
      <c r="Q23" s="12"/>
      <c r="R23" s="79">
        <v>4.6100000000000002E-2</v>
      </c>
      <c r="S23" s="81" t="s">
        <v>72</v>
      </c>
      <c r="T23" s="81"/>
      <c r="U23" s="2"/>
      <c r="V23" s="2"/>
      <c r="W23" s="2"/>
      <c r="X23" s="2"/>
    </row>
    <row r="24" spans="2:24" s="1" customFormat="1">
      <c r="B24" s="2"/>
      <c r="C24" s="2"/>
      <c r="D24" s="11"/>
      <c r="E24" s="30"/>
      <c r="F24" s="4"/>
      <c r="G24" s="60"/>
      <c r="H24" s="60"/>
      <c r="I24" s="60"/>
      <c r="J24" s="12"/>
      <c r="K24" s="13"/>
      <c r="L24" s="2"/>
      <c r="M24" s="2"/>
      <c r="N24" s="2"/>
      <c r="O24" s="2"/>
      <c r="P24" s="12" t="s">
        <v>74</v>
      </c>
      <c r="Q24" s="12"/>
      <c r="R24" s="2">
        <v>0.71</v>
      </c>
      <c r="S24" s="81" t="s">
        <v>223</v>
      </c>
      <c r="T24" s="81"/>
      <c r="U24" s="2"/>
      <c r="V24" s="2"/>
      <c r="W24" s="2"/>
      <c r="X24" s="2"/>
    </row>
    <row r="25" spans="2:24" s="1" customFormat="1">
      <c r="B25" s="24" t="s">
        <v>12</v>
      </c>
      <c r="C25" s="2"/>
      <c r="D25" s="11" t="s">
        <v>9</v>
      </c>
      <c r="E25" s="30"/>
      <c r="F25" s="4"/>
      <c r="G25" s="77">
        <f>H25+0.006</f>
        <v>7.480462594732662E-2</v>
      </c>
      <c r="H25" s="78">
        <f>R34</f>
        <v>6.8804625947326614E-2</v>
      </c>
      <c r="I25" s="77">
        <f>H25-0.004</f>
        <v>6.4804625947326611E-2</v>
      </c>
      <c r="J25" s="12"/>
      <c r="K25" s="13"/>
      <c r="L25" s="2"/>
      <c r="M25" s="2"/>
      <c r="N25" s="2"/>
      <c r="O25" s="2"/>
      <c r="P25" s="12" t="s">
        <v>44</v>
      </c>
      <c r="Q25" s="12"/>
      <c r="R25" s="79">
        <v>3.5000000000000003E-2</v>
      </c>
      <c r="S25" s="81" t="s">
        <v>75</v>
      </c>
      <c r="T25" s="81"/>
      <c r="U25" s="2"/>
      <c r="V25" s="2"/>
      <c r="W25" s="2"/>
      <c r="X25" s="2"/>
    </row>
    <row r="26" spans="2:24" s="1" customFormat="1">
      <c r="B26" s="2" t="s">
        <v>9</v>
      </c>
      <c r="C26" s="77">
        <f>CHOOSE(C22,G25,H25,I25)</f>
        <v>6.4804625947326611E-2</v>
      </c>
      <c r="D26" s="11" t="s">
        <v>228</v>
      </c>
      <c r="E26" s="2"/>
      <c r="F26" s="4"/>
      <c r="G26" s="77">
        <f>H26-0.002</f>
        <v>1.2999999999999999E-2</v>
      </c>
      <c r="H26" s="77">
        <v>1.4999999999999999E-2</v>
      </c>
      <c r="I26" s="77">
        <f>H26+0.002</f>
        <v>1.7000000000000001E-2</v>
      </c>
      <c r="J26" s="2"/>
      <c r="K26" s="13"/>
      <c r="L26" s="2"/>
      <c r="M26" s="2"/>
      <c r="N26" s="2"/>
      <c r="O26" s="2"/>
      <c r="P26" s="2"/>
      <c r="Q26" s="2"/>
      <c r="R26" s="2"/>
      <c r="S26" s="2"/>
      <c r="T26" s="2"/>
      <c r="U26" s="2"/>
      <c r="V26" s="2"/>
      <c r="W26" s="2"/>
      <c r="X26" s="2"/>
    </row>
    <row r="27" spans="2:24" s="1" customFormat="1">
      <c r="B27" s="2" t="s">
        <v>10</v>
      </c>
      <c r="C27" s="77">
        <f>CHOOSE(C23,G26,H26,I26)</f>
        <v>1.7000000000000001E-2</v>
      </c>
      <c r="D27" s="25" t="s">
        <v>147</v>
      </c>
      <c r="E27" s="2"/>
      <c r="F27" s="4"/>
      <c r="G27" s="4"/>
      <c r="H27" s="4"/>
      <c r="I27" s="4"/>
      <c r="J27" s="2"/>
      <c r="K27" s="13"/>
      <c r="L27" s="2"/>
      <c r="M27" s="2"/>
      <c r="N27" s="2"/>
      <c r="O27" s="2"/>
      <c r="P27" s="2" t="s">
        <v>45</v>
      </c>
      <c r="Q27" s="2"/>
      <c r="R27" s="58">
        <f>G7</f>
        <v>486.8</v>
      </c>
      <c r="S27" s="2"/>
      <c r="T27" s="2"/>
      <c r="U27" s="2"/>
      <c r="V27" s="2"/>
      <c r="W27" s="2"/>
      <c r="X27" s="2"/>
    </row>
    <row r="28" spans="2:24" s="1" customFormat="1">
      <c r="B28" s="2"/>
      <c r="C28" s="4"/>
      <c r="D28" s="11" t="s">
        <v>143</v>
      </c>
      <c r="E28" s="2"/>
      <c r="F28" s="40" t="s">
        <v>149</v>
      </c>
      <c r="G28" s="110">
        <v>50.25</v>
      </c>
      <c r="H28" s="111">
        <v>63.9</v>
      </c>
      <c r="I28" s="112">
        <v>77.2</v>
      </c>
      <c r="J28" s="2"/>
      <c r="K28" s="13"/>
      <c r="L28" s="2"/>
      <c r="M28" s="2"/>
      <c r="N28" s="2"/>
      <c r="O28" s="2"/>
      <c r="P28" s="2" t="s">
        <v>46</v>
      </c>
      <c r="Q28" s="2"/>
      <c r="R28" s="79">
        <f>R27/(R20+R27)</f>
        <v>6.3557452335423217E-2</v>
      </c>
      <c r="S28" s="2"/>
      <c r="T28" s="2"/>
      <c r="U28" s="2"/>
      <c r="V28" s="2"/>
      <c r="W28" s="2"/>
      <c r="X28" s="2"/>
    </row>
    <row r="29" spans="2:24" s="1" customFormat="1">
      <c r="B29" s="2"/>
      <c r="C29" s="7"/>
      <c r="D29" s="11" t="s">
        <v>53</v>
      </c>
      <c r="E29" s="31"/>
      <c r="F29" s="14"/>
      <c r="G29" s="113">
        <f>G28/E8-1</f>
        <v>0.33679169992019142</v>
      </c>
      <c r="H29" s="114">
        <f>H28/E8-1</f>
        <v>0.69992019154030305</v>
      </c>
      <c r="I29" s="115">
        <f>I28/E8-1</f>
        <v>1.0537376961957965</v>
      </c>
      <c r="J29" s="2"/>
      <c r="K29" s="13"/>
      <c r="L29" s="2"/>
      <c r="M29" s="2"/>
      <c r="N29" s="2"/>
      <c r="O29" s="2"/>
      <c r="P29" s="2" t="s">
        <v>47</v>
      </c>
      <c r="Q29" s="2"/>
      <c r="R29" s="79">
        <v>0.05</v>
      </c>
      <c r="S29" s="81" t="s">
        <v>224</v>
      </c>
      <c r="T29" s="81"/>
      <c r="U29" s="2"/>
      <c r="V29" s="2"/>
      <c r="W29" s="2"/>
      <c r="X29" s="2"/>
    </row>
    <row r="30" spans="2:24" s="1" customFormat="1">
      <c r="B30" s="2"/>
      <c r="C30" s="32"/>
      <c r="D30" s="11" t="s">
        <v>13</v>
      </c>
      <c r="E30" s="31"/>
      <c r="F30" s="14"/>
      <c r="G30" s="116">
        <f>(G28/E8)^(1/R60)-1</f>
        <v>6.7274121643964513E-2</v>
      </c>
      <c r="H30" s="78">
        <f>(H28/E8)^(1/R60)-1</f>
        <v>0.12637993240755363</v>
      </c>
      <c r="I30" s="117">
        <f>(I28/E8)^(1/R60)-1</f>
        <v>0.17517771070935795</v>
      </c>
      <c r="J30" s="2"/>
      <c r="K30" s="13"/>
      <c r="L30" s="2"/>
      <c r="M30" s="2"/>
      <c r="N30" s="2"/>
      <c r="O30" s="2"/>
      <c r="P30" s="2" t="s">
        <v>48</v>
      </c>
      <c r="Q30" s="2"/>
      <c r="R30" s="79">
        <f>M75</f>
        <v>0.25609756097560971</v>
      </c>
      <c r="S30" s="2"/>
      <c r="T30" s="2"/>
      <c r="U30" s="2"/>
      <c r="V30" s="2"/>
      <c r="W30" s="2"/>
      <c r="X30" s="2"/>
    </row>
    <row r="31" spans="2:24" s="1" customFormat="1">
      <c r="B31" s="2"/>
      <c r="C31" s="32"/>
      <c r="D31" s="25" t="s">
        <v>148</v>
      </c>
      <c r="E31" s="31"/>
      <c r="F31" s="14"/>
      <c r="G31" s="84"/>
      <c r="H31" s="84"/>
      <c r="I31" s="84"/>
      <c r="J31" s="2"/>
      <c r="K31" s="13"/>
      <c r="L31" s="2"/>
      <c r="M31" s="2"/>
      <c r="N31" s="2"/>
      <c r="O31" s="2"/>
      <c r="P31" s="2"/>
      <c r="Q31" s="2"/>
      <c r="R31" s="79"/>
      <c r="S31" s="2"/>
      <c r="T31" s="2"/>
      <c r="U31" s="2"/>
      <c r="V31" s="2"/>
      <c r="W31" s="2"/>
      <c r="X31" s="2"/>
    </row>
    <row r="32" spans="2:24" s="1" customFormat="1">
      <c r="B32" s="2"/>
      <c r="C32" s="7"/>
      <c r="D32" s="11" t="s">
        <v>159</v>
      </c>
      <c r="E32" s="2"/>
      <c r="F32" s="40"/>
      <c r="G32" s="110">
        <f ca="1">R136</f>
        <v>34.602094710078738</v>
      </c>
      <c r="H32" s="111">
        <f ca="1">R137</f>
        <v>38.489444278211558</v>
      </c>
      <c r="I32" s="112">
        <f ca="1">R138</f>
        <v>41.440083107035278</v>
      </c>
      <c r="J32" s="2"/>
      <c r="K32" s="13"/>
      <c r="L32" s="2"/>
      <c r="M32" s="2"/>
      <c r="N32" s="2"/>
      <c r="O32" s="2"/>
      <c r="P32" s="2" t="s">
        <v>49</v>
      </c>
      <c r="Q32" s="2"/>
      <c r="R32" s="58">
        <f>R27+R20</f>
        <v>7659.2119745600012</v>
      </c>
      <c r="S32" s="2"/>
      <c r="T32" s="2"/>
      <c r="U32" s="2"/>
      <c r="V32" s="2"/>
      <c r="W32" s="2"/>
      <c r="X32" s="2"/>
    </row>
    <row r="33" spans="2:24" s="1" customFormat="1">
      <c r="B33" s="7"/>
      <c r="C33" s="7"/>
      <c r="D33" s="11" t="s">
        <v>145</v>
      </c>
      <c r="E33" s="31"/>
      <c r="F33" s="164"/>
      <c r="G33" s="113">
        <f ca="1">G32/E8-1</f>
        <v>-7.9486706302773769E-2</v>
      </c>
      <c r="H33" s="114">
        <f ca="1">H32/E8-1</f>
        <v>2.3927754142366364E-2</v>
      </c>
      <c r="I33" s="115">
        <f ca="1">I32/E8-1</f>
        <v>0.10242306749229257</v>
      </c>
      <c r="J33" s="2"/>
      <c r="K33" s="13"/>
      <c r="L33" s="2"/>
      <c r="M33" s="2"/>
      <c r="N33" s="2"/>
      <c r="O33" s="2"/>
      <c r="P33" s="2"/>
      <c r="Q33" s="2"/>
      <c r="R33" s="2"/>
      <c r="S33" s="2"/>
      <c r="T33" s="2"/>
      <c r="U33" s="2"/>
      <c r="V33" s="2"/>
      <c r="W33" s="2"/>
      <c r="X33" s="2"/>
    </row>
    <row r="34" spans="2:24" s="1" customFormat="1">
      <c r="B34" s="2"/>
      <c r="C34" s="31"/>
      <c r="D34" s="11" t="s">
        <v>13</v>
      </c>
      <c r="E34" s="31"/>
      <c r="F34" s="14"/>
      <c r="G34" s="116">
        <f ca="1">(G32/E8)^(1/R60)-1</f>
        <v>-1.840581454585577E-2</v>
      </c>
      <c r="H34" s="78">
        <f ca="1">(H32/E8)^(1/R60)-1</f>
        <v>5.317859199111874E-3</v>
      </c>
      <c r="I34" s="117">
        <f ca="1">(I32/E8)^(1/R60)-1</f>
        <v>2.2112459424151076E-2</v>
      </c>
      <c r="J34" s="2"/>
      <c r="K34" s="14"/>
      <c r="L34" s="2"/>
      <c r="M34" s="2"/>
      <c r="N34" s="2"/>
      <c r="O34" s="2"/>
      <c r="P34" s="2" t="s">
        <v>9</v>
      </c>
      <c r="Q34" s="2"/>
      <c r="R34" s="80">
        <f>R21*R22+(R28*R29*(1-R30))</f>
        <v>6.8804625947326614E-2</v>
      </c>
      <c r="S34" s="79"/>
      <c r="T34" s="2"/>
      <c r="U34" s="2"/>
      <c r="V34" s="2"/>
      <c r="W34" s="2"/>
      <c r="X34" s="2"/>
    </row>
    <row r="35" spans="2:24" s="1" customFormat="1">
      <c r="B35" s="2"/>
      <c r="C35" s="31"/>
      <c r="D35" s="11"/>
      <c r="E35" s="31"/>
      <c r="F35" s="14"/>
      <c r="G35" s="79"/>
      <c r="H35" s="79"/>
      <c r="I35" s="79"/>
      <c r="J35" s="2"/>
      <c r="K35" s="14"/>
      <c r="L35" s="2"/>
      <c r="M35" s="2"/>
      <c r="N35" s="2"/>
      <c r="O35" s="2"/>
      <c r="P35" s="2"/>
      <c r="Q35" s="2"/>
      <c r="R35" s="14"/>
      <c r="S35" s="59"/>
      <c r="T35" s="2"/>
      <c r="U35" s="2"/>
      <c r="V35" s="2"/>
      <c r="W35" s="2"/>
      <c r="X35" s="2"/>
    </row>
    <row r="36" spans="2:24" s="1" customFormat="1">
      <c r="B36" s="2"/>
      <c r="C36" s="31"/>
      <c r="D36" s="25" t="s">
        <v>150</v>
      </c>
      <c r="E36" s="31"/>
      <c r="F36" s="14"/>
      <c r="G36" s="110">
        <f ca="1">G32-G28</f>
        <v>-15.647905289921262</v>
      </c>
      <c r="H36" s="111">
        <f ca="1">H32-H28</f>
        <v>-25.410555721788441</v>
      </c>
      <c r="I36" s="112">
        <f ca="1">I32-I28</f>
        <v>-35.759916892964725</v>
      </c>
      <c r="J36" s="2"/>
      <c r="K36" s="14"/>
      <c r="L36" s="2"/>
      <c r="M36" s="2"/>
      <c r="N36" s="2"/>
      <c r="O36" s="2"/>
      <c r="P36" s="2"/>
      <c r="Q36" s="2"/>
      <c r="R36" s="14"/>
      <c r="S36" s="59"/>
      <c r="T36" s="2"/>
      <c r="U36" s="2"/>
      <c r="V36" s="2"/>
      <c r="W36" s="2"/>
      <c r="X36" s="2"/>
    </row>
    <row r="37" spans="2:24" s="1" customFormat="1">
      <c r="B37" s="2"/>
      <c r="C37" s="2"/>
      <c r="D37" s="2"/>
      <c r="E37" s="2"/>
      <c r="F37" s="2"/>
      <c r="G37" s="2"/>
      <c r="H37" s="2"/>
      <c r="I37" s="2"/>
      <c r="J37" s="24"/>
      <c r="K37" s="2"/>
      <c r="L37" s="119" t="s">
        <v>226</v>
      </c>
      <c r="M37" s="107">
        <f>(M39/E39)^(1/10)-1</f>
        <v>6.1379780822852226E-2</v>
      </c>
      <c r="N37" s="2"/>
      <c r="O37" s="2"/>
      <c r="P37" s="2"/>
      <c r="Q37" s="2"/>
      <c r="R37" s="2"/>
      <c r="S37" s="2"/>
      <c r="T37" s="2"/>
      <c r="U37" s="2"/>
      <c r="V37" s="2"/>
      <c r="W37" s="2"/>
      <c r="X37" s="2"/>
    </row>
    <row r="38" spans="2:24" s="8" customFormat="1">
      <c r="B38" s="153" t="s">
        <v>38</v>
      </c>
      <c r="C38" s="153"/>
      <c r="D38" s="33">
        <v>2015</v>
      </c>
      <c r="E38" s="104">
        <f>D38+1</f>
        <v>2016</v>
      </c>
      <c r="F38" s="33">
        <f t="shared" ref="F38:R38" si="0">E38+1</f>
        <v>2017</v>
      </c>
      <c r="G38" s="33">
        <f t="shared" si="0"/>
        <v>2018</v>
      </c>
      <c r="H38" s="33">
        <f t="shared" si="0"/>
        <v>2019</v>
      </c>
      <c r="I38" s="33">
        <f t="shared" si="0"/>
        <v>2020</v>
      </c>
      <c r="J38" s="33">
        <f t="shared" si="0"/>
        <v>2021</v>
      </c>
      <c r="K38" s="33">
        <f t="shared" si="0"/>
        <v>2022</v>
      </c>
      <c r="L38" s="33">
        <f t="shared" si="0"/>
        <v>2023</v>
      </c>
      <c r="M38" s="104">
        <f>L38+1</f>
        <v>2024</v>
      </c>
      <c r="N38" s="34">
        <f t="shared" si="0"/>
        <v>2025</v>
      </c>
      <c r="O38" s="34">
        <f t="shared" si="0"/>
        <v>2026</v>
      </c>
      <c r="P38" s="34">
        <f t="shared" si="0"/>
        <v>2027</v>
      </c>
      <c r="Q38" s="34">
        <f t="shared" si="0"/>
        <v>2028</v>
      </c>
      <c r="R38" s="34">
        <f t="shared" si="0"/>
        <v>2029</v>
      </c>
      <c r="S38" s="118"/>
      <c r="T38" s="7"/>
      <c r="U38" s="7"/>
      <c r="V38" s="7"/>
      <c r="W38" s="7"/>
      <c r="X38" s="7"/>
    </row>
    <row r="39" spans="2:24" s="1" customFormat="1">
      <c r="B39" s="2" t="s">
        <v>5</v>
      </c>
      <c r="C39" s="2"/>
      <c r="D39" s="35"/>
      <c r="E39" s="35">
        <f>IS!B5</f>
        <v>1695.6</v>
      </c>
      <c r="F39" s="35">
        <f>IS!C5</f>
        <v>1762</v>
      </c>
      <c r="G39" s="35">
        <f>IS!D5</f>
        <v>1802.6</v>
      </c>
      <c r="H39" s="35">
        <f>IS!E5</f>
        <v>1955.6</v>
      </c>
      <c r="I39" s="35">
        <f>IS!F5</f>
        <v>1919.5</v>
      </c>
      <c r="J39" s="35">
        <f>IS!G5</f>
        <v>2255.6999999999998</v>
      </c>
      <c r="K39" s="35">
        <f>IS!H5</f>
        <v>2461.1</v>
      </c>
      <c r="L39" s="35">
        <f>IS!I5</f>
        <v>2621.5</v>
      </c>
      <c r="M39" s="85">
        <f>1.04*2958</f>
        <v>3076.32</v>
      </c>
      <c r="N39" s="85">
        <f>1.04*3571</f>
        <v>3713.84</v>
      </c>
      <c r="O39" s="85">
        <f>1.04*3819</f>
        <v>3971.76</v>
      </c>
      <c r="P39" s="36" t="s">
        <v>15</v>
      </c>
      <c r="Q39" s="87" t="s">
        <v>220</v>
      </c>
      <c r="R39" s="87"/>
      <c r="S39" s="3"/>
      <c r="T39" s="3"/>
      <c r="U39" s="2"/>
      <c r="V39" s="2"/>
      <c r="W39" s="2"/>
      <c r="X39" s="2"/>
    </row>
    <row r="40" spans="2:24" s="1" customFormat="1">
      <c r="B40" s="3" t="s">
        <v>16</v>
      </c>
      <c r="C40" s="3"/>
      <c r="D40" s="37"/>
      <c r="E40" s="75"/>
      <c r="F40" s="75">
        <f t="shared" ref="F40:O40" si="1">F39/E39-1</f>
        <v>3.9160179287567987E-2</v>
      </c>
      <c r="G40" s="75">
        <f t="shared" si="1"/>
        <v>2.3041997729852381E-2</v>
      </c>
      <c r="H40" s="75">
        <f t="shared" si="1"/>
        <v>8.4877399312104806E-2</v>
      </c>
      <c r="I40" s="75">
        <f t="shared" si="1"/>
        <v>-1.8459807731642464E-2</v>
      </c>
      <c r="J40" s="75">
        <f t="shared" si="1"/>
        <v>0.17514977858817393</v>
      </c>
      <c r="K40" s="75">
        <f t="shared" si="1"/>
        <v>9.1058208095048165E-2</v>
      </c>
      <c r="L40" s="75">
        <f t="shared" si="1"/>
        <v>6.5174109138190328E-2</v>
      </c>
      <c r="M40" s="75">
        <f t="shared" si="1"/>
        <v>0.17349609002479505</v>
      </c>
      <c r="N40" s="75">
        <f t="shared" si="1"/>
        <v>0.20723461798512499</v>
      </c>
      <c r="O40" s="75">
        <f t="shared" si="1"/>
        <v>6.9448333800055995E-2</v>
      </c>
      <c r="P40" s="39"/>
      <c r="Q40" s="82"/>
      <c r="R40" s="2"/>
      <c r="S40" s="2"/>
      <c r="T40" s="2"/>
      <c r="U40" s="2"/>
      <c r="V40" s="3"/>
      <c r="W40" s="2"/>
      <c r="X40" s="2"/>
    </row>
    <row r="41" spans="2:24" s="1" customFormat="1">
      <c r="B41" s="2"/>
      <c r="C41" s="2"/>
      <c r="D41" s="2"/>
      <c r="E41" s="2"/>
      <c r="F41" s="2"/>
      <c r="G41" s="2"/>
      <c r="H41" s="2"/>
      <c r="I41" s="2"/>
      <c r="J41" s="2"/>
      <c r="K41" s="2"/>
      <c r="L41" s="67"/>
      <c r="M41" s="107">
        <f>(M42/E42)^(1/10)-1</f>
        <v>8.9940519387237794E-2</v>
      </c>
      <c r="N41" s="2"/>
      <c r="O41" s="2"/>
      <c r="P41" s="40"/>
      <c r="Q41" s="2"/>
      <c r="R41" s="2"/>
      <c r="S41" s="2"/>
      <c r="T41" s="2"/>
      <c r="U41" s="2"/>
      <c r="V41" s="5"/>
      <c r="W41" s="2"/>
      <c r="X41" s="2"/>
    </row>
    <row r="42" spans="2:24" s="1" customFormat="1">
      <c r="B42" s="2" t="s">
        <v>133</v>
      </c>
      <c r="C42" s="2"/>
      <c r="D42" s="15"/>
      <c r="E42" s="15">
        <f>IS!B14</f>
        <v>252.3</v>
      </c>
      <c r="F42" s="15">
        <f>IS!C14</f>
        <v>261.3</v>
      </c>
      <c r="G42" s="15">
        <f>IS!D14</f>
        <v>256.8</v>
      </c>
      <c r="H42" s="15">
        <f>IS!E14</f>
        <v>188.7</v>
      </c>
      <c r="I42" s="15">
        <f>IS!F14</f>
        <v>292.7</v>
      </c>
      <c r="J42" s="15">
        <f>IS!G14</f>
        <v>391.6</v>
      </c>
      <c r="K42" s="15">
        <f>IS!H14</f>
        <v>448.8</v>
      </c>
      <c r="L42" s="15">
        <f>IS!I14</f>
        <v>521.29999999999995</v>
      </c>
      <c r="M42" s="86">
        <f>1.04*574</f>
        <v>596.96</v>
      </c>
      <c r="N42" s="86">
        <f>708*1.04</f>
        <v>736.32</v>
      </c>
      <c r="O42" s="86">
        <f>758*1.04</f>
        <v>788.32</v>
      </c>
      <c r="P42" s="36" t="s">
        <v>15</v>
      </c>
      <c r="Q42" s="87" t="s">
        <v>220</v>
      </c>
      <c r="R42" s="87"/>
      <c r="S42" s="3"/>
      <c r="T42" s="3"/>
      <c r="U42" s="2"/>
      <c r="V42" s="2"/>
      <c r="W42" s="2"/>
      <c r="X42" s="2"/>
    </row>
    <row r="43" spans="2:24" s="1" customFormat="1">
      <c r="B43" s="2" t="s">
        <v>40</v>
      </c>
      <c r="C43" s="3"/>
      <c r="D43" s="75"/>
      <c r="E43" s="75">
        <f t="shared" ref="E43:O43" si="2">E42/E39</f>
        <v>0.14879688605803257</v>
      </c>
      <c r="F43" s="75">
        <f t="shared" si="2"/>
        <v>0.14829738933030648</v>
      </c>
      <c r="G43" s="75">
        <f t="shared" si="2"/>
        <v>0.14246088982580718</v>
      </c>
      <c r="H43" s="75">
        <f t="shared" si="2"/>
        <v>9.6492125178973209E-2</v>
      </c>
      <c r="I43" s="75">
        <f t="shared" si="2"/>
        <v>0.15248762698619431</v>
      </c>
      <c r="J43" s="75">
        <f t="shared" si="2"/>
        <v>0.17360464600789113</v>
      </c>
      <c r="K43" s="75">
        <f t="shared" si="2"/>
        <v>0.18235748242655725</v>
      </c>
      <c r="L43" s="75">
        <f t="shared" si="2"/>
        <v>0.19885561701316037</v>
      </c>
      <c r="M43" s="75">
        <f t="shared" si="2"/>
        <v>0.19405003380662611</v>
      </c>
      <c r="N43" s="75">
        <f t="shared" si="2"/>
        <v>0.19826379165499861</v>
      </c>
      <c r="O43" s="75">
        <f t="shared" si="2"/>
        <v>0.19848127782141922</v>
      </c>
      <c r="P43" s="39"/>
      <c r="Q43" s="82"/>
      <c r="R43" s="2"/>
      <c r="S43" s="2"/>
      <c r="T43" s="2"/>
      <c r="U43" s="2"/>
      <c r="V43" s="2"/>
      <c r="W43" s="2"/>
      <c r="X43" s="2"/>
    </row>
    <row r="44" spans="2:24" s="1" customFormat="1">
      <c r="B44" s="2"/>
      <c r="C44" s="2"/>
      <c r="D44" s="2"/>
      <c r="E44" s="2"/>
      <c r="F44" s="2"/>
      <c r="G44" s="2"/>
      <c r="H44" s="2"/>
      <c r="I44" s="2"/>
      <c r="J44" s="2"/>
      <c r="K44" s="2"/>
      <c r="L44" s="2"/>
      <c r="M44" s="2"/>
      <c r="N44" s="2"/>
      <c r="O44" s="2"/>
      <c r="P44" s="2"/>
      <c r="Q44" s="2"/>
      <c r="R44" s="2"/>
      <c r="S44" s="2"/>
      <c r="T44" s="2"/>
      <c r="U44" s="2"/>
      <c r="V44" s="2"/>
      <c r="W44" s="2"/>
      <c r="X44" s="2"/>
    </row>
    <row r="45" spans="2:24" s="1" customFormat="1">
      <c r="B45" s="2" t="s">
        <v>17</v>
      </c>
      <c r="C45" s="2"/>
      <c r="D45" s="15"/>
      <c r="E45" s="15">
        <f>-IS!B20</f>
        <v>80.099999999999994</v>
      </c>
      <c r="F45" s="15">
        <f>-IS!C20</f>
        <v>82.8</v>
      </c>
      <c r="G45" s="15">
        <f>-IS!D20</f>
        <v>85.6</v>
      </c>
      <c r="H45" s="15">
        <f>-IS!E20</f>
        <v>78.3</v>
      </c>
      <c r="I45" s="15">
        <f>-IS!F20</f>
        <v>85</v>
      </c>
      <c r="J45" s="15">
        <f>-IS!G20</f>
        <v>122.5</v>
      </c>
      <c r="K45" s="15">
        <f>-IS!H20</f>
        <v>113.3</v>
      </c>
      <c r="L45" s="15">
        <f>-IS!I20</f>
        <v>141</v>
      </c>
      <c r="M45" s="86">
        <f>1.04*(578-431)</f>
        <v>152.88</v>
      </c>
      <c r="N45" s="86">
        <f>1.04*(652-479)</f>
        <v>179.92000000000002</v>
      </c>
      <c r="O45" s="86">
        <f>1.04*(702-522)</f>
        <v>187.20000000000002</v>
      </c>
      <c r="P45" s="36" t="s">
        <v>15</v>
      </c>
      <c r="Q45" s="87" t="s">
        <v>130</v>
      </c>
      <c r="R45" s="87"/>
      <c r="S45" s="3"/>
      <c r="T45" s="2"/>
      <c r="U45" s="2"/>
      <c r="V45" s="2"/>
      <c r="W45" s="2"/>
      <c r="X45" s="2"/>
    </row>
    <row r="46" spans="2:24" s="1" customFormat="1">
      <c r="B46" s="3" t="s">
        <v>69</v>
      </c>
      <c r="C46" s="3"/>
      <c r="D46" s="75"/>
      <c r="E46" s="75">
        <f>E45/IS!B18</f>
        <v>0.31289062499999998</v>
      </c>
      <c r="F46" s="75">
        <f>F45/IS!C18</f>
        <v>0.31399317406143346</v>
      </c>
      <c r="G46" s="75">
        <f>G45/IS!D18</f>
        <v>0.33437499999999998</v>
      </c>
      <c r="H46" s="75">
        <f>H45/IS!E18</f>
        <v>0.37056318031235208</v>
      </c>
      <c r="I46" s="75">
        <f>I45/IS!F18</f>
        <v>0.28456645463675928</v>
      </c>
      <c r="J46" s="75">
        <f>J45/IS!G18</f>
        <v>0.29404704752760441</v>
      </c>
      <c r="K46" s="75">
        <f>K45/IS!H18</f>
        <v>0.26899335232668564</v>
      </c>
      <c r="L46" s="75">
        <f>L45/IS!I18</f>
        <v>0.24911660777385158</v>
      </c>
      <c r="M46" s="75">
        <f>M45/M42</f>
        <v>0.25609756097560971</v>
      </c>
      <c r="N46" s="79">
        <f>N45/N42</f>
        <v>0.2443502824858757</v>
      </c>
      <c r="O46" s="75">
        <f>O45/O42</f>
        <v>0.23746701846965701</v>
      </c>
      <c r="P46" s="39"/>
      <c r="Q46" s="82"/>
      <c r="R46" s="2"/>
      <c r="S46" s="2"/>
      <c r="T46" s="2"/>
      <c r="U46" s="2"/>
      <c r="V46" s="2"/>
      <c r="W46" s="2"/>
      <c r="X46" s="2"/>
    </row>
    <row r="47" spans="2:24" s="1" customFormat="1">
      <c r="B47" s="2"/>
      <c r="C47" s="2"/>
      <c r="D47" s="2"/>
      <c r="E47" s="2"/>
      <c r="F47" s="2"/>
      <c r="G47" s="2"/>
      <c r="H47" s="2"/>
      <c r="I47" s="2"/>
      <c r="J47" s="2"/>
      <c r="K47" s="2"/>
      <c r="L47" s="2"/>
      <c r="M47" s="2"/>
      <c r="N47" s="2"/>
      <c r="O47" s="2"/>
      <c r="P47" s="2"/>
      <c r="Q47" s="2"/>
      <c r="R47" s="2"/>
      <c r="S47" s="2"/>
      <c r="T47" s="2"/>
      <c r="U47" s="2"/>
      <c r="V47" s="2"/>
      <c r="W47" s="2"/>
      <c r="X47" s="2"/>
    </row>
    <row r="48" spans="2:24" s="1" customFormat="1">
      <c r="B48" s="153" t="s">
        <v>18</v>
      </c>
      <c r="C48" s="153"/>
      <c r="D48" s="33">
        <f>D38</f>
        <v>2015</v>
      </c>
      <c r="E48" s="33">
        <f t="shared" ref="E48:L48" si="3">E38</f>
        <v>2016</v>
      </c>
      <c r="F48" s="33">
        <f t="shared" si="3"/>
        <v>2017</v>
      </c>
      <c r="G48" s="33">
        <f t="shared" si="3"/>
        <v>2018</v>
      </c>
      <c r="H48" s="33">
        <f t="shared" si="3"/>
        <v>2019</v>
      </c>
      <c r="I48" s="33">
        <f t="shared" si="3"/>
        <v>2020</v>
      </c>
      <c r="J48" s="33">
        <f t="shared" si="3"/>
        <v>2021</v>
      </c>
      <c r="K48" s="33">
        <f t="shared" si="3"/>
        <v>2022</v>
      </c>
      <c r="L48" s="33">
        <f t="shared" si="3"/>
        <v>2023</v>
      </c>
      <c r="M48" s="33">
        <f t="shared" ref="M48:R48" si="4">L48+1</f>
        <v>2024</v>
      </c>
      <c r="N48" s="34">
        <f t="shared" si="4"/>
        <v>2025</v>
      </c>
      <c r="O48" s="34">
        <f t="shared" si="4"/>
        <v>2026</v>
      </c>
      <c r="P48" s="34">
        <f t="shared" si="4"/>
        <v>2027</v>
      </c>
      <c r="Q48" s="34">
        <f t="shared" si="4"/>
        <v>2028</v>
      </c>
      <c r="R48" s="34">
        <f t="shared" si="4"/>
        <v>2029</v>
      </c>
      <c r="S48" s="41"/>
      <c r="T48" s="2"/>
      <c r="U48" s="2"/>
      <c r="V48" s="2"/>
      <c r="W48" s="2"/>
      <c r="X48" s="2"/>
    </row>
    <row r="49" spans="2:24" s="1" customFormat="1">
      <c r="B49" s="2" t="s">
        <v>19</v>
      </c>
      <c r="C49" s="2"/>
      <c r="D49" s="15"/>
      <c r="E49" s="15">
        <f>'CFS '!B7</f>
        <v>47.9</v>
      </c>
      <c r="F49" s="15">
        <f>'CFS '!C7</f>
        <v>55.2</v>
      </c>
      <c r="G49" s="15">
        <f>'CFS '!D7</f>
        <v>64.5</v>
      </c>
      <c r="H49" s="15">
        <f>'CFS '!E7</f>
        <v>121.2</v>
      </c>
      <c r="I49" s="15">
        <f>'CFS '!F7</f>
        <v>127.8</v>
      </c>
      <c r="J49" s="15">
        <f>'CFS '!G7</f>
        <v>157.6</v>
      </c>
      <c r="K49" s="15">
        <f>'CFS '!H7</f>
        <v>130.80000000000001</v>
      </c>
      <c r="L49" s="15">
        <f>'CFS '!I7</f>
        <v>125.6</v>
      </c>
      <c r="M49" s="15">
        <f>'CFS '!J7</f>
        <v>151.19999999999999</v>
      </c>
      <c r="N49" s="2" t="s">
        <v>225</v>
      </c>
      <c r="O49" s="15"/>
      <c r="P49" s="15"/>
      <c r="Q49" s="15"/>
      <c r="R49" s="15"/>
      <c r="S49" s="15"/>
      <c r="T49" s="2"/>
      <c r="U49" s="2"/>
      <c r="V49" s="2"/>
      <c r="W49" s="2"/>
      <c r="X49" s="2"/>
    </row>
    <row r="50" spans="2:24" s="1" customFormat="1">
      <c r="B50" s="2" t="s">
        <v>40</v>
      </c>
      <c r="C50" s="2"/>
      <c r="D50" s="75"/>
      <c r="E50" s="75">
        <f t="shared" ref="E50:M50" si="5">E49/E39</f>
        <v>2.824958716678462E-2</v>
      </c>
      <c r="F50" s="75">
        <f t="shared" si="5"/>
        <v>3.1328036322360954E-2</v>
      </c>
      <c r="G50" s="75">
        <f t="shared" si="5"/>
        <v>3.5781648729612786E-2</v>
      </c>
      <c r="H50" s="75">
        <f t="shared" si="5"/>
        <v>6.1975864184904896E-2</v>
      </c>
      <c r="I50" s="75">
        <f t="shared" si="5"/>
        <v>6.6579838499609273E-2</v>
      </c>
      <c r="J50" s="75">
        <f t="shared" si="5"/>
        <v>6.9867446912266706E-2</v>
      </c>
      <c r="K50" s="75">
        <f t="shared" si="5"/>
        <v>5.314696680346187E-2</v>
      </c>
      <c r="L50" s="75">
        <f t="shared" si="5"/>
        <v>4.7911501049017736E-2</v>
      </c>
      <c r="M50" s="75">
        <f t="shared" si="5"/>
        <v>4.9149633328132304E-2</v>
      </c>
      <c r="N50" s="2"/>
      <c r="O50" s="7"/>
      <c r="P50" s="7"/>
      <c r="Q50" s="7"/>
      <c r="R50" s="7"/>
      <c r="S50" s="7"/>
      <c r="T50" s="2"/>
      <c r="U50" s="2"/>
      <c r="V50" s="2"/>
      <c r="W50" s="2"/>
      <c r="X50" s="2"/>
    </row>
    <row r="51" spans="2:24" s="1" customFormat="1">
      <c r="B51" s="2"/>
      <c r="C51" s="2"/>
      <c r="D51" s="7"/>
      <c r="E51" s="7"/>
      <c r="F51" s="7"/>
      <c r="G51" s="7"/>
      <c r="H51" s="7"/>
      <c r="I51" s="7"/>
      <c r="J51" s="7"/>
      <c r="K51" s="7"/>
      <c r="L51" s="7"/>
      <c r="M51" s="7"/>
      <c r="N51" s="2"/>
      <c r="O51" s="7"/>
      <c r="P51" s="7"/>
      <c r="Q51" s="7"/>
      <c r="R51" s="7"/>
      <c r="S51" s="7"/>
      <c r="T51" s="2"/>
      <c r="U51" s="2"/>
      <c r="V51" s="2"/>
      <c r="W51" s="2"/>
      <c r="X51" s="2"/>
    </row>
    <row r="52" spans="2:24" s="1" customFormat="1">
      <c r="B52" s="2" t="s">
        <v>20</v>
      </c>
      <c r="C52" s="2"/>
      <c r="D52" s="15"/>
      <c r="E52" s="15">
        <f>-'CFS '!B34</f>
        <v>265.5</v>
      </c>
      <c r="F52" s="15">
        <f>-'CFS '!C34</f>
        <v>88.4</v>
      </c>
      <c r="G52" s="15">
        <f>-'CFS '!D34</f>
        <v>78.2</v>
      </c>
      <c r="H52" s="15">
        <f>-'CFS '!E34</f>
        <v>67</v>
      </c>
      <c r="I52" s="15">
        <f>-'CFS '!F34</f>
        <v>459.7</v>
      </c>
      <c r="J52" s="15">
        <f>-'CFS '!G34</f>
        <v>75.400000000000006</v>
      </c>
      <c r="K52" s="15">
        <f>-'CFS '!H34</f>
        <v>104.1</v>
      </c>
      <c r="L52" s="15">
        <f>-'CFS '!I34</f>
        <v>124.6</v>
      </c>
      <c r="M52" s="15">
        <f>-'CFS '!J34</f>
        <v>114.8</v>
      </c>
      <c r="N52" s="2" t="s">
        <v>225</v>
      </c>
      <c r="O52" s="7"/>
      <c r="P52" s="7"/>
      <c r="Q52" s="7"/>
      <c r="R52" s="7"/>
      <c r="S52" s="7"/>
      <c r="T52" s="2"/>
      <c r="U52" s="2"/>
      <c r="V52" s="2"/>
      <c r="W52" s="2"/>
      <c r="X52" s="2"/>
    </row>
    <row r="53" spans="2:24" s="1" customFormat="1">
      <c r="B53" s="2" t="s">
        <v>40</v>
      </c>
      <c r="C53" s="3"/>
      <c r="D53" s="75"/>
      <c r="E53" s="75">
        <f t="shared" ref="E53:M53" si="6">E52/E39</f>
        <v>0.15658174097664546</v>
      </c>
      <c r="F53" s="75">
        <f t="shared" si="6"/>
        <v>5.0170261066969354E-2</v>
      </c>
      <c r="G53" s="75">
        <f t="shared" si="6"/>
        <v>4.3381781870631311E-2</v>
      </c>
      <c r="H53" s="75">
        <f t="shared" si="6"/>
        <v>3.4260584986704846E-2</v>
      </c>
      <c r="I53" s="75">
        <f t="shared" si="6"/>
        <v>0.23948945037770253</v>
      </c>
      <c r="J53" s="75">
        <f t="shared" si="6"/>
        <v>3.342643081970121E-2</v>
      </c>
      <c r="K53" s="75">
        <f t="shared" si="6"/>
        <v>4.2298159359635934E-2</v>
      </c>
      <c r="L53" s="75">
        <f t="shared" si="6"/>
        <v>4.753004005340454E-2</v>
      </c>
      <c r="M53" s="75">
        <f t="shared" si="6"/>
        <v>3.7317314193581939E-2</v>
      </c>
      <c r="N53" s="2"/>
      <c r="O53" s="7"/>
      <c r="P53" s="7"/>
      <c r="Q53" s="7"/>
      <c r="R53" s="7"/>
      <c r="S53" s="7"/>
      <c r="T53" s="2"/>
      <c r="U53" s="2"/>
      <c r="V53" s="2"/>
      <c r="W53" s="2"/>
      <c r="X53" s="2"/>
    </row>
    <row r="54" spans="2:24" s="1" customFormat="1">
      <c r="B54" s="2"/>
      <c r="C54" s="2"/>
      <c r="D54" s="7"/>
      <c r="E54" s="7"/>
      <c r="F54" s="7"/>
      <c r="G54" s="7"/>
      <c r="H54" s="7"/>
      <c r="I54" s="7"/>
      <c r="J54" s="7"/>
      <c r="K54" s="7"/>
      <c r="L54" s="7"/>
      <c r="M54" s="7"/>
      <c r="N54" s="2"/>
      <c r="O54" s="7"/>
      <c r="P54" s="7"/>
      <c r="Q54" s="7"/>
      <c r="R54" s="7"/>
      <c r="S54" s="7"/>
      <c r="T54" s="2"/>
      <c r="U54" s="2"/>
      <c r="V54" s="2"/>
      <c r="W54" s="2"/>
      <c r="X54" s="2"/>
    </row>
    <row r="55" spans="2:24" s="1" customFormat="1">
      <c r="B55" s="2" t="s">
        <v>21</v>
      </c>
      <c r="C55" s="2"/>
      <c r="D55" s="15"/>
      <c r="E55" s="15">
        <f>-'CFS '!B12</f>
        <v>193.1</v>
      </c>
      <c r="F55" s="15">
        <f>-'CFS '!C12</f>
        <v>-53.2</v>
      </c>
      <c r="G55" s="15">
        <f>-'CFS '!D12</f>
        <v>-25.8</v>
      </c>
      <c r="H55" s="15">
        <f>-'CFS '!E12</f>
        <v>44.9</v>
      </c>
      <c r="I55" s="15">
        <f>-'CFS '!F12</f>
        <v>-360.5</v>
      </c>
      <c r="J55" s="15">
        <f>-'CFS '!G12</f>
        <v>-201</v>
      </c>
      <c r="K55" s="15">
        <f>-'CFS '!H12</f>
        <v>63.9</v>
      </c>
      <c r="L55" s="15">
        <f>-'CFS '!I12</f>
        <v>-58.9</v>
      </c>
      <c r="M55" s="15">
        <f>-'CFS '!J12</f>
        <v>-40.6</v>
      </c>
      <c r="N55" s="2" t="s">
        <v>225</v>
      </c>
      <c r="O55" s="7"/>
      <c r="P55" s="7"/>
      <c r="Q55" s="7"/>
      <c r="R55" s="7"/>
      <c r="S55" s="7"/>
      <c r="T55" s="2"/>
      <c r="U55" s="2"/>
      <c r="V55" s="2"/>
      <c r="W55" s="2"/>
      <c r="X55" s="2"/>
    </row>
    <row r="56" spans="2:24" s="1" customFormat="1">
      <c r="B56" s="2" t="s">
        <v>40</v>
      </c>
      <c r="C56" s="3"/>
      <c r="D56" s="75"/>
      <c r="E56" s="75">
        <f t="shared" ref="E56:J56" si="7">E55/E39</f>
        <v>0.1138829912715263</v>
      </c>
      <c r="F56" s="75">
        <f t="shared" si="7"/>
        <v>-3.0192962542565267E-2</v>
      </c>
      <c r="G56" s="75">
        <f t="shared" si="7"/>
        <v>-1.4312659491845113E-2</v>
      </c>
      <c r="H56" s="75">
        <f t="shared" si="7"/>
        <v>2.2959705461239519E-2</v>
      </c>
      <c r="I56" s="75">
        <f t="shared" si="7"/>
        <v>-0.18780932534514197</v>
      </c>
      <c r="J56" s="75">
        <f t="shared" si="7"/>
        <v>-8.9107594094959441E-2</v>
      </c>
      <c r="K56" s="75">
        <f>K55/K39</f>
        <v>2.5963999837471049E-2</v>
      </c>
      <c r="L56" s="75">
        <f>L55/L39</f>
        <v>-2.2468052641617393E-2</v>
      </c>
      <c r="M56" s="75">
        <f>M55/M39</f>
        <v>-1.3197586726998492E-2</v>
      </c>
      <c r="N56" s="2"/>
      <c r="O56" s="7"/>
      <c r="P56" s="7"/>
      <c r="Q56" s="7"/>
      <c r="R56" s="7"/>
      <c r="S56" s="7"/>
      <c r="T56" s="2"/>
      <c r="U56" s="2"/>
      <c r="V56" s="2"/>
      <c r="W56" s="2"/>
      <c r="X56" s="2"/>
    </row>
    <row r="57" spans="2:24" s="1" customFormat="1">
      <c r="B57" s="2"/>
      <c r="C57" s="3"/>
      <c r="D57" s="38"/>
      <c r="E57" s="38"/>
      <c r="F57" s="38"/>
      <c r="G57" s="38"/>
      <c r="H57" s="38"/>
      <c r="I57" s="38"/>
      <c r="J57" s="38"/>
      <c r="K57" s="38"/>
      <c r="L57" s="38"/>
      <c r="M57" s="38"/>
      <c r="N57" s="7"/>
      <c r="O57" s="7"/>
      <c r="P57" s="7"/>
      <c r="Q57" s="7"/>
      <c r="R57" s="7"/>
      <c r="S57" s="7"/>
      <c r="T57" s="2"/>
      <c r="U57" s="2"/>
      <c r="V57" s="2"/>
      <c r="W57" s="2"/>
      <c r="X57" s="2"/>
    </row>
    <row r="58" spans="2:24" s="1" customFormat="1">
      <c r="B58" s="153" t="s">
        <v>39</v>
      </c>
      <c r="C58" s="153"/>
      <c r="D58" s="33">
        <f>D48</f>
        <v>2015</v>
      </c>
      <c r="E58" s="33">
        <f t="shared" ref="E58:L58" si="8">E48</f>
        <v>2016</v>
      </c>
      <c r="F58" s="33">
        <f t="shared" si="8"/>
        <v>2017</v>
      </c>
      <c r="G58" s="33">
        <f t="shared" si="8"/>
        <v>2018</v>
      </c>
      <c r="H58" s="33">
        <f t="shared" si="8"/>
        <v>2019</v>
      </c>
      <c r="I58" s="33">
        <f t="shared" si="8"/>
        <v>2020</v>
      </c>
      <c r="J58" s="33">
        <f t="shared" si="8"/>
        <v>2021</v>
      </c>
      <c r="K58" s="33">
        <f t="shared" si="8"/>
        <v>2022</v>
      </c>
      <c r="L58" s="33">
        <f t="shared" si="8"/>
        <v>2023</v>
      </c>
      <c r="M58" s="33">
        <f t="shared" ref="M58:R58" si="9">L58+1</f>
        <v>2024</v>
      </c>
      <c r="N58" s="34">
        <f t="shared" si="9"/>
        <v>2025</v>
      </c>
      <c r="O58" s="34">
        <f t="shared" si="9"/>
        <v>2026</v>
      </c>
      <c r="P58" s="34">
        <f t="shared" si="9"/>
        <v>2027</v>
      </c>
      <c r="Q58" s="34">
        <f t="shared" si="9"/>
        <v>2028</v>
      </c>
      <c r="R58" s="34">
        <f t="shared" si="9"/>
        <v>2029</v>
      </c>
      <c r="S58" s="7"/>
      <c r="T58" s="2"/>
      <c r="U58" s="2"/>
      <c r="V58" s="2"/>
      <c r="W58" s="2"/>
      <c r="X58" s="2"/>
    </row>
    <row r="59" spans="2:24" s="1" customFormat="1">
      <c r="B59" s="2" t="s">
        <v>28</v>
      </c>
      <c r="C59" s="3"/>
      <c r="D59" s="38"/>
      <c r="E59" s="38"/>
      <c r="F59" s="38"/>
      <c r="G59" s="38"/>
      <c r="H59" s="38"/>
      <c r="I59" s="38"/>
      <c r="J59" s="38"/>
      <c r="K59" s="38"/>
      <c r="L59" s="38"/>
      <c r="M59" s="38"/>
      <c r="N59" s="61">
        <f>YEARFRAC(E6,E7)</f>
        <v>0.91666666666666663</v>
      </c>
      <c r="O59" s="2"/>
      <c r="P59" s="2"/>
      <c r="Q59" s="2"/>
      <c r="R59" s="2"/>
      <c r="S59" s="2"/>
      <c r="T59" s="2"/>
      <c r="U59" s="2"/>
      <c r="V59" s="2"/>
      <c r="W59" s="2"/>
      <c r="X59" s="2"/>
    </row>
    <row r="60" spans="2:24" s="1" customFormat="1">
      <c r="B60" s="2" t="s">
        <v>29</v>
      </c>
      <c r="C60" s="3"/>
      <c r="D60" s="38"/>
      <c r="E60" s="38"/>
      <c r="F60" s="38"/>
      <c r="G60" s="38"/>
      <c r="H60" s="38"/>
      <c r="I60" s="38"/>
      <c r="J60" s="38"/>
      <c r="K60" s="38"/>
      <c r="L60" s="38"/>
      <c r="M60" s="38"/>
      <c r="N60" s="61">
        <f>N59/2</f>
        <v>0.45833333333333331</v>
      </c>
      <c r="O60" s="61">
        <f>N60+1</f>
        <v>1.4583333333333333</v>
      </c>
      <c r="P60" s="61">
        <f>O60+1</f>
        <v>2.458333333333333</v>
      </c>
      <c r="Q60" s="61">
        <f>P60+1</f>
        <v>3.458333333333333</v>
      </c>
      <c r="R60" s="61">
        <f>Q60+1</f>
        <v>4.458333333333333</v>
      </c>
      <c r="S60" s="7"/>
      <c r="T60" s="2"/>
      <c r="U60" s="2"/>
      <c r="V60" s="2"/>
      <c r="W60" s="2"/>
      <c r="X60" s="2"/>
    </row>
    <row r="61" spans="2:24" s="1" customFormat="1">
      <c r="B61" s="2"/>
      <c r="C61" s="2"/>
      <c r="D61" s="2"/>
      <c r="E61" s="2"/>
      <c r="F61" s="2"/>
      <c r="G61" s="2"/>
      <c r="H61" s="2"/>
      <c r="I61" s="2"/>
      <c r="J61" s="2"/>
      <c r="K61" s="2"/>
      <c r="L61" s="2"/>
      <c r="M61" s="2"/>
      <c r="N61" s="2"/>
      <c r="O61" s="2"/>
      <c r="P61" s="2"/>
      <c r="Q61" s="2"/>
      <c r="R61" s="2"/>
      <c r="S61" s="2"/>
      <c r="T61" s="2"/>
      <c r="U61" s="2"/>
      <c r="V61" s="2"/>
      <c r="W61" s="2"/>
      <c r="X61" s="2"/>
    </row>
    <row r="62" spans="2:24" s="1" customFormat="1">
      <c r="B62" s="2" t="s">
        <v>5</v>
      </c>
      <c r="C62" s="2"/>
      <c r="D62" s="15"/>
      <c r="E62" s="15">
        <f t="shared" ref="E62:M63" si="10">E39</f>
        <v>1695.6</v>
      </c>
      <c r="F62" s="15">
        <f t="shared" si="10"/>
        <v>1762</v>
      </c>
      <c r="G62" s="15">
        <f t="shared" si="10"/>
        <v>1802.6</v>
      </c>
      <c r="H62" s="15">
        <f t="shared" si="10"/>
        <v>1955.6</v>
      </c>
      <c r="I62" s="15">
        <f t="shared" si="10"/>
        <v>1919.5</v>
      </c>
      <c r="J62" s="15">
        <f t="shared" si="10"/>
        <v>2255.6999999999998</v>
      </c>
      <c r="K62" s="15">
        <f t="shared" si="10"/>
        <v>2461.1</v>
      </c>
      <c r="L62" s="15">
        <f t="shared" si="10"/>
        <v>2621.5</v>
      </c>
      <c r="M62" s="15">
        <f t="shared" si="10"/>
        <v>3076.32</v>
      </c>
      <c r="N62" s="35">
        <f ca="1">M62*(1+N63)</f>
        <v>3713.8399999999997</v>
      </c>
      <c r="O62" s="35">
        <f ca="1">N62*(1+O63)</f>
        <v>3971.7599999999998</v>
      </c>
      <c r="P62" s="35">
        <f t="shared" ref="P62:R62" ca="1" si="11">O62*(1+P63)</f>
        <v>4258.6253988238586</v>
      </c>
      <c r="Q62" s="35">
        <f t="shared" ca="1" si="11"/>
        <v>4578.5133992100909</v>
      </c>
      <c r="R62" s="35">
        <f t="shared" ca="1" si="11"/>
        <v>4936.1865479862563</v>
      </c>
      <c r="S62" s="109"/>
      <c r="T62" s="2"/>
      <c r="U62" s="2"/>
      <c r="V62" s="2"/>
      <c r="W62" s="2"/>
      <c r="X62" s="2"/>
    </row>
    <row r="63" spans="2:24" s="1" customFormat="1">
      <c r="B63" s="3" t="s">
        <v>16</v>
      </c>
      <c r="C63" s="3"/>
      <c r="D63" s="76"/>
      <c r="E63" s="76"/>
      <c r="F63" s="76">
        <f t="shared" si="10"/>
        <v>3.9160179287567987E-2</v>
      </c>
      <c r="G63" s="76">
        <f t="shared" si="10"/>
        <v>2.3041997729852381E-2</v>
      </c>
      <c r="H63" s="76">
        <f t="shared" si="10"/>
        <v>8.4877399312104806E-2</v>
      </c>
      <c r="I63" s="76">
        <f t="shared" si="10"/>
        <v>-1.8459807731642464E-2</v>
      </c>
      <c r="J63" s="76">
        <f t="shared" si="10"/>
        <v>0.17514977858817393</v>
      </c>
      <c r="K63" s="76">
        <f t="shared" si="10"/>
        <v>9.1058208095048165E-2</v>
      </c>
      <c r="L63" s="76">
        <f t="shared" si="10"/>
        <v>6.5174109138190328E-2</v>
      </c>
      <c r="M63" s="76">
        <f t="shared" si="10"/>
        <v>0.17349609002479505</v>
      </c>
      <c r="N63" s="73">
        <f ca="1">OFFSET(N63,$C$20,0)</f>
        <v>0.20723461798512499</v>
      </c>
      <c r="O63" s="73">
        <f ca="1">OFFSET(O63,$C$20,0)</f>
        <v>6.9448333800055995E-2</v>
      </c>
      <c r="P63" s="73">
        <f ca="1">OFFSET(P63,$C$20,0)</f>
        <v>7.2226267152058238E-2</v>
      </c>
      <c r="Q63" s="73">
        <f ca="1">OFFSET(Q63,$C$20,0)</f>
        <v>7.5115317838140572E-2</v>
      </c>
      <c r="R63" s="73">
        <f ca="1">OFFSET(R63,$C$20,0)</f>
        <v>7.8119930551666203E-2</v>
      </c>
      <c r="S63" s="38"/>
      <c r="T63" s="2"/>
      <c r="U63" s="2"/>
      <c r="V63" s="2"/>
      <c r="W63" s="2"/>
      <c r="X63" s="2"/>
    </row>
    <row r="64" spans="2:24" s="1" customFormat="1">
      <c r="B64" s="47" t="s">
        <v>22</v>
      </c>
      <c r="C64" s="2"/>
      <c r="D64" s="2"/>
      <c r="E64" s="2"/>
      <c r="F64" s="2"/>
      <c r="G64" s="2"/>
      <c r="H64" s="2"/>
      <c r="I64" s="2"/>
      <c r="J64" s="2"/>
      <c r="K64" s="2"/>
      <c r="L64" s="2"/>
      <c r="M64" s="2"/>
      <c r="N64" s="69">
        <f>N40</f>
        <v>0.20723461798512499</v>
      </c>
      <c r="O64" s="69">
        <f>O40</f>
        <v>6.9448333800055995E-2</v>
      </c>
      <c r="P64" s="106">
        <f>O64*(1+G21)</f>
        <v>6.8059367124054873E-2</v>
      </c>
      <c r="Q64" s="70">
        <f>P64*(1+G21)</f>
        <v>6.6698179781573774E-2</v>
      </c>
      <c r="R64" s="70">
        <f>Q64*(1+G21)</f>
        <v>6.5364216185942292E-2</v>
      </c>
      <c r="S64" s="109"/>
      <c r="T64" s="43"/>
      <c r="U64" s="2"/>
      <c r="V64" s="2"/>
      <c r="W64" s="2"/>
      <c r="X64" s="2"/>
    </row>
    <row r="65" spans="2:24" s="1" customFormat="1">
      <c r="B65" s="48" t="s">
        <v>14</v>
      </c>
      <c r="C65" s="2"/>
      <c r="D65" s="2"/>
      <c r="E65" s="2"/>
      <c r="F65" s="2"/>
      <c r="G65" s="2"/>
      <c r="H65" s="2"/>
      <c r="I65" s="2"/>
      <c r="J65" s="2"/>
      <c r="K65" s="2"/>
      <c r="L65" s="2"/>
      <c r="M65" s="2"/>
      <c r="N65" s="69">
        <f>N40</f>
        <v>0.20723461798512499</v>
      </c>
      <c r="O65" s="69">
        <f>O40</f>
        <v>6.9448333800055995E-2</v>
      </c>
      <c r="P65" s="69">
        <f>O65*(1+H21)</f>
        <v>7.0142817138056548E-2</v>
      </c>
      <c r="Q65" s="69">
        <f>P65*(1+H21)</f>
        <v>7.0844245309437115E-2</v>
      </c>
      <c r="R65" s="69">
        <f>Q65*(1+H21)</f>
        <v>7.1552687762531486E-2</v>
      </c>
      <c r="S65" s="43"/>
      <c r="T65" s="2"/>
      <c r="U65" s="2"/>
      <c r="V65" s="2"/>
      <c r="W65" s="2"/>
      <c r="X65" s="2"/>
    </row>
    <row r="66" spans="2:24" s="1" customFormat="1">
      <c r="B66" s="49" t="s">
        <v>23</v>
      </c>
      <c r="C66" s="2"/>
      <c r="D66" s="2"/>
      <c r="E66" s="2"/>
      <c r="F66" s="2"/>
      <c r="G66" s="2"/>
      <c r="H66" s="2"/>
      <c r="I66" s="2"/>
      <c r="J66" s="2"/>
      <c r="K66" s="2"/>
      <c r="L66" s="2"/>
      <c r="M66" s="2"/>
      <c r="N66" s="69">
        <f>N40</f>
        <v>0.20723461798512499</v>
      </c>
      <c r="O66" s="69">
        <f>O40</f>
        <v>6.9448333800055995E-2</v>
      </c>
      <c r="P66" s="71">
        <f>O66*(1+I21)</f>
        <v>7.2226267152058238E-2</v>
      </c>
      <c r="Q66" s="71">
        <f>P66*(1+I21)</f>
        <v>7.5115317838140572E-2</v>
      </c>
      <c r="R66" s="71">
        <f>Q66*(1+I21)</f>
        <v>7.8119930551666203E-2</v>
      </c>
      <c r="S66" s="108"/>
      <c r="T66" s="2"/>
      <c r="U66" s="2"/>
      <c r="V66" s="2"/>
      <c r="W66" s="2"/>
      <c r="X66" s="2"/>
    </row>
    <row r="67" spans="2:24" s="1" customFormat="1">
      <c r="B67" s="2"/>
      <c r="C67" s="2"/>
      <c r="D67" s="2"/>
      <c r="E67" s="2"/>
      <c r="F67" s="2"/>
      <c r="G67" s="2"/>
      <c r="H67" s="2"/>
      <c r="I67" s="2"/>
      <c r="J67" s="2"/>
      <c r="K67" s="2"/>
      <c r="L67" s="2"/>
      <c r="M67" s="2"/>
      <c r="N67" s="13"/>
      <c r="O67" s="13"/>
      <c r="P67" s="13"/>
      <c r="Q67" s="13"/>
      <c r="R67" s="13"/>
      <c r="S67" s="2"/>
      <c r="T67" s="2"/>
      <c r="U67" s="2"/>
      <c r="V67" s="2"/>
      <c r="W67" s="2"/>
      <c r="X67" s="2"/>
    </row>
    <row r="68" spans="2:24" s="1" customFormat="1">
      <c r="B68" s="2" t="s">
        <v>7</v>
      </c>
      <c r="C68" s="2"/>
      <c r="D68" s="15"/>
      <c r="E68" s="15">
        <f t="shared" ref="E68:M69" si="12">E42</f>
        <v>252.3</v>
      </c>
      <c r="F68" s="15">
        <f t="shared" si="12"/>
        <v>261.3</v>
      </c>
      <c r="G68" s="15">
        <f t="shared" si="12"/>
        <v>256.8</v>
      </c>
      <c r="H68" s="15">
        <f t="shared" si="12"/>
        <v>188.7</v>
      </c>
      <c r="I68" s="15">
        <f t="shared" si="12"/>
        <v>292.7</v>
      </c>
      <c r="J68" s="15">
        <f t="shared" si="12"/>
        <v>391.6</v>
      </c>
      <c r="K68" s="15">
        <f t="shared" si="12"/>
        <v>448.8</v>
      </c>
      <c r="L68" s="15">
        <f t="shared" si="12"/>
        <v>521.29999999999995</v>
      </c>
      <c r="M68" s="15">
        <f t="shared" si="12"/>
        <v>596.96</v>
      </c>
      <c r="N68" s="35">
        <f ca="1">N69*N62</f>
        <v>736.31999999999994</v>
      </c>
      <c r="O68" s="35">
        <f ca="1">O69*O62</f>
        <v>788.31999999999994</v>
      </c>
      <c r="P68" s="35">
        <f t="shared" ref="P68:R68" ca="1" si="13">P69*P62</f>
        <v>904.42542968580233</v>
      </c>
      <c r="Q68" s="35">
        <f t="shared" ca="1" si="13"/>
        <v>1040.4269476283766</v>
      </c>
      <c r="R68" s="35">
        <f t="shared" ca="1" si="13"/>
        <v>1200.2243805176706</v>
      </c>
      <c r="S68" s="15"/>
      <c r="T68" s="2"/>
      <c r="U68" s="2"/>
      <c r="V68" s="2"/>
      <c r="W68" s="2"/>
      <c r="X68" s="2"/>
    </row>
    <row r="69" spans="2:24" s="1" customFormat="1">
      <c r="B69" s="2" t="s">
        <v>40</v>
      </c>
      <c r="C69" s="3"/>
      <c r="D69" s="75"/>
      <c r="E69" s="75">
        <f t="shared" si="12"/>
        <v>0.14879688605803257</v>
      </c>
      <c r="F69" s="75">
        <f t="shared" si="12"/>
        <v>0.14829738933030648</v>
      </c>
      <c r="G69" s="75">
        <f t="shared" si="12"/>
        <v>0.14246088982580718</v>
      </c>
      <c r="H69" s="75">
        <f t="shared" si="12"/>
        <v>9.6492125178973209E-2</v>
      </c>
      <c r="I69" s="75">
        <f t="shared" si="12"/>
        <v>0.15248762698619431</v>
      </c>
      <c r="J69" s="75">
        <f t="shared" si="12"/>
        <v>0.17360464600789113</v>
      </c>
      <c r="K69" s="75">
        <f t="shared" si="12"/>
        <v>0.18235748242655725</v>
      </c>
      <c r="L69" s="75">
        <f t="shared" si="12"/>
        <v>0.19885561701316037</v>
      </c>
      <c r="M69" s="75">
        <f t="shared" si="12"/>
        <v>0.19405003380662611</v>
      </c>
      <c r="N69" s="73">
        <f ca="1">OFFSET(N69,$C$21,0)</f>
        <v>0.19826379165499861</v>
      </c>
      <c r="O69" s="73">
        <f ca="1">OFFSET(O69,$C$21,0)</f>
        <v>0.19848127782141922</v>
      </c>
      <c r="P69" s="73">
        <f ca="1">OFFSET(P69,$C$21,0)</f>
        <v>0.21237496726891858</v>
      </c>
      <c r="Q69" s="73">
        <f ca="1">OFFSET(Q69,$C$21,0)</f>
        <v>0.22724121497774288</v>
      </c>
      <c r="R69" s="73">
        <f ca="1">OFFSET(R69,$C$21,0)</f>
        <v>0.24314810002618489</v>
      </c>
      <c r="S69" s="38"/>
      <c r="T69" s="2"/>
      <c r="U69" s="2"/>
      <c r="V69" s="2"/>
      <c r="W69" s="2"/>
      <c r="X69" s="2"/>
    </row>
    <row r="70" spans="2:24" s="1" customFormat="1">
      <c r="B70" s="42" t="s">
        <v>22</v>
      </c>
      <c r="C70" s="3"/>
      <c r="D70" s="2"/>
      <c r="E70" s="2"/>
      <c r="F70" s="2"/>
      <c r="G70" s="2"/>
      <c r="H70" s="2"/>
      <c r="I70" s="2"/>
      <c r="J70" s="2"/>
      <c r="K70" s="2"/>
      <c r="L70" s="2"/>
      <c r="M70" s="2"/>
      <c r="N70" s="69">
        <f>N43</f>
        <v>0.19826379165499861</v>
      </c>
      <c r="O70" s="69">
        <f>O43</f>
        <v>0.19848127782141922</v>
      </c>
      <c r="P70" s="70">
        <f>O70*(1+G23)</f>
        <v>0.2024509033778476</v>
      </c>
      <c r="Q70" s="70">
        <f>P70*(1+G23)</f>
        <v>0.20649992144540455</v>
      </c>
      <c r="R70" s="70">
        <f>Q70*(1+G23)</f>
        <v>0.21062991987431265</v>
      </c>
      <c r="S70" s="43"/>
      <c r="T70" s="2"/>
      <c r="U70" s="2"/>
      <c r="V70" s="2"/>
      <c r="W70" s="2"/>
      <c r="X70" s="2"/>
    </row>
    <row r="71" spans="2:24" s="1" customFormat="1">
      <c r="B71" s="44" t="s">
        <v>14</v>
      </c>
      <c r="C71" s="3"/>
      <c r="D71" s="2"/>
      <c r="E71" s="2"/>
      <c r="F71" s="2"/>
      <c r="G71" s="2"/>
      <c r="H71" s="2"/>
      <c r="I71" s="2"/>
      <c r="J71" s="2"/>
      <c r="K71" s="2"/>
      <c r="L71" s="2"/>
      <c r="M71" s="2"/>
      <c r="N71" s="69">
        <f>N43</f>
        <v>0.19826379165499861</v>
      </c>
      <c r="O71" s="69">
        <f>O43</f>
        <v>0.19848127782141922</v>
      </c>
      <c r="P71" s="69">
        <f>O71*(1+H23)</f>
        <v>0.2084053417124902</v>
      </c>
      <c r="Q71" s="69">
        <f>P71*(1+H23)</f>
        <v>0.21882560879811472</v>
      </c>
      <c r="R71" s="69">
        <f>Q71*(1+H23)</f>
        <v>0.22976688923802047</v>
      </c>
      <c r="S71" s="43"/>
      <c r="T71" s="2"/>
      <c r="U71" s="2"/>
      <c r="V71" s="2"/>
      <c r="W71" s="2"/>
      <c r="X71" s="2"/>
    </row>
    <row r="72" spans="2:24" s="1" customFormat="1">
      <c r="B72" s="45" t="s">
        <v>23</v>
      </c>
      <c r="C72" s="3"/>
      <c r="D72" s="2"/>
      <c r="E72" s="2"/>
      <c r="F72" s="2"/>
      <c r="G72" s="2"/>
      <c r="H72" s="2"/>
      <c r="I72" s="2"/>
      <c r="J72" s="2"/>
      <c r="K72" s="2"/>
      <c r="L72" s="2"/>
      <c r="M72" s="2"/>
      <c r="N72" s="69">
        <f>N43</f>
        <v>0.19826379165499861</v>
      </c>
      <c r="O72" s="69">
        <f>O43</f>
        <v>0.19848127782141922</v>
      </c>
      <c r="P72" s="71">
        <f>O72*(1+I23)</f>
        <v>0.21237496726891858</v>
      </c>
      <c r="Q72" s="71">
        <f>P72*(1+I23)</f>
        <v>0.22724121497774288</v>
      </c>
      <c r="R72" s="71">
        <f>Q72*(1+I23)</f>
        <v>0.24314810002618489</v>
      </c>
      <c r="S72" s="62"/>
      <c r="T72" s="63"/>
      <c r="U72" s="2"/>
      <c r="V72" s="2"/>
      <c r="W72" s="2"/>
      <c r="X72" s="2"/>
    </row>
    <row r="73" spans="2:24" s="1" customFormat="1">
      <c r="B73" s="2"/>
      <c r="C73" s="2"/>
      <c r="D73" s="2"/>
      <c r="E73" s="2"/>
      <c r="F73" s="2"/>
      <c r="G73" s="2"/>
      <c r="H73" s="2"/>
      <c r="I73" s="2"/>
      <c r="J73" s="2"/>
      <c r="K73" s="2"/>
      <c r="L73" s="2"/>
      <c r="M73" s="2"/>
      <c r="N73" s="74"/>
      <c r="O73" s="74"/>
      <c r="P73" s="74"/>
      <c r="Q73" s="74"/>
      <c r="R73" s="74"/>
      <c r="S73" s="64"/>
      <c r="T73" s="64"/>
      <c r="U73" s="2"/>
      <c r="V73" s="2"/>
      <c r="W73" s="2"/>
      <c r="X73" s="2"/>
    </row>
    <row r="74" spans="2:24" s="1" customFormat="1">
      <c r="B74" s="2" t="s">
        <v>17</v>
      </c>
      <c r="C74" s="2"/>
      <c r="D74" s="15"/>
      <c r="E74" s="15">
        <f t="shared" ref="E74:M75" si="14">E45</f>
        <v>80.099999999999994</v>
      </c>
      <c r="F74" s="15">
        <f t="shared" si="14"/>
        <v>82.8</v>
      </c>
      <c r="G74" s="15">
        <f t="shared" si="14"/>
        <v>85.6</v>
      </c>
      <c r="H74" s="15">
        <f t="shared" si="14"/>
        <v>78.3</v>
      </c>
      <c r="I74" s="15">
        <f t="shared" si="14"/>
        <v>85</v>
      </c>
      <c r="J74" s="15">
        <f t="shared" si="14"/>
        <v>122.5</v>
      </c>
      <c r="K74" s="15">
        <f t="shared" si="14"/>
        <v>113.3</v>
      </c>
      <c r="L74" s="15">
        <f t="shared" si="14"/>
        <v>141</v>
      </c>
      <c r="M74" s="15">
        <f t="shared" si="14"/>
        <v>152.88</v>
      </c>
      <c r="N74" s="35">
        <f>N45</f>
        <v>179.92000000000002</v>
      </c>
      <c r="O74" s="35">
        <f>O45</f>
        <v>187.20000000000002</v>
      </c>
      <c r="P74" s="35">
        <f ca="1">P68*P75</f>
        <v>198.97359453087651</v>
      </c>
      <c r="Q74" s="35">
        <f t="shared" ref="Q74:R74" ca="1" si="15">Q68*Q75</f>
        <v>218.4896590019591</v>
      </c>
      <c r="R74" s="35">
        <f t="shared" ca="1" si="15"/>
        <v>252.04711990871081</v>
      </c>
      <c r="S74" s="105"/>
      <c r="T74" s="64"/>
      <c r="U74" s="2"/>
      <c r="V74" s="2"/>
      <c r="W74" s="2"/>
      <c r="X74" s="2"/>
    </row>
    <row r="75" spans="2:24" s="1" customFormat="1">
      <c r="B75" s="3" t="s">
        <v>48</v>
      </c>
      <c r="C75" s="3"/>
      <c r="D75" s="75"/>
      <c r="E75" s="75">
        <f t="shared" si="14"/>
        <v>0.31289062499999998</v>
      </c>
      <c r="F75" s="75">
        <f t="shared" si="14"/>
        <v>0.31399317406143346</v>
      </c>
      <c r="G75" s="75">
        <f t="shared" si="14"/>
        <v>0.33437499999999998</v>
      </c>
      <c r="H75" s="75">
        <f t="shared" si="14"/>
        <v>0.37056318031235208</v>
      </c>
      <c r="I75" s="75">
        <f t="shared" si="14"/>
        <v>0.28456645463675928</v>
      </c>
      <c r="J75" s="75">
        <f t="shared" si="14"/>
        <v>0.29404704752760441</v>
      </c>
      <c r="K75" s="75">
        <f t="shared" si="14"/>
        <v>0.26899335232668564</v>
      </c>
      <c r="L75" s="75">
        <f t="shared" si="14"/>
        <v>0.24911660777385158</v>
      </c>
      <c r="M75" s="75">
        <f t="shared" si="14"/>
        <v>0.25609756097560971</v>
      </c>
      <c r="N75" s="69">
        <f>N46</f>
        <v>0.2443502824858757</v>
      </c>
      <c r="O75" s="69">
        <f>O46</f>
        <v>0.23746701846965701</v>
      </c>
      <c r="P75" s="72">
        <v>0.22</v>
      </c>
      <c r="Q75" s="72">
        <v>0.21</v>
      </c>
      <c r="R75" s="72">
        <v>0.21</v>
      </c>
      <c r="S75" s="64"/>
      <c r="T75" s="64"/>
      <c r="U75" s="2"/>
      <c r="V75" s="2"/>
      <c r="W75" s="2"/>
      <c r="X75" s="2"/>
    </row>
    <row r="76" spans="2:24" s="1" customFormat="1">
      <c r="B76" s="2"/>
      <c r="C76" s="2"/>
      <c r="D76" s="2"/>
      <c r="E76" s="2"/>
      <c r="F76" s="2"/>
      <c r="G76" s="2"/>
      <c r="H76" s="2"/>
      <c r="I76" s="2"/>
      <c r="J76" s="2"/>
      <c r="K76" s="2"/>
      <c r="L76" s="2"/>
      <c r="M76" s="2"/>
      <c r="N76" s="13"/>
      <c r="O76" s="13"/>
      <c r="P76" s="13"/>
      <c r="Q76" s="13"/>
      <c r="R76" s="13"/>
      <c r="S76" s="64"/>
      <c r="T76" s="64"/>
      <c r="U76" s="2"/>
      <c r="V76" s="2"/>
      <c r="W76" s="2"/>
      <c r="X76" s="2"/>
    </row>
    <row r="77" spans="2:24" s="8" customFormat="1">
      <c r="B77" s="153" t="s">
        <v>24</v>
      </c>
      <c r="C77" s="153"/>
      <c r="D77" s="153"/>
      <c r="E77" s="153"/>
      <c r="F77" s="153"/>
      <c r="G77" s="153"/>
      <c r="H77" s="153"/>
      <c r="I77" s="153"/>
      <c r="J77" s="153"/>
      <c r="K77" s="153"/>
      <c r="L77" s="153"/>
      <c r="M77" s="83"/>
      <c r="N77" s="65">
        <f ca="1">N68-N74</f>
        <v>556.39999999999986</v>
      </c>
      <c r="O77" s="65">
        <f t="shared" ref="O77:R77" ca="1" si="16">O68-O74</f>
        <v>601.11999999999989</v>
      </c>
      <c r="P77" s="65">
        <f t="shared" ca="1" si="16"/>
        <v>705.45183515492579</v>
      </c>
      <c r="Q77" s="65">
        <f ca="1">Q68-Q74</f>
        <v>821.93728862641751</v>
      </c>
      <c r="R77" s="65">
        <f t="shared" ca="1" si="16"/>
        <v>948.17726060895984</v>
      </c>
      <c r="S77" s="64"/>
      <c r="T77" s="64"/>
      <c r="U77" s="7"/>
      <c r="V77" s="7"/>
      <c r="W77" s="7"/>
      <c r="X77" s="7"/>
    </row>
    <row r="78" spans="2:24" s="1" customFormat="1">
      <c r="B78" s="2"/>
      <c r="C78" s="2"/>
      <c r="D78" s="2"/>
      <c r="E78" s="2"/>
      <c r="F78" s="2"/>
      <c r="G78" s="2"/>
      <c r="H78" s="2"/>
      <c r="I78" s="2"/>
      <c r="J78" s="2"/>
      <c r="K78" s="2"/>
      <c r="L78" s="2"/>
      <c r="M78" s="2"/>
      <c r="N78" s="13"/>
      <c r="O78" s="13"/>
      <c r="P78" s="13"/>
      <c r="Q78" s="13"/>
      <c r="R78" s="13"/>
      <c r="S78" s="64"/>
      <c r="T78" s="64"/>
      <c r="U78" s="2"/>
      <c r="V78" s="2"/>
      <c r="W78" s="2"/>
      <c r="X78" s="2"/>
    </row>
    <row r="79" spans="2:24" s="1" customFormat="1">
      <c r="B79" s="2" t="s">
        <v>19</v>
      </c>
      <c r="C79" s="2"/>
      <c r="D79" s="15"/>
      <c r="E79" s="15">
        <f t="shared" ref="E79:M80" si="17">E49</f>
        <v>47.9</v>
      </c>
      <c r="F79" s="15">
        <f t="shared" si="17"/>
        <v>55.2</v>
      </c>
      <c r="G79" s="15">
        <f t="shared" si="17"/>
        <v>64.5</v>
      </c>
      <c r="H79" s="15">
        <f t="shared" si="17"/>
        <v>121.2</v>
      </c>
      <c r="I79" s="15">
        <f t="shared" si="17"/>
        <v>127.8</v>
      </c>
      <c r="J79" s="15">
        <f t="shared" si="17"/>
        <v>157.6</v>
      </c>
      <c r="K79" s="15">
        <f t="shared" si="17"/>
        <v>130.80000000000001</v>
      </c>
      <c r="L79" s="15">
        <f t="shared" si="17"/>
        <v>125.6</v>
      </c>
      <c r="M79" s="15">
        <f t="shared" si="17"/>
        <v>151.19999999999999</v>
      </c>
      <c r="N79" s="35">
        <f ca="1">N62*N80</f>
        <v>192.99941464006682</v>
      </c>
      <c r="O79" s="35">
        <f t="shared" ref="O79:R79" ca="1" si="18">O62*O80</f>
        <v>206.40290241120559</v>
      </c>
      <c r="P79" s="35">
        <f t="shared" ca="1" si="18"/>
        <v>221.31061358171755</v>
      </c>
      <c r="Q79" s="35">
        <f t="shared" ca="1" si="18"/>
        <v>237.93443066186217</v>
      </c>
      <c r="R79" s="35">
        <f t="shared" ca="1" si="18"/>
        <v>256.52185186101707</v>
      </c>
      <c r="S79" s="64"/>
      <c r="T79" s="64"/>
      <c r="U79" s="2"/>
      <c r="V79" s="2"/>
      <c r="W79" s="2"/>
      <c r="X79" s="2"/>
    </row>
    <row r="80" spans="2:24" s="1" customFormat="1">
      <c r="B80" s="2" t="s">
        <v>40</v>
      </c>
      <c r="C80" s="2"/>
      <c r="D80" s="75"/>
      <c r="E80" s="75">
        <f t="shared" si="17"/>
        <v>2.824958716678462E-2</v>
      </c>
      <c r="F80" s="75">
        <f t="shared" si="17"/>
        <v>3.1328036322360954E-2</v>
      </c>
      <c r="G80" s="75">
        <f t="shared" si="17"/>
        <v>3.5781648729612786E-2</v>
      </c>
      <c r="H80" s="75">
        <f t="shared" si="17"/>
        <v>6.1975864184904896E-2</v>
      </c>
      <c r="I80" s="75">
        <f t="shared" si="17"/>
        <v>6.6579838499609273E-2</v>
      </c>
      <c r="J80" s="75">
        <f t="shared" si="17"/>
        <v>6.9867446912266706E-2</v>
      </c>
      <c r="K80" s="75">
        <f t="shared" si="17"/>
        <v>5.314696680346187E-2</v>
      </c>
      <c r="L80" s="75">
        <f t="shared" si="17"/>
        <v>4.7911501049017736E-2</v>
      </c>
      <c r="M80" s="75">
        <f t="shared" si="17"/>
        <v>4.9149633328132304E-2</v>
      </c>
      <c r="N80" s="72">
        <f>AVERAGE(F80:M80)</f>
        <v>5.1967616978670819E-2</v>
      </c>
      <c r="O80" s="72">
        <f>N80</f>
        <v>5.1967616978670819E-2</v>
      </c>
      <c r="P80" s="72">
        <f>O80</f>
        <v>5.1967616978670819E-2</v>
      </c>
      <c r="Q80" s="72">
        <f>P80</f>
        <v>5.1967616978670819E-2</v>
      </c>
      <c r="R80" s="72">
        <f>Q80</f>
        <v>5.1967616978670819E-2</v>
      </c>
      <c r="S80" s="64" t="s">
        <v>25</v>
      </c>
      <c r="T80" s="64"/>
      <c r="U80" s="2"/>
      <c r="V80" s="2"/>
      <c r="W80" s="2"/>
      <c r="X80" s="2"/>
    </row>
    <row r="81" spans="2:24" s="1" customFormat="1">
      <c r="B81" s="2"/>
      <c r="C81" s="2"/>
      <c r="D81" s="2"/>
      <c r="E81" s="2"/>
      <c r="F81" s="2"/>
      <c r="G81" s="2"/>
      <c r="H81" s="2"/>
      <c r="I81" s="2"/>
      <c r="J81" s="2"/>
      <c r="K81" s="2"/>
      <c r="L81" s="2"/>
      <c r="M81" s="2"/>
      <c r="N81" s="13"/>
      <c r="O81" s="13"/>
      <c r="P81" s="13"/>
      <c r="Q81" s="13"/>
      <c r="R81" s="13"/>
      <c r="S81" s="64"/>
      <c r="T81" s="64"/>
      <c r="U81" s="2"/>
      <c r="V81" s="2"/>
      <c r="W81" s="2"/>
      <c r="X81" s="2"/>
    </row>
    <row r="82" spans="2:24" s="1" customFormat="1">
      <c r="B82" s="2" t="s">
        <v>20</v>
      </c>
      <c r="C82" s="2"/>
      <c r="D82" s="15"/>
      <c r="E82" s="15">
        <f t="shared" ref="E82:M83" si="19">E52</f>
        <v>265.5</v>
      </c>
      <c r="F82" s="15">
        <f t="shared" si="19"/>
        <v>88.4</v>
      </c>
      <c r="G82" s="15">
        <f t="shared" si="19"/>
        <v>78.2</v>
      </c>
      <c r="H82" s="15">
        <f t="shared" si="19"/>
        <v>67</v>
      </c>
      <c r="I82" s="15">
        <f t="shared" si="19"/>
        <v>459.7</v>
      </c>
      <c r="J82" s="15">
        <f t="shared" si="19"/>
        <v>75.400000000000006</v>
      </c>
      <c r="K82" s="15">
        <f t="shared" si="19"/>
        <v>104.1</v>
      </c>
      <c r="L82" s="15">
        <f t="shared" si="19"/>
        <v>124.6</v>
      </c>
      <c r="M82" s="15">
        <f t="shared" si="19"/>
        <v>114.8</v>
      </c>
      <c r="N82" s="35">
        <f ca="1">N62*N83</f>
        <v>245.05495757117336</v>
      </c>
      <c r="O82" s="35">
        <f t="shared" ref="O82:R82" ca="1" si="20">O62*O83</f>
        <v>262.07361606393476</v>
      </c>
      <c r="P82" s="35">
        <f t="shared" ca="1" si="20"/>
        <v>281.00221507127446</v>
      </c>
      <c r="Q82" s="35">
        <f t="shared" ca="1" si="20"/>
        <v>302.10978576957478</v>
      </c>
      <c r="R82" s="35">
        <f t="shared" ca="1" si="20"/>
        <v>325.71058125287271</v>
      </c>
      <c r="S82" s="64"/>
      <c r="T82" s="64"/>
      <c r="U82" s="2"/>
      <c r="V82" s="2"/>
      <c r="W82" s="2"/>
      <c r="X82" s="2"/>
    </row>
    <row r="83" spans="2:24" s="1" customFormat="1">
      <c r="B83" s="2" t="s">
        <v>40</v>
      </c>
      <c r="C83" s="3"/>
      <c r="D83" s="75"/>
      <c r="E83" s="75">
        <f t="shared" si="19"/>
        <v>0.15658174097664546</v>
      </c>
      <c r="F83" s="75">
        <f t="shared" si="19"/>
        <v>5.0170261066969354E-2</v>
      </c>
      <c r="G83" s="75">
        <f t="shared" si="19"/>
        <v>4.3381781870631311E-2</v>
      </c>
      <c r="H83" s="75">
        <f t="shared" si="19"/>
        <v>3.4260584986704846E-2</v>
      </c>
      <c r="I83" s="75">
        <f t="shared" si="19"/>
        <v>0.23948945037770253</v>
      </c>
      <c r="J83" s="75">
        <f t="shared" si="19"/>
        <v>3.342643081970121E-2</v>
      </c>
      <c r="K83" s="75">
        <f t="shared" si="19"/>
        <v>4.2298159359635934E-2</v>
      </c>
      <c r="L83" s="75">
        <f t="shared" si="19"/>
        <v>4.753004005340454E-2</v>
      </c>
      <c r="M83" s="75">
        <f t="shared" si="19"/>
        <v>3.7317314193581939E-2</v>
      </c>
      <c r="N83" s="72">
        <f>AVERAGE(F83:M83)</f>
        <v>6.5984252841041452E-2</v>
      </c>
      <c r="O83" s="72">
        <f>N83</f>
        <v>6.5984252841041452E-2</v>
      </c>
      <c r="P83" s="72">
        <f>O83</f>
        <v>6.5984252841041452E-2</v>
      </c>
      <c r="Q83" s="72">
        <f>P83</f>
        <v>6.5984252841041452E-2</v>
      </c>
      <c r="R83" s="72">
        <f>Q83</f>
        <v>6.5984252841041452E-2</v>
      </c>
      <c r="S83" s="64" t="s">
        <v>25</v>
      </c>
      <c r="T83" s="64"/>
      <c r="U83" s="2"/>
      <c r="V83" s="2"/>
      <c r="W83" s="2"/>
      <c r="X83" s="2"/>
    </row>
    <row r="84" spans="2:24" s="1" customFormat="1">
      <c r="B84" s="2"/>
      <c r="C84" s="2"/>
      <c r="D84" s="2"/>
      <c r="E84" s="2"/>
      <c r="F84" s="2"/>
      <c r="G84" s="2"/>
      <c r="H84" s="2"/>
      <c r="I84" s="2"/>
      <c r="J84" s="2"/>
      <c r="K84" s="2"/>
      <c r="L84" s="2"/>
      <c r="M84" s="2"/>
      <c r="N84" s="13"/>
      <c r="O84" s="13"/>
      <c r="P84" s="13"/>
      <c r="Q84" s="13"/>
      <c r="R84" s="13"/>
      <c r="S84" s="64"/>
      <c r="T84" s="64"/>
      <c r="U84" s="2"/>
      <c r="V84" s="2"/>
      <c r="W84" s="2"/>
      <c r="X84" s="2"/>
    </row>
    <row r="85" spans="2:24" s="1" customFormat="1">
      <c r="B85" s="2" t="s">
        <v>21</v>
      </c>
      <c r="C85" s="2"/>
      <c r="D85" s="15"/>
      <c r="E85" s="15">
        <f t="shared" ref="E85:M86" si="21">E55</f>
        <v>193.1</v>
      </c>
      <c r="F85" s="15">
        <f t="shared" si="21"/>
        <v>-53.2</v>
      </c>
      <c r="G85" s="15">
        <f t="shared" si="21"/>
        <v>-25.8</v>
      </c>
      <c r="H85" s="15">
        <f t="shared" si="21"/>
        <v>44.9</v>
      </c>
      <c r="I85" s="15">
        <f t="shared" si="21"/>
        <v>-360.5</v>
      </c>
      <c r="J85" s="15">
        <f t="shared" si="21"/>
        <v>-201</v>
      </c>
      <c r="K85" s="15">
        <f t="shared" si="21"/>
        <v>63.9</v>
      </c>
      <c r="L85" s="15">
        <f t="shared" si="21"/>
        <v>-58.9</v>
      </c>
      <c r="M85" s="15">
        <f t="shared" si="21"/>
        <v>-40.6</v>
      </c>
      <c r="N85" s="35">
        <f ca="1">N86*N62</f>
        <v>85.731280374435073</v>
      </c>
      <c r="O85" s="35">
        <f t="shared" ref="O85:R85" ca="1" si="22">O86*O62</f>
        <v>91.685174950985044</v>
      </c>
      <c r="P85" s="35">
        <f t="shared" ca="1" si="22"/>
        <v>98.30725289087809</v>
      </c>
      <c r="Q85" s="35">
        <f t="shared" ca="1" si="22"/>
        <v>105.69163343757086</v>
      </c>
      <c r="R85" s="35">
        <f t="shared" ca="1" si="22"/>
        <v>113.94825650160605</v>
      </c>
      <c r="S85" s="64"/>
      <c r="T85" s="64"/>
      <c r="U85" s="2"/>
      <c r="V85" s="2"/>
      <c r="W85" s="2"/>
      <c r="X85" s="2"/>
    </row>
    <row r="86" spans="2:24" s="1" customFormat="1">
      <c r="B86" s="2" t="s">
        <v>40</v>
      </c>
      <c r="C86" s="3"/>
      <c r="D86" s="75"/>
      <c r="E86" s="75">
        <f t="shared" si="21"/>
        <v>0.1138829912715263</v>
      </c>
      <c r="F86" s="75">
        <f t="shared" si="21"/>
        <v>-3.0192962542565267E-2</v>
      </c>
      <c r="G86" s="75">
        <f t="shared" si="21"/>
        <v>-1.4312659491845113E-2</v>
      </c>
      <c r="H86" s="75">
        <f t="shared" si="21"/>
        <v>2.2959705461239519E-2</v>
      </c>
      <c r="I86" s="75">
        <f t="shared" si="21"/>
        <v>-0.18780932534514197</v>
      </c>
      <c r="J86" s="75">
        <f t="shared" si="21"/>
        <v>-8.9107594094959441E-2</v>
      </c>
      <c r="K86" s="75">
        <f t="shared" si="21"/>
        <v>2.5963999837471049E-2</v>
      </c>
      <c r="L86" s="75">
        <f t="shared" si="21"/>
        <v>-2.2468052641617393E-2</v>
      </c>
      <c r="M86" s="75">
        <f t="shared" si="21"/>
        <v>-1.3197586726998492E-2</v>
      </c>
      <c r="N86" s="72">
        <f>AVERAGE(E86:H86)</f>
        <v>2.3084268674588859E-2</v>
      </c>
      <c r="O86" s="72">
        <f>N86</f>
        <v>2.3084268674588859E-2</v>
      </c>
      <c r="P86" s="72">
        <f>O86</f>
        <v>2.3084268674588859E-2</v>
      </c>
      <c r="Q86" s="72">
        <f>P86</f>
        <v>2.3084268674588859E-2</v>
      </c>
      <c r="R86" s="72">
        <f>Q86</f>
        <v>2.3084268674588859E-2</v>
      </c>
      <c r="S86" s="64" t="s">
        <v>25</v>
      </c>
      <c r="T86" s="64"/>
      <c r="U86" s="2"/>
      <c r="V86" s="2"/>
      <c r="W86" s="2"/>
      <c r="X86" s="2"/>
    </row>
    <row r="87" spans="2:24" s="1" customFormat="1">
      <c r="B87" s="2"/>
      <c r="C87" s="2"/>
      <c r="D87" s="2"/>
      <c r="E87" s="2"/>
      <c r="F87" s="2"/>
      <c r="G87" s="2"/>
      <c r="H87" s="2"/>
      <c r="I87" s="2"/>
      <c r="J87" s="2"/>
      <c r="K87" s="2"/>
      <c r="L87" s="2"/>
      <c r="M87" s="2"/>
      <c r="N87" s="13"/>
      <c r="O87" s="13"/>
      <c r="P87" s="13"/>
      <c r="Q87" s="13"/>
      <c r="R87" s="13"/>
      <c r="S87" s="64"/>
      <c r="T87" s="64"/>
      <c r="U87" s="2"/>
      <c r="V87" s="2"/>
      <c r="W87" s="2"/>
      <c r="X87" s="2"/>
    </row>
    <row r="88" spans="2:24" s="8" customFormat="1">
      <c r="B88" s="153" t="s">
        <v>26</v>
      </c>
      <c r="C88" s="153"/>
      <c r="D88" s="153"/>
      <c r="E88" s="153"/>
      <c r="F88" s="153"/>
      <c r="G88" s="153"/>
      <c r="H88" s="153"/>
      <c r="I88" s="153"/>
      <c r="J88" s="153"/>
      <c r="K88" s="153"/>
      <c r="L88" s="153"/>
      <c r="M88" s="83"/>
      <c r="N88" s="65">
        <f ca="1">N77+N79-N82-N85</f>
        <v>418.61317669445822</v>
      </c>
      <c r="O88" s="65">
        <f t="shared" ref="O88:R88" ca="1" si="23">O77+O79-O82-O85</f>
        <v>453.76411139628567</v>
      </c>
      <c r="P88" s="65">
        <f t="shared" ca="1" si="23"/>
        <v>547.45298077449081</v>
      </c>
      <c r="Q88" s="65">
        <f ca="1">Q77+Q79-Q82-Q85</f>
        <v>652.07030008113395</v>
      </c>
      <c r="R88" s="65">
        <f t="shared" ca="1" si="23"/>
        <v>765.04027471549807</v>
      </c>
      <c r="S88" s="16"/>
      <c r="T88" s="7"/>
      <c r="U88" s="7"/>
      <c r="V88" s="7"/>
      <c r="W88" s="7"/>
      <c r="X88" s="7"/>
    </row>
    <row r="89" spans="2:24" s="8" customFormat="1">
      <c r="B89" s="153" t="s">
        <v>27</v>
      </c>
      <c r="C89" s="153"/>
      <c r="D89" s="153"/>
      <c r="E89" s="153"/>
      <c r="F89" s="153"/>
      <c r="G89" s="153"/>
      <c r="H89" s="153"/>
      <c r="I89" s="153"/>
      <c r="J89" s="153"/>
      <c r="K89" s="153"/>
      <c r="L89" s="153"/>
      <c r="M89" s="83"/>
      <c r="N89" s="65">
        <f ca="1">N88/(1+$C26)^N60</f>
        <v>406.73746443833579</v>
      </c>
      <c r="O89" s="65">
        <f t="shared" ref="O89:Q89" ca="1" si="24">O88/(1+$C26)^O60</f>
        <v>414.05830255452582</v>
      </c>
      <c r="P89" s="65">
        <f t="shared" ca="1" si="24"/>
        <v>469.14624945635182</v>
      </c>
      <c r="Q89" s="65">
        <f t="shared" ca="1" si="24"/>
        <v>524.79043949288246</v>
      </c>
      <c r="R89" s="65">
        <f ca="1">R88/(1+$C26)^R60</f>
        <v>578.23698212459738</v>
      </c>
      <c r="S89" s="16"/>
      <c r="T89" s="7"/>
      <c r="U89" s="7"/>
      <c r="V89" s="7"/>
      <c r="W89" s="7"/>
      <c r="X89" s="7"/>
    </row>
    <row r="90" spans="2:24" s="1" customFormat="1">
      <c r="B90" s="2"/>
      <c r="C90" s="2"/>
      <c r="D90" s="2"/>
      <c r="E90" s="2"/>
      <c r="F90" s="2"/>
      <c r="G90" s="2"/>
      <c r="H90" s="2"/>
      <c r="I90" s="2"/>
      <c r="J90" s="2"/>
      <c r="K90" s="2"/>
      <c r="L90" s="2"/>
      <c r="M90" s="2"/>
      <c r="N90" s="13"/>
      <c r="O90" s="13"/>
      <c r="P90" s="13"/>
      <c r="Q90" s="13"/>
      <c r="R90" s="13"/>
      <c r="S90" s="2"/>
      <c r="T90" s="2"/>
      <c r="U90" s="2"/>
      <c r="V90" s="2"/>
      <c r="W90" s="2"/>
      <c r="X90" s="2"/>
    </row>
    <row r="91" spans="2:24" s="1" customFormat="1">
      <c r="B91" s="153" t="s">
        <v>30</v>
      </c>
      <c r="C91" s="17"/>
      <c r="D91" s="17"/>
      <c r="E91" s="17"/>
      <c r="F91" s="17"/>
      <c r="G91" s="17"/>
      <c r="H91" s="17"/>
      <c r="I91" s="17"/>
      <c r="J91" s="17"/>
      <c r="K91" s="17"/>
      <c r="L91" s="17"/>
      <c r="M91" s="83"/>
      <c r="N91" s="66"/>
      <c r="O91" s="66"/>
      <c r="P91" s="66"/>
      <c r="Q91" s="66"/>
      <c r="R91" s="83">
        <f ca="1">(R88*(1+C27))/(C26-C27)</f>
        <v>16275.537021102293</v>
      </c>
      <c r="S91" s="15"/>
      <c r="T91" s="2"/>
      <c r="U91" s="2"/>
      <c r="V91" s="2"/>
      <c r="W91" s="2"/>
      <c r="X91" s="2"/>
    </row>
    <row r="92" spans="2:24" s="1" customFormat="1">
      <c r="B92" s="153" t="s">
        <v>31</v>
      </c>
      <c r="C92" s="17"/>
      <c r="D92" s="17"/>
      <c r="E92" s="17"/>
      <c r="F92" s="17"/>
      <c r="G92" s="17"/>
      <c r="H92" s="17"/>
      <c r="I92" s="17"/>
      <c r="J92" s="17"/>
      <c r="K92" s="17"/>
      <c r="L92" s="17"/>
      <c r="M92" s="83"/>
      <c r="N92" s="66"/>
      <c r="O92" s="66"/>
      <c r="P92" s="66"/>
      <c r="Q92" s="66"/>
      <c r="R92" s="83">
        <f ca="1">R91/(1+C26)^R60</f>
        <v>12301.46662937339</v>
      </c>
      <c r="S92" s="15"/>
      <c r="T92" s="2"/>
      <c r="U92" s="2"/>
      <c r="V92" s="2"/>
      <c r="W92" s="2"/>
      <c r="X92" s="2"/>
    </row>
    <row r="93" spans="2:24" s="1" customFormat="1">
      <c r="B93" s="153" t="s">
        <v>32</v>
      </c>
      <c r="C93" s="17"/>
      <c r="D93" s="17"/>
      <c r="E93" s="17"/>
      <c r="F93" s="17"/>
      <c r="G93" s="17"/>
      <c r="H93" s="17"/>
      <c r="I93" s="17"/>
      <c r="J93" s="17"/>
      <c r="K93" s="17"/>
      <c r="L93" s="17"/>
      <c r="M93" s="121"/>
      <c r="N93" s="66"/>
      <c r="O93" s="66"/>
      <c r="P93" s="66"/>
      <c r="Q93" s="66"/>
      <c r="R93" s="83">
        <f ca="1">SUM(N89:R89)+R92</f>
        <v>14694.436067440083</v>
      </c>
      <c r="S93" s="15"/>
      <c r="T93" s="2"/>
      <c r="U93" s="2"/>
      <c r="V93" s="2"/>
      <c r="W93" s="2"/>
      <c r="X93" s="2"/>
    </row>
    <row r="94" spans="2:24" s="1" customFormat="1">
      <c r="B94" s="153" t="s">
        <v>33</v>
      </c>
      <c r="C94" s="17"/>
      <c r="D94" s="17"/>
      <c r="E94" s="17"/>
      <c r="F94" s="17"/>
      <c r="G94" s="17"/>
      <c r="H94" s="17"/>
      <c r="I94" s="17"/>
      <c r="J94" s="17"/>
      <c r="K94" s="17"/>
      <c r="L94" s="17"/>
      <c r="M94" s="122"/>
      <c r="N94" s="66"/>
      <c r="O94" s="66"/>
      <c r="P94" s="66"/>
      <c r="Q94" s="66"/>
      <c r="R94" s="83">
        <f>G6</f>
        <v>538.6</v>
      </c>
      <c r="S94" s="15"/>
      <c r="T94" s="2"/>
      <c r="U94" s="2"/>
      <c r="V94" s="2"/>
      <c r="W94" s="2"/>
      <c r="X94" s="2"/>
    </row>
    <row r="95" spans="2:24" s="1" customFormat="1">
      <c r="B95" s="153" t="s">
        <v>34</v>
      </c>
      <c r="C95" s="17"/>
      <c r="D95" s="17"/>
      <c r="E95" s="17"/>
      <c r="F95" s="17"/>
      <c r="G95" s="17"/>
      <c r="H95" s="17"/>
      <c r="I95" s="17"/>
      <c r="J95" s="17"/>
      <c r="K95" s="17"/>
      <c r="L95" s="17"/>
      <c r="M95" s="122"/>
      <c r="N95" s="66"/>
      <c r="O95" s="66"/>
      <c r="P95" s="66"/>
      <c r="Q95" s="66"/>
      <c r="R95" s="83">
        <f>G7</f>
        <v>486.8</v>
      </c>
      <c r="S95" s="15"/>
      <c r="T95" s="2"/>
      <c r="U95" s="2"/>
      <c r="V95" s="2"/>
      <c r="W95" s="2"/>
      <c r="X95" s="2"/>
    </row>
    <row r="96" spans="2:24" s="1" customFormat="1">
      <c r="B96" s="153" t="s">
        <v>35</v>
      </c>
      <c r="C96" s="17"/>
      <c r="D96" s="17"/>
      <c r="E96" s="17"/>
      <c r="F96" s="17"/>
      <c r="G96" s="17"/>
      <c r="H96" s="17"/>
      <c r="I96" s="17"/>
      <c r="J96" s="17"/>
      <c r="K96" s="17"/>
      <c r="L96" s="17"/>
      <c r="M96" s="121"/>
      <c r="N96" s="66"/>
      <c r="O96" s="66"/>
      <c r="P96" s="66"/>
      <c r="Q96" s="66"/>
      <c r="R96" s="83">
        <f ca="1">R93+R94-R95</f>
        <v>14746.236067440084</v>
      </c>
      <c r="S96" s="15"/>
      <c r="T96" s="2"/>
      <c r="U96" s="2"/>
      <c r="V96" s="2"/>
      <c r="W96" s="2"/>
      <c r="X96" s="2"/>
    </row>
    <row r="97" spans="2:24" s="1" customFormat="1">
      <c r="B97" s="7"/>
      <c r="C97" s="2"/>
      <c r="D97" s="2"/>
      <c r="E97" s="2"/>
      <c r="F97" s="2"/>
      <c r="G97" s="2"/>
      <c r="H97" s="2"/>
      <c r="I97" s="2"/>
      <c r="J97" s="2"/>
      <c r="K97" s="2"/>
      <c r="L97" s="2"/>
      <c r="M97" s="2"/>
      <c r="N97" s="13"/>
      <c r="O97" s="13"/>
      <c r="P97" s="13"/>
      <c r="Q97" s="13"/>
      <c r="R97" s="67"/>
      <c r="S97" s="2"/>
      <c r="T97" s="2"/>
      <c r="U97" s="2"/>
      <c r="V97" s="2"/>
      <c r="W97" s="2"/>
      <c r="X97" s="2"/>
    </row>
    <row r="98" spans="2:24" s="1" customFormat="1">
      <c r="B98" s="153" t="s">
        <v>67</v>
      </c>
      <c r="C98" s="17"/>
      <c r="D98" s="17"/>
      <c r="E98" s="17"/>
      <c r="F98" s="17"/>
      <c r="G98" s="17"/>
      <c r="H98" s="17"/>
      <c r="I98" s="17"/>
      <c r="J98" s="17"/>
      <c r="K98" s="17"/>
      <c r="L98" s="17"/>
      <c r="M98" s="122"/>
      <c r="N98" s="66"/>
      <c r="O98" s="66"/>
      <c r="P98" s="127"/>
      <c r="Q98" s="66"/>
      <c r="R98" s="65">
        <v>191</v>
      </c>
      <c r="S98" s="89" t="s">
        <v>227</v>
      </c>
      <c r="T98" s="2"/>
      <c r="U98" s="2"/>
      <c r="V98" s="2"/>
      <c r="W98" s="2"/>
      <c r="X98" s="2"/>
    </row>
    <row r="99" spans="2:24" s="1" customFormat="1">
      <c r="B99" s="153" t="s">
        <v>36</v>
      </c>
      <c r="C99" s="17"/>
      <c r="D99" s="17"/>
      <c r="E99" s="17"/>
      <c r="F99" s="17"/>
      <c r="G99" s="17"/>
      <c r="H99" s="17"/>
      <c r="I99" s="17"/>
      <c r="J99" s="17"/>
      <c r="K99" s="17"/>
      <c r="L99" s="17"/>
      <c r="M99" s="17"/>
      <c r="N99" s="66"/>
      <c r="O99" s="66"/>
      <c r="P99" s="127"/>
      <c r="Q99" s="66"/>
      <c r="R99" s="68">
        <f ca="1">R96/R98</f>
        <v>77.205424436859076</v>
      </c>
      <c r="S99" s="31"/>
      <c r="T99" s="2"/>
      <c r="U99" s="2"/>
      <c r="V99" s="2"/>
      <c r="W99" s="2"/>
      <c r="X99" s="2"/>
    </row>
    <row r="100" spans="2:24" s="1" customFormat="1">
      <c r="B100" s="7"/>
      <c r="C100" s="2"/>
      <c r="D100" s="2"/>
      <c r="E100" s="2"/>
      <c r="F100" s="2"/>
      <c r="G100" s="2"/>
      <c r="H100" s="2"/>
      <c r="I100" s="2"/>
      <c r="J100" s="2"/>
      <c r="K100" s="2"/>
      <c r="L100" s="2"/>
      <c r="M100" s="2"/>
      <c r="N100" s="13"/>
      <c r="O100" s="13"/>
      <c r="P100" s="67"/>
      <c r="Q100" s="13"/>
      <c r="R100" s="123"/>
      <c r="S100" s="31"/>
      <c r="T100" s="2"/>
      <c r="U100" s="2"/>
      <c r="V100" s="2"/>
      <c r="W100" s="2"/>
      <c r="X100" s="2"/>
    </row>
    <row r="101" spans="2:24" s="1" customFormat="1" ht="23">
      <c r="B101" s="161" t="s">
        <v>141</v>
      </c>
      <c r="C101" s="2"/>
      <c r="D101" s="2"/>
      <c r="E101" s="2"/>
      <c r="F101" s="2"/>
      <c r="G101" s="2"/>
      <c r="H101" s="2"/>
      <c r="I101" s="2"/>
      <c r="J101" s="2"/>
      <c r="K101" s="2"/>
      <c r="L101" s="2"/>
      <c r="M101" s="2"/>
      <c r="N101" s="57"/>
      <c r="O101" s="13"/>
      <c r="P101" s="67"/>
      <c r="Q101" s="13"/>
      <c r="R101" s="137"/>
      <c r="S101" s="31"/>
      <c r="T101" s="2"/>
      <c r="U101" s="2"/>
      <c r="V101" s="2"/>
      <c r="W101" s="2"/>
      <c r="X101" s="2"/>
    </row>
    <row r="102" spans="2:24" s="1" customFormat="1">
      <c r="B102" s="7"/>
      <c r="C102" s="2"/>
      <c r="D102" s="2"/>
      <c r="E102" s="2"/>
      <c r="F102" s="2"/>
      <c r="G102" s="2"/>
      <c r="H102" s="2"/>
      <c r="I102" s="2"/>
      <c r="J102" s="2"/>
      <c r="K102" s="2"/>
      <c r="L102" s="2"/>
      <c r="M102" s="2"/>
      <c r="N102" s="57"/>
      <c r="O102" s="13"/>
      <c r="P102" s="67"/>
      <c r="Q102" s="13"/>
      <c r="R102" s="137"/>
      <c r="S102" s="31"/>
      <c r="T102" s="2"/>
      <c r="U102" s="2"/>
      <c r="V102" s="2"/>
      <c r="W102" s="2"/>
      <c r="X102" s="2"/>
    </row>
    <row r="103" spans="2:24" s="1" customFormat="1">
      <c r="B103" s="153"/>
      <c r="C103" s="17"/>
      <c r="D103" s="17"/>
      <c r="E103" s="17"/>
      <c r="F103" s="17"/>
      <c r="G103" s="17"/>
      <c r="H103" s="17"/>
      <c r="I103" s="17"/>
      <c r="J103" s="17"/>
      <c r="K103" s="17"/>
      <c r="L103" s="17"/>
      <c r="M103" s="17"/>
      <c r="N103" s="166">
        <f>E6</f>
        <v>45687</v>
      </c>
      <c r="O103" s="127"/>
      <c r="P103" s="134"/>
      <c r="Q103" s="127"/>
      <c r="R103" s="166">
        <f>E7</f>
        <v>46022</v>
      </c>
      <c r="S103" s="31"/>
      <c r="T103" s="2"/>
      <c r="U103" s="2"/>
      <c r="V103" s="2"/>
      <c r="W103" s="2"/>
      <c r="X103" s="2"/>
    </row>
    <row r="104" spans="2:24" s="1" customFormat="1">
      <c r="B104" s="153" t="s">
        <v>137</v>
      </c>
      <c r="C104" s="17"/>
      <c r="D104" s="17"/>
      <c r="E104" s="17"/>
      <c r="F104" s="17"/>
      <c r="G104" s="17"/>
      <c r="H104" s="17"/>
      <c r="I104" s="17"/>
      <c r="J104" s="17"/>
      <c r="K104" s="17"/>
      <c r="L104" s="17"/>
      <c r="M104" s="17"/>
      <c r="N104" s="126">
        <f>N59</f>
        <v>0.91666666666666663</v>
      </c>
      <c r="O104" s="126"/>
      <c r="P104" s="135"/>
      <c r="Q104" s="126"/>
      <c r="R104" s="126">
        <f>R60</f>
        <v>4.458333333333333</v>
      </c>
      <c r="S104" s="31"/>
      <c r="T104" s="2"/>
      <c r="U104" s="2"/>
      <c r="V104" s="2"/>
      <c r="W104" s="2"/>
      <c r="X104" s="2"/>
    </row>
    <row r="105" spans="2:24" s="1" customFormat="1">
      <c r="B105" s="7"/>
      <c r="C105" s="2"/>
      <c r="D105" s="2"/>
      <c r="E105" s="2"/>
      <c r="F105" s="2"/>
      <c r="G105" s="2"/>
      <c r="H105" s="2"/>
      <c r="I105" s="2"/>
      <c r="J105" s="2"/>
      <c r="K105" s="2"/>
      <c r="L105" s="2"/>
      <c r="M105" s="2"/>
      <c r="N105" s="67"/>
      <c r="O105" s="67"/>
      <c r="P105" s="136"/>
      <c r="Q105" s="67"/>
      <c r="R105" s="137"/>
      <c r="S105" s="31"/>
      <c r="T105" s="2"/>
      <c r="U105" s="2"/>
      <c r="V105" s="2"/>
      <c r="W105" s="2"/>
      <c r="X105" s="2"/>
    </row>
    <row r="106" spans="2:24" s="1" customFormat="1">
      <c r="B106" s="153" t="s">
        <v>134</v>
      </c>
      <c r="C106" s="17"/>
      <c r="D106" s="17"/>
      <c r="E106" s="17"/>
      <c r="F106" s="17"/>
      <c r="G106" s="17"/>
      <c r="H106" s="17"/>
      <c r="I106" s="17"/>
      <c r="J106" s="17"/>
      <c r="K106" s="17"/>
      <c r="L106" s="17"/>
      <c r="M106" s="17"/>
      <c r="N106" s="65">
        <f ca="1">N77</f>
        <v>556.39999999999986</v>
      </c>
      <c r="O106" s="127"/>
      <c r="P106" s="19" t="s">
        <v>149</v>
      </c>
      <c r="Q106" s="47" t="s">
        <v>138</v>
      </c>
      <c r="R106" s="138">
        <v>802</v>
      </c>
      <c r="S106" s="2"/>
      <c r="T106" s="2"/>
      <c r="U106" s="2"/>
      <c r="V106" s="2"/>
      <c r="W106" s="2"/>
      <c r="X106" s="2"/>
    </row>
    <row r="107" spans="2:24" s="1" customFormat="1">
      <c r="B107" s="153"/>
      <c r="C107" s="17"/>
      <c r="D107" s="17"/>
      <c r="E107" s="17"/>
      <c r="F107" s="17"/>
      <c r="G107" s="17"/>
      <c r="H107" s="17"/>
      <c r="I107" s="17"/>
      <c r="J107" s="17"/>
      <c r="K107" s="17"/>
      <c r="L107" s="17"/>
      <c r="M107" s="17"/>
      <c r="N107" s="65"/>
      <c r="O107" s="127"/>
      <c r="P107" s="19" t="s">
        <v>149</v>
      </c>
      <c r="Q107" s="48" t="s">
        <v>14</v>
      </c>
      <c r="R107" s="44">
        <v>885</v>
      </c>
      <c r="S107" s="2"/>
      <c r="T107" s="2"/>
      <c r="U107" s="2"/>
      <c r="V107" s="2"/>
      <c r="W107" s="2"/>
      <c r="X107" s="2"/>
    </row>
    <row r="108" spans="2:24" s="1" customFormat="1">
      <c r="B108" s="153"/>
      <c r="C108" s="17"/>
      <c r="D108" s="17"/>
      <c r="E108" s="17"/>
      <c r="F108" s="17"/>
      <c r="G108" s="17"/>
      <c r="H108" s="17"/>
      <c r="I108" s="17"/>
      <c r="J108" s="17"/>
      <c r="K108" s="17"/>
      <c r="L108" s="17"/>
      <c r="M108" s="17"/>
      <c r="N108" s="65"/>
      <c r="O108" s="127"/>
      <c r="P108" s="19" t="s">
        <v>149</v>
      </c>
      <c r="Q108" s="49" t="s">
        <v>23</v>
      </c>
      <c r="R108" s="45">
        <v>948</v>
      </c>
      <c r="S108" s="2"/>
      <c r="T108" s="2"/>
      <c r="U108" s="2"/>
      <c r="V108" s="2"/>
      <c r="W108" s="2"/>
      <c r="X108" s="2"/>
    </row>
    <row r="109" spans="2:24" s="1" customFormat="1">
      <c r="B109" s="7"/>
      <c r="C109" s="2"/>
      <c r="D109" s="2"/>
      <c r="E109" s="2"/>
      <c r="F109" s="2"/>
      <c r="G109" s="2"/>
      <c r="H109" s="2"/>
      <c r="I109" s="2"/>
      <c r="J109" s="2"/>
      <c r="K109" s="2"/>
      <c r="L109" s="2"/>
      <c r="M109" s="2"/>
      <c r="N109" s="129"/>
      <c r="O109" s="67"/>
      <c r="P109" s="40"/>
      <c r="Q109" s="67"/>
      <c r="R109" s="16"/>
      <c r="S109" s="2"/>
      <c r="T109" s="2"/>
      <c r="U109" s="2"/>
      <c r="V109" s="2"/>
      <c r="W109" s="2"/>
      <c r="X109" s="2"/>
    </row>
    <row r="110" spans="2:24" s="1" customFormat="1">
      <c r="B110" s="153" t="s">
        <v>136</v>
      </c>
      <c r="C110" s="17"/>
      <c r="D110" s="17"/>
      <c r="E110" s="17"/>
      <c r="F110" s="17"/>
      <c r="G110" s="17"/>
      <c r="H110" s="17"/>
      <c r="I110" s="17"/>
      <c r="J110" s="17"/>
      <c r="K110" s="17"/>
      <c r="L110" s="17"/>
      <c r="M110" s="17"/>
      <c r="N110" s="130">
        <v>80</v>
      </c>
      <c r="O110" s="162"/>
      <c r="P110" s="90"/>
      <c r="Q110" s="127"/>
      <c r="R110" s="139">
        <v>80</v>
      </c>
      <c r="S110" s="87" t="s">
        <v>129</v>
      </c>
      <c r="T110" s="87"/>
      <c r="U110" s="2"/>
      <c r="V110" s="2"/>
      <c r="W110" s="2"/>
      <c r="X110" s="2"/>
    </row>
    <row r="111" spans="2:24" s="1" customFormat="1">
      <c r="B111" s="7"/>
      <c r="C111" s="2"/>
      <c r="D111" s="2"/>
      <c r="E111" s="2"/>
      <c r="F111" s="2"/>
      <c r="G111" s="2"/>
      <c r="H111" s="2"/>
      <c r="I111" s="2"/>
      <c r="J111" s="2"/>
      <c r="K111" s="2"/>
      <c r="L111" s="2"/>
      <c r="M111" s="2"/>
      <c r="N111" s="129"/>
      <c r="O111" s="163"/>
      <c r="P111" s="160"/>
      <c r="Q111" s="67"/>
      <c r="R111" s="16"/>
      <c r="S111" s="82" t="s">
        <v>229</v>
      </c>
      <c r="T111" s="3"/>
      <c r="U111" s="2"/>
      <c r="V111" s="2"/>
      <c r="W111" s="2"/>
      <c r="X111" s="2"/>
    </row>
    <row r="112" spans="2:24" s="1" customFormat="1">
      <c r="B112" s="153" t="s">
        <v>135</v>
      </c>
      <c r="C112" s="17"/>
      <c r="D112" s="17"/>
      <c r="E112" s="17"/>
      <c r="F112" s="17"/>
      <c r="G112" s="17"/>
      <c r="H112" s="17"/>
      <c r="I112" s="17"/>
      <c r="J112" s="17"/>
      <c r="K112" s="17"/>
      <c r="L112" s="17"/>
      <c r="M112" s="17"/>
      <c r="N112" s="131">
        <f>N75</f>
        <v>0.2443502824858757</v>
      </c>
      <c r="O112" s="131"/>
      <c r="P112" s="144"/>
      <c r="Q112" s="131"/>
      <c r="R112" s="140">
        <f>R75</f>
        <v>0.21</v>
      </c>
      <c r="S112" s="2"/>
      <c r="T112" s="2"/>
      <c r="U112" s="2"/>
      <c r="V112" s="2"/>
      <c r="W112" s="2"/>
      <c r="X112" s="2"/>
    </row>
    <row r="113" spans="2:24" s="50" customFormat="1">
      <c r="B113" s="7"/>
      <c r="C113" s="2"/>
      <c r="D113" s="2"/>
      <c r="E113" s="2"/>
      <c r="F113" s="2"/>
      <c r="G113" s="2"/>
      <c r="H113" s="2"/>
      <c r="I113" s="2"/>
      <c r="J113" s="2"/>
      <c r="K113" s="2"/>
      <c r="L113" s="2"/>
      <c r="M113" s="13"/>
      <c r="N113" s="124"/>
      <c r="O113" s="67"/>
      <c r="P113" s="40"/>
      <c r="Q113" s="67"/>
      <c r="R113" s="16"/>
      <c r="S113" s="2"/>
      <c r="T113" s="2"/>
      <c r="U113" s="2"/>
      <c r="V113" s="2"/>
      <c r="W113" s="2"/>
      <c r="X113" s="2"/>
    </row>
    <row r="114" spans="2:24" s="50" customFormat="1">
      <c r="B114" s="153" t="s">
        <v>131</v>
      </c>
      <c r="C114" s="17"/>
      <c r="D114" s="17"/>
      <c r="E114" s="17"/>
      <c r="F114" s="17"/>
      <c r="G114" s="17"/>
      <c r="H114" s="17"/>
      <c r="I114" s="17"/>
      <c r="J114" s="17"/>
      <c r="K114" s="17"/>
      <c r="L114" s="17"/>
      <c r="M114" s="17"/>
      <c r="N114" s="132">
        <f ca="1">N106-(N110*(1-N112))</f>
        <v>495.9480225988699</v>
      </c>
      <c r="O114" s="132"/>
      <c r="P114" s="145"/>
      <c r="Q114" s="47" t="s">
        <v>138</v>
      </c>
      <c r="R114" s="138">
        <f>R106-(R110*(1-R112))</f>
        <v>738.8</v>
      </c>
      <c r="S114" s="2"/>
      <c r="T114" s="2"/>
      <c r="U114" s="2"/>
      <c r="V114" s="2"/>
      <c r="W114" s="2"/>
      <c r="X114" s="2"/>
    </row>
    <row r="115" spans="2:24" s="50" customFormat="1">
      <c r="B115" s="153"/>
      <c r="C115" s="17"/>
      <c r="D115" s="17"/>
      <c r="E115" s="17"/>
      <c r="F115" s="17"/>
      <c r="G115" s="17"/>
      <c r="H115" s="17"/>
      <c r="I115" s="17"/>
      <c r="J115" s="17"/>
      <c r="K115" s="17"/>
      <c r="L115" s="17"/>
      <c r="M115" s="17"/>
      <c r="N115" s="132"/>
      <c r="O115" s="132"/>
      <c r="P115" s="145"/>
      <c r="Q115" s="48" t="s">
        <v>14</v>
      </c>
      <c r="R115" s="154">
        <f>R107-(R110*(1-R112))</f>
        <v>821.8</v>
      </c>
      <c r="S115" s="2"/>
      <c r="T115" s="2"/>
      <c r="U115" s="2"/>
      <c r="V115" s="2"/>
      <c r="W115" s="2"/>
      <c r="X115" s="2"/>
    </row>
    <row r="116" spans="2:24" s="50" customFormat="1">
      <c r="B116" s="153"/>
      <c r="C116" s="17"/>
      <c r="D116" s="17"/>
      <c r="E116" s="17"/>
      <c r="F116" s="17"/>
      <c r="G116" s="17"/>
      <c r="H116" s="17"/>
      <c r="I116" s="17"/>
      <c r="J116" s="17"/>
      <c r="K116" s="17"/>
      <c r="L116" s="17"/>
      <c r="M116" s="17"/>
      <c r="N116" s="132"/>
      <c r="O116" s="132"/>
      <c r="P116" s="145"/>
      <c r="Q116" s="49" t="s">
        <v>23</v>
      </c>
      <c r="R116" s="155">
        <f>R108-(R110*(1-R112))</f>
        <v>884.8</v>
      </c>
      <c r="S116" s="2"/>
      <c r="T116" s="2"/>
      <c r="U116" s="2"/>
      <c r="V116" s="2"/>
      <c r="W116" s="2"/>
      <c r="X116" s="2"/>
    </row>
    <row r="117" spans="2:24" s="50" customFormat="1">
      <c r="B117" s="7"/>
      <c r="C117" s="2"/>
      <c r="D117" s="2"/>
      <c r="E117" s="2"/>
      <c r="F117" s="2"/>
      <c r="G117" s="2"/>
      <c r="H117" s="2"/>
      <c r="I117" s="2"/>
      <c r="J117" s="2"/>
      <c r="K117" s="2"/>
      <c r="L117" s="2"/>
      <c r="M117" s="2"/>
      <c r="N117" s="124"/>
      <c r="O117" s="124"/>
      <c r="P117" s="146"/>
      <c r="Q117" s="124"/>
      <c r="R117" s="141"/>
      <c r="S117" s="2"/>
      <c r="T117" s="2"/>
      <c r="U117" s="2"/>
      <c r="V117" s="2"/>
      <c r="W117" s="2"/>
      <c r="X117" s="2"/>
    </row>
    <row r="118" spans="2:24" s="50" customFormat="1">
      <c r="B118" s="153" t="s">
        <v>154</v>
      </c>
      <c r="C118" s="17"/>
      <c r="D118" s="17"/>
      <c r="E118" s="17"/>
      <c r="F118" s="17"/>
      <c r="G118" s="17"/>
      <c r="H118" s="17"/>
      <c r="I118" s="17"/>
      <c r="J118" s="17"/>
      <c r="K118" s="17"/>
      <c r="L118" s="17"/>
      <c r="M118" s="17"/>
      <c r="N118" s="132">
        <f>E9</f>
        <v>190.80638400000001</v>
      </c>
      <c r="O118" s="132"/>
      <c r="P118" s="145"/>
      <c r="Q118" s="132"/>
      <c r="R118" s="142">
        <f>R98</f>
        <v>191</v>
      </c>
      <c r="S118" s="2"/>
      <c r="T118" s="2"/>
      <c r="U118" s="2"/>
      <c r="V118" s="2"/>
      <c r="W118" s="2"/>
      <c r="X118" s="2"/>
    </row>
    <row r="119" spans="2:24" s="50" customFormat="1">
      <c r="B119" s="7"/>
      <c r="C119" s="2"/>
      <c r="D119" s="2"/>
      <c r="E119" s="2"/>
      <c r="F119" s="2"/>
      <c r="G119" s="2"/>
      <c r="H119" s="2"/>
      <c r="I119" s="2"/>
      <c r="J119" s="2"/>
      <c r="K119" s="2"/>
      <c r="L119" s="7">
        <v>2023</v>
      </c>
      <c r="M119" s="7">
        <v>2024</v>
      </c>
      <c r="N119" s="124"/>
      <c r="O119" s="124"/>
      <c r="P119" s="146"/>
      <c r="Q119" s="124"/>
      <c r="R119" s="141"/>
      <c r="S119" s="2"/>
      <c r="T119" s="2"/>
      <c r="U119" s="2"/>
      <c r="V119" s="2"/>
      <c r="W119" s="2"/>
      <c r="X119" s="2"/>
    </row>
    <row r="120" spans="2:24" s="50" customFormat="1">
      <c r="B120" s="153" t="s">
        <v>132</v>
      </c>
      <c r="C120" s="17"/>
      <c r="D120" s="17"/>
      <c r="E120" s="17"/>
      <c r="F120" s="153"/>
      <c r="G120" s="153"/>
      <c r="H120" s="153"/>
      <c r="I120" s="153"/>
      <c r="J120" s="153"/>
      <c r="K120" s="153"/>
      <c r="L120" s="153">
        <f>IS!I28</f>
        <v>2.23</v>
      </c>
      <c r="M120" s="153">
        <f>IS!J28</f>
        <v>2.4300000000000002</v>
      </c>
      <c r="N120" s="126">
        <f ca="1">N114/N118</f>
        <v>2.5992213268863682</v>
      </c>
      <c r="O120" s="126"/>
      <c r="P120" s="147"/>
      <c r="Q120" s="47" t="s">
        <v>138</v>
      </c>
      <c r="R120" s="149">
        <f>R114/R118</f>
        <v>3.8680628272251307</v>
      </c>
      <c r="S120" s="2"/>
      <c r="T120" s="2"/>
      <c r="U120" s="2"/>
      <c r="V120" s="2"/>
      <c r="W120" s="2"/>
      <c r="X120" s="2"/>
    </row>
    <row r="121" spans="2:24" s="50" customFormat="1">
      <c r="B121" s="153"/>
      <c r="C121" s="17"/>
      <c r="D121" s="17"/>
      <c r="E121" s="17"/>
      <c r="F121" s="17"/>
      <c r="G121" s="17"/>
      <c r="H121" s="17"/>
      <c r="I121" s="17"/>
      <c r="J121" s="17"/>
      <c r="K121" s="17"/>
      <c r="L121" s="17"/>
      <c r="M121" s="17"/>
      <c r="N121" s="126"/>
      <c r="O121" s="126"/>
      <c r="P121" s="147"/>
      <c r="Q121" s="48" t="s">
        <v>14</v>
      </c>
      <c r="R121" s="150">
        <f>R115/R118</f>
        <v>4.3026178010471199</v>
      </c>
      <c r="S121" s="2"/>
      <c r="T121" s="2"/>
      <c r="U121" s="2"/>
      <c r="V121" s="2"/>
      <c r="W121" s="2"/>
      <c r="X121" s="2"/>
    </row>
    <row r="122" spans="2:24" s="50" customFormat="1">
      <c r="B122" s="153"/>
      <c r="C122" s="17"/>
      <c r="D122" s="17"/>
      <c r="E122" s="17"/>
      <c r="F122" s="17"/>
      <c r="G122" s="17"/>
      <c r="H122" s="17"/>
      <c r="I122" s="17"/>
      <c r="J122" s="17"/>
      <c r="K122" s="17"/>
      <c r="L122" s="17"/>
      <c r="M122" s="17"/>
      <c r="N122" s="126"/>
      <c r="O122" s="126"/>
      <c r="P122" s="147"/>
      <c r="Q122" s="49" t="s">
        <v>23</v>
      </c>
      <c r="R122" s="151">
        <f>R116/R118</f>
        <v>4.6324607329842928</v>
      </c>
      <c r="S122" s="2"/>
      <c r="T122" s="2"/>
      <c r="U122" s="2"/>
      <c r="V122" s="2"/>
      <c r="W122" s="2"/>
      <c r="X122" s="2"/>
    </row>
    <row r="123" spans="2:24" s="50" customFormat="1">
      <c r="B123" s="7"/>
      <c r="C123" s="2"/>
      <c r="D123" s="2"/>
      <c r="E123" s="2"/>
      <c r="F123" s="2"/>
      <c r="G123" s="2"/>
      <c r="H123" s="2"/>
      <c r="I123" s="2"/>
      <c r="J123" s="2"/>
      <c r="K123" s="2"/>
      <c r="L123" s="7">
        <v>2023</v>
      </c>
      <c r="M123" s="7">
        <v>2024</v>
      </c>
      <c r="N123" s="125"/>
      <c r="O123" s="125"/>
      <c r="P123" s="148"/>
      <c r="Q123" s="125"/>
      <c r="R123" s="143"/>
      <c r="S123" s="2"/>
      <c r="T123" s="2"/>
      <c r="U123" s="2"/>
      <c r="V123" s="2"/>
      <c r="W123" s="2"/>
      <c r="X123" s="2"/>
    </row>
    <row r="124" spans="2:24" s="50" customFormat="1">
      <c r="B124" s="153" t="s">
        <v>155</v>
      </c>
      <c r="C124" s="17"/>
      <c r="D124" s="17"/>
      <c r="E124" s="17"/>
      <c r="F124" s="17"/>
      <c r="G124" s="17"/>
      <c r="H124" s="17"/>
      <c r="I124" s="17"/>
      <c r="J124" s="17"/>
      <c r="K124" s="153"/>
      <c r="L124" s="127">
        <v>37.68</v>
      </c>
      <c r="M124" s="153">
        <v>32.96</v>
      </c>
      <c r="N124" s="165">
        <f>E8</f>
        <v>37.590000000000003</v>
      </c>
      <c r="O124" s="126"/>
      <c r="P124" s="147"/>
      <c r="Q124" s="126"/>
      <c r="R124" s="133"/>
      <c r="S124" s="2"/>
      <c r="T124" s="2"/>
      <c r="U124" s="2"/>
      <c r="V124" s="2"/>
      <c r="W124" s="2"/>
      <c r="X124" s="2"/>
    </row>
    <row r="125" spans="2:24" s="50" customFormat="1">
      <c r="B125" s="7"/>
      <c r="C125" s="2"/>
      <c r="D125" s="2"/>
      <c r="E125" s="2"/>
      <c r="F125" s="2"/>
      <c r="G125" s="2"/>
      <c r="H125" s="2"/>
      <c r="I125" s="2"/>
      <c r="J125" s="2"/>
      <c r="K125" s="7"/>
      <c r="L125" s="67"/>
      <c r="M125" s="7"/>
      <c r="N125" s="125"/>
      <c r="O125" s="125"/>
      <c r="P125" s="148"/>
      <c r="Q125" s="125"/>
      <c r="R125" s="143"/>
      <c r="S125" s="2"/>
      <c r="T125" s="2"/>
      <c r="U125" s="2"/>
      <c r="V125" s="2"/>
      <c r="W125" s="2"/>
      <c r="X125" s="2"/>
    </row>
    <row r="126" spans="2:24" s="50" customFormat="1">
      <c r="B126" s="153" t="s">
        <v>157</v>
      </c>
      <c r="C126" s="17"/>
      <c r="D126" s="17"/>
      <c r="E126" s="17"/>
      <c r="F126" s="17"/>
      <c r="G126" s="17"/>
      <c r="H126" s="17"/>
      <c r="I126" s="17"/>
      <c r="J126" s="17"/>
      <c r="K126" s="153"/>
      <c r="L126" s="127"/>
      <c r="M126" s="153"/>
      <c r="N126" s="126"/>
      <c r="O126" s="126">
        <f ca="1">AVERAGE(H120:N120)</f>
        <v>2.4197404422954563</v>
      </c>
      <c r="P126" s="147"/>
      <c r="Q126" s="126"/>
      <c r="R126" s="133"/>
      <c r="S126" s="2"/>
      <c r="T126" s="2"/>
      <c r="U126" s="2"/>
      <c r="V126" s="2"/>
      <c r="W126" s="2"/>
      <c r="X126" s="2"/>
    </row>
    <row r="127" spans="2:24" s="50" customFormat="1">
      <c r="B127" s="153" t="s">
        <v>158</v>
      </c>
      <c r="C127" s="17"/>
      <c r="D127" s="17"/>
      <c r="E127" s="17"/>
      <c r="F127" s="17"/>
      <c r="G127" s="17"/>
      <c r="H127" s="17"/>
      <c r="I127" s="17"/>
      <c r="J127" s="17"/>
      <c r="K127" s="153"/>
      <c r="L127" s="127"/>
      <c r="M127" s="153"/>
      <c r="N127" s="126"/>
      <c r="O127" s="126">
        <f>AVERAGE(L124:N124)</f>
        <v>36.076666666666668</v>
      </c>
      <c r="P127" s="147"/>
      <c r="Q127" s="126"/>
      <c r="R127" s="133"/>
      <c r="S127" s="2"/>
      <c r="T127" s="2"/>
      <c r="U127" s="2"/>
      <c r="V127" s="2"/>
      <c r="W127" s="2"/>
      <c r="X127" s="2"/>
    </row>
    <row r="128" spans="2:24" s="50" customFormat="1">
      <c r="B128" s="7"/>
      <c r="C128" s="2"/>
      <c r="D128" s="2"/>
      <c r="E128" s="2"/>
      <c r="F128" s="2"/>
      <c r="G128" s="2"/>
      <c r="H128" s="2"/>
      <c r="I128" s="2"/>
      <c r="J128" s="2"/>
      <c r="K128" s="7"/>
      <c r="L128" s="67"/>
      <c r="M128" s="7"/>
      <c r="N128" s="125"/>
      <c r="O128" s="125"/>
      <c r="P128" s="148"/>
      <c r="Q128" s="125"/>
      <c r="R128" s="143"/>
      <c r="S128" s="2"/>
      <c r="T128" s="2"/>
      <c r="U128" s="2"/>
      <c r="V128" s="2"/>
      <c r="W128" s="2"/>
      <c r="X128" s="2"/>
    </row>
    <row r="129" spans="2:24" s="50" customFormat="1">
      <c r="B129" s="153" t="s">
        <v>160</v>
      </c>
      <c r="C129" s="153"/>
      <c r="D129" s="127">
        <v>1.25</v>
      </c>
      <c r="E129" s="153"/>
      <c r="F129" s="17"/>
      <c r="G129" s="17"/>
      <c r="H129" s="17"/>
      <c r="I129" s="17"/>
      <c r="J129" s="17"/>
      <c r="K129" s="153"/>
      <c r="L129" s="127"/>
      <c r="M129" s="153"/>
      <c r="N129" s="126"/>
      <c r="O129" s="126">
        <f ca="1">O126*D129</f>
        <v>3.0246755528693203</v>
      </c>
      <c r="P129" s="147"/>
      <c r="Q129" s="126"/>
      <c r="R129" s="133"/>
      <c r="S129" s="2"/>
      <c r="T129" s="2"/>
      <c r="U129" s="2"/>
      <c r="V129" s="2"/>
      <c r="W129" s="2"/>
      <c r="X129" s="2"/>
    </row>
    <row r="130" spans="2:24" s="50" customFormat="1">
      <c r="B130" s="153" t="s">
        <v>161</v>
      </c>
      <c r="C130" s="153"/>
      <c r="D130" s="127">
        <v>0.75</v>
      </c>
      <c r="E130" s="153"/>
      <c r="F130" s="17"/>
      <c r="G130" s="17"/>
      <c r="H130" s="17"/>
      <c r="I130" s="17"/>
      <c r="J130" s="17"/>
      <c r="K130" s="153"/>
      <c r="L130" s="127"/>
      <c r="M130" s="153"/>
      <c r="N130" s="126"/>
      <c r="O130" s="126">
        <f>O127*D130</f>
        <v>27.057500000000001</v>
      </c>
      <c r="P130" s="147"/>
      <c r="Q130" s="126"/>
      <c r="R130" s="133"/>
      <c r="S130" s="2"/>
      <c r="T130" s="2"/>
      <c r="U130" s="2"/>
      <c r="V130" s="2"/>
      <c r="W130" s="2"/>
      <c r="X130" s="2"/>
    </row>
    <row r="131" spans="2:24" s="50" customFormat="1">
      <c r="B131" s="7"/>
      <c r="C131" s="2"/>
      <c r="D131" s="2"/>
      <c r="E131" s="2"/>
      <c r="F131" s="2"/>
      <c r="G131" s="2"/>
      <c r="H131" s="2"/>
      <c r="I131" s="2"/>
      <c r="J131" s="2"/>
      <c r="K131" s="2"/>
      <c r="L131" s="2"/>
      <c r="M131" s="2"/>
      <c r="N131" s="125"/>
      <c r="O131" s="125"/>
      <c r="P131" s="148"/>
      <c r="Q131" s="125"/>
      <c r="R131" s="143"/>
      <c r="S131" s="2"/>
      <c r="T131" s="2"/>
      <c r="U131" s="2"/>
      <c r="V131" s="2"/>
      <c r="W131" s="2"/>
      <c r="X131" s="2"/>
    </row>
    <row r="132" spans="2:24" s="50" customFormat="1">
      <c r="B132" s="153" t="s">
        <v>156</v>
      </c>
      <c r="C132" s="17"/>
      <c r="D132" s="17"/>
      <c r="E132" s="17"/>
      <c r="F132" s="17"/>
      <c r="G132" s="17"/>
      <c r="H132" s="17"/>
      <c r="I132" s="17"/>
      <c r="J132" s="17"/>
      <c r="K132" s="17"/>
      <c r="L132" s="17"/>
      <c r="M132" s="17"/>
      <c r="N132" s="133"/>
      <c r="O132" s="153"/>
      <c r="P132" s="152"/>
      <c r="Q132" s="47" t="s">
        <v>138</v>
      </c>
      <c r="R132" s="156">
        <f ca="1">R120/O129</f>
        <v>1.2788356171146165</v>
      </c>
      <c r="S132" s="2"/>
      <c r="T132" s="2"/>
      <c r="U132" s="2"/>
      <c r="V132" s="2"/>
      <c r="W132" s="2"/>
      <c r="X132" s="2"/>
    </row>
    <row r="133" spans="2:24" s="50" customFormat="1">
      <c r="B133" s="133"/>
      <c r="C133" s="17"/>
      <c r="D133" s="128"/>
      <c r="E133" s="17"/>
      <c r="F133" s="17"/>
      <c r="G133" s="17"/>
      <c r="H133" s="17"/>
      <c r="I133" s="17"/>
      <c r="J133" s="17"/>
      <c r="K133" s="17"/>
      <c r="L133" s="17"/>
      <c r="M133" s="17"/>
      <c r="N133" s="133"/>
      <c r="O133" s="153"/>
      <c r="P133" s="152"/>
      <c r="Q133" s="48" t="s">
        <v>14</v>
      </c>
      <c r="R133" s="157">
        <f ca="1">R121/O129</f>
        <v>1.4225055632712393</v>
      </c>
      <c r="S133" s="2"/>
      <c r="T133" s="2"/>
      <c r="U133" s="2"/>
      <c r="V133" s="2"/>
      <c r="W133" s="2"/>
      <c r="X133" s="2"/>
    </row>
    <row r="134" spans="2:24" s="50" customFormat="1">
      <c r="B134" s="153"/>
      <c r="C134" s="17"/>
      <c r="D134" s="17"/>
      <c r="E134" s="17"/>
      <c r="F134" s="17"/>
      <c r="G134" s="17"/>
      <c r="H134" s="17"/>
      <c r="I134" s="17"/>
      <c r="J134" s="17"/>
      <c r="K134" s="17"/>
      <c r="L134" s="17"/>
      <c r="M134" s="17"/>
      <c r="N134" s="133"/>
      <c r="O134" s="153"/>
      <c r="P134" s="152"/>
      <c r="Q134" s="49" t="s">
        <v>23</v>
      </c>
      <c r="R134" s="158">
        <f ca="1">R122/O129</f>
        <v>1.5315562452937366</v>
      </c>
      <c r="S134" s="2"/>
      <c r="T134" s="2"/>
      <c r="U134" s="2"/>
      <c r="V134" s="2"/>
      <c r="W134" s="2"/>
      <c r="X134" s="2"/>
    </row>
    <row r="135" spans="2:24" s="50" customFormat="1">
      <c r="B135" s="7"/>
      <c r="C135" s="2"/>
      <c r="D135" s="2"/>
      <c r="E135" s="2"/>
      <c r="F135" s="2"/>
      <c r="G135" s="2"/>
      <c r="H135" s="2"/>
      <c r="I135" s="2"/>
      <c r="J135" s="2"/>
      <c r="K135" s="2"/>
      <c r="L135" s="2"/>
      <c r="M135" s="2"/>
      <c r="N135" s="159"/>
      <c r="O135" s="7"/>
      <c r="P135" s="136"/>
      <c r="Q135" s="67"/>
      <c r="R135" s="16"/>
      <c r="S135" s="2"/>
      <c r="T135" s="2"/>
      <c r="U135" s="2"/>
      <c r="V135" s="2"/>
      <c r="W135" s="2"/>
      <c r="X135" s="2"/>
    </row>
    <row r="136" spans="2:24" s="50" customFormat="1">
      <c r="B136" s="153" t="s">
        <v>142</v>
      </c>
      <c r="C136" s="17"/>
      <c r="D136" s="17"/>
      <c r="E136" s="17"/>
      <c r="F136" s="17"/>
      <c r="G136" s="17"/>
      <c r="H136" s="17"/>
      <c r="I136" s="17"/>
      <c r="J136" s="17"/>
      <c r="K136" s="17"/>
      <c r="L136" s="17"/>
      <c r="M136" s="17"/>
      <c r="N136" s="133"/>
      <c r="O136" s="153"/>
      <c r="P136" s="152"/>
      <c r="Q136" s="47" t="s">
        <v>138</v>
      </c>
      <c r="R136" s="149">
        <f ca="1">R132*O130</f>
        <v>34.602094710078738</v>
      </c>
      <c r="S136" s="2"/>
      <c r="T136" s="2"/>
      <c r="U136" s="2"/>
      <c r="V136" s="2"/>
      <c r="W136" s="2"/>
      <c r="X136" s="2"/>
    </row>
    <row r="137" spans="2:24" s="50" customFormat="1">
      <c r="B137" s="133"/>
      <c r="C137" s="17"/>
      <c r="D137" s="128"/>
      <c r="E137" s="17"/>
      <c r="F137" s="17"/>
      <c r="G137" s="17"/>
      <c r="H137" s="17"/>
      <c r="I137" s="17"/>
      <c r="J137" s="17"/>
      <c r="K137" s="17"/>
      <c r="L137" s="17"/>
      <c r="M137" s="17"/>
      <c r="N137" s="133"/>
      <c r="O137" s="153"/>
      <c r="P137" s="152"/>
      <c r="Q137" s="48" t="s">
        <v>14</v>
      </c>
      <c r="R137" s="150">
        <f ca="1">R133*O130</f>
        <v>38.489444278211558</v>
      </c>
      <c r="S137" s="2"/>
      <c r="T137" s="2"/>
      <c r="U137" s="2"/>
      <c r="V137" s="2"/>
      <c r="W137" s="2"/>
      <c r="X137" s="2"/>
    </row>
    <row r="138" spans="2:24" s="50" customFormat="1">
      <c r="B138" s="153"/>
      <c r="C138" s="17"/>
      <c r="D138" s="17"/>
      <c r="E138" s="17"/>
      <c r="F138" s="17"/>
      <c r="G138" s="17"/>
      <c r="H138" s="17"/>
      <c r="I138" s="17"/>
      <c r="J138" s="17"/>
      <c r="K138" s="17"/>
      <c r="L138" s="17"/>
      <c r="M138" s="17"/>
      <c r="N138" s="133"/>
      <c r="O138" s="153"/>
      <c r="P138" s="152"/>
      <c r="Q138" s="49" t="s">
        <v>23</v>
      </c>
      <c r="R138" s="151">
        <f ca="1">R134*O130</f>
        <v>41.440083107035278</v>
      </c>
      <c r="S138" s="2"/>
      <c r="T138" s="2"/>
      <c r="U138" s="2"/>
      <c r="V138" s="2"/>
      <c r="W138" s="2"/>
      <c r="X138" s="2"/>
    </row>
    <row r="139" spans="2:24" s="50" customFormat="1">
      <c r="B139" s="2"/>
      <c r="C139" s="2"/>
      <c r="D139" s="2"/>
      <c r="E139" s="2"/>
      <c r="F139" s="2"/>
      <c r="G139" s="2"/>
      <c r="H139" s="2"/>
      <c r="I139" s="2"/>
      <c r="J139" s="2"/>
      <c r="K139" s="2"/>
      <c r="L139" s="2"/>
      <c r="M139" s="2"/>
      <c r="N139" s="2"/>
      <c r="O139" s="2"/>
      <c r="P139" s="2"/>
      <c r="Q139" s="2"/>
      <c r="R139" s="2"/>
      <c r="S139" s="2"/>
      <c r="T139" s="2"/>
      <c r="U139" s="2"/>
      <c r="V139" s="2"/>
      <c r="W139" s="2"/>
      <c r="X139" s="2"/>
    </row>
    <row r="140" spans="2:24" s="50" customFormat="1">
      <c r="B140" s="2"/>
      <c r="C140" s="2"/>
      <c r="D140" s="2"/>
      <c r="E140" s="2"/>
      <c r="F140" s="2"/>
      <c r="G140" s="2"/>
      <c r="H140" s="2"/>
      <c r="I140" s="2"/>
      <c r="J140" s="2"/>
      <c r="K140" s="2"/>
      <c r="L140" s="2"/>
      <c r="M140" s="2"/>
      <c r="N140" s="2"/>
      <c r="O140" s="2"/>
      <c r="P140" s="2"/>
      <c r="Q140" s="2"/>
      <c r="R140" s="2"/>
      <c r="S140" s="2"/>
      <c r="T140" s="2"/>
      <c r="U140" s="2"/>
      <c r="V140" s="2"/>
      <c r="W140" s="2"/>
      <c r="X140" s="2"/>
    </row>
    <row r="141" spans="2:24" s="50" customFormat="1">
      <c r="B141" s="2"/>
      <c r="C141" s="2"/>
      <c r="D141" s="2"/>
      <c r="E141" s="2"/>
      <c r="F141" s="2"/>
      <c r="G141" s="2"/>
      <c r="H141" s="2"/>
      <c r="I141" s="2"/>
      <c r="J141" s="2"/>
      <c r="K141" s="2"/>
      <c r="L141" s="2"/>
      <c r="M141" s="2"/>
      <c r="N141" s="2"/>
      <c r="O141" s="2"/>
      <c r="P141" s="2"/>
      <c r="Q141" s="2"/>
      <c r="R141" s="2"/>
      <c r="S141" s="2"/>
      <c r="T141" s="2"/>
      <c r="U141" s="2"/>
      <c r="V141" s="2"/>
      <c r="W141" s="2"/>
      <c r="X141" s="2"/>
    </row>
    <row r="142" spans="2:24" s="50" customFormat="1">
      <c r="B142" s="2" t="s">
        <v>230</v>
      </c>
      <c r="C142" s="2"/>
      <c r="D142" s="2"/>
      <c r="E142" s="2"/>
      <c r="F142" s="2"/>
      <c r="G142" s="2"/>
      <c r="H142" s="2"/>
      <c r="I142" s="2"/>
      <c r="J142" s="2"/>
      <c r="K142" s="2"/>
      <c r="L142" s="2"/>
      <c r="M142" s="2"/>
      <c r="N142" s="2"/>
      <c r="O142" s="2"/>
      <c r="P142" s="2"/>
      <c r="Q142" s="2"/>
      <c r="R142" s="2"/>
      <c r="S142" s="2"/>
      <c r="T142" s="2"/>
      <c r="U142" s="2"/>
      <c r="V142" s="2"/>
      <c r="W142" s="2"/>
      <c r="X142" s="2"/>
    </row>
    <row r="143" spans="2:24" s="50" customFormat="1">
      <c r="B143" s="2"/>
      <c r="C143" s="2"/>
      <c r="D143" s="2"/>
      <c r="E143" s="2"/>
      <c r="F143" s="2"/>
      <c r="G143" s="2"/>
      <c r="H143" s="2"/>
      <c r="I143" s="2"/>
      <c r="J143" s="2"/>
      <c r="K143" s="2"/>
      <c r="L143" s="2"/>
      <c r="M143" s="2"/>
      <c r="N143" s="2"/>
      <c r="O143" s="2"/>
      <c r="P143" s="2"/>
      <c r="Q143" s="2"/>
      <c r="R143" s="2"/>
      <c r="S143" s="2"/>
      <c r="T143" s="2"/>
      <c r="U143" s="2"/>
      <c r="V143" s="2"/>
      <c r="W143" s="2"/>
      <c r="X143" s="2"/>
    </row>
    <row r="144" spans="2:24" s="50" customFormat="1">
      <c r="B144" s="9"/>
      <c r="C144" s="9"/>
      <c r="D144" s="9"/>
      <c r="E144" s="9"/>
      <c r="F144" s="9"/>
      <c r="G144" s="9"/>
      <c r="H144" s="9"/>
      <c r="I144" s="9"/>
      <c r="J144" s="9"/>
      <c r="K144" s="9"/>
      <c r="L144" s="9"/>
      <c r="M144" s="9"/>
      <c r="N144" s="9"/>
      <c r="O144" s="9"/>
      <c r="P144" s="9"/>
      <c r="Q144" s="9"/>
      <c r="R144" s="9"/>
      <c r="S144" s="9"/>
      <c r="T144" s="9"/>
      <c r="U144" s="9"/>
      <c r="V144" s="9"/>
      <c r="W144" s="9"/>
      <c r="X144" s="9"/>
    </row>
    <row r="145" spans="2:24" s="50" customFormat="1">
      <c r="B145" s="9"/>
      <c r="C145" s="9"/>
      <c r="D145" s="9"/>
      <c r="E145" s="9"/>
      <c r="F145" s="9"/>
      <c r="G145" s="9"/>
      <c r="H145" s="9"/>
      <c r="I145" s="9"/>
      <c r="J145" s="9"/>
      <c r="K145" s="9"/>
      <c r="L145" s="9"/>
      <c r="M145" s="9"/>
      <c r="N145" s="9"/>
      <c r="O145" s="9"/>
      <c r="P145" s="9"/>
      <c r="Q145" s="9"/>
      <c r="R145" s="9"/>
      <c r="S145" s="9"/>
      <c r="T145" s="9"/>
      <c r="U145" s="9"/>
      <c r="V145" s="9"/>
      <c r="W145" s="9"/>
      <c r="X145" s="9"/>
    </row>
    <row r="146" spans="2:24" s="50" customFormat="1">
      <c r="B146" s="9"/>
      <c r="C146" s="9"/>
      <c r="D146" s="9"/>
      <c r="E146" s="9"/>
      <c r="F146" s="9"/>
      <c r="G146" s="9"/>
      <c r="H146" s="9"/>
      <c r="I146" s="9"/>
      <c r="J146" s="9"/>
      <c r="K146" s="9"/>
      <c r="L146" s="9"/>
      <c r="M146" s="9"/>
      <c r="N146" s="9"/>
      <c r="O146" s="9"/>
      <c r="P146" s="9"/>
      <c r="Q146" s="9"/>
      <c r="R146" s="9"/>
      <c r="S146" s="9"/>
      <c r="T146" s="9"/>
      <c r="U146" s="9"/>
      <c r="V146" s="9"/>
      <c r="W146" s="9"/>
      <c r="X146" s="9"/>
    </row>
    <row r="147" spans="2:24" s="50" customFormat="1">
      <c r="B147" s="9"/>
      <c r="C147" s="9"/>
      <c r="D147" s="9"/>
      <c r="E147" s="9"/>
      <c r="F147" s="9"/>
      <c r="G147" s="9"/>
      <c r="H147" s="9"/>
      <c r="I147" s="9"/>
      <c r="J147" s="9"/>
      <c r="K147" s="9"/>
      <c r="L147" s="9"/>
      <c r="M147" s="9"/>
      <c r="N147" s="9"/>
      <c r="O147" s="9"/>
      <c r="P147" s="9"/>
      <c r="Q147" s="9"/>
      <c r="R147" s="9"/>
      <c r="S147" s="9"/>
      <c r="T147" s="9"/>
      <c r="U147" s="9"/>
      <c r="V147" s="9"/>
      <c r="W147" s="9"/>
      <c r="X147" s="9"/>
    </row>
    <row r="148" spans="2:24" s="50" customFormat="1">
      <c r="B148" s="9"/>
      <c r="C148" s="9"/>
      <c r="D148" s="9"/>
      <c r="E148" s="9"/>
      <c r="F148" s="9"/>
      <c r="G148" s="9"/>
      <c r="H148" s="9"/>
      <c r="I148" s="9"/>
      <c r="J148" s="9"/>
      <c r="K148" s="9"/>
      <c r="L148" s="9"/>
      <c r="M148" s="9"/>
      <c r="N148" s="9"/>
      <c r="O148" s="9"/>
      <c r="P148" s="9"/>
      <c r="Q148" s="9"/>
      <c r="R148" s="9"/>
      <c r="S148" s="9"/>
      <c r="T148" s="9"/>
      <c r="U148" s="9"/>
      <c r="V148" s="9"/>
      <c r="W148" s="9"/>
      <c r="X148" s="9"/>
    </row>
    <row r="149" spans="2:24" s="50" customFormat="1">
      <c r="B149" s="9"/>
      <c r="C149" s="9"/>
      <c r="D149" s="9"/>
      <c r="E149" s="9"/>
      <c r="F149" s="9"/>
      <c r="G149" s="9"/>
      <c r="H149" s="9"/>
      <c r="I149" s="9"/>
      <c r="J149" s="9"/>
      <c r="K149" s="9"/>
      <c r="L149" s="9"/>
      <c r="M149" s="9"/>
      <c r="N149" s="9"/>
      <c r="O149" s="9"/>
      <c r="P149" s="9"/>
      <c r="Q149" s="9"/>
      <c r="R149" s="9"/>
      <c r="S149" s="9"/>
      <c r="T149" s="9"/>
      <c r="U149" s="9"/>
      <c r="V149" s="9"/>
      <c r="W149" s="9"/>
      <c r="X149" s="9"/>
    </row>
    <row r="150" spans="2:24" s="50" customFormat="1">
      <c r="B150" s="9"/>
      <c r="C150" s="9"/>
      <c r="D150" s="9"/>
      <c r="E150" s="9"/>
      <c r="F150" s="9"/>
      <c r="G150" s="9"/>
      <c r="H150" s="9"/>
      <c r="I150" s="9"/>
      <c r="J150" s="9"/>
      <c r="K150" s="9"/>
      <c r="L150" s="9"/>
      <c r="M150" s="9"/>
      <c r="N150" s="9"/>
      <c r="O150" s="9"/>
      <c r="P150" s="9"/>
      <c r="Q150" s="9"/>
      <c r="R150" s="9"/>
      <c r="S150" s="9"/>
      <c r="T150" s="9"/>
      <c r="U150" s="9"/>
      <c r="V150" s="9"/>
      <c r="W150" s="9"/>
      <c r="X150" s="9"/>
    </row>
    <row r="151" spans="2:24" s="50" customFormat="1">
      <c r="B151" s="9"/>
      <c r="C151" s="9"/>
      <c r="D151" s="9"/>
      <c r="E151" s="9"/>
      <c r="F151" s="9"/>
      <c r="G151" s="9"/>
      <c r="H151" s="9"/>
      <c r="I151" s="9"/>
      <c r="J151" s="9"/>
      <c r="K151" s="9"/>
      <c r="L151" s="9"/>
      <c r="M151" s="9"/>
      <c r="N151" s="9"/>
      <c r="O151" s="9"/>
      <c r="P151" s="9"/>
      <c r="Q151" s="9"/>
      <c r="R151" s="9"/>
      <c r="S151" s="9"/>
      <c r="T151" s="9"/>
      <c r="U151" s="9"/>
      <c r="V151" s="9"/>
      <c r="W151" s="9"/>
      <c r="X151" s="9"/>
    </row>
    <row r="152" spans="2:24" s="50" customFormat="1">
      <c r="B152" s="9"/>
      <c r="C152" s="9"/>
      <c r="D152" s="9"/>
      <c r="E152" s="9"/>
      <c r="F152" s="9"/>
      <c r="G152" s="9"/>
      <c r="H152" s="9"/>
      <c r="I152" s="9"/>
      <c r="J152" s="9"/>
      <c r="K152" s="9"/>
      <c r="L152" s="9"/>
      <c r="M152" s="9"/>
      <c r="N152" s="9"/>
      <c r="O152" s="9"/>
      <c r="P152" s="9"/>
      <c r="Q152" s="9"/>
      <c r="R152" s="9"/>
      <c r="S152" s="9"/>
      <c r="T152" s="9"/>
      <c r="U152" s="9"/>
      <c r="V152" s="9"/>
      <c r="W152" s="9"/>
      <c r="X152" s="9"/>
    </row>
    <row r="153" spans="2:24" s="50" customFormat="1">
      <c r="B153" s="9"/>
      <c r="C153" s="9"/>
      <c r="D153" s="9"/>
      <c r="E153" s="9"/>
      <c r="F153" s="9"/>
      <c r="G153" s="9"/>
      <c r="H153" s="9"/>
      <c r="I153" s="9"/>
      <c r="J153" s="9"/>
      <c r="K153" s="9"/>
      <c r="L153" s="9"/>
      <c r="M153" s="9"/>
      <c r="N153" s="9"/>
      <c r="O153" s="9"/>
      <c r="P153" s="9"/>
      <c r="Q153" s="9"/>
      <c r="R153" s="9"/>
      <c r="S153" s="9"/>
      <c r="T153" s="9"/>
      <c r="U153" s="9"/>
      <c r="V153" s="9"/>
      <c r="W153" s="9"/>
      <c r="X153" s="9"/>
    </row>
    <row r="154" spans="2:24" s="50" customFormat="1">
      <c r="B154" s="9"/>
      <c r="C154" s="9"/>
      <c r="D154" s="9"/>
      <c r="E154" s="9"/>
      <c r="F154" s="9"/>
      <c r="G154" s="9"/>
      <c r="H154" s="9"/>
      <c r="I154" s="9"/>
      <c r="J154" s="9"/>
      <c r="K154" s="9"/>
      <c r="L154" s="9"/>
      <c r="M154" s="9"/>
      <c r="N154" s="9"/>
      <c r="O154" s="9"/>
      <c r="P154" s="9"/>
      <c r="Q154" s="9"/>
      <c r="R154" s="9"/>
      <c r="S154" s="9"/>
      <c r="T154" s="9"/>
      <c r="U154" s="9"/>
      <c r="V154" s="9"/>
      <c r="W154" s="9"/>
      <c r="X154" s="9"/>
    </row>
    <row r="155" spans="2:24" s="50" customFormat="1">
      <c r="B155" s="9"/>
      <c r="C155" s="9"/>
      <c r="D155" s="9"/>
      <c r="E155" s="9"/>
      <c r="F155" s="9"/>
      <c r="G155" s="9"/>
      <c r="H155" s="9"/>
      <c r="I155" s="9"/>
      <c r="J155" s="9"/>
      <c r="K155" s="9"/>
      <c r="L155" s="9"/>
      <c r="M155" s="9"/>
      <c r="N155" s="9"/>
      <c r="O155" s="9"/>
      <c r="P155" s="9"/>
      <c r="Q155" s="9"/>
      <c r="R155" s="9"/>
      <c r="S155" s="9"/>
      <c r="T155" s="9"/>
      <c r="U155" s="9"/>
      <c r="V155" s="9"/>
      <c r="W155" s="9"/>
      <c r="X155" s="9"/>
    </row>
    <row r="156" spans="2:24" s="50" customFormat="1">
      <c r="B156" s="9"/>
      <c r="C156" s="9"/>
      <c r="D156" s="9"/>
      <c r="E156" s="9"/>
      <c r="F156" s="9"/>
      <c r="G156" s="9"/>
      <c r="H156" s="9"/>
      <c r="I156" s="9"/>
      <c r="J156" s="9"/>
      <c r="K156" s="9"/>
      <c r="L156" s="9"/>
      <c r="M156" s="9"/>
      <c r="N156" s="9"/>
      <c r="O156" s="9"/>
      <c r="P156" s="9"/>
      <c r="Q156" s="9"/>
      <c r="R156" s="9"/>
      <c r="S156" s="9"/>
      <c r="T156" s="9"/>
      <c r="U156" s="9"/>
      <c r="V156" s="9"/>
      <c r="W156" s="9"/>
      <c r="X156" s="9"/>
    </row>
    <row r="157" spans="2:24" s="50" customFormat="1">
      <c r="B157" s="9"/>
      <c r="C157" s="9"/>
      <c r="D157" s="9"/>
      <c r="E157" s="9"/>
      <c r="F157" s="9"/>
      <c r="G157" s="9"/>
      <c r="H157" s="9"/>
      <c r="I157" s="9"/>
      <c r="J157" s="9"/>
      <c r="K157" s="9"/>
      <c r="L157" s="9"/>
      <c r="M157" s="9"/>
      <c r="N157" s="9"/>
      <c r="O157" s="9"/>
      <c r="P157" s="9"/>
      <c r="Q157" s="9"/>
      <c r="R157" s="9"/>
      <c r="S157" s="9"/>
      <c r="T157" s="9"/>
      <c r="U157" s="9"/>
      <c r="V157" s="9"/>
      <c r="W157" s="9"/>
      <c r="X157" s="9"/>
    </row>
    <row r="158" spans="2:24" s="50" customFormat="1">
      <c r="B158" s="9"/>
      <c r="C158" s="9"/>
      <c r="D158" s="9"/>
      <c r="E158" s="9"/>
      <c r="F158" s="9"/>
      <c r="G158" s="9"/>
      <c r="H158" s="9"/>
      <c r="I158" s="9"/>
      <c r="J158" s="9"/>
      <c r="K158" s="9"/>
      <c r="L158" s="9"/>
      <c r="M158" s="9"/>
      <c r="N158" s="9"/>
      <c r="O158" s="9"/>
      <c r="P158" s="9"/>
      <c r="Q158" s="9"/>
      <c r="R158" s="9"/>
      <c r="S158" s="9"/>
      <c r="T158" s="9"/>
      <c r="U158" s="9"/>
      <c r="V158" s="9"/>
      <c r="W158" s="9"/>
      <c r="X158" s="9"/>
    </row>
    <row r="159" spans="2:24" s="50" customFormat="1">
      <c r="B159" s="9"/>
      <c r="C159" s="9"/>
      <c r="D159" s="9"/>
      <c r="E159" s="9"/>
      <c r="F159" s="9"/>
      <c r="G159" s="9"/>
      <c r="H159" s="9"/>
      <c r="I159" s="9"/>
      <c r="J159" s="9"/>
      <c r="K159" s="9"/>
      <c r="L159" s="9"/>
      <c r="M159" s="9"/>
      <c r="N159" s="9"/>
      <c r="O159" s="9"/>
      <c r="P159" s="9"/>
      <c r="Q159" s="9"/>
      <c r="R159" s="9"/>
      <c r="S159" s="9"/>
      <c r="T159" s="9"/>
      <c r="U159" s="9"/>
      <c r="V159" s="9"/>
      <c r="W159" s="9"/>
      <c r="X159" s="9"/>
    </row>
    <row r="160" spans="2:24" s="50" customFormat="1">
      <c r="B160" s="9"/>
      <c r="C160" s="9"/>
      <c r="D160" s="9"/>
      <c r="E160" s="9"/>
      <c r="F160" s="9"/>
      <c r="G160" s="9"/>
      <c r="H160" s="9"/>
      <c r="I160" s="9"/>
      <c r="J160" s="9"/>
      <c r="K160" s="9"/>
      <c r="L160" s="9"/>
      <c r="M160" s="9"/>
      <c r="N160" s="9"/>
      <c r="O160" s="9"/>
      <c r="P160" s="9"/>
      <c r="Q160" s="9"/>
      <c r="R160" s="9"/>
      <c r="S160" s="9"/>
      <c r="T160" s="9"/>
      <c r="U160" s="9"/>
      <c r="V160" s="9"/>
      <c r="W160" s="9"/>
      <c r="X160" s="9"/>
    </row>
    <row r="161" spans="2:24" s="50" customFormat="1">
      <c r="B161" s="9"/>
      <c r="C161" s="9"/>
      <c r="D161" s="9"/>
      <c r="E161" s="9"/>
      <c r="F161" s="9"/>
      <c r="G161" s="9"/>
      <c r="H161" s="9"/>
      <c r="I161" s="9"/>
      <c r="J161" s="9"/>
      <c r="K161" s="9"/>
      <c r="L161" s="9"/>
      <c r="M161" s="9"/>
      <c r="N161" s="9"/>
      <c r="O161" s="9"/>
      <c r="P161" s="9"/>
      <c r="Q161" s="9"/>
      <c r="R161" s="9"/>
      <c r="S161" s="9"/>
      <c r="T161" s="9"/>
      <c r="U161" s="9"/>
      <c r="V161" s="9"/>
      <c r="W161" s="9"/>
      <c r="X161" s="9"/>
    </row>
    <row r="162" spans="2:24" s="50" customFormat="1">
      <c r="B162" s="9"/>
      <c r="C162" s="9"/>
      <c r="D162" s="9"/>
      <c r="E162" s="9"/>
      <c r="F162" s="9"/>
      <c r="G162" s="9"/>
      <c r="H162" s="9"/>
      <c r="I162" s="9"/>
      <c r="J162" s="9"/>
      <c r="K162" s="9"/>
      <c r="L162" s="9"/>
      <c r="M162" s="9"/>
      <c r="N162" s="9"/>
      <c r="O162" s="9"/>
      <c r="P162" s="9"/>
      <c r="Q162" s="9"/>
      <c r="R162" s="9"/>
      <c r="S162" s="9"/>
      <c r="T162" s="9"/>
      <c r="U162" s="9"/>
      <c r="V162" s="9"/>
      <c r="W162" s="9"/>
      <c r="X162" s="9"/>
    </row>
    <row r="163" spans="2:24" s="50" customFormat="1">
      <c r="B163" s="9"/>
      <c r="C163" s="9"/>
      <c r="D163" s="9"/>
      <c r="E163" s="9"/>
      <c r="F163" s="9"/>
      <c r="G163" s="9"/>
      <c r="H163" s="9"/>
      <c r="I163" s="9"/>
      <c r="J163" s="9"/>
      <c r="K163" s="9"/>
      <c r="L163" s="9"/>
      <c r="M163" s="9"/>
      <c r="N163" s="9"/>
      <c r="O163" s="9"/>
      <c r="P163" s="9"/>
      <c r="Q163" s="9"/>
      <c r="R163" s="9"/>
      <c r="S163" s="9"/>
      <c r="T163" s="9"/>
      <c r="U163" s="9"/>
      <c r="V163" s="9"/>
      <c r="W163" s="9"/>
      <c r="X163" s="9"/>
    </row>
    <row r="164" spans="2:24" s="50" customFormat="1">
      <c r="B164" s="9"/>
      <c r="C164" s="9"/>
      <c r="D164" s="9"/>
      <c r="E164" s="9"/>
      <c r="F164" s="9"/>
      <c r="G164" s="9"/>
      <c r="H164" s="9"/>
      <c r="I164" s="9"/>
      <c r="J164" s="9"/>
      <c r="K164" s="9"/>
      <c r="L164" s="9"/>
      <c r="M164" s="9"/>
      <c r="N164" s="9"/>
      <c r="O164" s="9"/>
      <c r="P164" s="9"/>
      <c r="Q164" s="9"/>
      <c r="R164" s="9"/>
      <c r="S164" s="9"/>
      <c r="T164" s="9"/>
      <c r="U164" s="9"/>
      <c r="V164" s="9"/>
      <c r="W164" s="9"/>
      <c r="X164" s="9"/>
    </row>
    <row r="165" spans="2:24" s="50" customFormat="1">
      <c r="B165" s="9"/>
      <c r="C165" s="9"/>
      <c r="D165" s="9"/>
      <c r="E165" s="9"/>
      <c r="F165" s="9"/>
      <c r="G165" s="9"/>
      <c r="H165" s="9"/>
      <c r="I165" s="9"/>
      <c r="J165" s="9"/>
      <c r="K165" s="9"/>
      <c r="L165" s="9"/>
      <c r="M165" s="9"/>
      <c r="N165" s="9"/>
      <c r="O165" s="9"/>
      <c r="P165" s="9"/>
      <c r="Q165" s="9"/>
      <c r="R165" s="9"/>
      <c r="S165" s="9"/>
      <c r="T165" s="9"/>
      <c r="U165" s="9"/>
      <c r="V165" s="9"/>
      <c r="W165" s="9"/>
      <c r="X165" s="9"/>
    </row>
    <row r="166" spans="2:24" s="50" customFormat="1">
      <c r="B166" s="9"/>
      <c r="C166" s="9"/>
      <c r="D166" s="9"/>
      <c r="E166" s="9"/>
      <c r="F166" s="9"/>
      <c r="G166" s="9"/>
      <c r="H166" s="9"/>
      <c r="I166" s="9"/>
      <c r="J166" s="9"/>
      <c r="K166" s="9"/>
      <c r="L166" s="9"/>
      <c r="M166" s="9"/>
      <c r="N166" s="9"/>
      <c r="O166" s="9"/>
      <c r="P166" s="9"/>
      <c r="Q166" s="9"/>
      <c r="R166" s="9"/>
      <c r="S166" s="9"/>
      <c r="T166" s="9"/>
      <c r="U166" s="9"/>
      <c r="V166" s="9"/>
      <c r="W166" s="9"/>
      <c r="X166" s="9"/>
    </row>
    <row r="167" spans="2:24" s="50" customFormat="1">
      <c r="B167" s="9"/>
      <c r="C167" s="9"/>
      <c r="D167" s="9"/>
      <c r="E167" s="9"/>
      <c r="F167" s="9"/>
      <c r="G167" s="9"/>
      <c r="H167" s="9"/>
      <c r="I167" s="9"/>
      <c r="J167" s="9"/>
      <c r="K167" s="9"/>
      <c r="L167" s="9"/>
      <c r="M167" s="9"/>
      <c r="N167" s="9"/>
      <c r="O167" s="9"/>
      <c r="P167" s="9"/>
      <c r="Q167" s="9"/>
      <c r="R167" s="9"/>
      <c r="S167" s="9"/>
      <c r="T167" s="9"/>
      <c r="U167" s="9"/>
      <c r="V167" s="9"/>
      <c r="W167" s="9"/>
      <c r="X167" s="9"/>
    </row>
    <row r="168" spans="2:24" s="50" customFormat="1">
      <c r="B168" s="9"/>
      <c r="C168" s="9"/>
      <c r="D168" s="9"/>
      <c r="E168" s="9"/>
      <c r="F168" s="9"/>
      <c r="G168" s="9"/>
      <c r="H168" s="9"/>
      <c r="I168" s="9"/>
      <c r="J168" s="9"/>
      <c r="K168" s="9"/>
      <c r="L168" s="9"/>
      <c r="M168" s="9"/>
      <c r="N168" s="9"/>
      <c r="O168" s="9"/>
      <c r="P168" s="9"/>
      <c r="Q168" s="9"/>
      <c r="R168" s="9"/>
      <c r="S168" s="9"/>
      <c r="T168" s="9"/>
      <c r="U168" s="9"/>
      <c r="V168" s="9"/>
      <c r="W168" s="9"/>
      <c r="X168" s="9"/>
    </row>
    <row r="169" spans="2:24" s="50" customFormat="1">
      <c r="B169" s="9"/>
      <c r="C169" s="9"/>
      <c r="D169" s="9"/>
      <c r="E169" s="9"/>
      <c r="F169" s="9"/>
      <c r="G169" s="9"/>
      <c r="H169" s="9"/>
      <c r="I169" s="9"/>
      <c r="J169" s="9"/>
      <c r="K169" s="9"/>
      <c r="L169" s="9"/>
      <c r="M169" s="9"/>
      <c r="N169" s="9"/>
      <c r="O169" s="9"/>
      <c r="P169" s="9"/>
      <c r="Q169" s="9"/>
      <c r="R169" s="9"/>
      <c r="S169" s="9"/>
      <c r="T169" s="9"/>
      <c r="U169" s="9"/>
      <c r="V169" s="9"/>
      <c r="W169" s="9"/>
      <c r="X169" s="9"/>
    </row>
    <row r="170" spans="2:24" s="50" customFormat="1">
      <c r="B170" s="9"/>
      <c r="C170" s="9"/>
      <c r="D170" s="9"/>
      <c r="E170" s="9"/>
      <c r="F170" s="9"/>
      <c r="G170" s="9"/>
      <c r="H170" s="9"/>
      <c r="I170" s="9"/>
      <c r="J170" s="9"/>
      <c r="K170" s="9"/>
      <c r="L170" s="9"/>
      <c r="M170" s="9"/>
      <c r="N170" s="9"/>
      <c r="O170" s="9"/>
      <c r="P170" s="9"/>
      <c r="Q170" s="9"/>
      <c r="R170" s="9"/>
      <c r="S170" s="9"/>
      <c r="T170" s="9"/>
      <c r="U170" s="9"/>
      <c r="V170" s="9"/>
      <c r="W170" s="9"/>
      <c r="X170" s="9"/>
    </row>
    <row r="171" spans="2:24" s="50" customFormat="1">
      <c r="B171" s="9"/>
      <c r="C171" s="9"/>
      <c r="D171" s="9"/>
      <c r="E171" s="9"/>
      <c r="F171" s="9"/>
      <c r="G171" s="9"/>
      <c r="H171" s="9"/>
      <c r="I171" s="9"/>
      <c r="J171" s="9"/>
      <c r="K171" s="9"/>
      <c r="L171" s="9"/>
      <c r="M171" s="9"/>
      <c r="N171" s="9"/>
      <c r="O171" s="9"/>
      <c r="P171" s="9"/>
      <c r="Q171" s="9"/>
      <c r="R171" s="9"/>
      <c r="S171" s="9"/>
      <c r="T171" s="9"/>
      <c r="U171" s="9"/>
      <c r="V171" s="9"/>
      <c r="W171" s="9"/>
      <c r="X171" s="9"/>
    </row>
    <row r="172" spans="2:24" s="50" customFormat="1">
      <c r="B172" s="9"/>
      <c r="C172" s="9"/>
      <c r="D172" s="9"/>
      <c r="E172" s="9"/>
      <c r="F172" s="9"/>
      <c r="G172" s="9"/>
      <c r="H172" s="9"/>
      <c r="I172" s="9"/>
      <c r="J172" s="9"/>
      <c r="K172" s="9"/>
      <c r="L172" s="9"/>
      <c r="M172" s="9"/>
      <c r="N172" s="9"/>
      <c r="O172" s="9"/>
      <c r="P172" s="9"/>
      <c r="Q172" s="9"/>
      <c r="R172" s="9"/>
      <c r="S172" s="9"/>
      <c r="T172" s="9"/>
      <c r="U172" s="9"/>
      <c r="V172" s="9"/>
      <c r="W172" s="9"/>
      <c r="X172" s="9"/>
    </row>
    <row r="173" spans="2:24" s="50" customFormat="1">
      <c r="B173" s="9"/>
      <c r="C173" s="9"/>
      <c r="D173" s="9"/>
      <c r="E173" s="9"/>
      <c r="F173" s="9"/>
      <c r="G173" s="9"/>
      <c r="H173" s="9"/>
      <c r="I173" s="9"/>
      <c r="J173" s="9"/>
      <c r="K173" s="9"/>
      <c r="L173" s="9"/>
      <c r="M173" s="9"/>
      <c r="N173" s="9"/>
      <c r="O173" s="9"/>
      <c r="P173" s="9"/>
      <c r="Q173" s="9"/>
      <c r="R173" s="9"/>
      <c r="S173" s="9"/>
      <c r="T173" s="9"/>
      <c r="U173" s="9"/>
      <c r="V173" s="9"/>
      <c r="W173" s="9"/>
      <c r="X173" s="9"/>
    </row>
    <row r="174" spans="2:24" s="50" customFormat="1">
      <c r="B174" s="9"/>
      <c r="C174" s="9"/>
      <c r="D174" s="9"/>
      <c r="E174" s="9"/>
      <c r="F174" s="9"/>
      <c r="G174" s="9"/>
      <c r="H174" s="9"/>
      <c r="I174" s="9"/>
      <c r="J174" s="9"/>
      <c r="K174" s="9"/>
      <c r="L174" s="9"/>
      <c r="M174" s="9"/>
      <c r="N174" s="9"/>
      <c r="O174" s="9"/>
      <c r="P174" s="9"/>
      <c r="Q174" s="9"/>
      <c r="R174" s="9"/>
      <c r="S174" s="9"/>
      <c r="T174" s="9"/>
      <c r="U174" s="9"/>
      <c r="V174" s="9"/>
      <c r="W174" s="9"/>
      <c r="X174" s="9"/>
    </row>
    <row r="175" spans="2:24" s="50" customFormat="1">
      <c r="B175" s="9"/>
      <c r="C175" s="9"/>
      <c r="D175" s="9"/>
      <c r="E175" s="9"/>
      <c r="F175" s="9"/>
      <c r="G175" s="9"/>
      <c r="H175" s="9"/>
      <c r="I175" s="9"/>
      <c r="J175" s="9"/>
      <c r="K175" s="9"/>
      <c r="L175" s="9"/>
      <c r="M175" s="9"/>
      <c r="N175" s="9"/>
      <c r="O175" s="9"/>
      <c r="P175" s="9"/>
      <c r="Q175" s="9"/>
      <c r="R175" s="9"/>
      <c r="S175" s="9"/>
      <c r="T175" s="9"/>
      <c r="U175" s="9"/>
      <c r="V175" s="9"/>
      <c r="W175" s="9"/>
      <c r="X175" s="9"/>
    </row>
    <row r="176" spans="2:24" s="50" customFormat="1">
      <c r="B176" s="9"/>
      <c r="C176" s="9"/>
      <c r="D176" s="9"/>
      <c r="E176" s="9"/>
      <c r="F176" s="9"/>
      <c r="G176" s="9"/>
      <c r="H176" s="9"/>
      <c r="I176" s="9"/>
      <c r="J176" s="9"/>
      <c r="K176" s="9"/>
      <c r="L176" s="9"/>
      <c r="M176" s="9"/>
      <c r="N176" s="9"/>
      <c r="O176" s="9"/>
      <c r="P176" s="9"/>
      <c r="Q176" s="9"/>
      <c r="R176" s="9"/>
      <c r="S176" s="9"/>
      <c r="T176" s="9"/>
      <c r="U176" s="9"/>
      <c r="V176" s="9"/>
      <c r="W176" s="9"/>
      <c r="X176" s="9"/>
    </row>
    <row r="177" spans="2:24" s="50" customFormat="1">
      <c r="B177" s="9"/>
      <c r="C177" s="9"/>
      <c r="D177" s="9"/>
      <c r="E177" s="9"/>
      <c r="F177" s="9"/>
      <c r="G177" s="9"/>
      <c r="H177" s="9"/>
      <c r="I177" s="9"/>
      <c r="J177" s="9"/>
      <c r="K177" s="9"/>
      <c r="L177" s="9"/>
      <c r="M177" s="9"/>
      <c r="N177" s="9"/>
      <c r="O177" s="9"/>
      <c r="P177" s="9"/>
      <c r="Q177" s="9"/>
      <c r="R177" s="9"/>
      <c r="S177" s="9"/>
      <c r="T177" s="9"/>
      <c r="U177" s="9"/>
      <c r="V177" s="9"/>
      <c r="W177" s="9"/>
      <c r="X177" s="9"/>
    </row>
    <row r="178" spans="2:24" s="50" customFormat="1">
      <c r="B178" s="9"/>
      <c r="C178" s="9"/>
      <c r="D178" s="9"/>
      <c r="E178" s="9"/>
      <c r="F178" s="9"/>
      <c r="G178" s="9"/>
      <c r="H178" s="9"/>
      <c r="I178" s="9"/>
      <c r="J178" s="9"/>
      <c r="K178" s="9"/>
      <c r="L178" s="9"/>
      <c r="M178" s="9"/>
      <c r="N178" s="9"/>
      <c r="O178" s="9"/>
      <c r="P178" s="9"/>
      <c r="Q178" s="9"/>
      <c r="R178" s="9"/>
      <c r="S178" s="9"/>
      <c r="T178" s="9"/>
      <c r="U178" s="9"/>
      <c r="V178" s="9"/>
      <c r="W178" s="9"/>
      <c r="X178" s="9"/>
    </row>
    <row r="179" spans="2:24" s="50" customFormat="1">
      <c r="B179" s="9"/>
      <c r="C179" s="9"/>
      <c r="D179" s="9"/>
      <c r="E179" s="9"/>
      <c r="F179" s="9"/>
      <c r="G179" s="9"/>
      <c r="H179" s="9"/>
      <c r="I179" s="9"/>
      <c r="J179" s="9"/>
      <c r="K179" s="9"/>
      <c r="L179" s="9"/>
      <c r="M179" s="9"/>
      <c r="N179" s="9"/>
      <c r="O179" s="9"/>
      <c r="P179" s="9"/>
      <c r="Q179" s="9"/>
      <c r="R179" s="9"/>
      <c r="S179" s="9"/>
      <c r="T179" s="9"/>
      <c r="U179" s="9"/>
      <c r="V179" s="9"/>
      <c r="W179" s="9"/>
      <c r="X179" s="9"/>
    </row>
    <row r="180" spans="2:24" s="50" customFormat="1">
      <c r="B180" s="9"/>
      <c r="C180" s="9"/>
      <c r="D180" s="9"/>
      <c r="E180" s="9"/>
      <c r="F180" s="9"/>
      <c r="G180" s="9"/>
      <c r="H180" s="9"/>
      <c r="I180" s="9"/>
      <c r="J180" s="9"/>
      <c r="K180" s="9"/>
      <c r="L180" s="9"/>
      <c r="M180" s="9"/>
      <c r="N180" s="9"/>
      <c r="O180" s="9"/>
      <c r="P180" s="9"/>
      <c r="Q180" s="9"/>
      <c r="R180" s="9"/>
      <c r="S180" s="9"/>
      <c r="T180" s="9"/>
      <c r="U180" s="9"/>
      <c r="V180" s="9"/>
      <c r="W180" s="9"/>
      <c r="X180" s="9"/>
    </row>
    <row r="181" spans="2:24" s="50" customFormat="1">
      <c r="B181" s="9"/>
      <c r="C181" s="9"/>
      <c r="D181" s="9"/>
      <c r="E181" s="9"/>
      <c r="F181" s="9"/>
      <c r="G181" s="9"/>
      <c r="H181" s="9"/>
      <c r="I181" s="9"/>
      <c r="J181" s="9"/>
      <c r="K181" s="9"/>
      <c r="L181" s="9"/>
      <c r="M181" s="9"/>
      <c r="N181" s="9"/>
      <c r="O181" s="9"/>
      <c r="P181" s="9"/>
      <c r="Q181" s="9"/>
      <c r="R181" s="9"/>
      <c r="S181" s="9"/>
      <c r="T181" s="9"/>
      <c r="U181" s="9"/>
      <c r="V181" s="9"/>
      <c r="W181" s="9"/>
      <c r="X181" s="9"/>
    </row>
    <row r="182" spans="2:24" s="50" customFormat="1">
      <c r="B182" s="9"/>
      <c r="C182" s="9"/>
      <c r="D182" s="9"/>
      <c r="E182" s="9"/>
      <c r="F182" s="9"/>
      <c r="G182" s="9"/>
      <c r="H182" s="9"/>
      <c r="I182" s="9"/>
      <c r="J182" s="9"/>
      <c r="K182" s="9"/>
      <c r="L182" s="9"/>
      <c r="M182" s="9"/>
      <c r="N182" s="9"/>
      <c r="O182" s="9"/>
      <c r="P182" s="9"/>
      <c r="Q182" s="9"/>
      <c r="R182" s="9"/>
      <c r="S182" s="9"/>
      <c r="T182" s="9"/>
      <c r="U182" s="9"/>
      <c r="V182" s="9"/>
      <c r="W182" s="9"/>
      <c r="X182" s="9"/>
    </row>
    <row r="183" spans="2:24" s="50" customFormat="1">
      <c r="B183" s="9"/>
      <c r="C183" s="9"/>
      <c r="D183" s="9"/>
      <c r="E183" s="9"/>
      <c r="F183" s="9"/>
      <c r="G183" s="9"/>
      <c r="H183" s="9"/>
      <c r="I183" s="9"/>
      <c r="J183" s="9"/>
      <c r="K183" s="9"/>
      <c r="L183" s="9"/>
      <c r="M183" s="9"/>
      <c r="N183" s="9"/>
      <c r="O183" s="9"/>
      <c r="P183" s="9"/>
      <c r="Q183" s="9"/>
      <c r="R183" s="9"/>
      <c r="S183" s="9"/>
      <c r="T183" s="9"/>
      <c r="U183" s="9"/>
      <c r="V183" s="9"/>
      <c r="W183" s="9"/>
      <c r="X183" s="9"/>
    </row>
    <row r="184" spans="2:24" s="50" customFormat="1">
      <c r="B184" s="9"/>
      <c r="C184" s="9"/>
      <c r="D184" s="9"/>
      <c r="E184" s="9"/>
      <c r="F184" s="9"/>
      <c r="G184" s="9"/>
      <c r="H184" s="9"/>
      <c r="I184" s="9"/>
      <c r="J184" s="9"/>
      <c r="K184" s="9"/>
      <c r="L184" s="9"/>
      <c r="M184" s="9"/>
      <c r="N184" s="9"/>
      <c r="O184" s="9"/>
      <c r="P184" s="9"/>
      <c r="Q184" s="9"/>
      <c r="R184" s="9"/>
      <c r="S184" s="9"/>
      <c r="T184" s="9"/>
      <c r="U184" s="9"/>
      <c r="V184" s="9"/>
      <c r="W184" s="9"/>
      <c r="X184" s="9"/>
    </row>
    <row r="185" spans="2:24" s="50" customFormat="1">
      <c r="B185" s="9"/>
      <c r="C185" s="9"/>
      <c r="D185" s="9"/>
      <c r="E185" s="9"/>
      <c r="F185" s="9"/>
      <c r="G185" s="9"/>
      <c r="H185" s="9"/>
      <c r="I185" s="9"/>
      <c r="J185" s="9"/>
      <c r="K185" s="9"/>
      <c r="L185" s="9"/>
      <c r="M185" s="9"/>
      <c r="N185" s="9"/>
      <c r="O185" s="9"/>
      <c r="P185" s="9"/>
      <c r="Q185" s="9"/>
      <c r="R185" s="9"/>
      <c r="S185" s="9"/>
      <c r="T185" s="9"/>
      <c r="U185" s="9"/>
      <c r="V185" s="9"/>
      <c r="W185" s="9"/>
      <c r="X185" s="9"/>
    </row>
    <row r="186" spans="2:24" s="50" customFormat="1">
      <c r="B186" s="9"/>
      <c r="C186" s="9"/>
      <c r="D186" s="9"/>
      <c r="E186" s="9"/>
      <c r="F186" s="9"/>
      <c r="G186" s="9"/>
      <c r="H186" s="9"/>
      <c r="I186" s="9"/>
      <c r="J186" s="9"/>
      <c r="K186" s="9"/>
      <c r="L186" s="9"/>
      <c r="M186" s="9"/>
      <c r="N186" s="9"/>
      <c r="O186" s="9"/>
      <c r="P186" s="9"/>
      <c r="Q186" s="9"/>
      <c r="R186" s="9"/>
      <c r="S186" s="9"/>
      <c r="T186" s="9"/>
      <c r="U186" s="9"/>
      <c r="V186" s="9"/>
      <c r="W186" s="9"/>
      <c r="X186" s="9"/>
    </row>
    <row r="187" spans="2:24" s="50" customFormat="1">
      <c r="B187" s="9"/>
      <c r="C187" s="9"/>
      <c r="D187" s="9"/>
      <c r="E187" s="9"/>
      <c r="F187" s="9"/>
      <c r="G187" s="9"/>
      <c r="H187" s="9"/>
      <c r="I187" s="9"/>
      <c r="J187" s="9"/>
      <c r="K187" s="9"/>
      <c r="L187" s="9"/>
      <c r="M187" s="9"/>
      <c r="N187" s="9"/>
      <c r="O187" s="9"/>
      <c r="P187" s="9"/>
      <c r="Q187" s="9"/>
      <c r="R187" s="9"/>
      <c r="S187" s="9"/>
      <c r="T187" s="9"/>
      <c r="U187" s="9"/>
      <c r="V187" s="9"/>
      <c r="W187" s="9"/>
      <c r="X187" s="9"/>
    </row>
    <row r="188" spans="2:24" s="50" customFormat="1">
      <c r="B188" s="9"/>
      <c r="C188" s="9"/>
      <c r="D188" s="9"/>
      <c r="E188" s="9"/>
      <c r="F188" s="9"/>
      <c r="G188" s="9"/>
      <c r="H188" s="9"/>
      <c r="I188" s="9"/>
      <c r="J188" s="9"/>
      <c r="K188" s="9"/>
      <c r="L188" s="9"/>
      <c r="M188" s="9"/>
      <c r="N188" s="9"/>
      <c r="O188" s="9"/>
      <c r="P188" s="9"/>
      <c r="Q188" s="9"/>
      <c r="R188" s="9"/>
      <c r="S188" s="9"/>
      <c r="T188" s="9"/>
      <c r="U188" s="9"/>
      <c r="V188" s="9"/>
      <c r="W188" s="9"/>
      <c r="X188" s="9"/>
    </row>
    <row r="189" spans="2:24" s="50" customFormat="1">
      <c r="B189" s="9"/>
      <c r="C189" s="9"/>
      <c r="D189" s="9"/>
      <c r="E189" s="9"/>
      <c r="F189" s="9"/>
      <c r="G189" s="9"/>
      <c r="H189" s="9"/>
      <c r="I189" s="9"/>
      <c r="J189" s="9"/>
      <c r="K189" s="9"/>
      <c r="L189" s="9"/>
      <c r="M189" s="9"/>
      <c r="N189" s="9"/>
      <c r="O189" s="9"/>
      <c r="P189" s="9"/>
      <c r="Q189" s="9"/>
      <c r="R189" s="9"/>
      <c r="S189" s="9"/>
      <c r="T189" s="9"/>
      <c r="U189" s="9"/>
      <c r="V189" s="9"/>
      <c r="W189" s="9"/>
      <c r="X189" s="9"/>
    </row>
    <row r="190" spans="2:24" s="50" customFormat="1">
      <c r="B190" s="9"/>
      <c r="C190" s="9"/>
      <c r="D190" s="9"/>
      <c r="E190" s="9"/>
      <c r="F190" s="9"/>
      <c r="G190" s="9"/>
      <c r="H190" s="9"/>
      <c r="I190" s="9"/>
      <c r="J190" s="9"/>
      <c r="K190" s="9"/>
      <c r="L190" s="9"/>
      <c r="M190" s="9"/>
      <c r="N190" s="9"/>
      <c r="O190" s="9"/>
      <c r="P190" s="9"/>
      <c r="Q190" s="9"/>
      <c r="R190" s="9"/>
      <c r="S190" s="9"/>
      <c r="T190" s="9"/>
      <c r="U190" s="9"/>
      <c r="V190" s="9"/>
      <c r="W190" s="9"/>
      <c r="X190" s="9"/>
    </row>
    <row r="191" spans="2:24" s="50" customFormat="1">
      <c r="B191" s="9"/>
      <c r="C191" s="9"/>
      <c r="D191" s="9"/>
      <c r="E191" s="9"/>
      <c r="F191" s="9"/>
      <c r="G191" s="9"/>
      <c r="H191" s="9"/>
      <c r="I191" s="9"/>
      <c r="J191" s="9"/>
      <c r="K191" s="9"/>
      <c r="L191" s="9"/>
      <c r="M191" s="9"/>
      <c r="N191" s="9"/>
      <c r="O191" s="9"/>
      <c r="P191" s="9"/>
      <c r="Q191" s="9"/>
      <c r="R191" s="9"/>
      <c r="S191" s="9"/>
      <c r="T191" s="9"/>
      <c r="U191" s="9"/>
      <c r="V191" s="9"/>
      <c r="W191" s="9"/>
      <c r="X191" s="9"/>
    </row>
    <row r="192" spans="2:24" s="50" customFormat="1">
      <c r="B192" s="9"/>
      <c r="C192" s="9"/>
      <c r="D192" s="9"/>
      <c r="E192" s="9"/>
      <c r="F192" s="9"/>
      <c r="G192" s="9"/>
      <c r="H192" s="9"/>
      <c r="I192" s="9"/>
      <c r="J192" s="9"/>
      <c r="K192" s="9"/>
      <c r="L192" s="9"/>
      <c r="M192" s="9"/>
      <c r="N192" s="9"/>
      <c r="O192" s="9"/>
      <c r="P192" s="9"/>
      <c r="Q192" s="9"/>
      <c r="R192" s="9"/>
      <c r="S192" s="9"/>
      <c r="T192" s="9"/>
      <c r="U192" s="9"/>
      <c r="V192" s="9"/>
      <c r="W192" s="9"/>
      <c r="X192" s="9"/>
    </row>
    <row r="193" spans="19:19">
      <c r="S193" s="6"/>
    </row>
    <row r="194" spans="19:19">
      <c r="S194" s="6"/>
    </row>
    <row r="195" spans="19:19">
      <c r="S195" s="6"/>
    </row>
    <row r="196" spans="19:19">
      <c r="S196" s="6"/>
    </row>
    <row r="197" spans="19:19" s="6" customFormat="1"/>
    <row r="198" spans="19:19" s="6" customFormat="1"/>
    <row r="199" spans="19:19" s="6" customFormat="1"/>
    <row r="200" spans="19:19" s="6" customFormat="1"/>
    <row r="201" spans="19:19" s="6" customFormat="1"/>
    <row r="202" spans="19:19" s="6" customFormat="1"/>
    <row r="203" spans="19:19" s="6" customFormat="1"/>
    <row r="204" spans="19:19" s="6" customFormat="1"/>
    <row r="205" spans="19:19" s="6" customFormat="1"/>
    <row r="206" spans="19:19" s="6" customFormat="1"/>
    <row r="207" spans="19:19" s="6" customFormat="1"/>
    <row r="208" spans="19:19" s="6" customFormat="1"/>
    <row r="209" s="6" customFormat="1"/>
    <row r="210" s="6" customFormat="1"/>
    <row r="211" s="6" customFormat="1"/>
    <row r="212" s="6" customFormat="1"/>
    <row r="213" s="6" customFormat="1"/>
    <row r="214" s="6" customFormat="1"/>
    <row r="215" s="6" customFormat="1"/>
    <row r="216" s="6" customFormat="1"/>
    <row r="217" s="6" customFormat="1"/>
    <row r="218" s="6" customFormat="1"/>
    <row r="219" s="6" customFormat="1"/>
    <row r="220" s="6" customFormat="1"/>
    <row r="221" s="6" customFormat="1"/>
    <row r="222" s="6" customFormat="1"/>
    <row r="223" s="6" customFormat="1"/>
    <row r="224" s="6" customFormat="1"/>
    <row r="225" s="6" customFormat="1"/>
    <row r="226" s="6" customFormat="1"/>
    <row r="227" s="6" customFormat="1"/>
    <row r="228" s="6" customFormat="1"/>
    <row r="229" s="6" customFormat="1"/>
    <row r="230" s="6" customFormat="1"/>
    <row r="231" s="6" customFormat="1"/>
    <row r="232" s="6" customFormat="1"/>
    <row r="233" s="6" customFormat="1"/>
    <row r="234" s="6" customFormat="1"/>
    <row r="235" s="6" customFormat="1"/>
    <row r="236" s="6" customFormat="1"/>
    <row r="237" s="6" customFormat="1"/>
    <row r="238" s="6" customFormat="1"/>
    <row r="239" s="6" customFormat="1"/>
    <row r="240" s="6" customFormat="1"/>
    <row r="241" s="6" customFormat="1"/>
    <row r="242" s="6" customFormat="1"/>
    <row r="243" s="6" customFormat="1"/>
    <row r="244" s="6" customFormat="1"/>
    <row r="245" s="6" customFormat="1"/>
    <row r="246" s="6" customFormat="1"/>
    <row r="247" s="6" customFormat="1"/>
    <row r="248" s="6" customFormat="1"/>
    <row r="249" s="6" customFormat="1"/>
    <row r="250" s="6" customFormat="1"/>
    <row r="251" s="6" customFormat="1"/>
    <row r="252" s="6" customFormat="1"/>
    <row r="253" s="6" customFormat="1"/>
    <row r="254" s="6" customFormat="1"/>
    <row r="255" s="6" customFormat="1"/>
    <row r="256" s="6" customFormat="1"/>
    <row r="257" s="6" customFormat="1"/>
    <row r="258" s="6" customFormat="1"/>
    <row r="259" s="6" customFormat="1"/>
    <row r="260" s="6" customFormat="1"/>
    <row r="261" s="6" customFormat="1"/>
    <row r="262" s="6" customFormat="1"/>
    <row r="263" s="6" customFormat="1"/>
    <row r="264" s="6" customFormat="1"/>
    <row r="265" s="6" customFormat="1"/>
    <row r="266" s="6" customFormat="1"/>
    <row r="267" s="6" customFormat="1"/>
    <row r="268" s="6" customFormat="1"/>
    <row r="269" s="6" customFormat="1"/>
    <row r="270" s="6" customFormat="1"/>
    <row r="271" s="6" customFormat="1"/>
    <row r="272" s="6" customFormat="1"/>
    <row r="273" s="6" customFormat="1"/>
    <row r="274" s="6" customFormat="1"/>
    <row r="275" s="6" customFormat="1"/>
    <row r="276" s="6" customFormat="1"/>
    <row r="277" s="6" customFormat="1"/>
    <row r="278" s="6" customFormat="1"/>
    <row r="279" s="6" customFormat="1"/>
    <row r="280" s="6" customFormat="1"/>
    <row r="281" s="6" customFormat="1"/>
    <row r="282" s="6" customFormat="1"/>
    <row r="283" s="6" customFormat="1"/>
    <row r="284" s="6" customFormat="1"/>
    <row r="285" s="6" customFormat="1"/>
    <row r="286" s="6" customFormat="1"/>
    <row r="287" s="6" customFormat="1"/>
    <row r="288" s="6" customFormat="1"/>
    <row r="289" s="6" customFormat="1"/>
    <row r="290" s="6" customFormat="1"/>
    <row r="291" s="6" customFormat="1"/>
    <row r="292" s="6" customFormat="1"/>
    <row r="293" s="6" customFormat="1"/>
    <row r="294" s="6" customFormat="1"/>
    <row r="295" s="6" customFormat="1"/>
    <row r="296" s="6" customFormat="1"/>
    <row r="297" s="6" customFormat="1"/>
    <row r="298" s="6" customFormat="1"/>
    <row r="299" s="6" customFormat="1"/>
    <row r="300" s="6" customFormat="1"/>
    <row r="301" s="6" customFormat="1"/>
    <row r="302" s="6" customFormat="1"/>
    <row r="303" s="6" customFormat="1"/>
    <row r="304" s="6" customFormat="1"/>
    <row r="305" s="6" customFormat="1"/>
    <row r="306" s="6" customFormat="1"/>
    <row r="307" s="6" customFormat="1"/>
    <row r="308" s="6" customFormat="1"/>
    <row r="309" s="6" customFormat="1"/>
    <row r="310" s="6" customFormat="1"/>
    <row r="311" s="6" customFormat="1"/>
    <row r="312" s="6" customFormat="1"/>
    <row r="313" s="6" customFormat="1"/>
    <row r="314" s="6" customFormat="1"/>
    <row r="315" s="6" customFormat="1"/>
    <row r="316" s="6" customFormat="1"/>
    <row r="317" s="6" customFormat="1"/>
    <row r="318" s="6" customFormat="1"/>
    <row r="319" s="6" customFormat="1"/>
    <row r="320" s="6" customFormat="1"/>
    <row r="321" s="6" customFormat="1"/>
    <row r="322" s="6" customFormat="1"/>
    <row r="323" s="6" customFormat="1"/>
    <row r="324" s="6" customFormat="1"/>
    <row r="325" s="6" customFormat="1"/>
    <row r="326" s="6" customFormat="1"/>
    <row r="327" s="6" customFormat="1"/>
    <row r="328" s="6" customFormat="1"/>
    <row r="329" s="6" customFormat="1"/>
    <row r="330" s="6" customFormat="1"/>
    <row r="331" s="6" customFormat="1"/>
    <row r="332" s="6" customFormat="1"/>
    <row r="333" s="6" customFormat="1"/>
    <row r="334" s="6" customFormat="1"/>
    <row r="335" s="6" customFormat="1"/>
    <row r="336" s="6" customFormat="1"/>
    <row r="337" s="6" customFormat="1"/>
    <row r="338" s="6" customFormat="1"/>
    <row r="339" s="6" customFormat="1"/>
    <row r="340" s="6" customFormat="1"/>
    <row r="341" s="6" customFormat="1"/>
    <row r="342" s="6" customFormat="1"/>
    <row r="343" s="6" customFormat="1"/>
    <row r="344" s="6" customFormat="1"/>
    <row r="345" s="6" customFormat="1"/>
    <row r="346" s="6" customFormat="1"/>
    <row r="347" s="6" customFormat="1"/>
    <row r="348" s="6" customFormat="1"/>
    <row r="349" s="6" customFormat="1"/>
    <row r="350" s="6" customFormat="1"/>
    <row r="351" s="6" customFormat="1"/>
    <row r="352" s="6" customFormat="1"/>
    <row r="353" s="6" customFormat="1"/>
    <row r="354" s="6" customFormat="1"/>
    <row r="355" s="6" customFormat="1"/>
    <row r="356" s="6" customFormat="1"/>
    <row r="357" s="6" customFormat="1"/>
    <row r="358" s="6" customFormat="1"/>
    <row r="359" s="6" customFormat="1"/>
    <row r="360" s="6" customFormat="1"/>
    <row r="361" s="6" customFormat="1"/>
    <row r="362" s="6" customFormat="1"/>
    <row r="363" s="6" customFormat="1"/>
    <row r="364" s="6" customFormat="1"/>
    <row r="365" s="6" customFormat="1"/>
    <row r="366" s="6" customFormat="1"/>
    <row r="367" s="6" customFormat="1"/>
    <row r="368" s="6" customFormat="1"/>
    <row r="369" s="6" customFormat="1"/>
    <row r="370" s="6" customFormat="1"/>
    <row r="371" s="6" customFormat="1"/>
    <row r="372" s="6" customFormat="1"/>
    <row r="373" s="6" customFormat="1"/>
    <row r="374" s="6" customFormat="1"/>
    <row r="375" s="6" customFormat="1"/>
    <row r="376" s="6" customFormat="1"/>
    <row r="377" s="6" customFormat="1"/>
    <row r="378" s="6" customFormat="1"/>
    <row r="379" s="6" customFormat="1"/>
    <row r="380" s="6" customFormat="1"/>
    <row r="381" s="6" customFormat="1"/>
    <row r="382" s="6" customFormat="1"/>
    <row r="383" s="6" customFormat="1"/>
    <row r="384" s="6" customFormat="1"/>
    <row r="385" s="6" customFormat="1"/>
    <row r="386" s="6" customFormat="1"/>
    <row r="387" s="6" customFormat="1"/>
    <row r="388" s="6" customFormat="1"/>
    <row r="389" s="6" customFormat="1"/>
    <row r="390" s="6" customFormat="1"/>
    <row r="391" s="6" customFormat="1"/>
    <row r="392" s="6" customFormat="1"/>
    <row r="393" s="6" customFormat="1"/>
    <row r="394" s="6" customFormat="1"/>
    <row r="395" s="6" customFormat="1"/>
    <row r="396" s="6" customFormat="1"/>
    <row r="397" s="6" customFormat="1"/>
    <row r="398" s="6" customFormat="1"/>
    <row r="399" s="6" customFormat="1"/>
    <row r="400" s="6" customFormat="1"/>
    <row r="401" s="6" customFormat="1"/>
    <row r="402" s="6" customFormat="1"/>
    <row r="403" s="6" customFormat="1"/>
    <row r="404" s="6" customFormat="1"/>
    <row r="405" s="6" customFormat="1"/>
    <row r="406" s="6" customFormat="1"/>
    <row r="407" s="6" customFormat="1"/>
    <row r="408" s="6" customFormat="1"/>
    <row r="409" s="6" customFormat="1"/>
    <row r="410" s="6" customFormat="1"/>
    <row r="411" s="6" customFormat="1"/>
    <row r="412" s="6" customFormat="1"/>
    <row r="413" s="6" customFormat="1"/>
    <row r="414" s="6" customFormat="1"/>
    <row r="415" s="6" customFormat="1"/>
    <row r="416" s="6" customFormat="1"/>
    <row r="417" s="6" customFormat="1"/>
    <row r="418" s="6" customFormat="1"/>
    <row r="419" s="6" customFormat="1"/>
    <row r="420" s="6" customFormat="1"/>
    <row r="421" s="6" customFormat="1"/>
    <row r="422" s="6" customFormat="1"/>
    <row r="423" s="6" customFormat="1"/>
    <row r="424" s="6" customFormat="1"/>
    <row r="425" s="6" customFormat="1"/>
    <row r="426" s="6" customFormat="1"/>
    <row r="427" s="6" customFormat="1"/>
    <row r="428" s="6" customFormat="1"/>
    <row r="429" s="6" customFormat="1"/>
    <row r="430" s="6" customFormat="1"/>
    <row r="431" s="6" customFormat="1"/>
    <row r="432" s="6" customFormat="1"/>
    <row r="433" s="6" customFormat="1"/>
    <row r="434" s="6" customFormat="1"/>
    <row r="435" s="6" customFormat="1"/>
    <row r="436" s="6" customFormat="1"/>
    <row r="437" s="6" customFormat="1"/>
    <row r="438" s="6" customFormat="1"/>
    <row r="439" s="6" customFormat="1"/>
    <row r="440" s="6" customFormat="1"/>
    <row r="441" s="6" customFormat="1"/>
    <row r="442" s="6" customFormat="1"/>
    <row r="443" s="6" customFormat="1"/>
    <row r="444" s="6" customFormat="1"/>
    <row r="445" s="6" customFormat="1"/>
    <row r="446" s="6" customFormat="1"/>
    <row r="447" s="6" customFormat="1"/>
    <row r="448" s="6" customFormat="1"/>
    <row r="449" s="6" customFormat="1"/>
    <row r="450" s="6" customFormat="1"/>
    <row r="451" s="6" customFormat="1"/>
    <row r="452" s="6" customFormat="1"/>
    <row r="453" s="6" customFormat="1"/>
    <row r="454" s="6" customFormat="1"/>
    <row r="455" s="6" customFormat="1"/>
    <row r="456" s="6" customFormat="1"/>
    <row r="457" s="6" customFormat="1"/>
    <row r="458" s="6" customFormat="1"/>
    <row r="459" s="6" customFormat="1"/>
    <row r="460" s="6" customFormat="1"/>
    <row r="461" s="6" customFormat="1"/>
    <row r="462" s="6" customFormat="1"/>
    <row r="463" s="6" customFormat="1"/>
    <row r="464" s="6" customFormat="1"/>
    <row r="465" s="6" customFormat="1"/>
    <row r="466" s="6" customFormat="1"/>
    <row r="467" s="6" customFormat="1"/>
    <row r="468" s="6" customFormat="1"/>
    <row r="469" s="6" customFormat="1"/>
    <row r="470" s="6" customFormat="1"/>
    <row r="471" s="6" customFormat="1"/>
    <row r="472" s="6" customFormat="1"/>
    <row r="473" s="6" customFormat="1"/>
    <row r="474" s="6" customFormat="1"/>
    <row r="475" s="6" customFormat="1"/>
    <row r="476" s="6" customFormat="1"/>
    <row r="477" s="6" customFormat="1"/>
    <row r="478" s="6" customFormat="1"/>
    <row r="479" s="6" customFormat="1"/>
    <row r="480" s="6" customFormat="1"/>
    <row r="481" s="6" customFormat="1"/>
    <row r="482" s="6" customFormat="1"/>
    <row r="483" s="6" customFormat="1"/>
    <row r="484" s="6" customFormat="1"/>
    <row r="485" s="6" customFormat="1"/>
    <row r="486" s="6" customFormat="1"/>
    <row r="487" s="6" customFormat="1"/>
    <row r="488" s="6" customFormat="1"/>
    <row r="489" s="6" customFormat="1"/>
    <row r="490" s="6" customFormat="1"/>
    <row r="491" s="6" customFormat="1"/>
    <row r="492" s="6" customFormat="1"/>
    <row r="493" s="6" customFormat="1"/>
    <row r="494" s="6" customFormat="1"/>
    <row r="495" s="6" customFormat="1"/>
    <row r="496" s="6" customFormat="1"/>
    <row r="497" s="6" customFormat="1"/>
    <row r="498" s="6" customFormat="1"/>
    <row r="499" s="6" customFormat="1"/>
    <row r="500" s="6" customFormat="1"/>
    <row r="501" s="6" customFormat="1"/>
    <row r="502" s="6" customFormat="1"/>
    <row r="503" s="6" customFormat="1"/>
    <row r="504" s="6" customFormat="1"/>
    <row r="505" s="6" customFormat="1"/>
    <row r="506" s="6" customFormat="1"/>
    <row r="507" s="6" customFormat="1"/>
    <row r="508" s="6" customFormat="1"/>
    <row r="509" s="6" customFormat="1"/>
    <row r="510" s="6" customFormat="1"/>
    <row r="511" s="6" customFormat="1"/>
    <row r="512" s="6" customFormat="1"/>
    <row r="513" s="6" customFormat="1"/>
    <row r="514" s="6" customFormat="1"/>
    <row r="515" s="6" customFormat="1"/>
    <row r="516" s="6" customFormat="1"/>
    <row r="517" s="6" customFormat="1"/>
    <row r="518" s="6" customFormat="1"/>
    <row r="519" s="6" customFormat="1"/>
    <row r="520" s="6" customFormat="1"/>
    <row r="521" s="6" customFormat="1"/>
    <row r="522" s="6" customFormat="1"/>
    <row r="523" s="6" customFormat="1"/>
    <row r="524" s="6" customFormat="1"/>
    <row r="525" s="6" customFormat="1"/>
    <row r="526" s="6" customFormat="1"/>
    <row r="527" s="6" customFormat="1"/>
    <row r="528" s="6" customFormat="1"/>
    <row r="529" s="6" customFormat="1"/>
    <row r="530" s="6" customFormat="1"/>
    <row r="531" s="6" customFormat="1"/>
    <row r="532" s="6" customFormat="1"/>
    <row r="533" s="6" customFormat="1"/>
    <row r="534" s="6" customFormat="1"/>
    <row r="535" s="6" customFormat="1"/>
    <row r="536" s="6" customFormat="1"/>
    <row r="537" s="6" customFormat="1"/>
    <row r="538" s="6" customFormat="1"/>
    <row r="539" s="6" customFormat="1"/>
    <row r="540" s="6" customFormat="1"/>
    <row r="541" s="6" customFormat="1"/>
    <row r="542" s="6" customFormat="1"/>
    <row r="543" s="6" customFormat="1"/>
    <row r="544" s="6" customFormat="1"/>
    <row r="545" s="6" customFormat="1"/>
    <row r="546" s="6" customFormat="1"/>
    <row r="547" s="6" customFormat="1"/>
    <row r="548" s="6" customFormat="1"/>
    <row r="549" s="6" customFormat="1"/>
    <row r="550" s="6" customFormat="1"/>
    <row r="551" s="6" customFormat="1"/>
    <row r="552" s="6" customFormat="1"/>
    <row r="553" s="6" customFormat="1"/>
    <row r="554" s="6" customFormat="1"/>
    <row r="555" s="6" customFormat="1"/>
    <row r="556" s="6" customFormat="1"/>
    <row r="557" s="6" customFormat="1"/>
    <row r="558" s="6" customFormat="1"/>
    <row r="559" s="6" customFormat="1"/>
    <row r="560" s="6" customFormat="1"/>
    <row r="561" s="6" customFormat="1"/>
    <row r="562" s="6" customFormat="1"/>
    <row r="563" s="6" customFormat="1"/>
    <row r="564" s="6" customFormat="1"/>
    <row r="565" s="6" customFormat="1"/>
    <row r="566" s="6" customFormat="1"/>
    <row r="567" s="6" customFormat="1"/>
    <row r="568" s="6" customFormat="1"/>
    <row r="569" s="6" customFormat="1"/>
    <row r="570" s="6" customFormat="1"/>
    <row r="571" s="6" customFormat="1"/>
    <row r="572" s="6" customFormat="1"/>
    <row r="573" s="6" customFormat="1"/>
    <row r="574" s="6" customFormat="1"/>
    <row r="575" s="6" customFormat="1"/>
    <row r="576" s="6" customFormat="1"/>
    <row r="577" s="6" customFormat="1"/>
    <row r="578" s="6" customFormat="1"/>
    <row r="579" s="6" customFormat="1"/>
    <row r="580" s="6" customFormat="1"/>
    <row r="581" s="6" customFormat="1"/>
    <row r="582" s="6" customFormat="1"/>
    <row r="583" s="6" customFormat="1"/>
    <row r="584" s="6" customFormat="1"/>
    <row r="585" s="6" customFormat="1"/>
    <row r="586" s="6" customFormat="1"/>
    <row r="587" s="6" customFormat="1"/>
    <row r="588" s="6" customFormat="1"/>
    <row r="589" s="6" customFormat="1"/>
    <row r="590" s="6" customFormat="1"/>
    <row r="591" s="6" customFormat="1"/>
    <row r="592" s="6" customFormat="1"/>
    <row r="593" s="6" customFormat="1"/>
    <row r="594" s="6" customFormat="1"/>
    <row r="595" s="6" customFormat="1"/>
    <row r="596" s="6" customFormat="1"/>
    <row r="597" s="6" customFormat="1"/>
    <row r="598" s="6" customFormat="1"/>
    <row r="599" s="6" customFormat="1"/>
    <row r="600" s="6" customFormat="1"/>
    <row r="601" s="6" customFormat="1"/>
    <row r="602" s="6" customFormat="1"/>
    <row r="603" s="6" customFormat="1"/>
    <row r="604" s="6" customFormat="1"/>
    <row r="605" s="6" customFormat="1"/>
    <row r="606" s="6" customFormat="1"/>
    <row r="607" s="6" customFormat="1"/>
    <row r="608" s="6" customFormat="1"/>
    <row r="609" s="6" customFormat="1"/>
    <row r="610" s="6" customFormat="1"/>
    <row r="611" s="6" customFormat="1"/>
    <row r="612" s="6" customFormat="1"/>
    <row r="613" s="6" customFormat="1"/>
    <row r="614" s="6" customFormat="1"/>
    <row r="615" s="6" customFormat="1"/>
    <row r="616" s="6" customFormat="1"/>
    <row r="617" s="6" customFormat="1"/>
    <row r="618" s="6" customFormat="1"/>
    <row r="619" s="6" customFormat="1"/>
    <row r="620" s="6" customFormat="1"/>
    <row r="621" s="6" customFormat="1"/>
    <row r="622" s="6" customFormat="1"/>
    <row r="623" s="6" customFormat="1"/>
    <row r="624" s="6" customFormat="1"/>
    <row r="625" s="6" customFormat="1"/>
    <row r="626" s="6" customFormat="1"/>
    <row r="627" s="6" customFormat="1"/>
    <row r="628" s="6" customFormat="1"/>
    <row r="629" s="6" customFormat="1"/>
    <row r="630" s="6" customFormat="1"/>
    <row r="631" s="6" customFormat="1"/>
    <row r="632" s="6" customFormat="1"/>
    <row r="633" s="6" customFormat="1"/>
    <row r="634" s="6" customFormat="1"/>
    <row r="635" s="6" customFormat="1"/>
    <row r="636" s="6" customFormat="1"/>
    <row r="637" s="6" customFormat="1"/>
    <row r="638" s="6" customFormat="1"/>
    <row r="639" s="6" customFormat="1"/>
    <row r="640" s="6" customFormat="1"/>
    <row r="641" s="6" customFormat="1"/>
    <row r="642" s="6" customFormat="1"/>
    <row r="643" s="6" customFormat="1"/>
    <row r="644" s="6" customFormat="1"/>
    <row r="645" s="6" customFormat="1"/>
    <row r="646" s="6" customFormat="1"/>
    <row r="647" s="6" customFormat="1"/>
    <row r="648" s="6" customFormat="1"/>
    <row r="649" s="6" customFormat="1"/>
    <row r="650" s="6" customFormat="1"/>
    <row r="651" s="6" customFormat="1"/>
    <row r="652" s="6" customFormat="1"/>
    <row r="653" s="6" customFormat="1"/>
    <row r="654" s="6" customFormat="1"/>
    <row r="655" s="6" customFormat="1"/>
    <row r="656" s="6" customFormat="1"/>
    <row r="657" s="6" customFormat="1"/>
    <row r="658" s="6" customFormat="1"/>
    <row r="659" s="6" customFormat="1"/>
    <row r="660" s="6" customFormat="1"/>
    <row r="661" s="6" customFormat="1"/>
    <row r="662" s="6" customFormat="1"/>
    <row r="663" s="6" customFormat="1"/>
    <row r="664" s="6" customFormat="1"/>
    <row r="665" s="6" customFormat="1"/>
    <row r="666" s="6" customFormat="1"/>
    <row r="667" s="6" customFormat="1"/>
    <row r="668" s="6" customFormat="1"/>
    <row r="669" s="6" customFormat="1"/>
    <row r="670" s="6" customFormat="1"/>
    <row r="671" s="6" customFormat="1"/>
    <row r="672" s="6" customFormat="1"/>
    <row r="673" s="6" customFormat="1"/>
    <row r="674" s="6" customFormat="1"/>
    <row r="675" s="6" customFormat="1"/>
    <row r="676" s="6" customFormat="1"/>
    <row r="677" s="6" customFormat="1"/>
    <row r="678" s="6" customFormat="1"/>
    <row r="679" s="6" customFormat="1"/>
    <row r="680" s="6" customFormat="1"/>
    <row r="681" s="6" customFormat="1"/>
    <row r="682" s="6" customFormat="1"/>
    <row r="683" s="6" customFormat="1"/>
    <row r="684" s="6" customFormat="1"/>
    <row r="685" s="6" customFormat="1"/>
    <row r="686" s="6" customFormat="1"/>
    <row r="687" s="6" customFormat="1"/>
    <row r="688" s="6" customFormat="1"/>
    <row r="689" s="6" customFormat="1"/>
    <row r="690" s="6" customFormat="1"/>
    <row r="691" s="6" customFormat="1"/>
    <row r="692" s="6" customFormat="1"/>
    <row r="693" s="6" customFormat="1"/>
    <row r="694" s="6" customFormat="1"/>
    <row r="695" s="6" customFormat="1"/>
    <row r="696" s="6" customFormat="1"/>
    <row r="697" s="6" customFormat="1"/>
    <row r="698" s="6" customFormat="1"/>
    <row r="699" s="6" customFormat="1"/>
    <row r="700" s="6" customFormat="1"/>
    <row r="701" s="6" customFormat="1"/>
    <row r="702" s="6" customFormat="1"/>
    <row r="703" s="6" customFormat="1"/>
    <row r="704" s="6" customFormat="1"/>
    <row r="705" s="6" customFormat="1"/>
    <row r="706" s="6" customFormat="1"/>
    <row r="707" s="6" customFormat="1"/>
    <row r="708" s="6" customFormat="1"/>
    <row r="709" s="6" customFormat="1"/>
    <row r="710" s="6" customFormat="1"/>
    <row r="711" s="6" customFormat="1"/>
    <row r="712" s="6" customFormat="1"/>
    <row r="713" s="6" customFormat="1"/>
    <row r="714" s="6" customFormat="1"/>
    <row r="715" s="6" customFormat="1"/>
    <row r="716" s="6" customFormat="1"/>
    <row r="717" s="6" customFormat="1"/>
    <row r="718" s="6" customFormat="1"/>
    <row r="719" s="6" customFormat="1"/>
    <row r="720" s="6" customFormat="1"/>
    <row r="721" s="6" customFormat="1"/>
    <row r="722" s="6" customFormat="1"/>
    <row r="723" s="6" customFormat="1"/>
    <row r="724" s="6" customFormat="1"/>
    <row r="725" s="6" customFormat="1"/>
    <row r="726" s="6" customFormat="1"/>
    <row r="727" s="6" customFormat="1"/>
    <row r="728" s="6" customFormat="1"/>
    <row r="729" s="6" customFormat="1"/>
    <row r="730" s="6" customFormat="1"/>
    <row r="731" s="6" customFormat="1"/>
    <row r="732" s="6" customFormat="1"/>
    <row r="733" s="6" customFormat="1"/>
    <row r="734" s="6" customFormat="1"/>
    <row r="735" s="6" customFormat="1"/>
    <row r="736" s="6" customFormat="1"/>
    <row r="737" s="6" customFormat="1"/>
    <row r="738" s="6" customFormat="1"/>
    <row r="739" s="6" customFormat="1"/>
    <row r="740" s="6" customFormat="1"/>
    <row r="741" s="6" customFormat="1"/>
    <row r="742" s="6" customFormat="1"/>
    <row r="743" s="6" customFormat="1"/>
    <row r="744" s="6" customFormat="1"/>
    <row r="745" s="6" customFormat="1"/>
    <row r="746" s="6" customFormat="1"/>
    <row r="747" s="6" customFormat="1"/>
    <row r="748" s="6" customFormat="1"/>
    <row r="749" s="6" customFormat="1"/>
    <row r="750" s="6" customFormat="1"/>
    <row r="751" s="6" customFormat="1"/>
    <row r="752" s="6" customFormat="1"/>
    <row r="753" s="6" customFormat="1"/>
    <row r="754" s="6" customFormat="1"/>
    <row r="755" s="6" customFormat="1"/>
    <row r="756" s="6" customFormat="1"/>
    <row r="757" s="6" customFormat="1"/>
    <row r="758" s="6" customFormat="1"/>
    <row r="759" s="6" customFormat="1"/>
    <row r="760" s="6" customFormat="1"/>
    <row r="761" s="6" customFormat="1"/>
    <row r="762" s="6" customFormat="1"/>
    <row r="763" s="6" customFormat="1"/>
    <row r="764" s="6" customFormat="1"/>
    <row r="765" s="6" customFormat="1"/>
    <row r="766" s="6" customFormat="1"/>
    <row r="767" s="6" customFormat="1"/>
    <row r="768" s="6" customFormat="1"/>
    <row r="769" s="6" customFormat="1"/>
    <row r="770" s="6" customFormat="1"/>
    <row r="771" s="6" customFormat="1"/>
    <row r="772" s="6" customFormat="1"/>
    <row r="773" s="6" customFormat="1"/>
    <row r="774" s="6" customFormat="1"/>
    <row r="775" s="6" customFormat="1"/>
    <row r="776" s="6" customFormat="1"/>
    <row r="777" s="6" customFormat="1"/>
    <row r="778" s="6" customFormat="1"/>
    <row r="779" s="6" customFormat="1"/>
    <row r="780" s="6" customFormat="1"/>
    <row r="781" s="6" customFormat="1"/>
    <row r="782" s="6" customFormat="1"/>
    <row r="783" s="6" customFormat="1"/>
    <row r="784" s="6" customFormat="1"/>
    <row r="785" s="6" customFormat="1"/>
    <row r="786" s="6" customFormat="1"/>
    <row r="787" s="6" customFormat="1"/>
    <row r="788" s="6" customFormat="1"/>
    <row r="789" s="6" customFormat="1"/>
    <row r="790" s="6" customFormat="1"/>
    <row r="791" s="6" customFormat="1"/>
    <row r="792" s="6" customFormat="1"/>
    <row r="793" s="6" customFormat="1"/>
    <row r="794" s="6" customFormat="1"/>
    <row r="795" s="6" customFormat="1"/>
    <row r="796" s="6" customFormat="1"/>
    <row r="797" s="6" customFormat="1"/>
    <row r="798" s="6" customFormat="1"/>
    <row r="799" s="6" customFormat="1"/>
    <row r="800" s="6" customFormat="1"/>
    <row r="801" s="6" customFormat="1"/>
    <row r="802" s="6" customFormat="1"/>
    <row r="803" s="6" customFormat="1"/>
    <row r="804" s="6" customFormat="1"/>
    <row r="805" s="6" customFormat="1"/>
    <row r="806" s="6" customFormat="1"/>
    <row r="807" s="6" customFormat="1"/>
    <row r="808" s="6" customFormat="1"/>
    <row r="809" s="6" customFormat="1"/>
    <row r="810" s="6" customFormat="1"/>
    <row r="811" s="6" customFormat="1"/>
    <row r="812" s="6" customFormat="1"/>
    <row r="813" s="6" customFormat="1"/>
    <row r="814" s="6" customFormat="1"/>
    <row r="815" s="6" customFormat="1"/>
    <row r="816" s="6" customFormat="1"/>
    <row r="817" s="6" customFormat="1"/>
    <row r="818" s="6" customFormat="1"/>
    <row r="819" s="6" customFormat="1"/>
    <row r="820" s="6" customFormat="1"/>
    <row r="821" s="6" customFormat="1"/>
    <row r="822" s="6" customFormat="1"/>
    <row r="823" s="6" customFormat="1"/>
    <row r="824" s="6" customFormat="1"/>
    <row r="825" s="6" customFormat="1"/>
    <row r="826" s="6" customFormat="1"/>
    <row r="827" s="6" customFormat="1"/>
    <row r="828" s="6" customFormat="1"/>
    <row r="829" s="6" customFormat="1"/>
    <row r="830" s="6" customFormat="1"/>
    <row r="831" s="6" customFormat="1"/>
    <row r="832" s="6" customFormat="1"/>
    <row r="833" s="6" customFormat="1"/>
    <row r="834" s="6" customFormat="1"/>
    <row r="835" s="6" customFormat="1"/>
    <row r="836" s="6" customFormat="1"/>
    <row r="837" s="6" customFormat="1"/>
    <row r="838" s="6" customFormat="1"/>
    <row r="839" s="6" customFormat="1"/>
    <row r="840" s="6" customFormat="1"/>
    <row r="841" s="6" customFormat="1"/>
    <row r="842" s="6" customFormat="1"/>
    <row r="843" s="6" customFormat="1"/>
    <row r="844" s="6" customFormat="1"/>
    <row r="845" s="6" customFormat="1"/>
    <row r="846" s="6" customFormat="1"/>
    <row r="847" s="6" customFormat="1"/>
    <row r="848" s="6" customFormat="1"/>
    <row r="849" s="6" customFormat="1"/>
    <row r="850" s="6" customFormat="1"/>
    <row r="851" s="6" customFormat="1"/>
    <row r="852" s="6" customFormat="1"/>
    <row r="853" s="6" customFormat="1"/>
    <row r="854" s="6" customFormat="1"/>
    <row r="855" s="6" customFormat="1"/>
    <row r="856" s="6" customFormat="1"/>
    <row r="857" s="6" customFormat="1"/>
    <row r="858" s="6" customFormat="1"/>
    <row r="859" s="6" customFormat="1"/>
    <row r="860" s="6" customFormat="1"/>
    <row r="861" s="6" customFormat="1"/>
    <row r="862" s="6" customFormat="1"/>
    <row r="863" s="6" customFormat="1"/>
    <row r="864" s="6" customFormat="1"/>
    <row r="865" s="6" customFormat="1"/>
    <row r="866" s="6" customFormat="1"/>
    <row r="867" s="6" customFormat="1"/>
    <row r="868" s="6" customFormat="1"/>
    <row r="869" s="6" customFormat="1"/>
    <row r="870" s="6" customFormat="1"/>
    <row r="871" s="6" customFormat="1"/>
    <row r="872" s="6" customFormat="1"/>
    <row r="873" s="6" customFormat="1"/>
    <row r="874" s="6" customFormat="1"/>
    <row r="875" s="6" customFormat="1"/>
    <row r="876" s="6" customFormat="1"/>
    <row r="877" s="6" customFormat="1"/>
    <row r="878" s="6" customFormat="1"/>
    <row r="879" s="6" customFormat="1"/>
    <row r="880" s="6" customFormat="1"/>
    <row r="881" s="6" customFormat="1"/>
    <row r="882" s="6" customFormat="1"/>
    <row r="883" s="6" customFormat="1"/>
    <row r="884" s="6" customFormat="1"/>
    <row r="885" s="6" customFormat="1"/>
    <row r="886" s="6" customFormat="1"/>
    <row r="887" s="6" customFormat="1"/>
    <row r="888" s="6" customFormat="1"/>
    <row r="889" s="6" customFormat="1"/>
    <row r="890" s="6" customFormat="1"/>
    <row r="891" s="6" customFormat="1"/>
    <row r="892" s="6" customFormat="1"/>
    <row r="893" s="6" customFormat="1"/>
    <row r="894" s="6" customFormat="1"/>
    <row r="895" s="6" customFormat="1"/>
    <row r="896" s="6" customFormat="1"/>
    <row r="897" s="6" customFormat="1"/>
    <row r="898" s="6" customFormat="1"/>
    <row r="899" s="6" customFormat="1"/>
    <row r="900" s="6" customFormat="1"/>
    <row r="901" s="6" customFormat="1"/>
    <row r="902" s="6" customFormat="1"/>
    <row r="903" s="6" customFormat="1"/>
    <row r="904" s="6" customFormat="1"/>
    <row r="905" s="6" customFormat="1"/>
    <row r="906" s="6" customFormat="1"/>
    <row r="907" s="6" customFormat="1"/>
    <row r="908" s="6" customFormat="1"/>
    <row r="909" s="6" customFormat="1"/>
    <row r="910" s="6" customFormat="1"/>
    <row r="911" s="6" customFormat="1"/>
    <row r="912" s="6" customFormat="1"/>
    <row r="913" s="6" customFormat="1"/>
    <row r="914" s="6" customFormat="1"/>
    <row r="915" s="6" customFormat="1"/>
    <row r="916" s="6" customFormat="1"/>
    <row r="917" s="6" customFormat="1"/>
    <row r="918" s="6" customFormat="1"/>
    <row r="919" s="6" customFormat="1"/>
    <row r="920" s="6" customFormat="1"/>
    <row r="921" s="6" customFormat="1"/>
    <row r="922" s="6" customFormat="1"/>
    <row r="923" s="6" customFormat="1"/>
    <row r="924" s="6" customFormat="1"/>
    <row r="925" s="6" customFormat="1"/>
    <row r="926" s="6" customFormat="1"/>
    <row r="927" s="6" customFormat="1"/>
    <row r="928" s="6" customFormat="1"/>
    <row r="929" s="6" customFormat="1"/>
    <row r="930" s="6" customFormat="1"/>
    <row r="931" s="6" customFormat="1"/>
    <row r="932" s="6" customFormat="1"/>
    <row r="933" s="6" customFormat="1"/>
    <row r="934" s="6" customFormat="1"/>
    <row r="935" s="6" customFormat="1"/>
    <row r="936" s="6" customFormat="1"/>
    <row r="937" s="6" customFormat="1"/>
    <row r="938" s="6" customFormat="1"/>
    <row r="939" s="6" customFormat="1"/>
    <row r="940" s="6" customFormat="1"/>
    <row r="941" s="6" customFormat="1"/>
    <row r="942" s="6" customFormat="1"/>
    <row r="943" s="6" customFormat="1"/>
    <row r="944" s="6" customFormat="1"/>
    <row r="945" s="6" customFormat="1"/>
    <row r="946" s="6" customFormat="1"/>
    <row r="947" s="6" customFormat="1"/>
    <row r="948" s="6" customFormat="1"/>
    <row r="949" s="6" customFormat="1"/>
    <row r="950" s="6" customFormat="1"/>
    <row r="951" s="6" customFormat="1"/>
    <row r="952" s="6" customFormat="1"/>
    <row r="953" s="6" customFormat="1"/>
    <row r="954" s="6" customFormat="1"/>
    <row r="955" s="6" customFormat="1"/>
    <row r="956" s="6" customFormat="1"/>
    <row r="957" s="6" customFormat="1"/>
    <row r="958" s="6" customFormat="1"/>
    <row r="959" s="6" customFormat="1"/>
    <row r="960" s="6" customFormat="1"/>
    <row r="961" s="6" customFormat="1"/>
    <row r="962" s="6" customFormat="1"/>
    <row r="963" s="6" customFormat="1"/>
    <row r="964" s="6" customFormat="1"/>
    <row r="965" s="6" customFormat="1"/>
    <row r="966" s="6" customFormat="1"/>
    <row r="967" s="6" customFormat="1"/>
    <row r="968" s="6" customFormat="1"/>
    <row r="969" s="6" customFormat="1"/>
    <row r="970" s="6" customFormat="1"/>
    <row r="971" s="6" customFormat="1"/>
    <row r="972" s="6" customFormat="1"/>
    <row r="973" s="6" customFormat="1"/>
    <row r="974" s="6" customFormat="1"/>
    <row r="975" s="6" customFormat="1"/>
    <row r="976" s="6" customFormat="1"/>
    <row r="977" s="6" customFormat="1"/>
    <row r="978" s="6" customFormat="1"/>
    <row r="979" s="6" customFormat="1"/>
    <row r="980" s="6" customFormat="1"/>
    <row r="981" s="6" customFormat="1"/>
    <row r="982" s="6" customFormat="1"/>
    <row r="983" s="6" customFormat="1"/>
    <row r="984" s="6" customFormat="1"/>
    <row r="985" s="6" customFormat="1"/>
    <row r="986" s="6" customFormat="1"/>
    <row r="987" s="6" customFormat="1"/>
    <row r="988" s="6" customFormat="1"/>
    <row r="989" s="6" customFormat="1"/>
    <row r="990" s="6" customFormat="1"/>
    <row r="991" s="6" customFormat="1"/>
    <row r="992" s="6" customFormat="1"/>
    <row r="993" s="6" customFormat="1"/>
    <row r="994" s="6" customFormat="1"/>
    <row r="995" s="6" customFormat="1"/>
    <row r="996" s="6" customFormat="1"/>
    <row r="997" s="6" customFormat="1"/>
    <row r="998" s="6" customFormat="1"/>
    <row r="999" s="6" customFormat="1"/>
    <row r="1000" s="6" customFormat="1"/>
    <row r="1001" s="6" customFormat="1"/>
    <row r="1002" s="6" customFormat="1"/>
    <row r="1003" s="6" customFormat="1"/>
    <row r="1004" s="6" customFormat="1"/>
    <row r="1005" s="6" customFormat="1"/>
    <row r="1006" s="6" customFormat="1"/>
    <row r="1007" s="6" customFormat="1"/>
    <row r="1008" s="6" customFormat="1"/>
    <row r="1009" s="6" customFormat="1"/>
    <row r="1010" s="6" customFormat="1"/>
    <row r="1011" s="6" customFormat="1"/>
    <row r="1012" s="6" customFormat="1"/>
    <row r="1013" s="6" customFormat="1"/>
    <row r="1014" s="6" customFormat="1"/>
    <row r="1015" s="6" customFormat="1"/>
    <row r="1016" s="6" customFormat="1"/>
    <row r="1017" s="6" customFormat="1"/>
    <row r="1018" s="6" customFormat="1"/>
    <row r="1019" s="6" customFormat="1"/>
    <row r="1020" s="6" customFormat="1"/>
    <row r="1021" s="6" customFormat="1"/>
    <row r="1022" s="6" customFormat="1"/>
    <row r="1023" s="6" customFormat="1"/>
    <row r="1024" s="6" customFormat="1"/>
    <row r="1025" s="6" customFormat="1"/>
    <row r="1026" s="6" customFormat="1"/>
    <row r="1027" s="6" customFormat="1"/>
    <row r="1028" s="6" customFormat="1"/>
    <row r="1029" s="6" customFormat="1"/>
    <row r="1030" s="6" customFormat="1"/>
    <row r="1031" s="6" customFormat="1"/>
    <row r="1032" s="6" customFormat="1"/>
    <row r="1033" s="6" customFormat="1"/>
    <row r="1034" s="6" customFormat="1"/>
    <row r="1035" s="6" customFormat="1"/>
    <row r="1036" s="6" customFormat="1"/>
    <row r="1037" s="6" customFormat="1"/>
    <row r="1038" s="6" customFormat="1"/>
    <row r="1039" s="6" customFormat="1"/>
    <row r="1040" s="6" customFormat="1"/>
    <row r="1041" s="6" customFormat="1"/>
    <row r="1042" s="6" customFormat="1"/>
    <row r="1043" s="6" customFormat="1"/>
    <row r="1044" s="6" customFormat="1"/>
    <row r="1045" s="6" customFormat="1"/>
    <row r="1046" s="6" customFormat="1"/>
    <row r="1047" s="6" customFormat="1"/>
    <row r="1048" s="6" customFormat="1"/>
    <row r="1049" s="6" customFormat="1"/>
    <row r="1050" s="6" customFormat="1"/>
    <row r="1051" s="6" customFormat="1"/>
    <row r="1052" s="6" customFormat="1"/>
    <row r="1053" s="6" customFormat="1"/>
    <row r="1054" s="6" customFormat="1"/>
    <row r="1055" s="6" customFormat="1"/>
    <row r="1056" s="6" customFormat="1"/>
    <row r="1057" s="6" customFormat="1"/>
    <row r="1058" s="6" customFormat="1"/>
    <row r="1059" s="6" customFormat="1"/>
    <row r="1060" s="6" customFormat="1"/>
    <row r="1061" s="6" customFormat="1"/>
    <row r="1062" s="6" customFormat="1"/>
    <row r="1063" s="6" customFormat="1"/>
    <row r="1064" s="6" customFormat="1"/>
    <row r="1065" s="6" customFormat="1"/>
    <row r="1066" s="6" customFormat="1"/>
    <row r="1067" s="6" customFormat="1"/>
    <row r="1068" s="6" customFormat="1"/>
    <row r="1069" s="6" customFormat="1"/>
    <row r="1070" s="6" customFormat="1"/>
    <row r="1071" s="6" customFormat="1"/>
    <row r="1072" s="6" customFormat="1"/>
    <row r="1073" s="6" customFormat="1"/>
    <row r="1074" s="6" customFormat="1"/>
    <row r="1075" s="6" customFormat="1"/>
    <row r="1076" s="6" customFormat="1"/>
    <row r="1077" s="6" customFormat="1"/>
    <row r="1078" s="6" customFormat="1"/>
    <row r="1079" s="6" customFormat="1"/>
    <row r="1080" s="6" customFormat="1"/>
    <row r="1081" s="6" customFormat="1"/>
    <row r="1082" s="6" customFormat="1"/>
    <row r="1083" s="6" customFormat="1"/>
    <row r="1084" s="6" customFormat="1"/>
    <row r="1085" s="6" customFormat="1"/>
    <row r="1086" s="6" customFormat="1"/>
    <row r="1087" s="6" customFormat="1"/>
    <row r="1088" s="6" customFormat="1"/>
    <row r="1089" s="6" customFormat="1"/>
    <row r="1090" s="6" customFormat="1"/>
    <row r="1091" s="6" customFormat="1"/>
    <row r="1092" s="6" customFormat="1"/>
    <row r="1093" s="6" customFormat="1"/>
    <row r="1094" s="6" customFormat="1"/>
    <row r="1095" s="6" customFormat="1"/>
    <row r="1096" s="6" customFormat="1"/>
    <row r="1097" s="6" customFormat="1"/>
    <row r="1098" s="6" customFormat="1"/>
    <row r="1099" s="6" customFormat="1"/>
    <row r="1100" s="6" customFormat="1"/>
    <row r="1101" s="6" customFormat="1"/>
    <row r="1102" s="6" customFormat="1"/>
    <row r="1103" s="6" customFormat="1"/>
    <row r="1104" s="6" customFormat="1"/>
    <row r="1105" s="6" customFormat="1"/>
    <row r="1106" s="6" customFormat="1"/>
    <row r="1107" s="6" customFormat="1"/>
    <row r="1108" s="6" customFormat="1"/>
    <row r="1109" s="6" customFormat="1"/>
    <row r="1110" s="6" customFormat="1"/>
    <row r="1111" s="6" customFormat="1"/>
    <row r="1112" s="6" customFormat="1"/>
    <row r="1113" s="6" customFormat="1"/>
    <row r="1114" s="6" customFormat="1"/>
    <row r="1115" s="6" customFormat="1"/>
    <row r="1116" s="6" customFormat="1"/>
    <row r="1117" s="6" customFormat="1"/>
    <row r="1118" s="6" customFormat="1"/>
    <row r="1119" s="6" customFormat="1"/>
    <row r="1120" s="6" customFormat="1"/>
    <row r="1121" s="6" customFormat="1"/>
    <row r="1122" s="6" customFormat="1"/>
    <row r="1123" s="6" customFormat="1"/>
    <row r="1124" s="6" customFormat="1"/>
    <row r="1125" s="6" customFormat="1"/>
    <row r="1126" s="6" customFormat="1"/>
    <row r="1127" s="6" customFormat="1"/>
    <row r="1128" s="6" customFormat="1"/>
    <row r="1129" s="6" customFormat="1"/>
    <row r="1130" s="6" customFormat="1"/>
    <row r="1131" s="6" customFormat="1"/>
    <row r="1132" s="6" customFormat="1"/>
    <row r="1133" s="6" customFormat="1"/>
    <row r="1134" s="6" customFormat="1"/>
    <row r="1135" s="6" customFormat="1"/>
    <row r="1136" s="6" customFormat="1"/>
    <row r="1137" s="6" customFormat="1"/>
    <row r="1138" s="6" customFormat="1"/>
    <row r="1139" s="6" customFormat="1"/>
    <row r="1140" s="6" customFormat="1"/>
    <row r="1141" s="6" customFormat="1"/>
    <row r="1142" s="6" customFormat="1"/>
    <row r="1143" s="6" customFormat="1"/>
    <row r="1144" s="6" customFormat="1"/>
    <row r="1145" s="6" customFormat="1"/>
    <row r="1146" s="6" customFormat="1"/>
    <row r="1147" s="6" customFormat="1"/>
    <row r="1148" s="6" customFormat="1"/>
    <row r="1149" s="6" customFormat="1"/>
    <row r="1150" s="6" customFormat="1"/>
    <row r="1151" s="6" customFormat="1"/>
    <row r="1152" s="6" customFormat="1"/>
    <row r="1153" s="6" customFormat="1"/>
    <row r="1154" s="6" customFormat="1"/>
    <row r="1155" s="6" customFormat="1"/>
    <row r="1156" s="6" customFormat="1"/>
    <row r="1157" s="6" customFormat="1"/>
    <row r="1158" s="6" customFormat="1"/>
    <row r="1159" s="6" customFormat="1"/>
    <row r="1160" s="6" customFormat="1"/>
    <row r="1161" s="6" customFormat="1"/>
    <row r="1162" s="6" customFormat="1"/>
    <row r="1163" s="6" customFormat="1"/>
    <row r="1164" s="6" customFormat="1"/>
    <row r="1165" s="6" customFormat="1"/>
    <row r="1166" s="6" customFormat="1"/>
    <row r="1167" s="6" customFormat="1"/>
    <row r="1168" s="6" customFormat="1"/>
    <row r="1169" s="6" customFormat="1"/>
    <row r="1170" s="6" customFormat="1"/>
    <row r="1171" s="6" customFormat="1"/>
    <row r="1172" s="6" customFormat="1"/>
    <row r="1173" s="6" customFormat="1"/>
    <row r="1174" s="6" customFormat="1"/>
    <row r="1175" s="6" customFormat="1"/>
    <row r="1176" s="6" customFormat="1"/>
    <row r="1177" s="6" customFormat="1"/>
    <row r="1178" s="6" customFormat="1"/>
    <row r="1179" s="6" customFormat="1"/>
    <row r="1180" s="6" customFormat="1"/>
    <row r="1181" s="6" customFormat="1"/>
    <row r="1182" s="6" customFormat="1"/>
    <row r="1183" s="6" customFormat="1"/>
    <row r="1184" s="6" customFormat="1"/>
    <row r="1185" s="6" customFormat="1"/>
    <row r="1186" s="6" customFormat="1"/>
    <row r="1187" s="6" customFormat="1"/>
    <row r="1188" s="6" customFormat="1"/>
    <row r="1189" s="6" customFormat="1"/>
    <row r="1190" s="6" customFormat="1"/>
    <row r="1191" s="6" customFormat="1"/>
    <row r="1192" s="6" customFormat="1"/>
    <row r="1193" s="6" customFormat="1"/>
    <row r="1194" s="6" customFormat="1"/>
    <row r="1195" s="6" customFormat="1"/>
    <row r="1196" s="6" customFormat="1"/>
    <row r="1197" s="6" customFormat="1"/>
    <row r="1198" s="6" customFormat="1"/>
    <row r="1199" s="6" customFormat="1"/>
    <row r="1200" s="6" customFormat="1"/>
    <row r="1201" s="6" customFormat="1"/>
    <row r="1202" s="6" customFormat="1"/>
    <row r="1203" s="6" customFormat="1"/>
    <row r="1204" s="6" customFormat="1"/>
    <row r="1205" s="6" customFormat="1"/>
    <row r="1206" s="6" customFormat="1"/>
    <row r="1207" s="6" customFormat="1"/>
    <row r="1208" s="6" customFormat="1"/>
    <row r="1209" s="6" customFormat="1"/>
    <row r="1210" s="6" customFormat="1"/>
    <row r="1211" s="6" customFormat="1"/>
    <row r="1212" s="6" customFormat="1"/>
    <row r="1213" s="6" customFormat="1"/>
    <row r="1214" s="6" customFormat="1"/>
    <row r="1215" s="6" customFormat="1"/>
    <row r="1216" s="6" customFormat="1"/>
    <row r="1217" s="6" customFormat="1"/>
    <row r="1218" s="6" customFormat="1"/>
    <row r="1219" s="6" customFormat="1"/>
    <row r="1220" s="6" customFormat="1"/>
    <row r="1221" s="6" customFormat="1"/>
    <row r="1222" s="6" customFormat="1"/>
    <row r="1223" s="6" customFormat="1"/>
    <row r="1224" s="6" customFormat="1"/>
    <row r="1225" s="6" customFormat="1"/>
    <row r="1226" s="6" customFormat="1"/>
    <row r="1227" s="6" customFormat="1"/>
    <row r="1228" s="6" customFormat="1"/>
    <row r="1229" s="6" customFormat="1"/>
    <row r="1230" s="6" customFormat="1"/>
    <row r="1231" s="6" customFormat="1"/>
    <row r="1232" s="6" customFormat="1"/>
    <row r="1233" s="6" customFormat="1"/>
    <row r="1234" s="6" customFormat="1"/>
    <row r="1235" s="6" customFormat="1"/>
    <row r="1236" s="6" customFormat="1"/>
    <row r="1237" s="6" customFormat="1"/>
    <row r="1238" s="6" customFormat="1"/>
    <row r="1239" s="6" customFormat="1"/>
    <row r="1240" s="6" customFormat="1"/>
    <row r="1241" s="6" customFormat="1"/>
    <row r="1242" s="6" customFormat="1"/>
    <row r="1243" s="6" customFormat="1"/>
    <row r="1244" s="6" customFormat="1"/>
    <row r="1245" s="6" customFormat="1"/>
    <row r="1246" s="6" customFormat="1"/>
    <row r="1247" s="6" customFormat="1"/>
    <row r="1248" s="6" customFormat="1"/>
    <row r="1249" s="6" customFormat="1"/>
    <row r="1250" s="6" customFormat="1"/>
    <row r="1251" s="6" customFormat="1"/>
    <row r="1252" s="6" customFormat="1"/>
    <row r="1253" s="6" customFormat="1"/>
    <row r="1254" s="6" customFormat="1"/>
    <row r="1255" s="6" customFormat="1"/>
    <row r="1256" s="6" customFormat="1"/>
    <row r="1257" s="6" customFormat="1"/>
    <row r="1258" s="6" customFormat="1"/>
    <row r="1259" s="6" customFormat="1"/>
    <row r="1260" s="6" customFormat="1"/>
    <row r="1261" s="6" customFormat="1"/>
    <row r="1262" s="6" customFormat="1"/>
    <row r="1263" s="6" customFormat="1"/>
    <row r="1264" s="6" customFormat="1"/>
    <row r="1265" s="6" customFormat="1"/>
    <row r="1266" s="6" customFormat="1"/>
    <row r="1267" s="6" customFormat="1"/>
    <row r="1268" s="6" customFormat="1"/>
    <row r="1269" s="6" customFormat="1"/>
    <row r="1270" s="6" customFormat="1"/>
    <row r="1271" s="6" customFormat="1"/>
    <row r="1272" s="6" customFormat="1"/>
    <row r="1273" s="6" customFormat="1"/>
    <row r="1274" s="6" customFormat="1"/>
    <row r="1275" s="6" customFormat="1"/>
    <row r="1276" s="6" customFormat="1"/>
    <row r="1277" s="6" customFormat="1"/>
    <row r="1278" s="6" customFormat="1"/>
    <row r="1279" s="6" customFormat="1"/>
    <row r="1280" s="6" customFormat="1"/>
    <row r="1281" s="6" customFormat="1"/>
    <row r="1282" s="6" customFormat="1"/>
    <row r="1283" s="6" customFormat="1"/>
    <row r="1284" s="6" customFormat="1"/>
    <row r="1285" s="6" customFormat="1"/>
    <row r="1286" s="6" customFormat="1"/>
    <row r="1287" s="6" customFormat="1"/>
    <row r="1288" s="6" customFormat="1"/>
    <row r="1289" s="6" customFormat="1"/>
    <row r="1290" s="6" customFormat="1"/>
    <row r="1291" s="6" customFormat="1"/>
    <row r="1292" s="6" customFormat="1"/>
    <row r="1293" s="6" customFormat="1"/>
    <row r="1294" s="6" customFormat="1"/>
    <row r="1295" s="6" customFormat="1"/>
    <row r="1296" s="6" customFormat="1"/>
    <row r="1297" s="6" customFormat="1"/>
    <row r="1298" s="6" customFormat="1"/>
    <row r="1299" s="6" customFormat="1"/>
    <row r="1300" s="6" customFormat="1"/>
    <row r="1301" s="6" customFormat="1"/>
    <row r="1302" s="6" customFormat="1"/>
    <row r="1303" s="6" customFormat="1"/>
    <row r="1304" s="6" customFormat="1"/>
    <row r="1305" s="6" customFormat="1"/>
    <row r="1306" s="6" customFormat="1"/>
    <row r="1307" s="6" customFormat="1"/>
    <row r="1308" s="6" customFormat="1"/>
    <row r="1309" s="6" customFormat="1"/>
    <row r="1310" s="6" customFormat="1"/>
    <row r="1311" s="6" customFormat="1"/>
    <row r="1312" s="6" customFormat="1"/>
    <row r="1313" s="6" customFormat="1"/>
    <row r="1314" s="6" customFormat="1"/>
    <row r="1315" s="6" customFormat="1"/>
    <row r="1316" s="6" customFormat="1"/>
    <row r="1317" s="6" customFormat="1"/>
    <row r="1318" s="6" customFormat="1"/>
    <row r="1319" s="6" customFormat="1"/>
    <row r="1320" s="6" customFormat="1"/>
    <row r="1321" s="6" customFormat="1"/>
    <row r="1322" s="6" customFormat="1"/>
    <row r="1323" s="6" customFormat="1"/>
    <row r="1324" s="6" customFormat="1"/>
    <row r="1325" s="6" customFormat="1"/>
    <row r="1326" s="6" customFormat="1"/>
    <row r="1327" s="6" customFormat="1"/>
    <row r="1328" s="6" customFormat="1"/>
    <row r="1329" s="6" customFormat="1"/>
    <row r="1330" s="6" customFormat="1"/>
    <row r="1331" s="6" customFormat="1"/>
    <row r="1332" s="6" customFormat="1"/>
    <row r="1333" s="6" customFormat="1"/>
    <row r="1334" s="6" customFormat="1"/>
    <row r="1335" s="6" customFormat="1"/>
    <row r="1336" s="6" customFormat="1"/>
    <row r="1337" s="6" customFormat="1"/>
    <row r="1338" s="6" customFormat="1"/>
    <row r="1339" s="6" customFormat="1"/>
    <row r="1340" s="6" customFormat="1"/>
    <row r="1341" s="6" customFormat="1"/>
    <row r="1342" s="6" customFormat="1"/>
    <row r="1343" s="6" customFormat="1"/>
    <row r="1344" s="6" customFormat="1"/>
    <row r="1345" s="6" customFormat="1"/>
    <row r="1346" s="6" customFormat="1"/>
    <row r="1347" s="6" customFormat="1"/>
    <row r="1348" s="6" customFormat="1"/>
    <row r="1349" s="6" customFormat="1"/>
    <row r="1350" s="6" customFormat="1"/>
    <row r="1351" s="6" customFormat="1"/>
    <row r="1352" s="6" customFormat="1"/>
    <row r="1353" s="6" customFormat="1"/>
    <row r="1354" s="6" customFormat="1"/>
    <row r="1355" s="6" customFormat="1"/>
    <row r="1356" s="6" customFormat="1"/>
    <row r="1357" s="6" customFormat="1"/>
    <row r="1358" s="6" customFormat="1"/>
    <row r="1359" s="6" customFormat="1"/>
    <row r="1360" s="6" customFormat="1"/>
    <row r="1361" s="6" customFormat="1"/>
    <row r="1362" s="6" customFormat="1"/>
    <row r="1363" s="6" customFormat="1"/>
    <row r="1364" s="6" customFormat="1"/>
    <row r="1365" s="6" customFormat="1"/>
    <row r="1366" s="6" customFormat="1"/>
    <row r="1367" s="6" customFormat="1"/>
    <row r="1368" s="6" customFormat="1"/>
    <row r="1369" s="6" customFormat="1"/>
    <row r="1370" s="6" customFormat="1"/>
    <row r="1371" s="6" customFormat="1"/>
    <row r="1372" s="6" customFormat="1"/>
    <row r="1373" s="6" customFormat="1"/>
    <row r="1374" s="6" customFormat="1"/>
    <row r="1375" s="6" customFormat="1"/>
    <row r="1376" s="6" customFormat="1"/>
    <row r="1377" s="6" customFormat="1"/>
    <row r="1378" s="6" customFormat="1"/>
    <row r="1379" s="6" customFormat="1"/>
    <row r="1380" s="6" customFormat="1"/>
    <row r="1381" s="6" customFormat="1"/>
    <row r="1382" s="6" customFormat="1"/>
    <row r="1383" s="6" customFormat="1"/>
    <row r="1384" s="6" customFormat="1"/>
    <row r="1385" s="6" customFormat="1"/>
    <row r="1386" s="6" customFormat="1"/>
    <row r="1387" s="6" customFormat="1"/>
    <row r="1388" s="6" customFormat="1"/>
    <row r="1389" s="6" customFormat="1"/>
    <row r="1390" s="6" customFormat="1"/>
    <row r="1391" s="6" customFormat="1"/>
    <row r="1392" s="6" customFormat="1"/>
    <row r="1393" s="6" customFormat="1"/>
    <row r="1394" s="6" customFormat="1"/>
    <row r="1395" s="6" customFormat="1"/>
    <row r="1396" s="6" customFormat="1"/>
    <row r="1397" s="6" customFormat="1"/>
    <row r="1398" s="6" customFormat="1"/>
    <row r="1399" s="6" customFormat="1"/>
    <row r="1400" s="6" customFormat="1"/>
    <row r="1401" s="6" customFormat="1"/>
    <row r="1402" s="6" customFormat="1"/>
    <row r="1403" s="6" customFormat="1"/>
    <row r="1404" s="6" customFormat="1"/>
    <row r="1405" s="6" customFormat="1"/>
    <row r="1406" s="6" customFormat="1"/>
    <row r="1407" s="6" customFormat="1"/>
    <row r="1408" s="6" customFormat="1"/>
    <row r="1409" s="6" customFormat="1"/>
    <row r="1410" s="6" customFormat="1"/>
    <row r="1411" s="6" customFormat="1"/>
    <row r="1412" s="6" customFormat="1"/>
    <row r="1413" s="6" customFormat="1"/>
    <row r="1414" s="6" customFormat="1"/>
    <row r="1415" s="6" customFormat="1"/>
    <row r="1416" s="6" customFormat="1"/>
    <row r="1417" s="6" customFormat="1"/>
    <row r="1418" s="6" customFormat="1"/>
    <row r="1419" s="6" customFormat="1"/>
    <row r="1420" s="6" customFormat="1"/>
    <row r="1421" s="6" customFormat="1"/>
    <row r="1422" s="6" customFormat="1"/>
    <row r="1423" s="6" customFormat="1"/>
    <row r="1424" s="6" customFormat="1"/>
    <row r="1425" s="6" customFormat="1"/>
    <row r="1426" s="6" customFormat="1"/>
    <row r="1427" s="6" customFormat="1"/>
    <row r="1428" s="6" customFormat="1"/>
    <row r="1429" s="6" customFormat="1"/>
    <row r="1430" s="6" customFormat="1"/>
    <row r="1431" s="6" customFormat="1"/>
    <row r="1432" s="6" customFormat="1"/>
    <row r="1433" s="6" customFormat="1"/>
    <row r="1434" s="6" customFormat="1"/>
    <row r="1435" s="6" customFormat="1"/>
    <row r="1436" s="6" customFormat="1"/>
    <row r="1437" s="6" customFormat="1"/>
    <row r="1438" s="6" customFormat="1"/>
    <row r="1439" s="6" customFormat="1"/>
    <row r="1440" s="6" customFormat="1"/>
    <row r="1441" s="6" customFormat="1"/>
    <row r="1442" s="6" customFormat="1"/>
    <row r="1443" s="6" customFormat="1"/>
    <row r="1444" s="6" customFormat="1"/>
    <row r="1445" s="6" customFormat="1"/>
    <row r="1446" s="6" customFormat="1"/>
    <row r="1447" s="6" customFormat="1"/>
    <row r="1448" s="6" customFormat="1"/>
    <row r="1449" s="6" customFormat="1"/>
    <row r="1450" s="6" customFormat="1"/>
    <row r="1451" s="6" customFormat="1"/>
    <row r="1452" s="6" customFormat="1"/>
    <row r="1453" s="6" customFormat="1"/>
    <row r="1454" s="6" customFormat="1"/>
    <row r="1455" s="6" customFormat="1"/>
    <row r="1456" s="6" customFormat="1"/>
    <row r="1457" s="6" customFormat="1"/>
    <row r="1458" s="6" customFormat="1"/>
    <row r="1459" s="6" customFormat="1"/>
    <row r="1460" s="6" customFormat="1"/>
    <row r="1461" s="6" customFormat="1"/>
    <row r="1462" s="6" customFormat="1"/>
    <row r="1463" s="6" customFormat="1"/>
    <row r="1464" s="6" customFormat="1"/>
    <row r="1465" s="6" customFormat="1"/>
    <row r="1466" s="6" customFormat="1"/>
    <row r="1467" s="6" customFormat="1"/>
    <row r="1468" s="6" customFormat="1"/>
    <row r="1469" s="6" customFormat="1"/>
    <row r="1470" s="6" customFormat="1"/>
    <row r="1471" s="6" customFormat="1"/>
    <row r="1472" s="6" customFormat="1"/>
    <row r="1473" s="6" customFormat="1"/>
    <row r="1474" s="6" customFormat="1"/>
    <row r="1475" s="6" customFormat="1"/>
    <row r="1476" s="6" customFormat="1"/>
    <row r="1477" s="6" customFormat="1"/>
    <row r="1478" s="6" customFormat="1"/>
    <row r="1479" s="6" customFormat="1"/>
    <row r="1480" s="6" customFormat="1"/>
    <row r="1481" s="6" customFormat="1"/>
    <row r="1482" s="6" customFormat="1"/>
    <row r="1483" s="6" customFormat="1"/>
    <row r="1484" s="6" customFormat="1"/>
    <row r="1485" s="6" customFormat="1"/>
    <row r="1486" s="6" customFormat="1"/>
    <row r="1487" s="6" customFormat="1"/>
    <row r="1488" s="6" customFormat="1"/>
    <row r="1489" s="6" customFormat="1"/>
    <row r="1490" s="6" customFormat="1"/>
    <row r="1491" s="6" customFormat="1"/>
    <row r="1492" s="6" customFormat="1"/>
    <row r="1493" s="6" customFormat="1"/>
    <row r="1494" s="6" customFormat="1"/>
    <row r="1495" s="6" customFormat="1"/>
    <row r="1496" s="6" customFormat="1"/>
    <row r="1497" s="6" customFormat="1"/>
    <row r="1498" s="6" customFormat="1"/>
    <row r="1499" s="6" customFormat="1"/>
    <row r="1500" s="6" customFormat="1"/>
    <row r="1501" s="6" customFormat="1"/>
    <row r="1502" s="6" customFormat="1"/>
    <row r="1503" s="6" customFormat="1"/>
    <row r="1504" s="6" customFormat="1"/>
    <row r="1505" s="6" customFormat="1"/>
    <row r="1506" s="6" customFormat="1"/>
    <row r="1507" s="6" customFormat="1"/>
    <row r="1508" s="6" customFormat="1"/>
    <row r="1509" s="6" customFormat="1"/>
    <row r="1510" s="6" customFormat="1"/>
    <row r="1511" s="6" customFormat="1"/>
    <row r="1512" s="6" customFormat="1"/>
    <row r="1513" s="6" customFormat="1"/>
    <row r="1514" s="6" customFormat="1"/>
    <row r="1515" s="6" customFormat="1"/>
    <row r="1516" s="6" customFormat="1"/>
    <row r="1517" s="6" customFormat="1"/>
    <row r="1518" s="6" customFormat="1"/>
    <row r="1519" s="6" customFormat="1"/>
    <row r="1520" s="6" customFormat="1"/>
    <row r="1521" s="6" customFormat="1"/>
    <row r="1522" s="6" customFormat="1"/>
    <row r="1523" s="6" customFormat="1"/>
    <row r="1524" s="6" customFormat="1"/>
    <row r="1525" s="6" customFormat="1"/>
    <row r="1526" s="6" customFormat="1"/>
    <row r="1527" s="6" customFormat="1"/>
    <row r="1528" s="6" customFormat="1"/>
    <row r="1529" s="6" customFormat="1"/>
    <row r="1530" s="6" customFormat="1"/>
    <row r="1531" s="6" customFormat="1"/>
    <row r="1532" s="6" customFormat="1"/>
    <row r="1533" s="6" customFormat="1"/>
    <row r="1534" s="6" customFormat="1"/>
    <row r="1535" s="6" customFormat="1"/>
    <row r="1536" s="6" customFormat="1"/>
    <row r="1537" s="6" customFormat="1"/>
    <row r="1538" s="6" customFormat="1"/>
    <row r="1539" s="6" customFormat="1"/>
    <row r="1540" s="6" customFormat="1"/>
    <row r="1541" s="6" customFormat="1"/>
    <row r="1542" s="6" customFormat="1"/>
    <row r="1543" s="6" customFormat="1"/>
    <row r="1544" s="6" customFormat="1"/>
    <row r="1545" s="6" customFormat="1"/>
    <row r="1546" s="6" customFormat="1"/>
    <row r="1547" s="6" customFormat="1"/>
    <row r="1548" s="6" customFormat="1"/>
    <row r="1549" s="6" customFormat="1"/>
    <row r="1550" s="6" customFormat="1"/>
    <row r="1551" s="6" customFormat="1"/>
    <row r="1552" s="6" customFormat="1"/>
    <row r="1553" s="6" customFormat="1"/>
    <row r="1554" s="6" customFormat="1"/>
    <row r="1555" s="6" customFormat="1"/>
    <row r="1556" s="6" customFormat="1"/>
    <row r="1557" s="6" customFormat="1"/>
    <row r="1558" s="6" customFormat="1"/>
    <row r="1559" s="6" customFormat="1"/>
    <row r="1560" s="6" customFormat="1"/>
    <row r="1561" s="6" customFormat="1"/>
    <row r="1562" s="6" customFormat="1"/>
    <row r="1563" s="6" customFormat="1"/>
    <row r="1564" s="6" customFormat="1"/>
    <row r="1565" s="6" customFormat="1"/>
    <row r="1566" s="6" customFormat="1"/>
    <row r="1567" s="6" customFormat="1"/>
    <row r="1568" s="6" customFormat="1"/>
    <row r="1569" s="6" customFormat="1"/>
    <row r="1570" s="6" customFormat="1"/>
    <row r="1571" s="6" customFormat="1"/>
    <row r="1572" s="6" customFormat="1"/>
    <row r="1573" s="6" customFormat="1"/>
    <row r="1574" s="6" customFormat="1"/>
    <row r="1575" s="6" customFormat="1"/>
    <row r="1576" s="6" customFormat="1"/>
    <row r="1577" s="6" customFormat="1"/>
    <row r="1578" s="6" customFormat="1"/>
    <row r="1579" s="6" customFormat="1"/>
    <row r="1580" s="6" customFormat="1"/>
    <row r="1581" s="6" customFormat="1"/>
    <row r="1582" s="6" customFormat="1"/>
    <row r="1583" s="6" customFormat="1"/>
    <row r="1584" s="6" customFormat="1"/>
    <row r="1585" s="6" customFormat="1"/>
    <row r="1586" s="6" customFormat="1"/>
    <row r="1587" s="6" customFormat="1"/>
    <row r="1588" s="6" customFormat="1"/>
    <row r="1589" s="6" customFormat="1"/>
    <row r="1590" s="6" customFormat="1"/>
    <row r="1591" s="6" customFormat="1"/>
    <row r="1592" s="6" customFormat="1"/>
    <row r="1593" s="6" customFormat="1"/>
    <row r="1594" s="6" customFormat="1"/>
    <row r="1595" s="6" customFormat="1"/>
    <row r="1596" s="6" customFormat="1"/>
    <row r="1597" s="6" customFormat="1"/>
    <row r="1598" s="6" customFormat="1"/>
    <row r="1599" s="6" customFormat="1"/>
    <row r="1600" s="6" customFormat="1"/>
    <row r="1601" s="6" customFormat="1"/>
    <row r="1602" s="6" customFormat="1"/>
    <row r="1603" s="6" customFormat="1"/>
    <row r="1604" s="6" customFormat="1"/>
    <row r="1605" s="6" customFormat="1"/>
    <row r="1606" s="6" customFormat="1"/>
    <row r="1607" s="6" customFormat="1"/>
    <row r="1608" s="6" customFormat="1"/>
    <row r="1609" s="6" customFormat="1"/>
    <row r="1610" s="6" customFormat="1"/>
    <row r="1611" s="6" customFormat="1"/>
    <row r="1612" s="6" customFormat="1"/>
    <row r="1613" s="6" customFormat="1"/>
    <row r="1614" s="6" customFormat="1"/>
    <row r="1615" s="6" customFormat="1"/>
    <row r="1616" s="6" customFormat="1"/>
    <row r="1617" s="6" customFormat="1"/>
    <row r="1618" s="6" customFormat="1"/>
    <row r="1619" s="6" customFormat="1"/>
    <row r="1620" s="6" customFormat="1"/>
    <row r="1621" s="6" customFormat="1"/>
    <row r="1622" s="6" customFormat="1"/>
    <row r="1623" s="6" customFormat="1"/>
    <row r="1624" s="6" customFormat="1"/>
    <row r="1625" s="6" customFormat="1"/>
    <row r="1626" s="6" customFormat="1"/>
    <row r="1627" s="6" customFormat="1"/>
    <row r="1628" s="6" customFormat="1"/>
    <row r="1629" s="6" customFormat="1"/>
    <row r="1630" s="6" customFormat="1"/>
    <row r="1631" s="6" customFormat="1"/>
    <row r="1632" s="6" customFormat="1"/>
    <row r="1633" s="6" customFormat="1"/>
    <row r="1634" s="6" customFormat="1"/>
    <row r="1635" s="6" customFormat="1"/>
    <row r="1636" s="6" customFormat="1"/>
    <row r="1637" s="6" customFormat="1"/>
    <row r="1638" s="6" customFormat="1"/>
    <row r="1639" s="6" customFormat="1"/>
    <row r="1640" s="6" customFormat="1"/>
    <row r="1641" s="6" customFormat="1"/>
    <row r="1642" s="6" customFormat="1"/>
    <row r="1643" s="6" customFormat="1"/>
    <row r="1644" s="6" customFormat="1"/>
    <row r="1645" s="6" customFormat="1"/>
    <row r="1646" s="6" customFormat="1"/>
    <row r="1647" s="6" customFormat="1"/>
    <row r="1648" s="6" customFormat="1"/>
    <row r="1649" s="6" customFormat="1"/>
    <row r="1650" s="6" customFormat="1"/>
    <row r="1651" s="6" customFormat="1"/>
    <row r="1652" s="6" customFormat="1"/>
    <row r="1653" s="6" customFormat="1"/>
    <row r="1654" s="6" customFormat="1"/>
    <row r="1655" s="6" customFormat="1"/>
    <row r="1656" s="6" customFormat="1"/>
    <row r="1657" s="6" customFormat="1"/>
    <row r="1658" s="6" customFormat="1"/>
    <row r="1659" s="6" customFormat="1"/>
    <row r="1660" s="6" customFormat="1"/>
    <row r="1661" s="6" customFormat="1"/>
    <row r="1662" s="6" customFormat="1"/>
    <row r="1663" s="6" customFormat="1"/>
    <row r="1664" s="6" customFormat="1"/>
    <row r="1665" s="6" customFormat="1"/>
    <row r="1666" s="6" customFormat="1"/>
    <row r="1667" s="6" customFormat="1"/>
    <row r="1668" s="6" customFormat="1"/>
    <row r="1669" s="6" customFormat="1"/>
    <row r="1670" s="6" customFormat="1"/>
    <row r="1671" s="6" customFormat="1"/>
    <row r="1672" s="6" customFormat="1"/>
    <row r="1673" s="6" customFormat="1"/>
    <row r="1674" s="6" customFormat="1"/>
    <row r="1675" s="6" customFormat="1"/>
    <row r="1676" s="6" customFormat="1"/>
    <row r="1677" s="6" customFormat="1"/>
    <row r="1678" s="6" customFormat="1"/>
    <row r="1679" s="6" customFormat="1"/>
    <row r="1680" s="6" customFormat="1"/>
    <row r="1681" s="6" customFormat="1"/>
    <row r="1682" s="6" customFormat="1"/>
    <row r="1683" s="6" customFormat="1"/>
    <row r="1684" s="6" customFormat="1"/>
    <row r="1685" s="6" customFormat="1"/>
    <row r="1686" s="6" customFormat="1"/>
    <row r="1687" s="6" customFormat="1"/>
    <row r="1688" s="6" customFormat="1"/>
    <row r="1689" s="6" customFormat="1"/>
    <row r="1690" s="6" customFormat="1"/>
    <row r="1691" s="6" customFormat="1"/>
    <row r="1692" s="6" customFormat="1"/>
    <row r="1693" s="6" customFormat="1"/>
    <row r="1694" s="6" customFormat="1"/>
    <row r="1695" s="6" customFormat="1"/>
    <row r="1696" s="6" customFormat="1"/>
    <row r="1697" s="6" customFormat="1"/>
    <row r="1698" s="6" customFormat="1"/>
    <row r="1699" s="6" customFormat="1"/>
    <row r="1700" s="6" customFormat="1"/>
    <row r="1701" s="6" customFormat="1"/>
    <row r="1702" s="6" customFormat="1"/>
    <row r="1703" s="6" customFormat="1"/>
    <row r="1704" s="6" customFormat="1"/>
    <row r="1705" s="6" customFormat="1"/>
    <row r="1706" s="6" customFormat="1"/>
    <row r="1707" s="6" customFormat="1"/>
    <row r="1708" s="6" customFormat="1"/>
    <row r="1709" s="6" customFormat="1"/>
    <row r="1710" s="6" customFormat="1"/>
    <row r="1711" s="6" customFormat="1"/>
    <row r="1712" s="6" customFormat="1"/>
    <row r="1713" s="6" customFormat="1"/>
    <row r="1714" s="6" customFormat="1"/>
    <row r="1715" s="6" customFormat="1"/>
    <row r="1716" s="6" customFormat="1"/>
    <row r="1717" s="6" customFormat="1"/>
    <row r="1718" s="6" customFormat="1"/>
    <row r="1719" s="6" customFormat="1"/>
    <row r="1720" s="6" customFormat="1"/>
    <row r="1721" s="6" customFormat="1"/>
    <row r="1722" s="6" customFormat="1"/>
    <row r="1723" s="6" customFormat="1"/>
    <row r="1724" s="6" customFormat="1"/>
    <row r="1725" s="6" customFormat="1"/>
    <row r="1726" s="6" customFormat="1"/>
    <row r="1727" s="6" customFormat="1"/>
    <row r="1728" s="6" customFormat="1"/>
    <row r="1729" s="6" customFormat="1"/>
    <row r="1730" s="6" customFormat="1"/>
    <row r="1731" s="6" customFormat="1"/>
    <row r="1732" s="6" customFormat="1"/>
    <row r="1733" s="6" customFormat="1"/>
    <row r="1734" s="6" customFormat="1"/>
    <row r="1735" s="6" customFormat="1"/>
    <row r="1736" s="6" customFormat="1"/>
    <row r="1737" s="6" customFormat="1"/>
    <row r="1738" s="6" customFormat="1"/>
    <row r="1739" s="6" customFormat="1"/>
    <row r="1740" s="6" customFormat="1"/>
    <row r="1741" s="6" customFormat="1"/>
    <row r="1742" s="6" customFormat="1"/>
    <row r="1743" s="6" customFormat="1"/>
    <row r="1744" s="6" customFormat="1"/>
    <row r="1745" s="6" customFormat="1"/>
    <row r="1746" s="6" customFormat="1"/>
    <row r="1747" s="6" customFormat="1"/>
    <row r="1748" s="6" customFormat="1"/>
    <row r="1749" s="6" customFormat="1"/>
    <row r="1750" s="6" customFormat="1"/>
    <row r="1751" s="6" customFormat="1"/>
    <row r="1752" s="6" customFormat="1"/>
    <row r="1753" s="6" customFormat="1"/>
    <row r="1754" s="6" customFormat="1"/>
    <row r="1755" s="6" customFormat="1"/>
    <row r="1756" s="6" customFormat="1"/>
    <row r="1757" s="6" customFormat="1"/>
    <row r="1758" s="6" customFormat="1"/>
    <row r="1759" s="6" customFormat="1"/>
    <row r="1760" s="6" customFormat="1"/>
    <row r="1761" s="6" customFormat="1"/>
    <row r="1762" s="6" customFormat="1"/>
    <row r="1763" s="6" customFormat="1"/>
    <row r="1764" s="6" customFormat="1"/>
    <row r="1765" s="6" customFormat="1"/>
    <row r="1766" s="6" customFormat="1"/>
    <row r="1767" s="6" customFormat="1"/>
    <row r="1768" s="6" customFormat="1"/>
    <row r="1769" s="6" customFormat="1"/>
    <row r="1770" s="6" customFormat="1"/>
    <row r="1771" s="6" customFormat="1"/>
    <row r="1772" s="6" customFormat="1"/>
    <row r="1773" s="6" customFormat="1"/>
    <row r="1774" s="6" customFormat="1"/>
    <row r="1775" s="6" customFormat="1"/>
    <row r="1776" s="6" customFormat="1"/>
    <row r="1777" s="6" customFormat="1"/>
    <row r="1778" s="6" customFormat="1"/>
    <row r="1779" s="6" customFormat="1"/>
    <row r="1780" s="6" customFormat="1"/>
    <row r="1781" s="6" customFormat="1"/>
    <row r="1782" s="6" customFormat="1"/>
    <row r="1783" s="6" customFormat="1"/>
    <row r="1784" s="6" customFormat="1"/>
    <row r="1785" s="6" customFormat="1"/>
    <row r="1786" s="6" customFormat="1"/>
    <row r="1787" s="6" customFormat="1"/>
    <row r="1788" s="6" customFormat="1"/>
    <row r="1789" s="6" customFormat="1"/>
    <row r="1790" s="6" customFormat="1"/>
    <row r="1791" s="6" customFormat="1"/>
    <row r="1792" s="6" customFormat="1"/>
    <row r="1793" s="6" customFormat="1"/>
    <row r="1794" s="6" customFormat="1"/>
    <row r="1795" s="6" customFormat="1"/>
    <row r="1796" s="6" customFormat="1"/>
    <row r="1797" s="6" customFormat="1"/>
    <row r="1798" s="6" customFormat="1"/>
    <row r="1799" s="6" customFormat="1"/>
    <row r="1800" s="6" customFormat="1"/>
    <row r="1801" s="6" customFormat="1"/>
    <row r="1802" s="6" customFormat="1"/>
    <row r="1803" s="6" customFormat="1"/>
    <row r="1804" s="6" customFormat="1"/>
    <row r="1805" s="6" customFormat="1"/>
    <row r="1806" s="6" customFormat="1"/>
    <row r="1807" s="6" customFormat="1"/>
    <row r="1808" s="6" customFormat="1"/>
    <row r="1809" s="6" customFormat="1"/>
    <row r="1810" s="6" customFormat="1"/>
    <row r="1811" s="6" customFormat="1"/>
    <row r="1812" s="6" customFormat="1"/>
    <row r="1813" s="6" customFormat="1"/>
    <row r="1814" s="6" customFormat="1"/>
    <row r="1815" s="6" customFormat="1"/>
    <row r="1816" s="6" customFormat="1"/>
    <row r="1817" s="6" customFormat="1"/>
    <row r="1818" s="6" customFormat="1"/>
    <row r="1819" s="6" customFormat="1"/>
    <row r="1820" s="6" customFormat="1"/>
    <row r="1821" s="6" customFormat="1"/>
    <row r="1822" s="6" customFormat="1"/>
    <row r="1823" s="6" customFormat="1"/>
    <row r="1824" s="6" customFormat="1"/>
    <row r="1825" s="6" customFormat="1"/>
    <row r="1826" s="6" customFormat="1"/>
    <row r="1827" s="6" customFormat="1"/>
    <row r="1828" s="6" customFormat="1"/>
    <row r="1829" s="6" customFormat="1"/>
    <row r="1830" s="6" customFormat="1"/>
    <row r="1831" s="6" customFormat="1"/>
    <row r="1832" s="6" customFormat="1"/>
    <row r="1833" s="6" customFormat="1"/>
    <row r="1834" s="6" customFormat="1"/>
    <row r="1835" s="6" customFormat="1"/>
    <row r="1836" s="6" customFormat="1"/>
    <row r="1837" s="6" customFormat="1"/>
    <row r="1838" s="6" customFormat="1"/>
    <row r="1839" s="6" customFormat="1"/>
    <row r="1840" s="6" customFormat="1"/>
    <row r="1841" s="6" customFormat="1"/>
    <row r="1842" s="6" customFormat="1"/>
    <row r="1843" s="6" customFormat="1"/>
    <row r="1844" s="6" customFormat="1"/>
    <row r="1845" s="6" customFormat="1"/>
    <row r="1846" s="6" customFormat="1"/>
    <row r="1847" s="6" customFormat="1"/>
    <row r="1848" s="6" customFormat="1"/>
    <row r="1849" s="6" customFormat="1"/>
    <row r="1850" s="6" customFormat="1"/>
    <row r="1851" s="6" customFormat="1"/>
    <row r="1852" s="6" customFormat="1"/>
    <row r="1853" s="6" customFormat="1"/>
    <row r="1854" s="6" customFormat="1"/>
    <row r="1855" s="6" customFormat="1"/>
    <row r="1856" s="6" customFormat="1"/>
    <row r="1857" s="6" customFormat="1"/>
    <row r="1858" s="6" customFormat="1"/>
    <row r="1859" s="6" customFormat="1"/>
    <row r="1860" s="6" customFormat="1"/>
    <row r="1861" s="6" customFormat="1"/>
    <row r="1862" s="6" customFormat="1"/>
    <row r="1863" s="6" customFormat="1"/>
    <row r="1864" s="6" customFormat="1"/>
    <row r="1865" s="6" customFormat="1"/>
    <row r="1866" s="6" customFormat="1"/>
    <row r="1867" s="6" customFormat="1"/>
    <row r="1868" s="6" customFormat="1"/>
    <row r="1869" s="6" customFormat="1"/>
    <row r="1870" s="6" customFormat="1"/>
    <row r="1871" s="6" customFormat="1"/>
    <row r="1872" s="6" customFormat="1"/>
    <row r="1873" s="6" customFormat="1"/>
    <row r="1874" s="6" customFormat="1"/>
    <row r="1875" s="6" customFormat="1"/>
    <row r="1876" s="6" customFormat="1"/>
    <row r="1877" s="6" customFormat="1"/>
    <row r="1878" s="6" customFormat="1"/>
    <row r="1879" s="6" customFormat="1"/>
    <row r="1880" s="6" customFormat="1"/>
    <row r="1881" s="6" customFormat="1"/>
    <row r="1882" s="6" customFormat="1"/>
    <row r="1883" s="6" customFormat="1"/>
    <row r="1884" s="6" customFormat="1"/>
    <row r="1885" s="6" customFormat="1"/>
    <row r="1886" s="6" customFormat="1"/>
    <row r="1887" s="6" customFormat="1"/>
    <row r="1888" s="6" customFormat="1"/>
    <row r="1889" s="6" customFormat="1"/>
    <row r="1890" s="6" customFormat="1"/>
    <row r="1891" s="6" customFormat="1"/>
    <row r="1892" s="6" customFormat="1"/>
    <row r="1893" s="6" customFormat="1"/>
    <row r="1894" s="6" customFormat="1"/>
    <row r="1895" s="6" customFormat="1"/>
    <row r="1896" s="6" customFormat="1"/>
    <row r="1897" s="6" customFormat="1"/>
    <row r="1898" s="6" customFormat="1"/>
    <row r="1899" s="6" customFormat="1"/>
    <row r="1900" s="6" customFormat="1"/>
    <row r="1901" s="6" customFormat="1"/>
    <row r="1902" s="6" customFormat="1"/>
    <row r="1903" s="6" customFormat="1"/>
    <row r="1904" s="6" customFormat="1"/>
    <row r="1905" s="6" customFormat="1"/>
    <row r="1906" s="6" customFormat="1"/>
    <row r="1907" s="6" customFormat="1"/>
    <row r="1908" s="6" customFormat="1"/>
    <row r="1909" s="6" customFormat="1"/>
    <row r="1910" s="6" customFormat="1"/>
    <row r="1911" s="6" customFormat="1"/>
    <row r="1912" s="6" customFormat="1"/>
    <row r="1913" s="6" customFormat="1"/>
    <row r="1914" s="6" customFormat="1"/>
    <row r="1915" s="6" customFormat="1"/>
    <row r="1916" s="6" customFormat="1"/>
    <row r="1917" s="6" customFormat="1"/>
    <row r="1918" s="6" customFormat="1"/>
    <row r="1919" s="6" customFormat="1"/>
    <row r="1920" s="6" customFormat="1"/>
    <row r="1921" s="6" customFormat="1"/>
    <row r="1922" s="6" customFormat="1"/>
    <row r="1923" s="6" customFormat="1"/>
    <row r="1924" s="6" customFormat="1"/>
    <row r="1925" s="6" customFormat="1"/>
    <row r="1926" s="6" customFormat="1"/>
    <row r="1927" s="6" customFormat="1"/>
    <row r="1928" s="6" customFormat="1"/>
    <row r="1929" s="6" customFormat="1"/>
    <row r="1930" s="6" customFormat="1"/>
    <row r="1931" s="6" customFormat="1"/>
    <row r="1932" s="6" customFormat="1"/>
    <row r="1933" s="6" customFormat="1"/>
    <row r="1934" s="6" customFormat="1"/>
    <row r="1935" s="6" customFormat="1"/>
    <row r="1936" s="6" customFormat="1"/>
    <row r="1937" s="6" customFormat="1"/>
    <row r="1938" s="6" customFormat="1"/>
    <row r="1939" s="6" customFormat="1"/>
    <row r="1940" s="6" customFormat="1"/>
    <row r="1941" s="6" customFormat="1"/>
    <row r="1942" s="6" customFormat="1"/>
    <row r="1943" s="6" customFormat="1"/>
    <row r="1944" s="6" customFormat="1"/>
    <row r="1945" s="6" customFormat="1"/>
    <row r="1946" s="6" customFormat="1"/>
    <row r="1947" s="6" customFormat="1"/>
    <row r="1948" s="6" customFormat="1"/>
    <row r="1949" s="6" customFormat="1"/>
    <row r="1950" s="6" customFormat="1"/>
    <row r="1951" s="6" customFormat="1"/>
    <row r="1952" s="6" customFormat="1"/>
    <row r="1953" s="6" customFormat="1"/>
    <row r="1954" s="6" customFormat="1"/>
    <row r="1955" s="6" customFormat="1"/>
    <row r="1956" s="6" customFormat="1"/>
    <row r="1957" s="6" customFormat="1"/>
    <row r="1958" s="6" customFormat="1"/>
    <row r="1959" s="6" customFormat="1"/>
    <row r="1960" s="6" customFormat="1"/>
    <row r="1961" s="6" customFormat="1"/>
    <row r="1962" s="6" customFormat="1"/>
    <row r="1963" s="6" customFormat="1"/>
    <row r="1964" s="6" customFormat="1"/>
    <row r="1965" s="6" customFormat="1"/>
    <row r="1966" s="6" customFormat="1"/>
    <row r="1967" s="6" customFormat="1"/>
    <row r="1968" s="6" customFormat="1"/>
    <row r="1969" s="6" customFormat="1"/>
    <row r="1970" s="6" customFormat="1"/>
    <row r="1971" s="6" customFormat="1"/>
    <row r="1972" s="6" customFormat="1"/>
    <row r="1973" s="6" customFormat="1"/>
    <row r="1974" s="6" customFormat="1"/>
    <row r="1975" s="6" customFormat="1"/>
    <row r="1976" s="6" customFormat="1"/>
    <row r="1977" s="6" customFormat="1"/>
    <row r="1978" s="6" customFormat="1"/>
    <row r="1979" s="6" customFormat="1"/>
    <row r="1980" s="6" customFormat="1"/>
    <row r="1981" s="6" customFormat="1"/>
    <row r="1982" s="6" customFormat="1"/>
    <row r="1983" s="6" customFormat="1"/>
    <row r="1984" s="6" customFormat="1"/>
    <row r="1985" s="6" customFormat="1"/>
    <row r="1986" s="6" customFormat="1"/>
    <row r="1987" s="6" customFormat="1"/>
    <row r="1988" s="6" customFormat="1"/>
    <row r="1989" s="6" customFormat="1"/>
    <row r="1990" s="6" customFormat="1"/>
    <row r="1991" s="6" customFormat="1"/>
    <row r="1992" s="6" customFormat="1"/>
    <row r="1993" s="6" customFormat="1"/>
    <row r="1994" s="6" customFormat="1"/>
    <row r="1995" s="6" customFormat="1"/>
    <row r="1996" s="6" customFormat="1"/>
    <row r="1997" s="6" customFormat="1"/>
    <row r="1998" s="6" customFormat="1"/>
    <row r="1999" s="6" customFormat="1"/>
    <row r="2000" s="6" customFormat="1"/>
    <row r="2001" s="6" customFormat="1"/>
    <row r="2002" s="6" customFormat="1"/>
    <row r="2003" s="6" customFormat="1"/>
    <row r="2004" s="6" customFormat="1"/>
    <row r="2005" s="6" customFormat="1"/>
    <row r="2006" s="6" customFormat="1"/>
    <row r="2007" s="6" customFormat="1"/>
    <row r="2008" s="6" customFormat="1"/>
    <row r="2009" s="6" customFormat="1"/>
    <row r="2010" s="6" customFormat="1"/>
    <row r="2011" s="6" customFormat="1"/>
    <row r="2012" s="6" customFormat="1"/>
    <row r="2013" s="6" customFormat="1"/>
    <row r="2014" s="6" customFormat="1"/>
    <row r="2015" s="6" customFormat="1"/>
    <row r="2016" s="6" customFormat="1"/>
    <row r="2017" s="6" customFormat="1"/>
    <row r="2018" s="6" customFormat="1"/>
    <row r="2019" s="6" customFormat="1"/>
    <row r="2020" s="6" customFormat="1"/>
    <row r="2021" s="6" customFormat="1"/>
    <row r="2022" s="6" customFormat="1"/>
    <row r="2023" s="6" customFormat="1"/>
    <row r="2024" s="6" customFormat="1"/>
    <row r="2025" s="6" customFormat="1"/>
    <row r="2026" s="6" customFormat="1"/>
    <row r="2027" s="6" customFormat="1"/>
    <row r="2028" s="6" customFormat="1"/>
    <row r="2029" s="6" customFormat="1"/>
    <row r="2030" s="6" customFormat="1"/>
    <row r="2031" s="6" customFormat="1"/>
    <row r="2032" s="6" customFormat="1"/>
    <row r="2033" s="6" customFormat="1"/>
    <row r="2034" s="6" customFormat="1"/>
    <row r="2035" s="6" customFormat="1"/>
    <row r="2036" s="6" customFormat="1"/>
    <row r="2037" s="6" customFormat="1"/>
    <row r="2038" s="6" customFormat="1"/>
    <row r="2039" s="6" customFormat="1"/>
    <row r="2040" s="6" customFormat="1"/>
    <row r="2041" s="6" customFormat="1"/>
    <row r="2042" s="6" customFormat="1"/>
    <row r="2043" s="6" customFormat="1"/>
    <row r="2044" s="6" customFormat="1"/>
    <row r="2045" s="6" customFormat="1"/>
    <row r="2046" s="6" customFormat="1"/>
    <row r="2047" s="6" customFormat="1"/>
    <row r="2048" s="6" customFormat="1"/>
    <row r="2049" s="6" customFormat="1"/>
    <row r="2050" s="6" customFormat="1"/>
    <row r="2051" s="6" customFormat="1"/>
    <row r="2052" s="6" customFormat="1"/>
    <row r="2053" s="6" customFormat="1"/>
    <row r="2054" s="6" customFormat="1"/>
    <row r="2055" s="6" customFormat="1"/>
    <row r="2056" s="6" customFormat="1"/>
    <row r="2057" s="6" customFormat="1"/>
    <row r="2058" s="6" customFormat="1"/>
    <row r="2059" s="6" customFormat="1"/>
    <row r="2060" s="6" customFormat="1"/>
    <row r="2061" s="6" customFormat="1"/>
    <row r="2062" s="6" customFormat="1"/>
    <row r="2063" s="6" customFormat="1"/>
    <row r="2064" s="6" customFormat="1"/>
    <row r="2065" s="6" customFormat="1"/>
    <row r="2066" s="6" customFormat="1"/>
    <row r="2067" s="6" customFormat="1"/>
    <row r="2068" s="6" customFormat="1"/>
    <row r="2069" s="6" customFormat="1"/>
    <row r="2070" s="6" customFormat="1"/>
    <row r="2071" s="6" customFormat="1"/>
    <row r="2072" s="6" customFormat="1"/>
    <row r="2073" s="6" customFormat="1"/>
    <row r="2074" s="6" customFormat="1"/>
    <row r="2075" s="6" customFormat="1"/>
    <row r="2076" s="6" customFormat="1"/>
    <row r="2077" s="6" customFormat="1"/>
    <row r="2078" s="6" customFormat="1"/>
    <row r="2079" s="6" customFormat="1"/>
    <row r="2080" s="6" customFormat="1"/>
    <row r="2081" s="6" customFormat="1"/>
    <row r="2082" s="6" customFormat="1"/>
    <row r="2083" s="6" customFormat="1"/>
    <row r="2084" s="6" customFormat="1"/>
    <row r="2085" s="6" customFormat="1"/>
    <row r="2086" s="6" customFormat="1"/>
    <row r="2087" s="6" customFormat="1"/>
    <row r="2088" s="6" customFormat="1"/>
    <row r="2089" s="6" customFormat="1"/>
    <row r="2090" s="6" customFormat="1"/>
    <row r="2091" s="6" customFormat="1"/>
    <row r="2092" s="6" customFormat="1"/>
    <row r="2093" s="6" customFormat="1"/>
    <row r="2094" s="6" customFormat="1"/>
    <row r="2095" s="6" customFormat="1"/>
    <row r="2096" s="6" customFormat="1"/>
    <row r="2097" s="6" customFormat="1"/>
    <row r="2098" s="6" customFormat="1"/>
    <row r="2099" s="6" customFormat="1"/>
    <row r="2100" s="6" customFormat="1"/>
    <row r="2101" s="6" customFormat="1"/>
    <row r="2102" s="6" customFormat="1"/>
    <row r="2103" s="6" customFormat="1"/>
    <row r="2104" s="6" customFormat="1"/>
    <row r="2105" s="6" customFormat="1"/>
    <row r="2106" s="6" customFormat="1"/>
    <row r="2107" s="6" customFormat="1"/>
    <row r="2108" s="6" customFormat="1"/>
    <row r="2109" s="6" customFormat="1"/>
    <row r="2110" s="6" customFormat="1"/>
    <row r="2111" s="6" customFormat="1"/>
    <row r="2112" s="6" customFormat="1"/>
    <row r="2113" s="6" customFormat="1"/>
    <row r="2114" s="6" customFormat="1"/>
    <row r="2115" s="6" customFormat="1"/>
    <row r="2116" s="6" customFormat="1"/>
    <row r="2117" s="6" customFormat="1"/>
    <row r="2118" s="6" customFormat="1"/>
    <row r="2119" s="6" customFormat="1"/>
    <row r="2120" s="6" customFormat="1"/>
    <row r="2121" s="6" customFormat="1"/>
    <row r="2122" s="6" customFormat="1"/>
    <row r="2123" s="6" customFormat="1"/>
    <row r="2124" s="6" customFormat="1"/>
    <row r="2125" s="6" customFormat="1"/>
    <row r="2126" s="6" customFormat="1"/>
    <row r="2127" s="6" customFormat="1"/>
    <row r="2128" s="6" customFormat="1"/>
    <row r="2129" s="6" customFormat="1"/>
    <row r="2130" s="6" customFormat="1"/>
    <row r="2131" s="6" customFormat="1"/>
    <row r="2132" s="6" customFormat="1"/>
    <row r="2133" s="6" customFormat="1"/>
    <row r="2134" s="6" customFormat="1"/>
    <row r="2135" s="6" customFormat="1"/>
    <row r="2136" s="6" customFormat="1"/>
    <row r="2137" s="6" customFormat="1"/>
    <row r="2138" s="6" customFormat="1"/>
    <row r="2139" s="6" customFormat="1"/>
    <row r="2140" s="6" customFormat="1"/>
    <row r="2141" s="6" customFormat="1"/>
    <row r="2142" s="6" customFormat="1"/>
    <row r="2143" s="6" customFormat="1"/>
    <row r="2144" s="6" customFormat="1"/>
    <row r="2145" s="6" customFormat="1"/>
    <row r="2146" s="6" customFormat="1"/>
    <row r="2147" s="6" customFormat="1"/>
    <row r="2148" s="6" customFormat="1"/>
    <row r="2149" s="6" customFormat="1"/>
    <row r="2150" s="6" customFormat="1"/>
    <row r="2151" s="6" customFormat="1"/>
    <row r="2152" s="6" customFormat="1"/>
    <row r="2153" s="6" customFormat="1"/>
    <row r="2154" s="6" customFormat="1"/>
    <row r="2155" s="6" customFormat="1"/>
    <row r="2156" s="6" customFormat="1"/>
    <row r="2157" s="6" customFormat="1"/>
    <row r="2158" s="6" customFormat="1"/>
    <row r="2159" s="6" customFormat="1"/>
    <row r="2160" s="6" customFormat="1"/>
    <row r="2161" s="6" customFormat="1"/>
    <row r="2162" s="6" customFormat="1"/>
    <row r="2163" s="6" customFormat="1"/>
    <row r="2164" s="6" customFormat="1"/>
    <row r="2165" s="6" customFormat="1"/>
    <row r="2166" s="6" customFormat="1"/>
    <row r="2167" s="6" customFormat="1"/>
    <row r="2168" s="6" customFormat="1"/>
    <row r="2169" s="6" customFormat="1"/>
    <row r="2170" s="6" customFormat="1"/>
    <row r="2171" s="6" customFormat="1"/>
    <row r="2172" s="6" customFormat="1"/>
    <row r="2173" s="6" customFormat="1"/>
    <row r="2174" s="6" customFormat="1"/>
    <row r="2175" s="6" customFormat="1"/>
    <row r="2176" s="6" customFormat="1"/>
    <row r="2177" s="6" customFormat="1"/>
    <row r="2178" s="6" customFormat="1"/>
    <row r="2179" s="6" customFormat="1"/>
    <row r="2180" s="6" customFormat="1"/>
    <row r="2181" s="6" customFormat="1"/>
    <row r="2182" s="6" customFormat="1"/>
    <row r="2183" s="6" customFormat="1"/>
    <row r="2184" s="6" customFormat="1"/>
    <row r="2185" s="6" customFormat="1"/>
    <row r="2186" s="6" customFormat="1"/>
    <row r="2187" s="6" customFormat="1"/>
    <row r="2188" s="6" customFormat="1"/>
    <row r="2189" s="6" customFormat="1"/>
    <row r="2190" s="6" customFormat="1"/>
    <row r="2191" s="6" customFormat="1"/>
    <row r="2192" s="6" customFormat="1"/>
    <row r="2193" s="6" customFormat="1"/>
    <row r="2194" s="6" customFormat="1"/>
    <row r="2195" s="6" customFormat="1"/>
    <row r="2196" s="6" customFormat="1"/>
    <row r="2197" s="6" customFormat="1"/>
    <row r="2198" s="6" customFormat="1"/>
    <row r="2199" s="6" customFormat="1"/>
    <row r="2200" s="6" customFormat="1"/>
    <row r="2201" s="6" customFormat="1"/>
    <row r="2202" s="6" customFormat="1"/>
    <row r="2203" s="6" customFormat="1"/>
    <row r="2204" s="6" customFormat="1"/>
    <row r="2205" s="6" customFormat="1"/>
    <row r="2206" s="6" customFormat="1"/>
    <row r="2207" s="6" customFormat="1"/>
    <row r="2208" s="6" customFormat="1"/>
    <row r="2209" s="6" customFormat="1"/>
    <row r="2210" s="6" customFormat="1"/>
    <row r="2211" s="6" customFormat="1"/>
    <row r="2212" s="6" customFormat="1"/>
    <row r="2213" s="6" customFormat="1"/>
    <row r="2214" s="6" customFormat="1"/>
    <row r="2215" s="6" customFormat="1"/>
    <row r="2216" s="6" customFormat="1"/>
    <row r="2217" s="6" customFormat="1"/>
    <row r="2218" s="6" customFormat="1"/>
    <row r="2219" s="6" customFormat="1"/>
    <row r="2220" s="6" customFormat="1"/>
    <row r="2221" s="6" customFormat="1"/>
    <row r="2222" s="6" customFormat="1"/>
    <row r="2223" s="6" customFormat="1"/>
    <row r="2224" s="6" customFormat="1"/>
    <row r="2225" s="6" customFormat="1"/>
    <row r="2226" s="6" customFormat="1"/>
    <row r="2227" s="6" customFormat="1"/>
    <row r="2228" s="6" customFormat="1"/>
    <row r="2229" s="6" customFormat="1"/>
    <row r="2230" s="6" customFormat="1"/>
    <row r="2231" s="6" customFormat="1"/>
    <row r="2232" s="6" customFormat="1"/>
    <row r="2233" s="6" customFormat="1"/>
    <row r="2234" s="6" customFormat="1"/>
    <row r="2235" s="6" customFormat="1"/>
    <row r="2236" s="6" customFormat="1"/>
    <row r="2237" s="6" customFormat="1"/>
    <row r="2238" s="6" customFormat="1"/>
    <row r="2239" s="6" customFormat="1"/>
    <row r="2240" s="6" customFormat="1"/>
    <row r="2241" s="6" customFormat="1"/>
    <row r="2242" s="6" customFormat="1"/>
    <row r="2243" s="6" customFormat="1"/>
    <row r="2244" s="6" customFormat="1"/>
    <row r="2245" s="6" customFormat="1"/>
    <row r="2246" s="6" customFormat="1"/>
    <row r="2247" s="6" customFormat="1"/>
    <row r="2248" s="6" customFormat="1"/>
    <row r="2249" s="6" customFormat="1"/>
    <row r="2250" s="6" customFormat="1"/>
    <row r="2251" s="6" customFormat="1"/>
    <row r="2252" s="6" customFormat="1"/>
    <row r="2253" s="6" customFormat="1"/>
    <row r="2254" s="6" customFormat="1"/>
    <row r="2255" s="6" customFormat="1"/>
    <row r="2256" s="6" customFormat="1"/>
    <row r="2257" s="6" customFormat="1"/>
    <row r="2258" s="6" customFormat="1"/>
    <row r="2259" s="6" customFormat="1"/>
    <row r="2260" s="6" customFormat="1"/>
    <row r="2261" s="6" customFormat="1"/>
    <row r="2262" s="6" customFormat="1"/>
    <row r="2263" s="6" customFormat="1"/>
    <row r="2264" s="6" customFormat="1"/>
    <row r="2265" s="6" customFormat="1"/>
    <row r="2266" s="6" customFormat="1"/>
    <row r="2267" s="6" customFormat="1"/>
    <row r="2268" s="6" customFormat="1"/>
    <row r="2269" s="6" customFormat="1"/>
    <row r="2270" s="6" customFormat="1"/>
    <row r="2271" s="6" customFormat="1"/>
    <row r="2272" s="6" customFormat="1"/>
    <row r="2273" s="6" customFormat="1"/>
    <row r="2274" s="6" customFormat="1"/>
    <row r="2275" s="6" customFormat="1"/>
    <row r="2276" s="6" customFormat="1"/>
    <row r="2277" s="6" customFormat="1"/>
    <row r="2278" s="6" customFormat="1"/>
    <row r="2279" s="6" customFormat="1"/>
    <row r="2280" s="6" customFormat="1"/>
    <row r="2281" s="6" customFormat="1"/>
    <row r="2282" s="6" customFormat="1"/>
    <row r="2283" s="6" customFormat="1"/>
    <row r="2284" s="6" customFormat="1"/>
    <row r="2285" s="6" customFormat="1"/>
    <row r="2286" s="6" customFormat="1"/>
    <row r="2287" s="6" customFormat="1"/>
    <row r="2288" s="6" customFormat="1"/>
    <row r="2289" s="6" customFormat="1"/>
    <row r="2290" s="6" customFormat="1"/>
    <row r="2291" s="6" customFormat="1"/>
    <row r="2292" s="6" customFormat="1"/>
    <row r="2293" s="6" customFormat="1"/>
    <row r="2294" s="6" customFormat="1"/>
    <row r="2295" s="6" customFormat="1"/>
    <row r="2296" s="6" customFormat="1"/>
    <row r="2297" s="6" customFormat="1"/>
    <row r="2298" s="6" customFormat="1"/>
    <row r="2299" s="6" customFormat="1"/>
    <row r="2300" s="6" customFormat="1"/>
    <row r="2301" s="6" customFormat="1"/>
    <row r="2302" s="6" customFormat="1"/>
    <row r="2303" s="6" customFormat="1"/>
    <row r="2304" s="6" customFormat="1"/>
    <row r="2305" s="6" customFormat="1"/>
    <row r="2306" s="6" customFormat="1"/>
    <row r="2307" s="6" customFormat="1"/>
    <row r="2308" s="6" customFormat="1"/>
    <row r="2309" s="6" customFormat="1"/>
    <row r="2310" s="6" customFormat="1"/>
    <row r="2311" s="6" customFormat="1"/>
    <row r="2312" s="6" customFormat="1"/>
    <row r="2313" s="6" customFormat="1"/>
    <row r="2314" s="6" customFormat="1"/>
    <row r="2315" s="6" customFormat="1"/>
    <row r="2316" s="6" customFormat="1"/>
    <row r="2317" s="6" customFormat="1"/>
    <row r="2318" s="6" customFormat="1"/>
    <row r="2319" s="6" customFormat="1"/>
    <row r="2320" s="6" customFormat="1"/>
    <row r="2321" s="6" customFormat="1"/>
    <row r="2322" s="6" customFormat="1"/>
    <row r="2323" s="6" customFormat="1"/>
    <row r="2324" s="6" customFormat="1"/>
    <row r="2325" s="6" customFormat="1"/>
    <row r="2326" s="6" customFormat="1"/>
    <row r="2327" s="6" customFormat="1"/>
    <row r="2328" s="6" customFormat="1"/>
    <row r="2329" s="6" customFormat="1"/>
    <row r="2330" s="6" customFormat="1"/>
    <row r="2331" s="6" customFormat="1"/>
    <row r="2332" s="6" customFormat="1"/>
    <row r="2333" s="6" customFormat="1"/>
    <row r="2334" s="6" customFormat="1"/>
    <row r="2335" s="6" customFormat="1"/>
    <row r="2336" s="6" customFormat="1"/>
    <row r="2337" s="6" customFormat="1"/>
    <row r="2338" s="6" customFormat="1"/>
    <row r="2339" s="6" customFormat="1"/>
    <row r="2340" s="6" customFormat="1"/>
    <row r="2341" s="6" customFormat="1"/>
    <row r="2342" s="6" customFormat="1"/>
    <row r="2343" s="6" customFormat="1"/>
    <row r="2344" s="6" customFormat="1"/>
    <row r="2345" s="6" customFormat="1"/>
    <row r="2346" s="6" customFormat="1"/>
    <row r="2347" s="6" customFormat="1"/>
    <row r="2348" s="6" customFormat="1"/>
    <row r="2349" s="6" customFormat="1"/>
    <row r="2350" s="6" customFormat="1"/>
    <row r="2351" s="6" customFormat="1"/>
    <row r="2352" s="6" customFormat="1"/>
    <row r="2353" s="6" customFormat="1"/>
    <row r="2354" s="6" customFormat="1"/>
    <row r="2355" s="6" customFormat="1"/>
    <row r="2356" s="6" customFormat="1"/>
    <row r="2357" s="6" customFormat="1"/>
    <row r="2358" s="6" customFormat="1"/>
    <row r="2359" s="6" customFormat="1"/>
    <row r="2360" s="6" customFormat="1"/>
    <row r="2361" s="6" customFormat="1"/>
    <row r="2362" s="6" customFormat="1"/>
    <row r="2363" s="6" customFormat="1"/>
    <row r="2364" s="6" customFormat="1"/>
    <row r="2365" s="6" customFormat="1"/>
    <row r="2366" s="6" customFormat="1"/>
    <row r="2367" s="6" customFormat="1"/>
    <row r="2368" s="6" customFormat="1"/>
    <row r="2369" s="6" customFormat="1"/>
    <row r="2370" s="6" customFormat="1"/>
    <row r="2371" s="6" customFormat="1"/>
    <row r="2372" s="6" customFormat="1"/>
    <row r="2373" s="6" customFormat="1"/>
    <row r="2374" s="6" customFormat="1"/>
    <row r="2375" s="6" customFormat="1"/>
    <row r="2376" s="6" customFormat="1"/>
    <row r="2377" s="6" customFormat="1"/>
    <row r="2378" s="6" customFormat="1"/>
    <row r="2379" s="6" customFormat="1"/>
    <row r="2380" s="6" customFormat="1"/>
    <row r="2381" s="6" customFormat="1"/>
    <row r="2382" s="6" customFormat="1"/>
    <row r="2383" s="6" customFormat="1"/>
    <row r="2384" s="6" customFormat="1"/>
    <row r="2385" s="6" customFormat="1"/>
    <row r="2386" s="6" customFormat="1"/>
    <row r="2387" s="6" customFormat="1"/>
    <row r="2388" s="6" customFormat="1"/>
    <row r="2389" s="6" customFormat="1"/>
    <row r="2390" s="6" customFormat="1"/>
    <row r="2391" s="6" customFormat="1"/>
    <row r="2392" s="6" customFormat="1"/>
    <row r="2393" s="6" customFormat="1"/>
    <row r="2394" s="6" customFormat="1"/>
    <row r="2395" s="6" customFormat="1"/>
    <row r="2396" s="6" customFormat="1"/>
    <row r="2397" s="6" customFormat="1"/>
    <row r="2398" s="6" customFormat="1"/>
    <row r="2399" s="6" customFormat="1"/>
    <row r="2400" s="6" customFormat="1"/>
    <row r="2401" s="6" customFormat="1"/>
    <row r="2402" s="6" customFormat="1"/>
    <row r="2403" s="6" customFormat="1"/>
    <row r="2404" s="6" customFormat="1"/>
    <row r="2405" s="6" customFormat="1"/>
    <row r="2406" s="6" customFormat="1"/>
    <row r="2407" s="6" customFormat="1"/>
    <row r="2408" s="6" customFormat="1"/>
    <row r="2409" s="6" customFormat="1"/>
    <row r="2410" s="6" customFormat="1"/>
    <row r="2411" s="6" customFormat="1"/>
    <row r="2412" s="6" customFormat="1"/>
    <row r="2413" s="6" customFormat="1"/>
    <row r="2414" s="6" customFormat="1"/>
    <row r="2415" s="6" customFormat="1"/>
    <row r="2416" s="6" customFormat="1"/>
    <row r="2417" s="6" customFormat="1"/>
    <row r="2418" s="6" customFormat="1"/>
    <row r="2419" s="6" customFormat="1"/>
    <row r="2420" s="6" customFormat="1"/>
    <row r="2421" s="6" customFormat="1"/>
    <row r="2422" s="6" customFormat="1"/>
    <row r="2423" s="6" customFormat="1"/>
    <row r="2424" s="6" customFormat="1"/>
    <row r="2425" s="6" customFormat="1"/>
    <row r="2426" s="6" customFormat="1"/>
    <row r="2427" s="6" customFormat="1"/>
    <row r="2428" s="6" customFormat="1"/>
    <row r="2429" s="6" customFormat="1"/>
    <row r="2430" s="6" customFormat="1"/>
    <row r="2431" s="6" customFormat="1"/>
    <row r="2432" s="6" customFormat="1"/>
    <row r="2433" s="6" customFormat="1"/>
    <row r="2434" s="6" customFormat="1"/>
    <row r="2435" s="6" customFormat="1"/>
    <row r="2436" s="6" customFormat="1"/>
    <row r="2437" s="6" customFormat="1"/>
    <row r="2438" s="6" customFormat="1"/>
    <row r="2439" s="6" customFormat="1"/>
    <row r="2440" s="6" customFormat="1"/>
    <row r="2441" s="6" customFormat="1"/>
    <row r="2442" s="6" customFormat="1"/>
    <row r="2443" s="6" customFormat="1"/>
    <row r="2444" s="6" customFormat="1"/>
    <row r="2445" s="6" customFormat="1"/>
    <row r="2446" s="6" customFormat="1"/>
    <row r="2447" s="6" customFormat="1"/>
    <row r="2448" s="6" customFormat="1"/>
    <row r="2449" s="6" customFormat="1"/>
    <row r="2450" s="6" customFormat="1"/>
    <row r="2451" s="6" customFormat="1"/>
    <row r="2452" s="6" customFormat="1"/>
    <row r="2453" s="6" customFormat="1"/>
    <row r="2454" s="6" customFormat="1"/>
    <row r="2455" s="6" customFormat="1"/>
    <row r="2456" s="6" customFormat="1"/>
    <row r="2457" s="6" customFormat="1"/>
    <row r="2458" s="6" customFormat="1"/>
    <row r="2459" s="6" customFormat="1"/>
    <row r="2460" s="6" customFormat="1"/>
    <row r="2461" s="6" customFormat="1"/>
    <row r="2462" s="6" customFormat="1"/>
    <row r="2463" s="6" customFormat="1"/>
    <row r="2464" s="6" customFormat="1"/>
    <row r="2465" s="6" customFormat="1"/>
    <row r="2466" s="6" customFormat="1"/>
    <row r="2467" s="6" customFormat="1"/>
    <row r="2468" s="6" customFormat="1"/>
    <row r="2469" s="6" customFormat="1"/>
    <row r="2470" s="6" customFormat="1"/>
    <row r="2471" s="6" customFormat="1"/>
    <row r="2472" s="6" customFormat="1"/>
    <row r="2473" s="6" customFormat="1"/>
    <row r="2474" s="6" customFormat="1"/>
    <row r="2475" s="6" customFormat="1"/>
    <row r="2476" s="6" customFormat="1"/>
    <row r="2477" s="6" customFormat="1"/>
    <row r="2478" s="6" customFormat="1"/>
    <row r="2479" s="6" customFormat="1"/>
    <row r="2480" s="6" customFormat="1"/>
    <row r="2481" s="6" customFormat="1"/>
    <row r="2482" s="6" customFormat="1"/>
    <row r="2483" s="6" customFormat="1"/>
    <row r="2484" s="6" customFormat="1"/>
    <row r="2485" s="6" customFormat="1"/>
    <row r="2486" s="6" customFormat="1"/>
    <row r="2487" s="6" customFormat="1"/>
    <row r="2488" s="6" customFormat="1"/>
    <row r="2489" s="6" customFormat="1"/>
    <row r="2490" s="6" customFormat="1"/>
    <row r="2491" s="6" customFormat="1"/>
    <row r="2492" s="6" customFormat="1"/>
    <row r="2493" s="6" customFormat="1"/>
    <row r="2494" s="6" customFormat="1"/>
    <row r="2495" s="6" customFormat="1"/>
    <row r="2496" s="6" customFormat="1"/>
    <row r="2497" s="6" customFormat="1"/>
    <row r="2498" s="6" customFormat="1"/>
    <row r="2499" s="6" customFormat="1"/>
    <row r="2500" s="6" customFormat="1"/>
    <row r="2501" s="6" customFormat="1"/>
    <row r="2502" s="6" customFormat="1"/>
    <row r="2503" s="6" customFormat="1"/>
    <row r="2504" s="6" customFormat="1"/>
    <row r="2505" s="6" customFormat="1"/>
    <row r="2506" s="6" customFormat="1"/>
    <row r="2507" s="6" customFormat="1"/>
    <row r="2508" s="6" customFormat="1"/>
    <row r="2509" s="6" customFormat="1"/>
    <row r="2510" s="6" customFormat="1"/>
    <row r="2511" s="6" customFormat="1"/>
    <row r="2512" s="6" customFormat="1"/>
    <row r="2513" s="6" customFormat="1"/>
    <row r="2514" s="6" customFormat="1"/>
    <row r="2515" s="6" customFormat="1"/>
    <row r="2516" s="6" customFormat="1"/>
    <row r="2517" s="6" customFormat="1"/>
    <row r="2518" s="6" customFormat="1"/>
    <row r="2519" s="6" customFormat="1"/>
    <row r="2520" s="6" customFormat="1"/>
    <row r="2521" s="6" customFormat="1"/>
    <row r="2522" s="6" customFormat="1"/>
    <row r="2523" s="6" customFormat="1"/>
    <row r="2524" s="6" customFormat="1"/>
    <row r="2525" s="6" customFormat="1"/>
    <row r="2526" s="6" customFormat="1"/>
    <row r="2527" s="6" customFormat="1"/>
    <row r="2528" s="6" customFormat="1"/>
    <row r="2529" s="6" customFormat="1"/>
    <row r="2530" s="6" customFormat="1"/>
    <row r="2531" s="6" customFormat="1"/>
    <row r="2532" s="6" customFormat="1"/>
    <row r="2533" s="6" customFormat="1"/>
    <row r="2534" s="6" customFormat="1"/>
    <row r="2535" s="6" customFormat="1"/>
    <row r="2536" s="6" customFormat="1"/>
    <row r="2537" s="6" customFormat="1"/>
    <row r="2538" s="6" customFormat="1"/>
    <row r="2539" s="6" customFormat="1"/>
    <row r="2540" s="6" customFormat="1"/>
    <row r="2541" s="6" customFormat="1"/>
    <row r="2542" s="6" customFormat="1"/>
    <row r="2543" s="6" customFormat="1"/>
    <row r="2544" s="6" customFormat="1"/>
    <row r="2545" s="6" customFormat="1"/>
    <row r="2546" s="6" customFormat="1"/>
    <row r="2547" s="6" customFormat="1"/>
    <row r="2548" s="6" customFormat="1"/>
    <row r="2549" s="6" customFormat="1"/>
    <row r="2550" s="6" customFormat="1"/>
    <row r="2551" s="6" customFormat="1"/>
    <row r="2552" s="6" customFormat="1"/>
    <row r="2553" s="6" customFormat="1"/>
    <row r="2554" s="6" customFormat="1"/>
    <row r="2555" s="6" customFormat="1"/>
    <row r="2556" s="6" customFormat="1"/>
    <row r="2557" s="6" customFormat="1"/>
    <row r="2558" s="6" customFormat="1"/>
    <row r="2559" s="6" customFormat="1"/>
    <row r="2560" s="6" customFormat="1"/>
    <row r="2561" s="6" customFormat="1"/>
    <row r="2562" s="6" customFormat="1"/>
    <row r="2563" s="6" customFormat="1"/>
    <row r="2564" s="6" customFormat="1"/>
    <row r="2565" s="6" customFormat="1"/>
    <row r="2566" s="6" customFormat="1"/>
    <row r="2567" s="6" customFormat="1"/>
    <row r="2568" s="6" customFormat="1"/>
    <row r="2569" s="6" customFormat="1"/>
    <row r="2570" s="6" customFormat="1"/>
    <row r="2571" s="6" customFormat="1"/>
    <row r="2572" s="6" customFormat="1"/>
    <row r="2573" s="6" customFormat="1"/>
    <row r="2574" s="6" customFormat="1"/>
    <row r="2575" s="6" customFormat="1"/>
    <row r="2576" s="6" customFormat="1"/>
    <row r="2577" s="6" customFormat="1"/>
    <row r="2578" s="6" customFormat="1"/>
    <row r="2579" s="6" customFormat="1"/>
    <row r="2580" s="6" customFormat="1"/>
    <row r="2581" s="6" customFormat="1"/>
    <row r="2582" s="6" customFormat="1"/>
    <row r="2583" s="6" customFormat="1"/>
    <row r="2584" s="6" customFormat="1"/>
    <row r="2585" s="6" customFormat="1"/>
    <row r="2586" s="6" customFormat="1"/>
    <row r="2587" s="6" customFormat="1"/>
    <row r="2588" s="6" customFormat="1"/>
    <row r="2589" s="6" customFormat="1"/>
    <row r="2590" s="6" customFormat="1"/>
    <row r="2591" s="6" customFormat="1"/>
    <row r="2592" s="6" customFormat="1"/>
    <row r="2593" s="6" customFormat="1"/>
    <row r="2594" s="6" customFormat="1"/>
    <row r="2595" s="6" customFormat="1"/>
    <row r="2596" s="6" customFormat="1"/>
    <row r="2597" s="6" customFormat="1"/>
    <row r="2598" s="6" customFormat="1"/>
    <row r="2599" s="6" customFormat="1"/>
    <row r="2600" s="6" customFormat="1"/>
    <row r="2601" s="6" customFormat="1"/>
    <row r="2602" s="6" customFormat="1"/>
    <row r="2603" s="6" customFormat="1"/>
    <row r="2604" s="6" customFormat="1"/>
    <row r="2605" s="6" customFormat="1"/>
    <row r="2606" s="6" customFormat="1"/>
    <row r="2607" s="6" customFormat="1"/>
    <row r="2608" s="6" customFormat="1"/>
    <row r="2609" s="6" customFormat="1"/>
    <row r="2610" s="6" customFormat="1"/>
    <row r="2611" s="6" customFormat="1"/>
    <row r="2612" s="6" customFormat="1"/>
    <row r="2613" s="6" customFormat="1"/>
    <row r="2614" s="6" customFormat="1"/>
    <row r="2615" s="6" customFormat="1"/>
    <row r="2616" s="6" customFormat="1"/>
    <row r="2617" s="6" customFormat="1"/>
    <row r="2618" s="6" customFormat="1"/>
    <row r="2619" s="6" customFormat="1"/>
    <row r="2620" s="6" customFormat="1"/>
    <row r="2621" s="6" customFormat="1"/>
    <row r="2622" s="6" customFormat="1"/>
    <row r="2623" s="6" customFormat="1"/>
    <row r="2624" s="6" customFormat="1"/>
    <row r="2625" s="6" customFormat="1"/>
    <row r="2626" s="6" customFormat="1"/>
    <row r="2627" s="6" customFormat="1"/>
    <row r="2628" s="6" customFormat="1"/>
    <row r="2629" s="6" customFormat="1"/>
    <row r="2630" s="6" customFormat="1"/>
    <row r="2631" s="6" customFormat="1"/>
    <row r="2632" s="6" customFormat="1"/>
    <row r="2633" s="6" customFormat="1"/>
    <row r="2634" s="6" customFormat="1"/>
    <row r="2635" s="6" customFormat="1"/>
    <row r="2636" s="6" customFormat="1"/>
    <row r="2637" s="6" customFormat="1"/>
    <row r="2638" s="6" customFormat="1"/>
    <row r="2639" s="6" customFormat="1"/>
    <row r="2640" s="6" customFormat="1"/>
    <row r="2641" s="6" customFormat="1"/>
    <row r="2642" s="6" customFormat="1"/>
    <row r="2643" s="6" customFormat="1"/>
    <row r="2644" s="6" customFormat="1"/>
    <row r="2645" s="6" customFormat="1"/>
    <row r="2646" s="6" customFormat="1"/>
    <row r="2647" s="6" customFormat="1"/>
    <row r="2648" s="6" customFormat="1"/>
    <row r="2649" s="6" customFormat="1"/>
    <row r="2650" s="6" customFormat="1"/>
    <row r="2651" s="6" customFormat="1"/>
    <row r="2652" s="6" customFormat="1"/>
    <row r="2653" s="6" customFormat="1"/>
    <row r="2654" s="6" customFormat="1"/>
    <row r="2655" s="6" customFormat="1"/>
    <row r="2656" s="6" customFormat="1"/>
    <row r="2657" s="6" customFormat="1"/>
    <row r="2658" s="6" customFormat="1"/>
    <row r="2659" s="6" customFormat="1"/>
    <row r="2660" s="6" customFormat="1"/>
    <row r="2661" s="6" customFormat="1"/>
    <row r="2662" s="6" customFormat="1"/>
    <row r="2663" s="6" customFormat="1"/>
    <row r="2664" s="6" customFormat="1"/>
    <row r="2665" s="6" customFormat="1"/>
    <row r="2666" s="6" customFormat="1"/>
    <row r="2667" s="6" customFormat="1"/>
    <row r="2668" s="6" customFormat="1"/>
    <row r="2669" s="6" customFormat="1"/>
    <row r="2670" s="6" customFormat="1"/>
    <row r="2671" s="6" customFormat="1"/>
    <row r="2672" s="6" customFormat="1"/>
    <row r="2673" s="6" customFormat="1"/>
    <row r="2674" s="6" customFormat="1"/>
    <row r="2675" s="6" customFormat="1"/>
    <row r="2676" s="6" customFormat="1"/>
    <row r="2677" s="6" customFormat="1"/>
    <row r="2678" s="6" customFormat="1"/>
    <row r="2679" s="6" customFormat="1"/>
    <row r="2680" s="6" customFormat="1"/>
    <row r="2681" s="6" customFormat="1"/>
    <row r="2682" s="6" customFormat="1"/>
    <row r="2683" s="6" customFormat="1"/>
    <row r="2684" s="6" customFormat="1"/>
    <row r="2685" s="6" customFormat="1"/>
    <row r="2686" s="6" customFormat="1"/>
    <row r="2687" s="6" customFormat="1"/>
    <row r="2688" s="6" customFormat="1"/>
    <row r="2689" s="6" customFormat="1"/>
    <row r="2690" s="6" customFormat="1"/>
    <row r="2691" s="6" customFormat="1"/>
    <row r="2692" s="6" customFormat="1"/>
    <row r="2693" s="6" customFormat="1"/>
    <row r="2694" s="6" customFormat="1"/>
    <row r="2695" s="6" customFormat="1"/>
    <row r="2696" s="6" customFormat="1"/>
    <row r="2697" s="6" customFormat="1"/>
    <row r="2698" s="6" customFormat="1"/>
    <row r="2699" s="6" customFormat="1"/>
    <row r="2700" s="6" customFormat="1"/>
    <row r="2701" s="6" customFormat="1"/>
    <row r="2702" s="6" customFormat="1"/>
    <row r="2703" s="6" customFormat="1"/>
    <row r="2704" s="6" customFormat="1"/>
    <row r="2705" s="6" customFormat="1"/>
    <row r="2706" s="6" customFormat="1"/>
    <row r="2707" s="6" customFormat="1"/>
    <row r="2708" s="6" customFormat="1"/>
    <row r="2709" s="6" customFormat="1"/>
    <row r="2710" s="6" customFormat="1"/>
    <row r="2711" s="6" customFormat="1"/>
    <row r="2712" s="6" customFormat="1"/>
    <row r="2713" s="6" customFormat="1"/>
    <row r="2714" s="6" customFormat="1"/>
    <row r="2715" s="6" customFormat="1"/>
    <row r="2716" s="6" customFormat="1"/>
    <row r="2717" s="6" customFormat="1"/>
    <row r="2718" s="6" customFormat="1"/>
    <row r="2719" s="6" customFormat="1"/>
    <row r="2720" s="6" customFormat="1"/>
    <row r="2721" s="6" customFormat="1"/>
    <row r="2722" s="6" customFormat="1"/>
    <row r="2723" s="6" customFormat="1"/>
    <row r="2724" s="6" customFormat="1"/>
    <row r="2725" s="6" customFormat="1"/>
    <row r="2726" s="6" customFormat="1"/>
    <row r="2727" s="6" customFormat="1"/>
    <row r="2728" s="6" customFormat="1"/>
    <row r="2729" s="6" customFormat="1"/>
    <row r="2730" s="6" customFormat="1"/>
    <row r="2731" s="6" customFormat="1"/>
    <row r="2732" s="6" customFormat="1"/>
    <row r="2733" s="6" customFormat="1"/>
    <row r="2734" s="6" customFormat="1"/>
    <row r="2735" s="6" customFormat="1"/>
    <row r="2736" s="6" customFormat="1"/>
    <row r="2737" s="6" customFormat="1"/>
    <row r="2738" s="6" customFormat="1"/>
    <row r="2739" s="6" customFormat="1"/>
    <row r="2740" s="6" customFormat="1"/>
    <row r="2741" s="6" customFormat="1"/>
    <row r="2742" s="6" customFormat="1"/>
    <row r="2743" s="6" customFormat="1"/>
    <row r="2744" s="6" customFormat="1"/>
    <row r="2745" s="6" customFormat="1"/>
    <row r="2746" s="6" customFormat="1"/>
    <row r="2747" s="6" customFormat="1"/>
    <row r="2748" s="6" customFormat="1"/>
    <row r="2749" s="6" customFormat="1"/>
    <row r="2750" s="6" customFormat="1"/>
    <row r="2751" s="6" customFormat="1"/>
    <row r="2752" s="6" customFormat="1"/>
    <row r="2753" s="6" customFormat="1"/>
    <row r="2754" s="6" customFormat="1"/>
    <row r="2755" s="6" customFormat="1"/>
    <row r="2756" s="6" customFormat="1"/>
    <row r="2757" s="6" customFormat="1"/>
    <row r="2758" s="6" customFormat="1"/>
    <row r="2759" s="6" customFormat="1"/>
    <row r="2760" s="6" customFormat="1"/>
    <row r="2761" s="6" customFormat="1"/>
    <row r="2762" s="6" customFormat="1"/>
    <row r="2763" s="6" customFormat="1"/>
    <row r="2764" s="6" customFormat="1"/>
    <row r="2765" s="6" customFormat="1"/>
    <row r="2766" s="6" customFormat="1"/>
    <row r="2767" s="6" customFormat="1"/>
    <row r="2768" s="6" customFormat="1"/>
    <row r="2769" s="6" customFormat="1"/>
    <row r="2770" s="6" customFormat="1"/>
    <row r="2771" s="6" customFormat="1"/>
    <row r="2772" s="6" customFormat="1"/>
    <row r="2773" s="6" customFormat="1"/>
    <row r="2774" s="6" customFormat="1"/>
    <row r="2775" s="6" customFormat="1"/>
    <row r="2776" s="6" customFormat="1"/>
    <row r="2777" s="6" customFormat="1"/>
    <row r="2778" s="6" customFormat="1"/>
    <row r="2779" s="6" customFormat="1"/>
    <row r="2780" s="6" customFormat="1"/>
    <row r="2781" s="6" customFormat="1"/>
    <row r="2782" s="6" customFormat="1"/>
    <row r="2783" s="6" customFormat="1"/>
    <row r="2784" s="6" customFormat="1"/>
    <row r="2785" s="6" customFormat="1"/>
    <row r="2786" s="6" customFormat="1"/>
    <row r="2787" s="6" customFormat="1"/>
    <row r="2788" s="6" customFormat="1"/>
    <row r="2789" s="6" customFormat="1"/>
    <row r="2790" s="6" customFormat="1"/>
    <row r="2791" s="6" customFormat="1"/>
    <row r="2792" s="6" customFormat="1"/>
    <row r="2793" s="6" customFormat="1"/>
    <row r="2794" s="6" customFormat="1"/>
    <row r="2795" s="6" customFormat="1"/>
    <row r="2796" s="6" customFormat="1"/>
    <row r="2797" s="6" customFormat="1"/>
    <row r="2798" s="6" customFormat="1"/>
    <row r="2799" s="6" customFormat="1"/>
    <row r="2800" s="6" customFormat="1"/>
    <row r="2801" s="6" customFormat="1"/>
    <row r="2802" s="6" customFormat="1"/>
    <row r="2803" s="6" customFormat="1"/>
    <row r="2804" s="6" customFormat="1"/>
    <row r="2805" s="6" customFormat="1"/>
    <row r="2806" s="6" customFormat="1"/>
    <row r="2807" s="6" customFormat="1"/>
    <row r="2808" s="6" customFormat="1"/>
    <row r="2809" s="6" customFormat="1"/>
    <row r="2810" s="6" customFormat="1"/>
    <row r="2811" s="6" customFormat="1"/>
    <row r="2812" s="6" customFormat="1"/>
    <row r="2813" s="6" customFormat="1"/>
    <row r="2814" s="6" customFormat="1"/>
    <row r="2815" s="6" customFormat="1"/>
    <row r="2816" s="6" customFormat="1"/>
    <row r="2817" s="6" customFormat="1"/>
    <row r="2818" s="6" customFormat="1"/>
    <row r="2819" s="6" customFormat="1"/>
    <row r="2820" s="6" customFormat="1"/>
    <row r="2821" s="6" customFormat="1"/>
    <row r="2822" s="6" customFormat="1"/>
    <row r="2823" s="6" customFormat="1"/>
    <row r="2824" s="6" customFormat="1"/>
    <row r="2825" s="6" customFormat="1"/>
    <row r="2826" s="6" customFormat="1"/>
    <row r="2827" s="6" customFormat="1"/>
    <row r="2828" s="6" customFormat="1"/>
    <row r="2829" s="6" customFormat="1"/>
    <row r="2830" s="6" customFormat="1"/>
    <row r="2831" s="6" customFormat="1"/>
    <row r="2832" s="6" customFormat="1"/>
    <row r="2833" s="6" customFormat="1"/>
    <row r="2834" s="6" customFormat="1"/>
    <row r="2835" s="6" customFormat="1"/>
    <row r="2836" s="6" customFormat="1"/>
    <row r="2837" s="6" customFormat="1"/>
    <row r="2838" s="6" customFormat="1"/>
    <row r="2839" s="6" customFormat="1"/>
    <row r="2840" s="6" customFormat="1"/>
    <row r="2841" s="6" customFormat="1"/>
    <row r="2842" s="6" customFormat="1"/>
    <row r="2843" s="6" customFormat="1"/>
    <row r="2844" s="6" customFormat="1"/>
    <row r="2845" s="6" customFormat="1"/>
    <row r="2846" s="6" customFormat="1"/>
    <row r="2847" s="6" customFormat="1"/>
    <row r="2848" s="6" customFormat="1"/>
    <row r="2849" s="6" customFormat="1"/>
    <row r="2850" s="6" customFormat="1"/>
    <row r="2851" s="6" customFormat="1"/>
    <row r="2852" s="6" customFormat="1"/>
    <row r="2853" s="6" customFormat="1"/>
    <row r="2854" s="6" customFormat="1"/>
    <row r="2855" s="6" customFormat="1"/>
    <row r="2856" s="6" customFormat="1"/>
    <row r="2857" s="6" customFormat="1"/>
    <row r="2858" s="6" customFormat="1"/>
    <row r="2859" s="6" customFormat="1"/>
    <row r="2860" s="6" customFormat="1"/>
    <row r="2861" s="6" customFormat="1"/>
    <row r="2862" s="6" customFormat="1"/>
    <row r="2863" s="6" customFormat="1"/>
    <row r="2864" s="6" customFormat="1"/>
    <row r="2865" s="6" customFormat="1"/>
    <row r="2866" s="6" customFormat="1"/>
    <row r="2867" s="6" customFormat="1"/>
    <row r="2868" s="6" customFormat="1"/>
    <row r="2869" s="6" customFormat="1"/>
    <row r="2870" s="6" customFormat="1"/>
    <row r="2871" s="6" customFormat="1"/>
    <row r="2872" s="6" customFormat="1"/>
    <row r="2873" s="6" customFormat="1"/>
    <row r="2874" s="6" customFormat="1"/>
    <row r="2875" s="6" customFormat="1"/>
    <row r="2876" s="6" customFormat="1"/>
    <row r="2877" s="6" customFormat="1"/>
    <row r="2878" s="6" customFormat="1"/>
    <row r="2879" s="6" customFormat="1"/>
    <row r="2880" s="6" customFormat="1"/>
    <row r="2881" s="6" customFormat="1"/>
    <row r="2882" s="6" customFormat="1"/>
    <row r="2883" s="6" customFormat="1"/>
    <row r="2884" s="6" customFormat="1"/>
    <row r="2885" s="6" customFormat="1"/>
    <row r="2886" s="6" customFormat="1"/>
    <row r="2887" s="6" customFormat="1"/>
    <row r="2888" s="6" customFormat="1"/>
    <row r="2889" s="6" customFormat="1"/>
    <row r="2890" s="6" customFormat="1"/>
    <row r="2891" s="6" customFormat="1"/>
    <row r="2892" s="6" customFormat="1"/>
    <row r="2893" s="6" customFormat="1"/>
    <row r="2894" s="6" customFormat="1"/>
    <row r="2895" s="6" customFormat="1"/>
    <row r="2896" s="6" customFormat="1"/>
    <row r="2897" s="6" customFormat="1"/>
    <row r="2898" s="6" customFormat="1"/>
    <row r="2899" s="6" customFormat="1"/>
    <row r="2900" s="6" customFormat="1"/>
    <row r="2901" s="6" customFormat="1"/>
    <row r="2902" s="6" customFormat="1"/>
    <row r="2903" s="6" customFormat="1"/>
    <row r="2904" s="6" customFormat="1"/>
    <row r="2905" s="6" customFormat="1"/>
    <row r="2906" s="6" customFormat="1"/>
    <row r="2907" s="6" customFormat="1"/>
    <row r="2908" s="6" customFormat="1"/>
    <row r="2909" s="6" customFormat="1"/>
    <row r="2910" s="6" customFormat="1"/>
    <row r="2911" s="6" customFormat="1"/>
    <row r="2912" s="6" customFormat="1"/>
    <row r="2913" s="6" customFormat="1"/>
    <row r="2914" s="6" customFormat="1"/>
    <row r="2915" s="6" customFormat="1"/>
    <row r="2916" s="6" customFormat="1"/>
    <row r="2917" s="6" customFormat="1"/>
    <row r="2918" s="6" customFormat="1"/>
    <row r="2919" s="6" customFormat="1"/>
    <row r="2920" s="6" customFormat="1"/>
    <row r="2921" s="6" customFormat="1"/>
    <row r="2922" s="6" customFormat="1"/>
    <row r="2923" s="6" customFormat="1"/>
    <row r="2924" s="6" customFormat="1"/>
    <row r="2925" s="6" customFormat="1"/>
    <row r="2926" s="6" customFormat="1"/>
    <row r="2927" s="6" customFormat="1"/>
    <row r="2928" s="6" customFormat="1"/>
    <row r="2929" s="6" customFormat="1"/>
    <row r="2930" s="6" customFormat="1"/>
    <row r="2931" s="6" customFormat="1"/>
    <row r="2932" s="6" customFormat="1"/>
    <row r="2933" s="6" customFormat="1"/>
    <row r="2934" s="6" customFormat="1"/>
    <row r="2935" s="6" customFormat="1"/>
    <row r="2936" s="6" customFormat="1"/>
    <row r="2937" s="6" customFormat="1"/>
    <row r="2938" s="6" customFormat="1"/>
    <row r="2939" s="6" customFormat="1"/>
    <row r="2940" s="6" customFormat="1"/>
    <row r="2941" s="6" customFormat="1"/>
    <row r="2942" s="6" customFormat="1"/>
    <row r="2943" s="6" customFormat="1"/>
    <row r="2944" s="6" customFormat="1"/>
    <row r="2945" s="6" customFormat="1"/>
    <row r="2946" s="6" customFormat="1"/>
    <row r="2947" s="6" customFormat="1"/>
    <row r="2948" s="6" customFormat="1"/>
    <row r="2949" s="6" customFormat="1"/>
    <row r="2950" s="6" customFormat="1"/>
    <row r="2951" s="6" customFormat="1"/>
    <row r="2952" s="6" customFormat="1"/>
    <row r="2953" s="6" customFormat="1"/>
    <row r="2954" s="6" customFormat="1"/>
    <row r="2955" s="6" customFormat="1"/>
    <row r="2956" s="6" customFormat="1"/>
    <row r="2957" s="6" customFormat="1"/>
    <row r="2958" s="6" customFormat="1"/>
    <row r="2959" s="6" customFormat="1"/>
    <row r="2960" s="6" customFormat="1"/>
    <row r="2961" s="6" customFormat="1"/>
    <row r="2962" s="6" customFormat="1"/>
    <row r="2963" s="6" customFormat="1"/>
    <row r="2964" s="6" customFormat="1"/>
    <row r="2965" s="6" customFormat="1"/>
    <row r="2966" s="6" customFormat="1"/>
    <row r="2967" s="6" customFormat="1"/>
    <row r="2968" s="6" customFormat="1"/>
    <row r="2969" s="6" customFormat="1"/>
    <row r="2970" s="6" customFormat="1"/>
    <row r="2971" s="6" customFormat="1"/>
    <row r="2972" s="6" customFormat="1"/>
    <row r="2973" s="6" customFormat="1"/>
    <row r="2974" s="6" customFormat="1"/>
    <row r="2975" s="6" customFormat="1"/>
    <row r="2976" s="6" customFormat="1"/>
    <row r="2977" s="6" customFormat="1"/>
    <row r="2978" s="6" customFormat="1"/>
    <row r="2979" s="6" customFormat="1"/>
    <row r="2980" s="6" customFormat="1"/>
    <row r="2981" s="6" customFormat="1"/>
    <row r="2982" s="6" customFormat="1"/>
    <row r="2983" s="6" customFormat="1"/>
    <row r="2984" s="6" customFormat="1"/>
    <row r="2985" s="6" customFormat="1"/>
    <row r="2986" s="6" customFormat="1"/>
    <row r="2987" s="6" customFormat="1"/>
    <row r="2988" s="6" customFormat="1"/>
    <row r="2989" s="6" customFormat="1"/>
    <row r="2990" s="6" customFormat="1"/>
    <row r="2991" s="6" customFormat="1"/>
    <row r="2992" s="6" customFormat="1"/>
    <row r="2993" s="6" customFormat="1"/>
    <row r="2994" s="6" customFormat="1"/>
    <row r="2995" s="6" customFormat="1"/>
    <row r="2996" s="6" customFormat="1"/>
    <row r="2997" s="6" customFormat="1"/>
    <row r="2998" s="6" customFormat="1"/>
    <row r="2999" s="6" customFormat="1"/>
    <row r="3000" s="6" customFormat="1"/>
    <row r="3001" s="6" customFormat="1"/>
    <row r="3002" s="6" customFormat="1"/>
    <row r="3003" s="6" customFormat="1"/>
    <row r="3004" s="6" customFormat="1"/>
    <row r="3005" s="6" customFormat="1"/>
    <row r="3006" s="6" customFormat="1"/>
    <row r="3007" s="6" customFormat="1"/>
    <row r="3008" s="6" customFormat="1"/>
    <row r="3009" s="6" customFormat="1"/>
    <row r="3010" s="6" customFormat="1"/>
    <row r="3011" s="6" customFormat="1"/>
    <row r="3012" s="6" customFormat="1"/>
    <row r="3013" s="6" customFormat="1"/>
    <row r="3014" s="6" customFormat="1"/>
    <row r="3015" s="6" customFormat="1"/>
    <row r="3016" s="6" customFormat="1"/>
    <row r="3017" s="6" customFormat="1"/>
    <row r="3018" s="6" customFormat="1"/>
    <row r="3019" s="6" customFormat="1"/>
    <row r="3020" s="6" customFormat="1"/>
    <row r="3021" s="6" customFormat="1"/>
    <row r="3022" s="6" customFormat="1"/>
    <row r="3023" s="6" customFormat="1"/>
    <row r="3024" s="6" customFormat="1"/>
    <row r="3025" s="6" customFormat="1"/>
    <row r="3026" s="6" customFormat="1"/>
    <row r="3027" s="6" customFormat="1"/>
    <row r="3028" s="6" customFormat="1"/>
    <row r="3029" s="6" customFormat="1"/>
    <row r="3030" s="6" customFormat="1"/>
    <row r="3031" s="6" customFormat="1"/>
    <row r="3032" s="6" customFormat="1"/>
    <row r="3033" s="6" customFormat="1"/>
    <row r="3034" s="6" customFormat="1"/>
    <row r="3035" s="6" customFormat="1"/>
    <row r="3036" s="6" customFormat="1"/>
    <row r="3037" s="6" customFormat="1"/>
    <row r="3038" s="6" customFormat="1"/>
    <row r="3039" s="6" customFormat="1"/>
    <row r="3040" s="6" customFormat="1"/>
    <row r="3041" s="6" customFormat="1"/>
    <row r="3042" s="6" customFormat="1"/>
    <row r="3043" s="6" customFormat="1"/>
    <row r="3044" s="6" customFormat="1"/>
    <row r="3045" s="6" customFormat="1"/>
    <row r="3046" s="6" customFormat="1"/>
    <row r="3047" s="6" customFormat="1"/>
    <row r="3048" s="6" customFormat="1"/>
    <row r="3049" s="6" customFormat="1"/>
    <row r="3050" s="6" customFormat="1"/>
    <row r="3051" s="6" customFormat="1"/>
    <row r="3052" s="6" customFormat="1"/>
    <row r="3053" s="6" customFormat="1"/>
    <row r="3054" s="6" customFormat="1"/>
    <row r="3055" s="6" customFormat="1"/>
    <row r="3056" s="6" customFormat="1"/>
    <row r="3057" s="6" customFormat="1"/>
    <row r="3058" s="6" customFormat="1"/>
    <row r="3059" s="6" customFormat="1"/>
    <row r="3060" s="6" customFormat="1"/>
    <row r="3061" s="6" customFormat="1"/>
    <row r="3062" s="6" customFormat="1"/>
    <row r="3063" s="6" customFormat="1"/>
    <row r="3064" s="6" customFormat="1"/>
    <row r="3065" s="6" customFormat="1"/>
    <row r="3066" s="6" customFormat="1"/>
    <row r="3067" s="6" customFormat="1"/>
    <row r="3068" s="6" customFormat="1"/>
    <row r="3069" s="6" customFormat="1"/>
    <row r="3070" s="6" customFormat="1"/>
    <row r="3071" s="6" customFormat="1"/>
    <row r="3072" s="6" customFormat="1"/>
    <row r="3073" s="6" customFormat="1"/>
    <row r="3074" s="6" customFormat="1"/>
    <row r="3075" s="6" customFormat="1"/>
    <row r="3076" s="6" customFormat="1"/>
    <row r="3077" s="6" customFormat="1"/>
    <row r="3078" s="6" customFormat="1"/>
    <row r="3079" s="6" customFormat="1"/>
    <row r="3080" s="6" customFormat="1"/>
    <row r="3081" s="6" customFormat="1"/>
    <row r="3082" s="6" customFormat="1"/>
    <row r="3083" s="6" customFormat="1"/>
    <row r="3084" s="6" customFormat="1"/>
    <row r="3085" s="6" customFormat="1"/>
    <row r="3086" s="6" customFormat="1"/>
    <row r="3087" s="6" customFormat="1"/>
    <row r="3088" s="6" customFormat="1"/>
    <row r="3089" s="6" customFormat="1"/>
    <row r="3090" s="6" customFormat="1"/>
    <row r="3091" s="6" customFormat="1"/>
    <row r="3092" s="6" customFormat="1"/>
    <row r="3093" s="6" customFormat="1"/>
    <row r="3094" s="6" customFormat="1"/>
    <row r="3095" s="6" customFormat="1"/>
    <row r="3096" s="6" customFormat="1"/>
    <row r="3097" s="6" customFormat="1"/>
    <row r="3098" s="6" customFormat="1"/>
    <row r="3099" s="6" customFormat="1"/>
    <row r="3100" s="6" customFormat="1"/>
    <row r="3101" s="6" customFormat="1"/>
    <row r="3102" s="6" customFormat="1"/>
    <row r="3103" s="6" customFormat="1"/>
    <row r="3104" s="6" customFormat="1"/>
    <row r="3105" s="6" customFormat="1"/>
    <row r="3106" s="6" customFormat="1"/>
    <row r="3107" s="6" customFormat="1"/>
    <row r="3108" s="6" customFormat="1"/>
    <row r="3109" s="6" customFormat="1"/>
    <row r="3110" s="6" customFormat="1"/>
    <row r="3111" s="6" customFormat="1"/>
    <row r="3112" s="6" customFormat="1"/>
    <row r="3113" s="6" customFormat="1"/>
    <row r="3114" s="6" customFormat="1"/>
    <row r="3115" s="6" customFormat="1"/>
    <row r="3116" s="6" customFormat="1"/>
    <row r="3117" s="6" customFormat="1"/>
    <row r="3118" s="6" customFormat="1"/>
    <row r="3119" s="6" customFormat="1"/>
    <row r="3120" s="6" customFormat="1"/>
    <row r="3121" s="6" customFormat="1"/>
    <row r="3122" s="6" customFormat="1"/>
    <row r="3123" s="6" customFormat="1"/>
    <row r="3124" s="6" customFormat="1"/>
    <row r="3125" s="6" customFormat="1"/>
    <row r="3126" s="6" customFormat="1"/>
    <row r="3127" s="6" customFormat="1"/>
    <row r="3128" s="6" customFormat="1"/>
    <row r="3129" s="6" customFormat="1"/>
    <row r="3130" s="6" customFormat="1"/>
    <row r="3131" s="6" customFormat="1"/>
    <row r="3132" s="6" customFormat="1"/>
    <row r="3133" s="6" customFormat="1"/>
    <row r="3134" s="6" customFormat="1"/>
    <row r="3135" s="6" customFormat="1"/>
    <row r="3136" s="6" customFormat="1"/>
    <row r="3137" s="6" customFormat="1"/>
    <row r="3138" s="6" customFormat="1"/>
    <row r="3139" s="6" customFormat="1"/>
    <row r="3140" s="6" customFormat="1"/>
    <row r="3141" s="6" customFormat="1"/>
    <row r="3142" s="6" customFormat="1"/>
    <row r="3143" s="6" customFormat="1"/>
    <row r="3144" s="6" customFormat="1"/>
    <row r="3145" s="6" customFormat="1"/>
    <row r="3146" s="6" customFormat="1"/>
    <row r="3147" s="6" customFormat="1"/>
    <row r="3148" s="6" customFormat="1"/>
    <row r="3149" s="6" customFormat="1"/>
    <row r="3150" s="6" customFormat="1"/>
    <row r="3151" s="6" customFormat="1"/>
    <row r="3152" s="6" customFormat="1"/>
    <row r="3153" s="6" customFormat="1"/>
    <row r="3154" s="6" customFormat="1"/>
    <row r="3155" s="6" customFormat="1"/>
    <row r="3156" s="6" customFormat="1"/>
    <row r="3157" s="6" customFormat="1"/>
    <row r="3158" s="6" customFormat="1"/>
    <row r="3159" s="6" customFormat="1"/>
    <row r="3160" s="6" customFormat="1"/>
    <row r="3161" s="6" customFormat="1"/>
    <row r="3162" s="6" customFormat="1"/>
    <row r="3163" s="6" customFormat="1"/>
    <row r="3164" s="6" customFormat="1"/>
    <row r="3165" s="6" customFormat="1"/>
    <row r="3166" s="6" customFormat="1"/>
    <row r="3167" s="6" customFormat="1"/>
    <row r="3168" s="6" customFormat="1"/>
    <row r="3169" s="6" customFormat="1"/>
    <row r="3170" s="6" customFormat="1"/>
    <row r="3171" s="6" customFormat="1"/>
    <row r="3172" s="6" customFormat="1"/>
    <row r="3173" s="6" customFormat="1"/>
    <row r="3174" s="6" customFormat="1"/>
    <row r="3175" s="6" customFormat="1"/>
    <row r="3176" s="6" customFormat="1"/>
    <row r="3177" s="6" customFormat="1"/>
    <row r="3178" s="6" customFormat="1"/>
    <row r="3179" s="6" customFormat="1"/>
    <row r="3180" s="6" customFormat="1"/>
    <row r="3181" s="6" customFormat="1"/>
    <row r="3182" s="6" customFormat="1"/>
    <row r="3183" s="6" customFormat="1"/>
    <row r="3184" s="6" customFormat="1"/>
    <row r="3185" s="6" customFormat="1"/>
    <row r="3186" s="6" customFormat="1"/>
    <row r="3187" s="6" customFormat="1"/>
    <row r="3188" s="6" customFormat="1"/>
    <row r="3189" s="6" customFormat="1"/>
    <row r="3190" s="6" customFormat="1"/>
    <row r="3191" s="6" customFormat="1"/>
    <row r="3192" s="6" customFormat="1"/>
    <row r="3193" s="6" customFormat="1"/>
    <row r="3194" s="6" customFormat="1"/>
    <row r="3195" s="6" customFormat="1"/>
    <row r="3196" s="6" customFormat="1"/>
    <row r="3197" s="6" customFormat="1"/>
    <row r="3198" s="6" customFormat="1"/>
    <row r="3199" s="6" customFormat="1"/>
    <row r="3200" s="6" customFormat="1"/>
    <row r="3201" s="6" customFormat="1"/>
    <row r="3202" s="6" customFormat="1"/>
    <row r="3203" s="6" customFormat="1"/>
    <row r="3204" s="6" customFormat="1"/>
    <row r="3205" s="6" customFormat="1"/>
    <row r="3206" s="6" customFormat="1"/>
    <row r="3207" s="6" customFormat="1"/>
    <row r="3208" s="6" customFormat="1"/>
    <row r="3209" s="6" customFormat="1"/>
    <row r="3210" s="6" customFormat="1"/>
    <row r="3211" s="6" customFormat="1"/>
    <row r="3212" s="6" customFormat="1"/>
    <row r="3213" s="6" customFormat="1"/>
    <row r="3214" s="6" customFormat="1"/>
    <row r="3215" s="6" customFormat="1"/>
    <row r="3216" s="6" customFormat="1"/>
    <row r="3217" s="6" customFormat="1"/>
    <row r="3218" s="6" customFormat="1"/>
    <row r="3219" s="6" customFormat="1"/>
    <row r="3220" s="6" customFormat="1"/>
    <row r="3221" s="6" customFormat="1"/>
    <row r="3222" s="6" customFormat="1"/>
    <row r="3223" s="6" customFormat="1"/>
    <row r="3224" s="6" customFormat="1"/>
    <row r="3225" s="6" customFormat="1"/>
    <row r="3226" s="6" customFormat="1"/>
    <row r="3227" s="6" customFormat="1"/>
    <row r="3228" s="6" customFormat="1"/>
    <row r="3229" s="6" customFormat="1"/>
    <row r="3230" s="6" customFormat="1"/>
    <row r="3231" s="6" customFormat="1"/>
    <row r="3232" s="6" customFormat="1"/>
    <row r="3233" s="6" customFormat="1"/>
    <row r="3234" s="6" customFormat="1"/>
    <row r="3235" s="6" customFormat="1"/>
    <row r="3236" s="6" customFormat="1"/>
    <row r="3237" s="6" customFormat="1"/>
    <row r="3238" s="6" customFormat="1"/>
    <row r="3239" s="6" customFormat="1"/>
    <row r="3240" s="6" customFormat="1"/>
    <row r="3241" s="6" customFormat="1"/>
    <row r="3242" s="6" customFormat="1"/>
    <row r="3243" s="6" customFormat="1"/>
    <row r="3244" s="6" customFormat="1"/>
    <row r="3245" s="6" customFormat="1"/>
    <row r="3246" s="6" customFormat="1"/>
    <row r="3247" s="6" customFormat="1"/>
    <row r="3248" s="6" customFormat="1"/>
    <row r="3249" s="6" customFormat="1"/>
    <row r="3250" s="6" customFormat="1"/>
    <row r="3251" s="6" customFormat="1"/>
    <row r="3252" s="6" customFormat="1"/>
    <row r="3253" s="6" customFormat="1"/>
    <row r="3254" s="6" customFormat="1"/>
    <row r="3255" s="6" customFormat="1"/>
    <row r="3256" s="6" customFormat="1"/>
    <row r="3257" s="6" customFormat="1"/>
    <row r="3258" s="6" customFormat="1"/>
    <row r="3259" s="6" customFormat="1"/>
    <row r="3260" s="6" customFormat="1"/>
    <row r="3261" s="6" customFormat="1"/>
    <row r="3262" s="6" customFormat="1"/>
    <row r="3263" s="6" customFormat="1"/>
    <row r="3264" s="6" customFormat="1"/>
    <row r="3265" s="6" customFormat="1"/>
    <row r="3266" s="6" customFormat="1"/>
    <row r="3267" s="6" customFormat="1"/>
    <row r="3268" s="6" customFormat="1"/>
    <row r="3269" s="6" customFormat="1"/>
    <row r="3270" s="6" customFormat="1"/>
    <row r="3271" s="6" customFormat="1"/>
    <row r="3272" s="6" customFormat="1"/>
    <row r="3273" s="6" customFormat="1"/>
    <row r="3274" s="6" customFormat="1"/>
    <row r="3275" s="6" customFormat="1"/>
    <row r="3276" s="6" customFormat="1"/>
    <row r="3277" s="6" customFormat="1"/>
    <row r="3278" s="6" customFormat="1"/>
    <row r="3279" s="6" customFormat="1"/>
    <row r="3280" s="6" customFormat="1"/>
    <row r="3281" s="6" customFormat="1"/>
    <row r="3282" s="6" customFormat="1"/>
    <row r="3283" s="6" customFormat="1"/>
    <row r="3284" s="6" customFormat="1"/>
    <row r="3285" s="6" customFormat="1"/>
    <row r="3286" s="6" customFormat="1"/>
    <row r="3287" s="6" customFormat="1"/>
    <row r="3288" s="6" customFormat="1"/>
    <row r="3289" s="6" customFormat="1"/>
    <row r="3290" s="6" customFormat="1"/>
    <row r="3291" s="6" customFormat="1"/>
    <row r="3292" s="6" customFormat="1"/>
    <row r="3293" s="6" customFormat="1"/>
    <row r="3294" s="6" customFormat="1"/>
    <row r="3295" s="6" customFormat="1"/>
    <row r="3296" s="6" customFormat="1"/>
    <row r="3297" s="6" customFormat="1"/>
    <row r="3298" s="6" customFormat="1"/>
    <row r="3299" s="6" customFormat="1"/>
    <row r="3300" s="6" customFormat="1"/>
    <row r="3301" s="6" customFormat="1"/>
    <row r="3302" s="6" customFormat="1"/>
    <row r="3303" s="6" customFormat="1"/>
    <row r="3304" s="6" customFormat="1"/>
    <row r="3305" s="6" customFormat="1"/>
    <row r="3306" s="6" customFormat="1"/>
    <row r="3307" s="6" customFormat="1"/>
    <row r="3308" s="6" customFormat="1"/>
    <row r="3309" s="6" customFormat="1"/>
    <row r="3310" s="6" customFormat="1"/>
    <row r="3311" s="6" customFormat="1"/>
    <row r="3312" s="6" customFormat="1"/>
    <row r="3313" s="6" customFormat="1"/>
    <row r="3314" s="6" customFormat="1"/>
    <row r="3315" s="6" customFormat="1"/>
    <row r="3316" s="6" customFormat="1"/>
    <row r="3317" s="6" customFormat="1"/>
    <row r="3318" s="6" customFormat="1"/>
    <row r="3319" s="6" customFormat="1"/>
    <row r="3320" s="6" customFormat="1"/>
    <row r="3321" s="6" customFormat="1"/>
    <row r="3322" s="6" customFormat="1"/>
    <row r="3323" s="6" customFormat="1"/>
    <row r="3324" s="6" customFormat="1"/>
    <row r="3325" s="6" customFormat="1"/>
    <row r="3326" s="6" customFormat="1"/>
    <row r="3327" s="6" customFormat="1"/>
    <row r="3328" s="6" customFormat="1"/>
    <row r="3329" s="6" customFormat="1"/>
    <row r="3330" s="6" customFormat="1"/>
    <row r="3331" s="6" customFormat="1"/>
    <row r="3332" s="6" customFormat="1"/>
    <row r="3333" s="6" customFormat="1"/>
    <row r="3334" s="6" customFormat="1"/>
    <row r="3335" s="6" customFormat="1"/>
    <row r="3336" s="6" customFormat="1"/>
    <row r="3337" s="6" customFormat="1"/>
    <row r="3338" s="6" customFormat="1"/>
    <row r="3339" s="6" customFormat="1"/>
    <row r="3340" s="6" customFormat="1"/>
    <row r="3341" s="6" customFormat="1"/>
    <row r="3342" s="6" customFormat="1"/>
    <row r="3343" s="6" customFormat="1"/>
    <row r="3344" s="6" customFormat="1"/>
    <row r="3345" s="6" customFormat="1"/>
    <row r="3346" s="6" customFormat="1"/>
    <row r="3347" s="6" customFormat="1"/>
    <row r="3348" s="6" customFormat="1"/>
    <row r="3349" s="6" customFormat="1"/>
    <row r="3350" s="6" customFormat="1"/>
    <row r="3351" s="6" customFormat="1"/>
    <row r="3352" s="6" customFormat="1"/>
    <row r="3353" s="6" customFormat="1"/>
    <row r="3354" s="6" customFormat="1"/>
    <row r="3355" s="6" customFormat="1"/>
    <row r="3356" s="6" customFormat="1"/>
    <row r="3357" s="6" customFormat="1"/>
    <row r="3358" s="6" customFormat="1"/>
    <row r="3359" s="6" customFormat="1"/>
    <row r="3360" s="6" customFormat="1"/>
    <row r="3361" s="6" customFormat="1"/>
    <row r="3362" s="6" customFormat="1"/>
    <row r="3363" s="6" customFormat="1"/>
    <row r="3364" s="6" customFormat="1"/>
    <row r="3365" s="6" customFormat="1"/>
    <row r="3366" s="6" customFormat="1"/>
    <row r="3367" s="6" customFormat="1"/>
    <row r="3368" s="6" customFormat="1"/>
    <row r="3369" s="6" customFormat="1"/>
    <row r="3370" s="6" customFormat="1"/>
    <row r="3371" s="6" customFormat="1"/>
    <row r="3372" s="6" customFormat="1"/>
    <row r="3373" s="6" customFormat="1"/>
    <row r="3374" s="6" customFormat="1"/>
    <row r="3375" s="6" customFormat="1"/>
    <row r="3376" s="6" customFormat="1"/>
    <row r="3377" s="6" customFormat="1"/>
    <row r="3378" s="6" customFormat="1"/>
    <row r="3379" s="6" customFormat="1"/>
    <row r="3380" s="6" customFormat="1"/>
    <row r="3381" s="6" customFormat="1"/>
    <row r="3382" s="6" customFormat="1"/>
    <row r="3383" s="6" customFormat="1"/>
    <row r="3384" s="6" customFormat="1"/>
    <row r="3385" s="6" customFormat="1"/>
    <row r="3386" s="6" customFormat="1"/>
    <row r="3387" s="6" customFormat="1"/>
    <row r="3388" s="6" customFormat="1"/>
    <row r="3389" s="6" customFormat="1"/>
    <row r="3390" s="6" customFormat="1"/>
    <row r="3391" s="6" customFormat="1"/>
    <row r="3392" s="6" customFormat="1"/>
    <row r="3393" s="6" customFormat="1"/>
    <row r="3394" s="6" customFormat="1"/>
    <row r="3395" s="6" customFormat="1"/>
    <row r="3396" s="6" customFormat="1"/>
    <row r="3397" s="6" customFormat="1"/>
    <row r="3398" s="6" customFormat="1"/>
    <row r="3399" s="6" customFormat="1"/>
    <row r="3400" s="6" customFormat="1"/>
    <row r="3401" s="6" customFormat="1"/>
    <row r="3402" s="6" customFormat="1"/>
    <row r="3403" s="6" customFormat="1"/>
    <row r="3404" s="6" customFormat="1"/>
    <row r="3405" s="6" customFormat="1"/>
    <row r="3406" s="6" customFormat="1"/>
    <row r="3407" s="6" customFormat="1"/>
    <row r="3408" s="6" customFormat="1"/>
    <row r="3409" s="6" customFormat="1"/>
    <row r="3410" s="6" customFormat="1"/>
    <row r="3411" s="6" customFormat="1"/>
    <row r="3412" s="6" customFormat="1"/>
    <row r="3413" s="6" customFormat="1"/>
    <row r="3414" s="6" customFormat="1"/>
    <row r="3415" s="6" customFormat="1"/>
    <row r="3416" s="6" customFormat="1"/>
    <row r="3417" s="6" customFormat="1"/>
    <row r="3418" s="6" customFormat="1"/>
    <row r="3419" s="6" customFormat="1"/>
    <row r="3420" s="6" customFormat="1"/>
    <row r="3421" s="6" customFormat="1"/>
    <row r="3422" s="6" customFormat="1"/>
    <row r="3423" s="6" customFormat="1"/>
    <row r="3424" s="6" customFormat="1"/>
    <row r="3425" s="6" customFormat="1"/>
    <row r="3426" s="6" customFormat="1"/>
    <row r="3427" s="6" customFormat="1"/>
    <row r="3428" s="6" customFormat="1"/>
    <row r="3429" s="6" customFormat="1"/>
    <row r="3430" s="6" customFormat="1"/>
    <row r="3431" s="6" customFormat="1"/>
    <row r="3432" s="6" customFormat="1"/>
    <row r="3433" s="6" customFormat="1"/>
    <row r="3434" s="6" customFormat="1"/>
    <row r="3435" s="6" customFormat="1"/>
    <row r="3436" s="6" customFormat="1"/>
    <row r="3437" s="6" customFormat="1"/>
    <row r="3438" s="6" customFormat="1"/>
    <row r="3439" s="6" customFormat="1"/>
    <row r="3440" s="6" customFormat="1"/>
    <row r="3441" s="6" customFormat="1"/>
    <row r="3442" s="6" customFormat="1"/>
    <row r="3443" s="6" customFormat="1"/>
    <row r="3444" s="6" customFormat="1"/>
    <row r="3445" s="6" customFormat="1"/>
    <row r="3446" s="6" customFormat="1"/>
    <row r="3447" s="6" customFormat="1"/>
    <row r="3448" s="6" customFormat="1"/>
    <row r="3449" s="6" customFormat="1"/>
    <row r="3450" s="6" customFormat="1"/>
    <row r="3451" s="6" customFormat="1"/>
    <row r="3452" s="6" customFormat="1"/>
    <row r="3453" s="6" customFormat="1"/>
    <row r="3454" s="6" customFormat="1"/>
    <row r="3455" s="6" customFormat="1"/>
    <row r="3456" s="6" customFormat="1"/>
    <row r="3457" s="6" customFormat="1"/>
    <row r="3458" s="6" customFormat="1"/>
    <row r="3459" s="6" customFormat="1"/>
    <row r="3460" s="6" customFormat="1"/>
    <row r="3461" s="6" customFormat="1"/>
    <row r="3462" s="6" customFormat="1"/>
    <row r="3463" s="6" customFormat="1"/>
    <row r="3464" s="6" customFormat="1"/>
    <row r="3465" s="6" customFormat="1"/>
    <row r="3466" s="6" customFormat="1"/>
    <row r="3467" s="6" customFormat="1"/>
    <row r="3468" s="6" customFormat="1"/>
    <row r="3469" s="6" customFormat="1"/>
    <row r="3470" s="6" customFormat="1"/>
    <row r="3471" s="6" customFormat="1"/>
    <row r="3472" s="6" customFormat="1"/>
    <row r="3473" s="6" customFormat="1"/>
    <row r="3474" s="6" customFormat="1"/>
    <row r="3475" s="6" customFormat="1"/>
    <row r="3476" s="6" customFormat="1"/>
    <row r="3477" s="6" customFormat="1"/>
    <row r="3478" s="6" customFormat="1"/>
    <row r="3479" s="6" customFormat="1"/>
    <row r="3480" s="6" customFormat="1"/>
    <row r="3481" s="6" customFormat="1"/>
    <row r="3482" s="6" customFormat="1"/>
    <row r="3483" s="6" customFormat="1"/>
    <row r="3484" s="6" customFormat="1"/>
    <row r="3485" s="6" customFormat="1"/>
    <row r="3486" s="6" customFormat="1"/>
    <row r="3487" s="6" customFormat="1"/>
    <row r="3488" s="6" customFormat="1"/>
    <row r="3489" s="6" customFormat="1"/>
    <row r="3490" s="6" customFormat="1"/>
    <row r="3491" s="6" customFormat="1"/>
    <row r="3492" s="6" customFormat="1"/>
    <row r="3493" s="6" customFormat="1"/>
    <row r="3494" s="6" customFormat="1"/>
    <row r="3495" s="6" customFormat="1"/>
    <row r="3496" s="6" customFormat="1"/>
    <row r="3497" s="6" customFormat="1"/>
    <row r="3498" s="6" customFormat="1"/>
    <row r="3499" s="6" customFormat="1"/>
    <row r="3500" s="6" customFormat="1"/>
    <row r="3501" s="6" customFormat="1"/>
    <row r="3502" s="6" customFormat="1"/>
    <row r="3503" s="6" customFormat="1"/>
    <row r="3504" s="6" customFormat="1"/>
    <row r="3505" s="6" customFormat="1"/>
    <row r="3506" s="6" customFormat="1"/>
    <row r="3507" s="6" customFormat="1"/>
    <row r="3508" s="6" customFormat="1"/>
    <row r="3509" s="6" customFormat="1"/>
    <row r="3510" s="6" customFormat="1"/>
    <row r="3511" s="6" customFormat="1"/>
    <row r="3512" s="6" customFormat="1"/>
    <row r="3513" s="6" customFormat="1"/>
    <row r="3514" s="6" customFormat="1"/>
    <row r="3515" s="6" customFormat="1"/>
    <row r="3516" s="6" customFormat="1"/>
    <row r="3517" s="6" customFormat="1"/>
    <row r="3518" s="6" customFormat="1"/>
    <row r="3519" s="6" customFormat="1"/>
    <row r="3520" s="6" customFormat="1"/>
    <row r="3521" s="6" customFormat="1"/>
    <row r="3522" s="6" customFormat="1"/>
    <row r="3523" s="6" customFormat="1"/>
    <row r="3524" s="6" customFormat="1"/>
    <row r="3525" s="6" customFormat="1"/>
    <row r="3526" s="6" customFormat="1"/>
    <row r="3527" s="6" customFormat="1"/>
    <row r="3528" s="6" customFormat="1"/>
    <row r="3529" s="6" customFormat="1"/>
    <row r="3530" s="6" customFormat="1"/>
    <row r="3531" s="6" customFormat="1"/>
    <row r="3532" s="6" customFormat="1"/>
    <row r="3533" s="6" customFormat="1"/>
    <row r="3534" s="6" customFormat="1"/>
    <row r="3535" s="6" customFormat="1"/>
    <row r="3536" s="6" customFormat="1"/>
    <row r="3537" s="6" customFormat="1"/>
    <row r="3538" s="6" customFormat="1"/>
    <row r="3539" s="6" customFormat="1"/>
    <row r="3540" s="6" customFormat="1"/>
    <row r="3541" s="6" customFormat="1"/>
    <row r="3542" s="6" customFormat="1"/>
    <row r="3543" s="6" customFormat="1"/>
    <row r="3544" s="6" customFormat="1"/>
    <row r="3545" s="6" customFormat="1"/>
    <row r="3546" s="6" customFormat="1"/>
    <row r="3547" s="6" customFormat="1"/>
    <row r="3548" s="6" customFormat="1"/>
    <row r="3549" s="6" customFormat="1"/>
    <row r="3550" s="6" customFormat="1"/>
    <row r="3551" s="6" customFormat="1"/>
    <row r="3552" s="6" customFormat="1"/>
    <row r="3553" s="6" customFormat="1"/>
    <row r="3554" s="6" customFormat="1"/>
    <row r="3555" s="6" customFormat="1"/>
    <row r="3556" s="6" customFormat="1"/>
    <row r="3557" s="6" customFormat="1"/>
    <row r="3558" s="6" customFormat="1"/>
    <row r="3559" s="6" customFormat="1"/>
    <row r="3560" s="6" customFormat="1"/>
    <row r="3561" s="6" customFormat="1"/>
    <row r="3562" s="6" customFormat="1"/>
    <row r="3563" s="6" customFormat="1"/>
    <row r="3564" s="6" customFormat="1"/>
    <row r="3565" s="6" customFormat="1"/>
    <row r="3566" s="6" customFormat="1"/>
    <row r="3567" s="6" customFormat="1"/>
    <row r="3568" s="6" customFormat="1"/>
    <row r="3569" s="6" customFormat="1"/>
    <row r="3570" s="6" customFormat="1"/>
    <row r="3571" s="6" customFormat="1"/>
    <row r="3572" s="6" customFormat="1"/>
    <row r="3573" s="6" customFormat="1"/>
    <row r="3574" s="6" customFormat="1"/>
    <row r="3575" s="6" customFormat="1"/>
    <row r="3576" s="6" customFormat="1"/>
    <row r="3577" s="6" customFormat="1"/>
    <row r="3578" s="6" customFormat="1"/>
    <row r="3579" s="6" customFormat="1"/>
    <row r="3580" s="6" customFormat="1"/>
    <row r="3581" s="6" customFormat="1"/>
    <row r="3582" s="6" customFormat="1"/>
    <row r="3583" s="6" customFormat="1"/>
    <row r="3584" s="6" customFormat="1"/>
    <row r="3585" s="6" customFormat="1"/>
    <row r="3586" s="6" customFormat="1"/>
    <row r="3587" s="6" customFormat="1"/>
    <row r="3588" s="6" customFormat="1"/>
    <row r="3589" s="6" customFormat="1"/>
    <row r="3590" s="6" customFormat="1"/>
    <row r="3591" s="6" customFormat="1"/>
    <row r="3592" s="6" customFormat="1"/>
    <row r="3593" s="6" customFormat="1"/>
    <row r="3594" s="6" customFormat="1"/>
    <row r="3595" s="6" customFormat="1"/>
    <row r="3596" s="6" customFormat="1"/>
    <row r="3597" s="6" customFormat="1"/>
    <row r="3598" s="6" customFormat="1"/>
    <row r="3599" s="6" customFormat="1"/>
    <row r="3600" s="6" customFormat="1"/>
    <row r="3601" s="6" customFormat="1"/>
    <row r="3602" s="6" customFormat="1"/>
    <row r="3603" s="6" customFormat="1"/>
    <row r="3604" s="6" customFormat="1"/>
    <row r="3605" s="6" customFormat="1"/>
    <row r="3606" s="6" customFormat="1"/>
    <row r="3607" s="6" customFormat="1"/>
    <row r="3608" s="6" customFormat="1"/>
    <row r="3609" s="6" customFormat="1"/>
    <row r="3610" s="6" customFormat="1"/>
    <row r="3611" s="6" customFormat="1"/>
    <row r="3612" s="6" customFormat="1"/>
    <row r="3613" s="6" customFormat="1"/>
    <row r="3614" s="6" customFormat="1"/>
    <row r="3615" s="6" customFormat="1"/>
    <row r="3616" s="6" customFormat="1"/>
    <row r="3617" s="6" customFormat="1"/>
    <row r="3618" s="6" customFormat="1"/>
    <row r="3619" s="6" customFormat="1"/>
    <row r="3620" s="6" customFormat="1"/>
    <row r="3621" s="6" customFormat="1"/>
    <row r="3622" s="6" customFormat="1"/>
    <row r="3623" s="6" customFormat="1"/>
    <row r="3624" s="6" customFormat="1"/>
    <row r="3625" s="6" customFormat="1"/>
    <row r="3626" s="6" customFormat="1"/>
    <row r="3627" s="6" customFormat="1"/>
    <row r="3628" s="6" customFormat="1"/>
    <row r="3629" s="6" customFormat="1"/>
    <row r="3630" s="6" customFormat="1"/>
    <row r="3631" s="6" customFormat="1"/>
    <row r="3632" s="6" customFormat="1"/>
    <row r="3633" s="6" customFormat="1"/>
    <row r="3634" s="6" customFormat="1"/>
    <row r="3635" s="6" customFormat="1"/>
    <row r="3636" s="6" customFormat="1"/>
    <row r="3637" s="6" customFormat="1"/>
    <row r="3638" s="6" customFormat="1"/>
    <row r="3639" s="6" customFormat="1"/>
    <row r="3640" s="6" customFormat="1"/>
    <row r="3641" s="6" customFormat="1"/>
    <row r="3642" s="6" customFormat="1"/>
    <row r="3643" s="6" customFormat="1"/>
    <row r="3644" s="6" customFormat="1"/>
    <row r="3645" s="6" customFormat="1"/>
    <row r="3646" s="6" customFormat="1"/>
    <row r="3647" s="6" customFormat="1"/>
    <row r="3648" s="6" customFormat="1"/>
    <row r="3649" s="6" customFormat="1"/>
    <row r="3650" s="6" customFormat="1"/>
    <row r="3651" s="6" customFormat="1"/>
    <row r="3652" s="6" customFormat="1"/>
    <row r="3653" s="6" customFormat="1"/>
    <row r="3654" s="6" customFormat="1"/>
    <row r="3655" s="6" customFormat="1"/>
    <row r="3656" s="6" customFormat="1"/>
    <row r="3657" s="6" customFormat="1"/>
    <row r="3658" s="6" customFormat="1"/>
    <row r="3659" s="6" customFormat="1"/>
    <row r="3660" s="6" customFormat="1"/>
    <row r="3661" s="6" customFormat="1"/>
    <row r="3662" s="6" customFormat="1"/>
    <row r="3663" s="6" customFormat="1"/>
    <row r="3664" s="6" customFormat="1"/>
    <row r="3665" s="6" customFormat="1"/>
    <row r="3666" s="6" customFormat="1"/>
    <row r="3667" s="6" customFormat="1"/>
    <row r="3668" s="6" customFormat="1"/>
    <row r="3669" s="6" customFormat="1"/>
    <row r="3670" s="6" customFormat="1"/>
    <row r="3671" s="6" customFormat="1"/>
    <row r="3672" s="6" customFormat="1"/>
    <row r="3673" s="6" customFormat="1"/>
    <row r="3674" s="6" customFormat="1"/>
    <row r="3675" s="6" customFormat="1"/>
    <row r="3676" s="6" customFormat="1"/>
    <row r="3677" s="6" customFormat="1"/>
    <row r="3678" s="6" customFormat="1"/>
    <row r="3679" s="6" customFormat="1"/>
    <row r="3680" s="6" customFormat="1"/>
    <row r="3681" s="6" customFormat="1"/>
    <row r="3682" s="6" customFormat="1"/>
    <row r="3683" s="6" customFormat="1"/>
    <row r="3684" s="6" customFormat="1"/>
    <row r="3685" s="6" customFormat="1"/>
    <row r="3686" s="6" customFormat="1"/>
    <row r="3687" s="6" customFormat="1"/>
    <row r="3688" s="6" customFormat="1"/>
  </sheetData>
  <phoneticPr fontId="20" type="noConversion"/>
  <conditionalFormatting sqref="C20:C23">
    <cfRule type="colorScale" priority="1">
      <colorScale>
        <cfvo type="num" val="1"/>
        <cfvo type="num" val="2"/>
        <cfvo type="num" val="3"/>
        <color rgb="FFFF0000"/>
        <color theme="1" tint="0.499984740745262"/>
        <color rgb="FF30CB37"/>
      </colorScale>
    </cfRule>
  </conditionalFormatting>
  <hyperlinks>
    <hyperlink ref="S23" r:id="rId1" xr:uid="{DDC43A15-EB99-DF4A-8873-8578CCE00630}"/>
    <hyperlink ref="S25" r:id="rId2" xr:uid="{C4D902E6-20EB-9A45-9BDD-EF7E28CA6F58}"/>
    <hyperlink ref="H6" r:id="rId3" xr:uid="{876BCBEF-447F-FB42-820A-BDBFE7D6BABB}"/>
    <hyperlink ref="H7" r:id="rId4" xr:uid="{C69A6F7A-80BB-D84B-84D4-8EAF5D6E3DD4}"/>
    <hyperlink ref="C9" r:id="rId5" xr:uid="{A41AD302-B6F2-554A-8134-8183C82A4C05}"/>
  </hyperlinks>
  <pageMargins left="0.7" right="0.7" top="0.78740157499999996" bottom="0.78740157499999996" header="0.3" footer="0.3"/>
  <pageSetup paperSize="9" scale="20" orientation="portrait" horizontalDpi="0" verticalDpi="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6B559-1A57-8B43-9F0D-514D8DC1EE83}">
  <dimension ref="A1:AA47"/>
  <sheetViews>
    <sheetView workbookViewId="0">
      <selection activeCell="A25" sqref="A25"/>
    </sheetView>
  </sheetViews>
  <sheetFormatPr baseColWidth="10" defaultRowHeight="16"/>
  <cols>
    <col min="1" max="1" width="46.6640625" bestFit="1" customWidth="1"/>
  </cols>
  <sheetData>
    <row r="1" spans="1:27">
      <c r="A1" s="95" t="s">
        <v>76</v>
      </c>
      <c r="B1" s="96"/>
      <c r="C1" s="96"/>
      <c r="D1" s="96"/>
      <c r="E1" s="96"/>
      <c r="F1" s="96"/>
      <c r="G1" s="96"/>
      <c r="H1" s="96"/>
      <c r="I1" s="96"/>
      <c r="J1" s="96"/>
      <c r="K1" s="96"/>
      <c r="L1" s="96"/>
      <c r="M1" s="96"/>
      <c r="N1" s="96"/>
      <c r="O1" s="96"/>
      <c r="P1" s="52"/>
      <c r="Q1" s="52"/>
      <c r="R1" s="52"/>
      <c r="S1" s="52"/>
      <c r="T1" s="52"/>
      <c r="U1" s="52"/>
      <c r="V1" s="52"/>
      <c r="W1" s="52"/>
      <c r="X1" s="52"/>
      <c r="Y1" s="52"/>
      <c r="Z1" s="52"/>
      <c r="AA1" s="52"/>
    </row>
    <row r="2" spans="1:27">
      <c r="A2" s="52"/>
      <c r="B2" s="52"/>
      <c r="C2" s="52"/>
      <c r="D2" s="52"/>
      <c r="E2" s="52"/>
      <c r="F2" s="52"/>
      <c r="G2" s="52"/>
      <c r="H2" s="52"/>
      <c r="I2" s="52"/>
      <c r="J2" s="52"/>
      <c r="K2" s="52"/>
      <c r="L2" s="52"/>
      <c r="M2" s="52"/>
      <c r="N2" s="52"/>
      <c r="O2" s="52"/>
      <c r="P2" s="52"/>
      <c r="Q2" s="52"/>
      <c r="R2" s="52"/>
      <c r="S2" s="52"/>
      <c r="T2" s="52"/>
      <c r="U2" s="52"/>
      <c r="V2" s="52"/>
      <c r="W2" s="52"/>
      <c r="X2" s="52"/>
      <c r="Y2" s="52"/>
      <c r="Z2" s="52"/>
      <c r="AA2" s="52"/>
    </row>
    <row r="3" spans="1:27">
      <c r="A3" s="52"/>
      <c r="B3" s="53" t="s">
        <v>162</v>
      </c>
      <c r="C3" s="53" t="s">
        <v>163</v>
      </c>
      <c r="D3" s="53" t="s">
        <v>164</v>
      </c>
      <c r="E3" s="53" t="s">
        <v>165</v>
      </c>
      <c r="F3" s="53" t="s">
        <v>166</v>
      </c>
      <c r="G3" s="53" t="s">
        <v>167</v>
      </c>
      <c r="H3" s="53" t="s">
        <v>168</v>
      </c>
      <c r="I3" s="53" t="s">
        <v>169</v>
      </c>
      <c r="J3" s="53" t="s">
        <v>77</v>
      </c>
      <c r="K3" s="53"/>
      <c r="L3" s="53"/>
      <c r="M3" s="53"/>
      <c r="N3" s="53"/>
      <c r="O3" s="53"/>
    </row>
    <row r="4" spans="1:27">
      <c r="A4" s="52"/>
      <c r="B4" s="97"/>
      <c r="C4" s="97"/>
      <c r="D4" s="97"/>
      <c r="E4" s="97"/>
      <c r="F4" s="97"/>
      <c r="G4" s="97"/>
      <c r="H4" s="97"/>
      <c r="I4" s="97"/>
      <c r="J4" s="97"/>
      <c r="K4" s="97"/>
      <c r="L4" s="97"/>
      <c r="M4" s="97"/>
      <c r="N4" s="97"/>
      <c r="O4" s="97"/>
    </row>
    <row r="5" spans="1:27">
      <c r="A5" s="52" t="s">
        <v>5</v>
      </c>
      <c r="B5" s="52">
        <v>1695.6</v>
      </c>
      <c r="C5" s="52">
        <v>1762</v>
      </c>
      <c r="D5" s="52">
        <v>1802.6</v>
      </c>
      <c r="E5" s="52">
        <v>1955.6</v>
      </c>
      <c r="F5" s="52">
        <v>1919.5</v>
      </c>
      <c r="G5" s="52">
        <v>2255.6999999999998</v>
      </c>
      <c r="H5" s="52">
        <v>2461.1</v>
      </c>
      <c r="I5" s="52">
        <v>2621.5</v>
      </c>
      <c r="J5" s="52">
        <v>2760.9</v>
      </c>
      <c r="K5" s="52"/>
      <c r="L5" s="52"/>
      <c r="M5" s="52"/>
      <c r="N5" s="52"/>
      <c r="O5" s="52"/>
    </row>
    <row r="6" spans="1:27">
      <c r="A6" s="52" t="s">
        <v>78</v>
      </c>
      <c r="B6" s="98">
        <v>1041.9000000000001</v>
      </c>
      <c r="C6" s="98">
        <v>1066.9000000000001</v>
      </c>
      <c r="D6" s="98">
        <v>1100.5</v>
      </c>
      <c r="E6" s="98">
        <v>1191</v>
      </c>
      <c r="F6" s="98">
        <v>1079</v>
      </c>
      <c r="G6" s="98">
        <v>1232.8</v>
      </c>
      <c r="H6" s="98">
        <v>1329.6</v>
      </c>
      <c r="I6" s="98">
        <v>1392.5</v>
      </c>
      <c r="J6" s="98">
        <v>1427.8</v>
      </c>
      <c r="K6" s="98"/>
      <c r="L6" s="98"/>
      <c r="M6" s="98"/>
      <c r="N6" s="98"/>
      <c r="O6" s="98"/>
    </row>
    <row r="7" spans="1:27">
      <c r="A7" s="52" t="s">
        <v>79</v>
      </c>
      <c r="B7" s="52">
        <v>653.70000000000005</v>
      </c>
      <c r="C7" s="52">
        <v>695.1</v>
      </c>
      <c r="D7" s="52">
        <v>702.1</v>
      </c>
      <c r="E7" s="52">
        <v>764.6</v>
      </c>
      <c r="F7" s="52">
        <v>840.5</v>
      </c>
      <c r="G7" s="52">
        <v>1022.9</v>
      </c>
      <c r="H7" s="52">
        <v>1131.5</v>
      </c>
      <c r="I7" s="52">
        <v>1229</v>
      </c>
      <c r="J7" s="52">
        <v>1333.1</v>
      </c>
      <c r="K7" s="52"/>
      <c r="L7" s="52"/>
      <c r="M7" s="52"/>
      <c r="N7" s="52"/>
      <c r="O7" s="52"/>
    </row>
    <row r="8" spans="1:27">
      <c r="A8" s="52"/>
      <c r="B8" s="52"/>
      <c r="C8" s="52"/>
      <c r="D8" s="52"/>
      <c r="E8" s="52"/>
      <c r="F8" s="52"/>
      <c r="G8" s="52"/>
      <c r="H8" s="52"/>
      <c r="I8" s="52"/>
      <c r="J8" s="52"/>
      <c r="K8" s="52"/>
      <c r="L8" s="52"/>
      <c r="M8" s="52"/>
      <c r="N8" s="52"/>
      <c r="O8" s="52"/>
    </row>
    <row r="9" spans="1:27">
      <c r="A9" s="99" t="s">
        <v>80</v>
      </c>
      <c r="B9" s="52"/>
      <c r="C9" s="52"/>
      <c r="D9" s="52"/>
      <c r="E9" s="52"/>
      <c r="F9" s="52"/>
      <c r="G9" s="52"/>
      <c r="H9" s="52"/>
      <c r="I9" s="52"/>
      <c r="J9" s="52"/>
      <c r="K9" s="52"/>
      <c r="L9" s="52"/>
      <c r="M9" s="52"/>
      <c r="N9" s="52"/>
      <c r="O9" s="52"/>
    </row>
    <row r="10" spans="1:27">
      <c r="A10" s="52" t="s">
        <v>81</v>
      </c>
      <c r="B10" s="52">
        <v>404.4</v>
      </c>
      <c r="C10" s="52">
        <v>431.2</v>
      </c>
      <c r="D10" s="52">
        <v>452.2</v>
      </c>
      <c r="E10" s="52">
        <v>503.5</v>
      </c>
      <c r="F10" s="52">
        <v>502.2</v>
      </c>
      <c r="G10" s="52">
        <v>614.1</v>
      </c>
      <c r="H10" s="52">
        <v>660.9</v>
      </c>
      <c r="I10" s="52">
        <v>685.5</v>
      </c>
      <c r="J10" s="52">
        <v>729.5</v>
      </c>
      <c r="K10" s="52"/>
      <c r="L10" s="52"/>
      <c r="M10" s="52"/>
      <c r="N10" s="52"/>
      <c r="O10" s="52"/>
    </row>
    <row r="11" spans="1:27">
      <c r="A11" s="52" t="s">
        <v>82</v>
      </c>
      <c r="B11" s="52"/>
      <c r="C11" s="52"/>
      <c r="D11" s="52"/>
      <c r="E11" s="52"/>
      <c r="F11" s="52"/>
      <c r="G11" s="52"/>
      <c r="H11" s="52"/>
      <c r="I11" s="52"/>
      <c r="J11" s="52"/>
      <c r="K11" s="52"/>
      <c r="L11" s="52"/>
      <c r="M11" s="52"/>
      <c r="N11" s="52"/>
      <c r="O11" s="52"/>
    </row>
    <row r="12" spans="1:27">
      <c r="A12" s="52" t="s">
        <v>83</v>
      </c>
      <c r="B12" s="52"/>
      <c r="C12" s="52"/>
      <c r="D12" s="52"/>
      <c r="E12" s="52"/>
      <c r="F12" s="52"/>
      <c r="G12" s="52"/>
      <c r="H12" s="52"/>
      <c r="I12" s="52"/>
      <c r="J12" s="52"/>
      <c r="K12" s="52"/>
      <c r="L12" s="52"/>
      <c r="M12" s="52"/>
      <c r="N12" s="52"/>
      <c r="O12" s="52"/>
    </row>
    <row r="13" spans="1:27">
      <c r="A13" s="52" t="s">
        <v>84</v>
      </c>
      <c r="B13" s="98">
        <v>-3</v>
      </c>
      <c r="C13" s="98">
        <v>2.6</v>
      </c>
      <c r="D13" s="98">
        <v>-6.9</v>
      </c>
      <c r="E13" s="98">
        <v>72.400000000000006</v>
      </c>
      <c r="F13" s="98">
        <v>45.6</v>
      </c>
      <c r="G13" s="98">
        <v>17.2</v>
      </c>
      <c r="H13" s="98">
        <v>21.8</v>
      </c>
      <c r="I13" s="98">
        <v>22.2</v>
      </c>
      <c r="J13" s="98">
        <v>43.1</v>
      </c>
      <c r="K13" s="98"/>
      <c r="L13" s="98"/>
      <c r="M13" s="98"/>
      <c r="N13" s="98"/>
      <c r="O13" s="98"/>
    </row>
    <row r="14" spans="1:27">
      <c r="A14" s="99" t="s">
        <v>85</v>
      </c>
      <c r="B14" s="52">
        <v>252.3</v>
      </c>
      <c r="C14" s="52">
        <v>261.3</v>
      </c>
      <c r="D14" s="52">
        <v>256.8</v>
      </c>
      <c r="E14" s="52">
        <v>188.7</v>
      </c>
      <c r="F14" s="52">
        <v>292.7</v>
      </c>
      <c r="G14" s="52">
        <v>391.6</v>
      </c>
      <c r="H14" s="52">
        <v>448.8</v>
      </c>
      <c r="I14" s="52">
        <v>521.29999999999995</v>
      </c>
      <c r="J14" s="52">
        <v>560.5</v>
      </c>
      <c r="K14" s="52"/>
      <c r="L14" s="52"/>
      <c r="M14" s="52"/>
      <c r="N14" s="52"/>
      <c r="O14" s="52"/>
    </row>
    <row r="15" spans="1:27">
      <c r="A15" s="52"/>
      <c r="B15" s="52"/>
      <c r="C15" s="52"/>
      <c r="D15" s="52"/>
      <c r="E15" s="52"/>
      <c r="F15" s="52"/>
      <c r="G15" s="52"/>
      <c r="H15" s="52"/>
      <c r="I15" s="52"/>
      <c r="J15" s="52"/>
      <c r="K15" s="52"/>
      <c r="L15" s="52"/>
      <c r="M15" s="52"/>
      <c r="N15" s="52"/>
      <c r="O15" s="52"/>
    </row>
    <row r="16" spans="1:27">
      <c r="A16" s="52" t="s">
        <v>86</v>
      </c>
      <c r="B16" s="52">
        <v>5.5</v>
      </c>
      <c r="C16" s="52">
        <v>1.9</v>
      </c>
      <c r="D16" s="52">
        <v>3.9</v>
      </c>
      <c r="E16" s="52">
        <v>5.4</v>
      </c>
      <c r="F16" s="52">
        <v>1.4</v>
      </c>
      <c r="G16" s="52">
        <v>-0.8</v>
      </c>
      <c r="H16" s="52">
        <v>-2.5</v>
      </c>
      <c r="I16" s="52">
        <v>12.3</v>
      </c>
      <c r="J16" s="52">
        <v>17.8</v>
      </c>
      <c r="K16" s="52"/>
      <c r="L16" s="52"/>
      <c r="M16" s="52"/>
      <c r="N16" s="52"/>
      <c r="O16" s="52"/>
    </row>
    <row r="17" spans="1:15">
      <c r="A17" s="52" t="s">
        <v>87</v>
      </c>
      <c r="B17" s="98">
        <v>-1.8</v>
      </c>
      <c r="C17" s="98">
        <v>0.5</v>
      </c>
      <c r="D17" s="98">
        <v>-4.7</v>
      </c>
      <c r="E17" s="98">
        <v>17.2</v>
      </c>
      <c r="F17" s="98">
        <v>4.5999999999999996</v>
      </c>
      <c r="G17" s="98">
        <v>25.8</v>
      </c>
      <c r="H17" s="98">
        <v>-25.1</v>
      </c>
      <c r="I17" s="98">
        <v>32.4</v>
      </c>
      <c r="J17" s="98">
        <v>31.5</v>
      </c>
      <c r="K17" s="98"/>
      <c r="L17" s="98"/>
      <c r="M17" s="98"/>
      <c r="N17" s="98"/>
      <c r="O17" s="98"/>
    </row>
    <row r="18" spans="1:15">
      <c r="A18" s="52" t="s">
        <v>88</v>
      </c>
      <c r="B18" s="99">
        <v>256</v>
      </c>
      <c r="C18" s="99">
        <v>263.7</v>
      </c>
      <c r="D18" s="99">
        <v>256</v>
      </c>
      <c r="E18" s="99">
        <v>211.3</v>
      </c>
      <c r="F18" s="99">
        <v>298.7</v>
      </c>
      <c r="G18" s="99">
        <v>416.6</v>
      </c>
      <c r="H18" s="99">
        <v>421.2</v>
      </c>
      <c r="I18" s="99">
        <v>566</v>
      </c>
      <c r="J18" s="99">
        <v>609.79999999999995</v>
      </c>
      <c r="K18" s="99"/>
      <c r="L18" s="99"/>
      <c r="M18" s="99"/>
      <c r="N18" s="99"/>
      <c r="O18" s="99"/>
    </row>
    <row r="19" spans="1:15">
      <c r="A19" s="52"/>
      <c r="B19" s="99"/>
      <c r="C19" s="99"/>
      <c r="D19" s="99"/>
      <c r="E19" s="99"/>
      <c r="F19" s="99"/>
      <c r="G19" s="99"/>
      <c r="H19" s="99"/>
      <c r="I19" s="99"/>
      <c r="J19" s="99"/>
      <c r="K19" s="99"/>
      <c r="L19" s="99"/>
      <c r="M19" s="99"/>
      <c r="N19" s="99"/>
      <c r="O19" s="99"/>
    </row>
    <row r="20" spans="1:15">
      <c r="A20" s="52" t="s">
        <v>89</v>
      </c>
      <c r="B20" s="98">
        <v>-80.099999999999994</v>
      </c>
      <c r="C20" s="98">
        <v>-82.8</v>
      </c>
      <c r="D20" s="98">
        <v>-85.6</v>
      </c>
      <c r="E20" s="98">
        <v>-78.3</v>
      </c>
      <c r="F20" s="98">
        <v>-85</v>
      </c>
      <c r="G20" s="98">
        <v>-122.5</v>
      </c>
      <c r="H20" s="98">
        <v>-113.3</v>
      </c>
      <c r="I20" s="98">
        <v>-141</v>
      </c>
      <c r="J20" s="98">
        <v>-153.19999999999999</v>
      </c>
      <c r="K20" s="98"/>
      <c r="L20" s="98"/>
      <c r="M20" s="98"/>
      <c r="N20" s="98"/>
      <c r="O20" s="98"/>
    </row>
    <row r="21" spans="1:15">
      <c r="A21" s="52" t="s">
        <v>90</v>
      </c>
      <c r="B21" s="99">
        <v>175.9</v>
      </c>
      <c r="C21" s="99">
        <v>180.9</v>
      </c>
      <c r="D21" s="99">
        <v>170.4</v>
      </c>
      <c r="E21" s="99">
        <v>133</v>
      </c>
      <c r="F21" s="99">
        <v>213.7</v>
      </c>
      <c r="G21" s="99">
        <v>294.10000000000002</v>
      </c>
      <c r="H21" s="99">
        <v>307.89999999999998</v>
      </c>
      <c r="I21" s="99">
        <v>425</v>
      </c>
      <c r="J21" s="99">
        <v>456.6</v>
      </c>
      <c r="K21" s="99"/>
      <c r="L21" s="99"/>
      <c r="M21" s="99"/>
      <c r="N21" s="99"/>
      <c r="O21" s="99"/>
    </row>
    <row r="22" spans="1:15">
      <c r="A22" s="52"/>
      <c r="B22" s="99"/>
      <c r="C22" s="99"/>
      <c r="D22" s="99"/>
      <c r="E22" s="99"/>
      <c r="F22" s="99"/>
      <c r="G22" s="99"/>
      <c r="H22" s="99"/>
      <c r="I22" s="99"/>
      <c r="J22" s="99"/>
      <c r="K22" s="99"/>
      <c r="L22" s="99"/>
      <c r="M22" s="99"/>
      <c r="N22" s="99"/>
      <c r="O22" s="99"/>
    </row>
    <row r="23" spans="1:15">
      <c r="A23" s="52" t="s">
        <v>91</v>
      </c>
      <c r="B23" s="52"/>
      <c r="C23" s="52"/>
      <c r="D23" s="52"/>
      <c r="E23" s="52"/>
      <c r="F23" s="52"/>
      <c r="G23" s="52"/>
      <c r="H23" s="52"/>
      <c r="I23" s="52"/>
      <c r="J23" s="52"/>
      <c r="K23" s="52"/>
      <c r="L23" s="52"/>
      <c r="M23" s="52"/>
      <c r="N23" s="52"/>
      <c r="O23" s="52"/>
    </row>
    <row r="24" spans="1:15">
      <c r="A24" s="52" t="s">
        <v>92</v>
      </c>
      <c r="B24" s="52">
        <v>-0.1</v>
      </c>
      <c r="C24" s="52">
        <v>0.3</v>
      </c>
      <c r="D24" s="52"/>
      <c r="E24" s="52"/>
      <c r="F24" s="52"/>
      <c r="G24" s="52"/>
      <c r="H24" s="52"/>
      <c r="I24" s="52"/>
      <c r="J24" s="52"/>
      <c r="K24" s="52"/>
      <c r="L24" s="52"/>
      <c r="M24" s="52"/>
      <c r="N24" s="52"/>
      <c r="O24" s="52"/>
    </row>
    <row r="25" spans="1:15">
      <c r="A25" s="52" t="s">
        <v>93</v>
      </c>
      <c r="B25" s="52">
        <v>0.19999999999998999</v>
      </c>
      <c r="C25" s="52">
        <v>-0.5</v>
      </c>
      <c r="D25" s="52"/>
      <c r="E25" s="52"/>
      <c r="F25" s="52"/>
      <c r="G25" s="52">
        <v>9.9999999999966005E-2</v>
      </c>
      <c r="H25" s="52"/>
      <c r="I25" s="52">
        <v>0.10000000000002</v>
      </c>
      <c r="J25" s="52">
        <v>9.9999999999966005E-2</v>
      </c>
      <c r="K25" s="52"/>
      <c r="L25" s="52"/>
      <c r="M25" s="52"/>
      <c r="N25" s="52"/>
      <c r="O25" s="52"/>
    </row>
    <row r="26" spans="1:15" ht="17" thickBot="1">
      <c r="A26" s="99" t="s">
        <v>94</v>
      </c>
      <c r="B26" s="100">
        <v>176</v>
      </c>
      <c r="C26" s="100">
        <v>180.7</v>
      </c>
      <c r="D26" s="100">
        <v>170.4</v>
      </c>
      <c r="E26" s="100">
        <v>133</v>
      </c>
      <c r="F26" s="100">
        <v>213.7</v>
      </c>
      <c r="G26" s="100">
        <v>294.2</v>
      </c>
      <c r="H26" s="100">
        <v>307.89999999999998</v>
      </c>
      <c r="I26" s="100">
        <v>425.1</v>
      </c>
      <c r="J26" s="100">
        <v>456.7</v>
      </c>
      <c r="K26" s="100"/>
      <c r="L26" s="100"/>
      <c r="M26" s="100"/>
      <c r="N26" s="100"/>
      <c r="O26" s="100"/>
    </row>
    <row r="27" spans="1:15" ht="17" thickTop="1">
      <c r="A27" s="52"/>
      <c r="B27" s="99"/>
      <c r="C27" s="99"/>
      <c r="D27" s="99"/>
      <c r="E27" s="99"/>
      <c r="F27" s="99"/>
      <c r="G27" s="99"/>
      <c r="H27" s="99"/>
      <c r="I27" s="99"/>
      <c r="J27" s="99"/>
      <c r="K27" s="99"/>
      <c r="L27" s="99"/>
      <c r="M27" s="99"/>
      <c r="N27" s="99"/>
      <c r="O27" s="99"/>
    </row>
    <row r="28" spans="1:15">
      <c r="A28" s="52" t="s">
        <v>95</v>
      </c>
      <c r="B28" s="101">
        <v>0.92</v>
      </c>
      <c r="C28" s="101">
        <v>0.95</v>
      </c>
      <c r="D28" s="101">
        <v>0.89</v>
      </c>
      <c r="E28" s="101">
        <v>0.7</v>
      </c>
      <c r="F28" s="101">
        <v>1.1200000000000001</v>
      </c>
      <c r="G28" s="101">
        <v>1.54</v>
      </c>
      <c r="H28" s="101">
        <v>1.61</v>
      </c>
      <c r="I28" s="101">
        <v>2.23</v>
      </c>
      <c r="J28" s="101">
        <v>2.4300000000000002</v>
      </c>
      <c r="K28" s="101"/>
      <c r="L28" s="101"/>
      <c r="M28" s="101"/>
      <c r="N28" s="101"/>
      <c r="O28" s="101"/>
    </row>
    <row r="29" spans="1:15">
      <c r="A29" s="52" t="s">
        <v>96</v>
      </c>
      <c r="B29" s="101">
        <v>0.92</v>
      </c>
      <c r="C29" s="101">
        <v>0.95</v>
      </c>
      <c r="D29" s="101">
        <v>0.89</v>
      </c>
      <c r="E29" s="101">
        <v>0.7</v>
      </c>
      <c r="F29" s="101">
        <v>1.1200000000000001</v>
      </c>
      <c r="G29" s="101">
        <v>1.54</v>
      </c>
      <c r="H29" s="101">
        <v>1.61</v>
      </c>
      <c r="I29" s="101">
        <v>2.23</v>
      </c>
      <c r="J29" s="101">
        <v>2.4300000000000002</v>
      </c>
      <c r="K29" s="101"/>
      <c r="L29" s="101"/>
      <c r="M29" s="101"/>
      <c r="N29" s="101"/>
      <c r="O29" s="101"/>
    </row>
    <row r="30" spans="1:15">
      <c r="A30" s="52"/>
      <c r="B30" s="101"/>
      <c r="C30" s="101"/>
      <c r="D30" s="101"/>
      <c r="E30" s="101"/>
      <c r="F30" s="101"/>
      <c r="G30" s="101"/>
      <c r="H30" s="101"/>
      <c r="I30" s="101"/>
      <c r="J30" s="101"/>
      <c r="K30" s="101"/>
      <c r="L30" s="101"/>
      <c r="M30" s="101"/>
      <c r="N30" s="101"/>
      <c r="O30" s="101"/>
    </row>
    <row r="31" spans="1:15">
      <c r="A31" s="52" t="s">
        <v>97</v>
      </c>
      <c r="B31" s="52">
        <v>191</v>
      </c>
      <c r="C31" s="52">
        <v>191</v>
      </c>
      <c r="D31" s="52">
        <v>191</v>
      </c>
      <c r="E31" s="52">
        <v>190.98699999999999</v>
      </c>
      <c r="F31" s="52">
        <v>190.96199999999999</v>
      </c>
      <c r="G31" s="52">
        <v>190.95599999999999</v>
      </c>
      <c r="H31" s="52">
        <v>190.81700000000001</v>
      </c>
      <c r="I31" s="52">
        <v>190.80600000000001</v>
      </c>
      <c r="J31" s="52">
        <v>190.80600000000001</v>
      </c>
      <c r="K31" s="52"/>
      <c r="L31" s="52"/>
      <c r="M31" s="52"/>
      <c r="N31" s="52"/>
      <c r="O31" s="52"/>
    </row>
    <row r="32" spans="1:15">
      <c r="A32" s="52" t="s">
        <v>98</v>
      </c>
      <c r="B32" s="52">
        <v>191</v>
      </c>
      <c r="C32" s="52">
        <v>191</v>
      </c>
      <c r="D32" s="52">
        <v>191</v>
      </c>
      <c r="E32" s="52">
        <v>190.98699999999999</v>
      </c>
      <c r="F32" s="52">
        <v>190.96199999999999</v>
      </c>
      <c r="G32" s="52">
        <v>190.95599999999999</v>
      </c>
      <c r="H32" s="52">
        <v>190.81700000000001</v>
      </c>
      <c r="I32" s="52">
        <v>190.80600000000001</v>
      </c>
      <c r="J32" s="52">
        <v>190.80600000000001</v>
      </c>
      <c r="K32" s="52"/>
      <c r="L32" s="52"/>
      <c r="M32" s="52"/>
      <c r="N32" s="52"/>
      <c r="O32" s="52"/>
    </row>
    <row r="33" spans="1:15">
      <c r="A33" s="52"/>
      <c r="B33" s="52"/>
      <c r="C33" s="52"/>
      <c r="D33" s="52"/>
      <c r="E33" s="52"/>
      <c r="F33" s="52"/>
      <c r="G33" s="52"/>
      <c r="H33" s="52"/>
      <c r="I33" s="52"/>
      <c r="J33" s="52"/>
      <c r="K33" s="52"/>
      <c r="L33" s="52"/>
      <c r="M33" s="52"/>
      <c r="N33" s="52"/>
      <c r="O33" s="52"/>
    </row>
    <row r="34" spans="1:15">
      <c r="A34" s="99" t="s">
        <v>99</v>
      </c>
      <c r="B34" s="52"/>
      <c r="C34" s="52"/>
      <c r="D34" s="52"/>
      <c r="E34" s="52"/>
      <c r="F34" s="52"/>
      <c r="G34" s="52"/>
      <c r="H34" s="52"/>
      <c r="I34" s="52"/>
      <c r="J34" s="52"/>
      <c r="K34" s="52"/>
      <c r="L34" s="52"/>
      <c r="M34" s="52"/>
      <c r="N34" s="52"/>
      <c r="O34" s="52"/>
    </row>
    <row r="35" spans="1:15">
      <c r="A35" s="52" t="s">
        <v>85</v>
      </c>
      <c r="B35" s="102">
        <f>'[1]Income Statement'!B14</f>
        <v>252.3</v>
      </c>
      <c r="C35" s="102">
        <f>'[1]Income Statement'!C14</f>
        <v>261.3</v>
      </c>
      <c r="D35" s="102">
        <f>'[1]Income Statement'!D14</f>
        <v>256.8</v>
      </c>
      <c r="E35" s="102">
        <f>'[1]Income Statement'!E14</f>
        <v>188.7</v>
      </c>
      <c r="F35" s="102">
        <f>'[1]Income Statement'!F14</f>
        <v>292.7</v>
      </c>
      <c r="G35" s="102">
        <f>'[1]Income Statement'!G14</f>
        <v>391.6</v>
      </c>
      <c r="H35" s="102">
        <f>'[1]Income Statement'!H14</f>
        <v>448.8</v>
      </c>
      <c r="I35" s="102">
        <f>'[1]Income Statement'!I14</f>
        <v>521.29999999999995</v>
      </c>
      <c r="J35" s="102">
        <f>'[1]Income Statement'!J14</f>
        <v>560.5</v>
      </c>
      <c r="K35" s="102">
        <f>'[1]Income Statement'!K14</f>
        <v>0</v>
      </c>
      <c r="L35" s="102">
        <f>'[1]Income Statement'!L14</f>
        <v>0</v>
      </c>
      <c r="M35" s="102">
        <f>'[1]Income Statement'!M14</f>
        <v>0</v>
      </c>
      <c r="N35" s="102">
        <f>'[1]Income Statement'!N14</f>
        <v>0</v>
      </c>
      <c r="O35" s="102">
        <f>'[1]Income Statement'!O14</f>
        <v>0</v>
      </c>
    </row>
    <row r="36" spans="1:15">
      <c r="A36" s="52" t="s">
        <v>100</v>
      </c>
      <c r="B36" s="103">
        <f>'[1]Cash Flow Statement'!B7</f>
        <v>47.9</v>
      </c>
      <c r="C36" s="103">
        <f>'[1]Cash Flow Statement'!C7</f>
        <v>55.2</v>
      </c>
      <c r="D36" s="103">
        <f>'[1]Cash Flow Statement'!D7</f>
        <v>64.5</v>
      </c>
      <c r="E36" s="103">
        <f>'[1]Cash Flow Statement'!E7</f>
        <v>121.2</v>
      </c>
      <c r="F36" s="103">
        <f>'[1]Cash Flow Statement'!F7</f>
        <v>127.8</v>
      </c>
      <c r="G36" s="103">
        <f>'[1]Cash Flow Statement'!G7</f>
        <v>157.6</v>
      </c>
      <c r="H36" s="103">
        <f>'[1]Cash Flow Statement'!H7</f>
        <v>130.80000000000001</v>
      </c>
      <c r="I36" s="103">
        <f>'[1]Cash Flow Statement'!I7</f>
        <v>125.6</v>
      </c>
      <c r="J36" s="103">
        <f>'[1]Cash Flow Statement'!J7</f>
        <v>151.19999999999999</v>
      </c>
      <c r="K36" s="103">
        <f>'[1]Cash Flow Statement'!K7</f>
        <v>0</v>
      </c>
      <c r="L36" s="103">
        <f>'[1]Cash Flow Statement'!L7</f>
        <v>0</v>
      </c>
      <c r="M36" s="103">
        <f>'[1]Cash Flow Statement'!M7</f>
        <v>0</v>
      </c>
      <c r="N36" s="103">
        <f>'[1]Cash Flow Statement'!N7</f>
        <v>0</v>
      </c>
      <c r="O36" s="103">
        <f>'[1]Cash Flow Statement'!O7</f>
        <v>0</v>
      </c>
    </row>
    <row r="37" spans="1:15">
      <c r="A37" s="52" t="s">
        <v>101</v>
      </c>
      <c r="B37" s="52">
        <f t="shared" ref="B37:O37" si="0">B35+B36</f>
        <v>300.2</v>
      </c>
      <c r="C37" s="52">
        <f t="shared" si="0"/>
        <v>316.5</v>
      </c>
      <c r="D37" s="52">
        <f t="shared" si="0"/>
        <v>321.3</v>
      </c>
      <c r="E37" s="52">
        <f t="shared" si="0"/>
        <v>309.89999999999998</v>
      </c>
      <c r="F37" s="52">
        <f t="shared" si="0"/>
        <v>420.5</v>
      </c>
      <c r="G37" s="52">
        <f t="shared" si="0"/>
        <v>549.20000000000005</v>
      </c>
      <c r="H37" s="52">
        <f t="shared" si="0"/>
        <v>579.6</v>
      </c>
      <c r="I37" s="52">
        <f t="shared" si="0"/>
        <v>646.9</v>
      </c>
      <c r="J37" s="52">
        <f t="shared" si="0"/>
        <v>711.7</v>
      </c>
      <c r="K37" s="52">
        <f t="shared" si="0"/>
        <v>0</v>
      </c>
      <c r="L37" s="52">
        <f t="shared" si="0"/>
        <v>0</v>
      </c>
      <c r="M37" s="52">
        <f t="shared" si="0"/>
        <v>0</v>
      </c>
      <c r="N37" s="52">
        <f t="shared" si="0"/>
        <v>0</v>
      </c>
      <c r="O37" s="52">
        <f t="shared" si="0"/>
        <v>0</v>
      </c>
    </row>
    <row r="38" spans="1:15">
      <c r="A38" s="54"/>
      <c r="B38" s="52"/>
      <c r="C38" s="52"/>
      <c r="D38" s="52"/>
      <c r="E38" s="52"/>
      <c r="F38" s="52"/>
      <c r="G38" s="52"/>
      <c r="H38" s="52"/>
      <c r="I38" s="52"/>
      <c r="J38" s="52"/>
      <c r="K38" s="52"/>
      <c r="L38" s="52"/>
      <c r="M38" s="52"/>
      <c r="N38" s="52"/>
      <c r="O38" s="52"/>
    </row>
    <row r="39" spans="1:15">
      <c r="A39" s="54"/>
      <c r="B39" s="52"/>
      <c r="C39" s="52"/>
      <c r="D39" s="52"/>
      <c r="E39" s="52"/>
      <c r="F39" s="52"/>
      <c r="G39" s="52"/>
      <c r="H39" s="52"/>
      <c r="I39" s="52"/>
      <c r="J39" s="52"/>
      <c r="K39" s="52"/>
      <c r="L39" s="52"/>
      <c r="M39" s="52"/>
      <c r="N39" s="52"/>
      <c r="O39" s="52"/>
    </row>
    <row r="40" spans="1:15">
      <c r="A40" s="54"/>
      <c r="B40" s="52"/>
      <c r="C40" s="52"/>
      <c r="D40" s="52"/>
      <c r="E40" s="52"/>
      <c r="F40" s="52"/>
      <c r="G40" s="52"/>
      <c r="H40" s="52"/>
      <c r="I40" s="52"/>
      <c r="J40" s="52"/>
      <c r="K40" s="52"/>
      <c r="L40" s="52"/>
      <c r="M40" s="52"/>
      <c r="N40" s="52"/>
      <c r="O40" s="52"/>
    </row>
    <row r="41" spans="1:15">
      <c r="A41" s="54"/>
      <c r="B41" s="52"/>
      <c r="C41" s="52"/>
      <c r="D41" s="52"/>
      <c r="E41" s="52"/>
      <c r="F41" s="52"/>
      <c r="G41" s="52"/>
      <c r="H41" s="52"/>
      <c r="I41" s="52"/>
      <c r="J41" s="52"/>
      <c r="K41" s="52"/>
      <c r="L41" s="52"/>
      <c r="M41" s="52"/>
      <c r="N41" s="52"/>
      <c r="O41" s="52"/>
    </row>
    <row r="42" spans="1:15">
      <c r="A42" s="54"/>
      <c r="B42" s="52"/>
      <c r="C42" s="52"/>
      <c r="D42" s="52"/>
      <c r="E42" s="52"/>
      <c r="F42" s="52"/>
      <c r="G42" s="52"/>
      <c r="H42" s="52"/>
      <c r="I42" s="52"/>
      <c r="J42" s="52"/>
      <c r="K42" s="52"/>
      <c r="L42" s="52"/>
      <c r="M42" s="52"/>
      <c r="N42" s="52"/>
      <c r="O42" s="52"/>
    </row>
    <row r="43" spans="1:15">
      <c r="A43" s="54"/>
      <c r="B43" s="52"/>
      <c r="C43" s="52"/>
      <c r="D43" s="52"/>
      <c r="E43" s="52"/>
      <c r="F43" s="52"/>
      <c r="G43" s="52"/>
      <c r="H43" s="52"/>
      <c r="I43" s="52"/>
      <c r="J43" s="52"/>
      <c r="K43" s="52"/>
      <c r="L43" s="52"/>
      <c r="M43" s="52"/>
      <c r="N43" s="52"/>
      <c r="O43" s="52"/>
    </row>
    <row r="44" spans="1:15">
      <c r="A44" s="54"/>
      <c r="B44" s="52"/>
      <c r="C44" s="52"/>
      <c r="D44" s="52"/>
      <c r="E44" s="52"/>
      <c r="F44" s="52"/>
      <c r="G44" s="52"/>
      <c r="H44" s="52"/>
      <c r="I44" s="52"/>
      <c r="J44" s="52"/>
      <c r="K44" s="52"/>
      <c r="L44" s="52"/>
      <c r="M44" s="52"/>
      <c r="N44" s="52"/>
      <c r="O44" s="52"/>
    </row>
    <row r="45" spans="1:15">
      <c r="A45" s="54"/>
      <c r="B45" s="52"/>
      <c r="C45" s="52"/>
      <c r="D45" s="52"/>
      <c r="E45" s="52"/>
      <c r="F45" s="52"/>
      <c r="G45" s="52"/>
      <c r="H45" s="52"/>
      <c r="I45" s="52"/>
      <c r="J45" s="52"/>
      <c r="K45" s="52"/>
      <c r="L45" s="52"/>
      <c r="M45" s="52"/>
      <c r="N45" s="52"/>
      <c r="O45" s="52"/>
    </row>
    <row r="46" spans="1:15">
      <c r="A46" s="54"/>
      <c r="B46" s="52"/>
      <c r="C46" s="52"/>
      <c r="D46" s="52"/>
      <c r="E46" s="52"/>
      <c r="F46" s="52"/>
      <c r="G46" s="52"/>
      <c r="H46" s="52"/>
      <c r="I46" s="52"/>
      <c r="J46" s="52"/>
      <c r="K46" s="52"/>
      <c r="L46" s="52"/>
      <c r="M46" s="52"/>
      <c r="N46" s="52"/>
      <c r="O46" s="52"/>
    </row>
    <row r="47" spans="1:15">
      <c r="A47" s="54"/>
      <c r="B47" s="52"/>
      <c r="C47" s="52"/>
      <c r="D47" s="52"/>
      <c r="E47" s="52"/>
      <c r="F47" s="52"/>
      <c r="G47" s="52"/>
      <c r="H47" s="52"/>
      <c r="I47" s="52"/>
      <c r="J47" s="52"/>
      <c r="K47" s="52"/>
      <c r="L47" s="52"/>
      <c r="M47" s="52"/>
      <c r="N47" s="52"/>
      <c r="O47" s="5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C555-7804-5148-B91C-17C534C2E82E}">
  <dimension ref="A1:AA44"/>
  <sheetViews>
    <sheetView workbookViewId="0">
      <selection activeCell="A18" sqref="A18:A22"/>
    </sheetView>
  </sheetViews>
  <sheetFormatPr baseColWidth="10" defaultRowHeight="16"/>
  <cols>
    <col min="1" max="1" width="46.6640625" bestFit="1" customWidth="1"/>
  </cols>
  <sheetData>
    <row r="1" spans="1:27">
      <c r="A1" s="95" t="s">
        <v>102</v>
      </c>
      <c r="B1" s="96"/>
      <c r="C1" s="96"/>
      <c r="D1" s="96"/>
      <c r="E1" s="96"/>
      <c r="F1" s="96"/>
      <c r="G1" s="96"/>
      <c r="H1" s="96"/>
      <c r="I1" s="96"/>
      <c r="J1" s="96"/>
      <c r="K1" s="96"/>
      <c r="L1" s="96"/>
      <c r="M1" s="52"/>
      <c r="N1" s="52"/>
      <c r="O1" s="52"/>
      <c r="P1" s="52"/>
      <c r="Q1" s="52"/>
      <c r="R1" s="52"/>
      <c r="S1" s="52"/>
      <c r="T1" s="52"/>
      <c r="U1" s="52"/>
      <c r="V1" s="52"/>
      <c r="W1" s="52"/>
      <c r="X1" s="52"/>
      <c r="Y1" s="52"/>
      <c r="Z1" s="52"/>
      <c r="AA1" s="52"/>
    </row>
    <row r="2" spans="1:27">
      <c r="A2" s="52"/>
      <c r="B2" s="52"/>
      <c r="C2" s="52"/>
      <c r="D2" s="52"/>
      <c r="E2" s="52"/>
      <c r="F2" s="52"/>
      <c r="G2" s="52"/>
      <c r="H2" s="52"/>
      <c r="I2" s="52"/>
      <c r="J2" s="52"/>
      <c r="K2" s="52"/>
      <c r="L2" s="52"/>
      <c r="M2" s="52"/>
      <c r="N2" s="52"/>
      <c r="O2" s="52"/>
      <c r="P2" s="52"/>
      <c r="Q2" s="52"/>
      <c r="R2" s="52"/>
      <c r="S2" s="52"/>
      <c r="T2" s="52"/>
      <c r="U2" s="52"/>
      <c r="V2" s="52"/>
      <c r="W2" s="52"/>
      <c r="X2" s="52"/>
      <c r="Y2" s="52"/>
      <c r="Z2" s="52"/>
      <c r="AA2" s="52"/>
    </row>
    <row r="3" spans="1:27">
      <c r="A3" s="52"/>
      <c r="B3" s="53" t="s">
        <v>162</v>
      </c>
      <c r="C3" s="53" t="s">
        <v>163</v>
      </c>
      <c r="D3" s="53" t="s">
        <v>164</v>
      </c>
      <c r="E3" s="53" t="s">
        <v>165</v>
      </c>
      <c r="F3" s="53" t="s">
        <v>166</v>
      </c>
      <c r="G3" s="53" t="s">
        <v>167</v>
      </c>
      <c r="H3" s="53" t="s">
        <v>168</v>
      </c>
      <c r="I3" s="53" t="s">
        <v>169</v>
      </c>
      <c r="J3" s="53" t="s">
        <v>77</v>
      </c>
      <c r="K3" s="53"/>
      <c r="L3" s="53"/>
      <c r="M3" s="52"/>
      <c r="N3" s="52"/>
      <c r="O3" s="52"/>
      <c r="P3" s="52"/>
      <c r="Q3" s="52"/>
      <c r="R3" s="52"/>
      <c r="S3" s="52"/>
      <c r="T3" s="52"/>
      <c r="U3" s="52"/>
      <c r="V3" s="52"/>
      <c r="W3" s="52"/>
      <c r="X3" s="52"/>
      <c r="Y3" s="52"/>
      <c r="Z3" s="52"/>
      <c r="AA3" s="52"/>
    </row>
    <row r="4" spans="1:27">
      <c r="A4" s="52"/>
      <c r="B4" s="97"/>
      <c r="C4" s="97"/>
      <c r="D4" s="97"/>
      <c r="E4" s="97"/>
      <c r="F4" s="97"/>
      <c r="G4" s="97"/>
      <c r="H4" s="97"/>
      <c r="I4" s="97"/>
      <c r="J4" s="97"/>
      <c r="K4" s="97"/>
      <c r="L4" s="97"/>
      <c r="M4" s="52"/>
      <c r="N4" s="52"/>
      <c r="O4" s="52"/>
      <c r="P4" s="52"/>
      <c r="Q4" s="52"/>
      <c r="R4" s="52"/>
      <c r="S4" s="52"/>
      <c r="T4" s="52"/>
      <c r="U4" s="52"/>
      <c r="V4" s="52"/>
      <c r="W4" s="52"/>
      <c r="X4" s="52"/>
      <c r="Y4" s="52"/>
      <c r="Z4" s="52"/>
      <c r="AA4" s="52"/>
    </row>
    <row r="5" spans="1:27">
      <c r="A5" s="99" t="s">
        <v>94</v>
      </c>
      <c r="B5" s="99">
        <v>175.9</v>
      </c>
      <c r="C5" s="99">
        <v>181</v>
      </c>
      <c r="D5" s="99">
        <v>170.4</v>
      </c>
      <c r="E5" s="99">
        <v>133</v>
      </c>
      <c r="F5" s="99">
        <v>213.7</v>
      </c>
      <c r="G5" s="99">
        <v>294.2</v>
      </c>
      <c r="H5" s="99">
        <v>307.89999999999998</v>
      </c>
      <c r="I5" s="99">
        <v>425.1</v>
      </c>
      <c r="J5" s="99">
        <v>456.8</v>
      </c>
      <c r="K5" s="99"/>
      <c r="L5" s="99"/>
    </row>
    <row r="6" spans="1:27">
      <c r="A6" s="52"/>
      <c r="B6" s="99"/>
      <c r="C6" s="99"/>
      <c r="D6" s="99"/>
      <c r="E6" s="99"/>
      <c r="F6" s="99"/>
      <c r="G6" s="99"/>
      <c r="H6" s="99"/>
      <c r="I6" s="99"/>
      <c r="J6" s="99"/>
      <c r="K6" s="99"/>
      <c r="L6" s="99"/>
    </row>
    <row r="7" spans="1:27">
      <c r="A7" s="52" t="s">
        <v>103</v>
      </c>
      <c r="B7" s="52">
        <v>47.9</v>
      </c>
      <c r="C7" s="52">
        <v>55.2</v>
      </c>
      <c r="D7" s="52">
        <v>64.5</v>
      </c>
      <c r="E7" s="52">
        <v>121.2</v>
      </c>
      <c r="F7" s="52">
        <v>127.8</v>
      </c>
      <c r="G7" s="52">
        <v>157.6</v>
      </c>
      <c r="H7" s="52">
        <v>130.80000000000001</v>
      </c>
      <c r="I7" s="52">
        <v>125.6</v>
      </c>
      <c r="J7" s="52">
        <v>151.19999999999999</v>
      </c>
      <c r="K7" s="52"/>
      <c r="L7" s="52"/>
    </row>
    <row r="8" spans="1:27">
      <c r="A8" s="52" t="s">
        <v>104</v>
      </c>
      <c r="B8" s="52">
        <v>-174.5</v>
      </c>
      <c r="C8" s="52">
        <v>0.5</v>
      </c>
      <c r="D8" s="52">
        <v>-120.1</v>
      </c>
      <c r="E8" s="52">
        <v>-118.3</v>
      </c>
      <c r="F8" s="52">
        <v>54.5</v>
      </c>
      <c r="G8" s="52">
        <v>-146.6</v>
      </c>
      <c r="H8" s="52">
        <v>-101.3</v>
      </c>
      <c r="I8" s="52">
        <v>-68.099999999999994</v>
      </c>
      <c r="J8" s="52">
        <v>-157.69999999999999</v>
      </c>
      <c r="K8" s="52"/>
      <c r="L8" s="52"/>
    </row>
    <row r="9" spans="1:27">
      <c r="A9" s="52" t="s">
        <v>105</v>
      </c>
      <c r="B9" s="52">
        <v>-4.3</v>
      </c>
      <c r="C9" s="52">
        <v>0.1</v>
      </c>
      <c r="D9" s="52">
        <v>1.4</v>
      </c>
      <c r="E9" s="52">
        <v>-1.8</v>
      </c>
      <c r="F9" s="52">
        <v>-4.3</v>
      </c>
      <c r="G9" s="52">
        <v>1.9</v>
      </c>
      <c r="H9" s="52">
        <v>-2.2999999999999998</v>
      </c>
      <c r="I9" s="52">
        <v>-3.3</v>
      </c>
      <c r="J9" s="52">
        <v>1.5</v>
      </c>
      <c r="K9" s="52"/>
      <c r="L9" s="52"/>
    </row>
    <row r="10" spans="1:27">
      <c r="A10" s="52" t="s">
        <v>106</v>
      </c>
      <c r="B10" s="52"/>
      <c r="C10" s="52"/>
      <c r="D10" s="52"/>
      <c r="E10" s="52"/>
      <c r="F10" s="52"/>
      <c r="G10" s="52"/>
      <c r="H10" s="52"/>
      <c r="I10" s="52"/>
      <c r="J10" s="52"/>
      <c r="K10" s="52"/>
      <c r="L10" s="52"/>
    </row>
    <row r="11" spans="1:27">
      <c r="A11" s="52" t="s">
        <v>107</v>
      </c>
      <c r="B11" s="98">
        <v>-14.3</v>
      </c>
      <c r="C11" s="98">
        <v>52.6</v>
      </c>
      <c r="D11" s="98">
        <v>144.5</v>
      </c>
      <c r="E11" s="98">
        <v>75.2</v>
      </c>
      <c r="F11" s="98">
        <v>310.3</v>
      </c>
      <c r="G11" s="98">
        <v>345.7</v>
      </c>
      <c r="H11" s="98">
        <v>39.700000000000003</v>
      </c>
      <c r="I11" s="98">
        <v>130.30000000000001</v>
      </c>
      <c r="J11" s="98">
        <v>196.8</v>
      </c>
      <c r="K11" s="98"/>
      <c r="L11" s="98"/>
    </row>
    <row r="12" spans="1:27">
      <c r="A12" s="52" t="s">
        <v>108</v>
      </c>
      <c r="B12" s="52">
        <v>-193.1</v>
      </c>
      <c r="C12" s="52">
        <v>53.2</v>
      </c>
      <c r="D12" s="52">
        <v>25.8</v>
      </c>
      <c r="E12" s="52">
        <v>-44.9</v>
      </c>
      <c r="F12" s="52">
        <v>360.5</v>
      </c>
      <c r="G12" s="52">
        <v>201</v>
      </c>
      <c r="H12" s="52">
        <v>-63.9</v>
      </c>
      <c r="I12" s="52">
        <v>58.9</v>
      </c>
      <c r="J12" s="52">
        <v>40.6</v>
      </c>
      <c r="K12" s="52"/>
      <c r="L12" s="52"/>
    </row>
    <row r="13" spans="1:27">
      <c r="A13" s="52" t="s">
        <v>109</v>
      </c>
      <c r="B13" s="52">
        <v>80.099999999999994</v>
      </c>
      <c r="C13" s="52">
        <v>82.8</v>
      </c>
      <c r="D13" s="52">
        <v>85.6</v>
      </c>
      <c r="E13" s="52">
        <v>78.3</v>
      </c>
      <c r="F13" s="52">
        <v>85</v>
      </c>
      <c r="G13" s="52">
        <v>122.5</v>
      </c>
      <c r="H13" s="52">
        <v>113.3</v>
      </c>
      <c r="I13" s="52">
        <v>141</v>
      </c>
      <c r="J13" s="52">
        <v>153.19999999999999</v>
      </c>
      <c r="K13" s="52"/>
      <c r="L13" s="52"/>
    </row>
    <row r="14" spans="1:27">
      <c r="A14" s="52" t="s">
        <v>110</v>
      </c>
      <c r="B14" s="52"/>
      <c r="C14" s="52"/>
      <c r="D14" s="52"/>
      <c r="E14" s="52"/>
      <c r="F14" s="52"/>
      <c r="G14" s="52"/>
      <c r="H14" s="52"/>
      <c r="I14" s="52"/>
      <c r="J14" s="52"/>
      <c r="K14" s="52"/>
      <c r="L14" s="52"/>
    </row>
    <row r="15" spans="1:27">
      <c r="A15" s="52" t="s">
        <v>111</v>
      </c>
      <c r="B15" s="98">
        <v>-189.2</v>
      </c>
      <c r="C15" s="98">
        <v>-80.3</v>
      </c>
      <c r="D15" s="98">
        <v>-101.2</v>
      </c>
      <c r="E15" s="98">
        <v>-82.9</v>
      </c>
      <c r="F15" s="98">
        <v>-93.7</v>
      </c>
      <c r="G15" s="98">
        <v>-172.4</v>
      </c>
      <c r="H15" s="98">
        <v>-82</v>
      </c>
      <c r="I15" s="98">
        <v>-121.7</v>
      </c>
      <c r="J15" s="98">
        <v>-157.6</v>
      </c>
      <c r="K15" s="98"/>
      <c r="L15" s="98"/>
    </row>
    <row r="16" spans="1:27">
      <c r="A16" s="99" t="s">
        <v>112</v>
      </c>
      <c r="B16" s="99">
        <v>-78.400000000000006</v>
      </c>
      <c r="C16" s="99">
        <v>291.89999999999998</v>
      </c>
      <c r="D16" s="99">
        <v>245.1</v>
      </c>
      <c r="E16" s="99">
        <v>204.7</v>
      </c>
      <c r="F16" s="99">
        <v>693.3</v>
      </c>
      <c r="G16" s="99">
        <v>602.9</v>
      </c>
      <c r="H16" s="99">
        <v>406.1</v>
      </c>
      <c r="I16" s="99">
        <v>628.9</v>
      </c>
      <c r="J16" s="99">
        <v>644.20000000000005</v>
      </c>
      <c r="K16" s="99"/>
      <c r="L16" s="99"/>
    </row>
    <row r="17" spans="1:12">
      <c r="A17" s="52"/>
      <c r="B17" s="52"/>
      <c r="C17" s="52"/>
      <c r="D17" s="52"/>
      <c r="E17" s="52"/>
      <c r="F17" s="52"/>
      <c r="G17" s="52"/>
      <c r="H17" s="52"/>
      <c r="I17" s="52"/>
      <c r="J17" s="52"/>
      <c r="K17" s="52"/>
      <c r="L17" s="52"/>
    </row>
    <row r="18" spans="1:12">
      <c r="A18" s="52" t="s">
        <v>113</v>
      </c>
      <c r="B18" s="52">
        <v>-265.5</v>
      </c>
      <c r="C18" s="52">
        <v>-88.4</v>
      </c>
      <c r="D18" s="52">
        <v>-78.2</v>
      </c>
      <c r="E18" s="52">
        <v>-67</v>
      </c>
      <c r="F18" s="52">
        <v>-459.7</v>
      </c>
      <c r="G18" s="52">
        <v>-75.400000000000006</v>
      </c>
      <c r="H18" s="52">
        <v>-104.1</v>
      </c>
      <c r="I18" s="52">
        <v>-124.6</v>
      </c>
      <c r="J18" s="52">
        <v>-114.8</v>
      </c>
      <c r="K18" s="52"/>
      <c r="L18" s="52"/>
    </row>
    <row r="19" spans="1:12">
      <c r="A19" s="52" t="s">
        <v>114</v>
      </c>
      <c r="B19" s="52"/>
      <c r="C19" s="52"/>
      <c r="D19" s="52"/>
      <c r="E19" s="52"/>
      <c r="F19" s="52"/>
      <c r="G19" s="52"/>
      <c r="H19" s="52"/>
      <c r="I19" s="52"/>
      <c r="J19" s="52"/>
      <c r="K19" s="52"/>
      <c r="L19" s="52"/>
    </row>
    <row r="20" spans="1:12">
      <c r="A20" s="52" t="s">
        <v>115</v>
      </c>
      <c r="B20" s="52">
        <v>32.799999999999997</v>
      </c>
      <c r="C20" s="52">
        <v>-50.2</v>
      </c>
      <c r="D20" s="52">
        <v>-18</v>
      </c>
      <c r="E20" s="52">
        <v>-114.5</v>
      </c>
      <c r="F20" s="52">
        <v>110</v>
      </c>
      <c r="G20" s="52">
        <v>-216</v>
      </c>
      <c r="H20" s="52">
        <v>-147.69999999999999</v>
      </c>
      <c r="I20" s="52">
        <v>91.6</v>
      </c>
      <c r="J20" s="52">
        <v>-264.89999999999998</v>
      </c>
      <c r="K20" s="52"/>
      <c r="L20" s="52"/>
    </row>
    <row r="21" spans="1:12">
      <c r="A21" s="52" t="s">
        <v>116</v>
      </c>
      <c r="B21" s="52"/>
      <c r="C21" s="52"/>
      <c r="D21" s="52"/>
      <c r="E21" s="52"/>
      <c r="F21" s="52"/>
      <c r="G21" s="52"/>
      <c r="H21" s="52"/>
      <c r="I21" s="52"/>
      <c r="J21" s="52"/>
      <c r="K21" s="52"/>
      <c r="L21" s="52"/>
    </row>
    <row r="22" spans="1:12">
      <c r="A22" s="52" t="s">
        <v>117</v>
      </c>
      <c r="B22" s="98">
        <v>-1.4</v>
      </c>
      <c r="C22" s="98">
        <v>-9.999999999999401E-2</v>
      </c>
      <c r="D22" s="98">
        <v>-3.2</v>
      </c>
      <c r="E22" s="98">
        <v>3.5</v>
      </c>
      <c r="F22" s="98">
        <v>-45.4</v>
      </c>
      <c r="G22" s="98">
        <v>-10</v>
      </c>
      <c r="H22" s="98">
        <v>73.099999999999994</v>
      </c>
      <c r="I22" s="98">
        <v>11.3</v>
      </c>
      <c r="J22" s="98">
        <v>310.10000000000002</v>
      </c>
      <c r="K22" s="98"/>
      <c r="L22" s="98"/>
    </row>
    <row r="23" spans="1:12">
      <c r="A23" s="99" t="s">
        <v>118</v>
      </c>
      <c r="B23" s="99">
        <v>-234.1</v>
      </c>
      <c r="C23" s="99">
        <v>-138.69999999999999</v>
      </c>
      <c r="D23" s="99">
        <v>-99.4</v>
      </c>
      <c r="E23" s="99">
        <v>-178</v>
      </c>
      <c r="F23" s="99">
        <v>-395.1</v>
      </c>
      <c r="G23" s="99">
        <v>-301.39999999999998</v>
      </c>
      <c r="H23" s="99">
        <v>-178.7</v>
      </c>
      <c r="I23" s="99">
        <v>-21.7</v>
      </c>
      <c r="J23" s="99">
        <v>-69.599999999999994</v>
      </c>
      <c r="K23" s="99"/>
      <c r="L23" s="99"/>
    </row>
    <row r="24" spans="1:12">
      <c r="A24" s="52"/>
      <c r="B24" s="52"/>
      <c r="C24" s="52"/>
      <c r="D24" s="52"/>
      <c r="E24" s="52"/>
      <c r="F24" s="52"/>
      <c r="G24" s="52"/>
      <c r="H24" s="52"/>
      <c r="I24" s="52"/>
      <c r="J24" s="52"/>
      <c r="K24" s="52"/>
      <c r="L24" s="52"/>
    </row>
    <row r="25" spans="1:12">
      <c r="A25" s="52" t="s">
        <v>119</v>
      </c>
      <c r="B25" s="52"/>
      <c r="C25" s="52"/>
      <c r="D25" s="52"/>
      <c r="E25" s="52"/>
      <c r="F25" s="52"/>
      <c r="G25" s="52"/>
      <c r="H25" s="52"/>
      <c r="I25" s="52"/>
      <c r="J25" s="52"/>
      <c r="K25" s="52"/>
      <c r="L25" s="52"/>
    </row>
    <row r="26" spans="1:12">
      <c r="A26" s="52" t="s">
        <v>120</v>
      </c>
      <c r="B26" s="52"/>
      <c r="C26" s="52"/>
      <c r="D26" s="52"/>
      <c r="E26" s="52"/>
      <c r="F26" s="52"/>
      <c r="G26" s="52"/>
      <c r="H26" s="52"/>
      <c r="I26" s="52"/>
      <c r="J26" s="52"/>
      <c r="K26" s="52"/>
      <c r="L26" s="52"/>
    </row>
    <row r="27" spans="1:12">
      <c r="A27" s="52" t="s">
        <v>121</v>
      </c>
      <c r="B27" s="52">
        <v>120</v>
      </c>
      <c r="C27" s="52">
        <v>-8</v>
      </c>
      <c r="D27" s="52">
        <v>-8</v>
      </c>
      <c r="E27" s="52">
        <v>105.3</v>
      </c>
      <c r="F27" s="52">
        <v>313.39999999999998</v>
      </c>
      <c r="G27" s="52">
        <v>-188.9</v>
      </c>
      <c r="H27" s="52">
        <v>-79.400000000000006</v>
      </c>
      <c r="I27" s="52">
        <v>-306</v>
      </c>
      <c r="J27" s="52">
        <v>-309.39999999999998</v>
      </c>
      <c r="K27" s="52"/>
      <c r="L27" s="52"/>
    </row>
    <row r="28" spans="1:12">
      <c r="A28" s="52" t="s">
        <v>122</v>
      </c>
      <c r="B28" s="52">
        <v>-229.2</v>
      </c>
      <c r="C28" s="52">
        <v>-120.3</v>
      </c>
      <c r="D28" s="52">
        <v>-126.1</v>
      </c>
      <c r="E28" s="52">
        <v>-118.3</v>
      </c>
      <c r="F28" s="52">
        <v>-83.4</v>
      </c>
      <c r="G28" s="52">
        <v>-166.7</v>
      </c>
      <c r="H28" s="52">
        <v>-229.5</v>
      </c>
      <c r="I28" s="52">
        <v>-253.4</v>
      </c>
      <c r="J28" s="52">
        <v>-328.9</v>
      </c>
      <c r="K28" s="52"/>
      <c r="L28" s="52"/>
    </row>
    <row r="29" spans="1:12">
      <c r="A29" s="52" t="s">
        <v>123</v>
      </c>
      <c r="B29" s="98">
        <v>9.999999999999401E-2</v>
      </c>
      <c r="C29" s="98">
        <v>-0.19999999999998999</v>
      </c>
      <c r="D29" s="98">
        <v>-0.40000000000001001</v>
      </c>
      <c r="E29" s="98">
        <v>-12.7</v>
      </c>
      <c r="F29" s="98">
        <v>-15.8</v>
      </c>
      <c r="G29" s="98">
        <v>-16.7</v>
      </c>
      <c r="H29" s="98">
        <v>-11.6</v>
      </c>
      <c r="I29" s="98">
        <v>-21.1</v>
      </c>
      <c r="J29" s="98">
        <v>-33.4</v>
      </c>
      <c r="K29" s="98"/>
      <c r="L29" s="98"/>
    </row>
    <row r="30" spans="1:12">
      <c r="A30" s="99" t="s">
        <v>124</v>
      </c>
      <c r="B30" s="99">
        <v>-109.1</v>
      </c>
      <c r="C30" s="99">
        <v>-128.5</v>
      </c>
      <c r="D30" s="99">
        <v>-134.5</v>
      </c>
      <c r="E30" s="99">
        <v>-25.7</v>
      </c>
      <c r="F30" s="99">
        <v>214.2</v>
      </c>
      <c r="G30" s="99">
        <v>-372.3</v>
      </c>
      <c r="H30" s="99">
        <v>-320.5</v>
      </c>
      <c r="I30" s="99">
        <v>-580.5</v>
      </c>
      <c r="J30" s="99">
        <v>-671.7</v>
      </c>
      <c r="K30" s="99"/>
      <c r="L30" s="99"/>
    </row>
    <row r="31" spans="1:12">
      <c r="A31" s="52"/>
      <c r="B31" s="52"/>
      <c r="C31" s="52"/>
      <c r="D31" s="52"/>
      <c r="E31" s="52"/>
      <c r="F31" s="52"/>
      <c r="G31" s="52"/>
      <c r="H31" s="52"/>
      <c r="I31" s="52"/>
      <c r="J31" s="52"/>
      <c r="K31" s="52"/>
      <c r="L31" s="52"/>
    </row>
    <row r="32" spans="1:12">
      <c r="A32" s="99" t="s">
        <v>125</v>
      </c>
      <c r="B32" s="52"/>
      <c r="C32" s="97"/>
      <c r="D32" s="97"/>
      <c r="E32" s="97"/>
      <c r="F32" s="97"/>
      <c r="G32" s="97"/>
      <c r="H32" s="97"/>
      <c r="I32" s="97"/>
      <c r="J32" s="97"/>
      <c r="K32" s="97"/>
      <c r="L32" s="97"/>
    </row>
    <row r="33" spans="1:12">
      <c r="A33" s="52" t="s">
        <v>126</v>
      </c>
      <c r="B33" s="102">
        <f t="shared" ref="B33:L33" si="0">B16</f>
        <v>-78.400000000000006</v>
      </c>
      <c r="C33" s="102">
        <f t="shared" si="0"/>
        <v>291.89999999999998</v>
      </c>
      <c r="D33" s="102">
        <f t="shared" si="0"/>
        <v>245.1</v>
      </c>
      <c r="E33" s="102">
        <f t="shared" si="0"/>
        <v>204.7</v>
      </c>
      <c r="F33" s="102">
        <f t="shared" si="0"/>
        <v>693.3</v>
      </c>
      <c r="G33" s="102">
        <f t="shared" si="0"/>
        <v>602.9</v>
      </c>
      <c r="H33" s="102">
        <f t="shared" si="0"/>
        <v>406.1</v>
      </c>
      <c r="I33" s="102">
        <f t="shared" si="0"/>
        <v>628.9</v>
      </c>
      <c r="J33" s="102">
        <f t="shared" si="0"/>
        <v>644.20000000000005</v>
      </c>
      <c r="K33" s="102">
        <f t="shared" si="0"/>
        <v>0</v>
      </c>
      <c r="L33" s="102">
        <f t="shared" si="0"/>
        <v>0</v>
      </c>
    </row>
    <row r="34" spans="1:12">
      <c r="A34" s="52" t="s">
        <v>127</v>
      </c>
      <c r="B34" s="103">
        <f t="shared" ref="B34:L34" si="1">B18</f>
        <v>-265.5</v>
      </c>
      <c r="C34" s="103">
        <f t="shared" si="1"/>
        <v>-88.4</v>
      </c>
      <c r="D34" s="103">
        <f t="shared" si="1"/>
        <v>-78.2</v>
      </c>
      <c r="E34" s="103">
        <f t="shared" si="1"/>
        <v>-67</v>
      </c>
      <c r="F34" s="103">
        <f t="shared" si="1"/>
        <v>-459.7</v>
      </c>
      <c r="G34" s="103">
        <f t="shared" si="1"/>
        <v>-75.400000000000006</v>
      </c>
      <c r="H34" s="103">
        <f t="shared" si="1"/>
        <v>-104.1</v>
      </c>
      <c r="I34" s="103">
        <f t="shared" si="1"/>
        <v>-124.6</v>
      </c>
      <c r="J34" s="103">
        <f t="shared" si="1"/>
        <v>-114.8</v>
      </c>
      <c r="K34" s="103">
        <f t="shared" si="1"/>
        <v>0</v>
      </c>
      <c r="L34" s="103">
        <f t="shared" si="1"/>
        <v>0</v>
      </c>
    </row>
    <row r="35" spans="1:12">
      <c r="A35" s="52" t="s">
        <v>128</v>
      </c>
      <c r="B35" s="52">
        <f t="shared" ref="B35:L35" si="2">B33+B34</f>
        <v>-343.9</v>
      </c>
      <c r="C35" s="52">
        <f t="shared" si="2"/>
        <v>203.49999999999997</v>
      </c>
      <c r="D35" s="52">
        <f t="shared" si="2"/>
        <v>166.89999999999998</v>
      </c>
      <c r="E35" s="52">
        <f t="shared" si="2"/>
        <v>137.69999999999999</v>
      </c>
      <c r="F35" s="52">
        <f t="shared" si="2"/>
        <v>233.59999999999997</v>
      </c>
      <c r="G35" s="52">
        <f t="shared" si="2"/>
        <v>527.5</v>
      </c>
      <c r="H35" s="52">
        <f t="shared" si="2"/>
        <v>302</v>
      </c>
      <c r="I35" s="52">
        <f t="shared" si="2"/>
        <v>504.29999999999995</v>
      </c>
      <c r="J35" s="52">
        <f t="shared" si="2"/>
        <v>529.40000000000009</v>
      </c>
      <c r="K35" s="52">
        <f t="shared" si="2"/>
        <v>0</v>
      </c>
      <c r="L35" s="52">
        <f t="shared" si="2"/>
        <v>0</v>
      </c>
    </row>
    <row r="36" spans="1:12">
      <c r="A36" s="52"/>
      <c r="B36" s="52"/>
      <c r="C36" s="52"/>
      <c r="D36" s="52"/>
      <c r="E36" s="52"/>
      <c r="F36" s="52"/>
      <c r="G36" s="52"/>
      <c r="H36" s="52"/>
      <c r="I36" s="52"/>
      <c r="J36" s="52"/>
      <c r="K36" s="52"/>
      <c r="L36" s="52"/>
    </row>
    <row r="37" spans="1:12">
      <c r="A37" s="52"/>
      <c r="B37" s="52"/>
      <c r="C37" s="52"/>
      <c r="D37" s="52"/>
      <c r="E37" s="52"/>
      <c r="F37" s="52"/>
      <c r="G37" s="52"/>
      <c r="H37" s="52"/>
      <c r="I37" s="52"/>
      <c r="J37" s="52"/>
      <c r="K37" s="52"/>
      <c r="L37" s="52"/>
    </row>
    <row r="38" spans="1:12">
      <c r="A38" s="52"/>
      <c r="B38" s="52"/>
      <c r="C38" s="52"/>
      <c r="D38" s="52"/>
      <c r="E38" s="52"/>
      <c r="F38" s="52"/>
      <c r="G38" s="52"/>
      <c r="H38" s="52"/>
      <c r="I38" s="52"/>
      <c r="J38" s="52"/>
      <c r="K38" s="52"/>
      <c r="L38" s="52"/>
    </row>
    <row r="39" spans="1:12">
      <c r="A39" s="52"/>
      <c r="B39" s="52"/>
      <c r="C39" s="52"/>
      <c r="D39" s="52"/>
      <c r="E39" s="52"/>
      <c r="F39" s="52"/>
      <c r="G39" s="52"/>
      <c r="H39" s="52"/>
      <c r="I39" s="52"/>
      <c r="J39" s="52"/>
      <c r="K39" s="52"/>
      <c r="L39" s="52"/>
    </row>
    <row r="40" spans="1:12">
      <c r="A40" s="54"/>
      <c r="B40" s="52"/>
      <c r="C40" s="52"/>
      <c r="D40" s="52"/>
      <c r="E40" s="52"/>
      <c r="F40" s="52"/>
      <c r="G40" s="52"/>
      <c r="H40" s="52"/>
      <c r="I40" s="52"/>
      <c r="J40" s="52"/>
      <c r="K40" s="52"/>
      <c r="L40" s="52"/>
    </row>
    <row r="41" spans="1:12">
      <c r="A41" s="54"/>
      <c r="B41" s="52"/>
      <c r="C41" s="52"/>
      <c r="D41" s="52"/>
      <c r="E41" s="52"/>
      <c r="F41" s="52"/>
      <c r="G41" s="52"/>
      <c r="H41" s="52"/>
      <c r="I41" s="52"/>
      <c r="J41" s="52"/>
      <c r="K41" s="52"/>
      <c r="L41" s="52"/>
    </row>
    <row r="42" spans="1:12">
      <c r="A42" s="54"/>
      <c r="B42" s="52"/>
      <c r="C42" s="52"/>
      <c r="D42" s="52"/>
      <c r="E42" s="52"/>
      <c r="F42" s="52"/>
      <c r="G42" s="52"/>
      <c r="H42" s="52"/>
      <c r="I42" s="52"/>
      <c r="J42" s="52"/>
      <c r="K42" s="52"/>
      <c r="L42" s="52"/>
    </row>
    <row r="43" spans="1:12">
      <c r="A43" s="54"/>
      <c r="B43" s="52"/>
      <c r="C43" s="52"/>
      <c r="D43" s="52"/>
      <c r="E43" s="52"/>
      <c r="F43" s="52"/>
      <c r="G43" s="52"/>
      <c r="H43" s="52"/>
      <c r="I43" s="52"/>
      <c r="J43" s="52"/>
      <c r="K43" s="52"/>
      <c r="L43" s="52"/>
    </row>
    <row r="44" spans="1:12">
      <c r="A44" s="54"/>
      <c r="B44" s="52"/>
      <c r="C44" s="52"/>
      <c r="D44" s="52"/>
      <c r="E44" s="52"/>
      <c r="F44" s="52"/>
      <c r="G44" s="52"/>
      <c r="H44" s="52"/>
      <c r="I44" s="52"/>
      <c r="J44" s="52"/>
      <c r="K44" s="52"/>
      <c r="L44" s="5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D7F5-7FBB-8A44-86A8-159E125970E5}">
  <dimension ref="A1:K62"/>
  <sheetViews>
    <sheetView workbookViewId="0">
      <selection activeCell="K15" sqref="K15"/>
    </sheetView>
  </sheetViews>
  <sheetFormatPr baseColWidth="10" defaultRowHeight="16"/>
  <cols>
    <col min="1" max="1" width="35.83203125" bestFit="1" customWidth="1"/>
    <col min="11" max="11" width="97.5" bestFit="1" customWidth="1"/>
  </cols>
  <sheetData>
    <row r="1" spans="1:11">
      <c r="A1" s="95" t="s">
        <v>170</v>
      </c>
      <c r="B1" s="96"/>
      <c r="C1" s="96"/>
      <c r="D1" s="96"/>
      <c r="E1" s="96"/>
      <c r="F1" s="96"/>
      <c r="G1" s="96"/>
      <c r="H1" s="96"/>
      <c r="I1" s="96"/>
    </row>
    <row r="2" spans="1:11">
      <c r="A2" s="52"/>
      <c r="B2" s="52"/>
      <c r="C2" s="52"/>
      <c r="D2" s="52"/>
      <c r="E2" s="52"/>
      <c r="F2" s="52"/>
      <c r="G2" s="52"/>
      <c r="H2" s="52"/>
      <c r="I2" s="52"/>
    </row>
    <row r="3" spans="1:11">
      <c r="A3" s="52"/>
      <c r="B3" s="53" t="s">
        <v>162</v>
      </c>
      <c r="C3" s="53" t="s">
        <v>163</v>
      </c>
      <c r="D3" s="53" t="s">
        <v>164</v>
      </c>
      <c r="E3" s="53" t="s">
        <v>165</v>
      </c>
      <c r="F3" s="53" t="s">
        <v>166</v>
      </c>
      <c r="G3" s="53" t="s">
        <v>167</v>
      </c>
      <c r="H3" s="53" t="s">
        <v>168</v>
      </c>
      <c r="I3" s="53" t="s">
        <v>169</v>
      </c>
    </row>
    <row r="4" spans="1:11">
      <c r="A4" s="99" t="s">
        <v>171</v>
      </c>
      <c r="B4" s="97"/>
      <c r="C4" s="97"/>
      <c r="D4" s="97"/>
      <c r="E4" s="97"/>
      <c r="F4" s="97"/>
      <c r="G4" s="97"/>
      <c r="H4" s="97"/>
      <c r="I4" s="97"/>
    </row>
    <row r="5" spans="1:11">
      <c r="A5" s="52" t="s">
        <v>172</v>
      </c>
      <c r="B5" s="52">
        <v>199.6</v>
      </c>
      <c r="C5" s="52">
        <v>165.8</v>
      </c>
      <c r="D5" s="52">
        <v>167.2</v>
      </c>
      <c r="E5" s="52">
        <v>201.5</v>
      </c>
      <c r="F5" s="52">
        <v>673.2</v>
      </c>
      <c r="G5" s="52">
        <v>601.70000000000005</v>
      </c>
      <c r="H5" s="52">
        <v>513.4</v>
      </c>
      <c r="I5" s="52">
        <v>538.6</v>
      </c>
    </row>
    <row r="6" spans="1:11">
      <c r="A6" s="52" t="s">
        <v>173</v>
      </c>
      <c r="B6" s="52">
        <v>75</v>
      </c>
      <c r="C6" s="52">
        <v>50</v>
      </c>
      <c r="D6" s="52">
        <v>55</v>
      </c>
      <c r="E6" s="52">
        <v>269.10000000000002</v>
      </c>
      <c r="F6" s="52">
        <v>215</v>
      </c>
      <c r="G6" s="52">
        <v>92.4</v>
      </c>
      <c r="H6" s="52">
        <v>207</v>
      </c>
      <c r="I6" s="52">
        <v>265.3</v>
      </c>
    </row>
    <row r="7" spans="1:11" ht="17">
      <c r="A7" s="52" t="s">
        <v>174</v>
      </c>
      <c r="B7" s="52">
        <v>526.5</v>
      </c>
      <c r="C7" s="52">
        <v>517.29999999999995</v>
      </c>
      <c r="D7" s="52">
        <v>626.9</v>
      </c>
      <c r="E7" s="52">
        <v>755</v>
      </c>
      <c r="F7" s="52">
        <v>448.6</v>
      </c>
      <c r="G7" s="52">
        <v>598.29999999999995</v>
      </c>
      <c r="H7" s="52">
        <v>496.4</v>
      </c>
      <c r="I7" s="52">
        <v>613.5</v>
      </c>
      <c r="K7" s="168" t="s">
        <v>139</v>
      </c>
    </row>
    <row r="8" spans="1:11">
      <c r="A8" s="52" t="s">
        <v>175</v>
      </c>
      <c r="B8" s="52">
        <v>10.6</v>
      </c>
      <c r="C8" s="52">
        <v>10.5</v>
      </c>
      <c r="D8" s="52">
        <v>8.6999999999999993</v>
      </c>
      <c r="E8" s="52">
        <v>10.5</v>
      </c>
      <c r="F8" s="52">
        <v>14.9</v>
      </c>
      <c r="G8" s="52">
        <v>13</v>
      </c>
      <c r="H8" s="52">
        <v>18.5</v>
      </c>
      <c r="I8" s="52">
        <v>22.7</v>
      </c>
    </row>
    <row r="9" spans="1:11">
      <c r="A9" s="52" t="s">
        <v>176</v>
      </c>
      <c r="B9" s="98">
        <v>42.3</v>
      </c>
      <c r="C9" s="98">
        <v>53.1</v>
      </c>
      <c r="D9" s="98">
        <v>72.3</v>
      </c>
      <c r="E9" s="98">
        <v>51.5</v>
      </c>
      <c r="F9" s="98">
        <v>38.1</v>
      </c>
      <c r="G9" s="98">
        <v>35.799999999999997</v>
      </c>
      <c r="H9" s="98">
        <v>277.89999999999998</v>
      </c>
      <c r="I9" s="98">
        <v>257</v>
      </c>
    </row>
    <row r="10" spans="1:11">
      <c r="A10" s="52" t="s">
        <v>177</v>
      </c>
      <c r="B10" s="52">
        <v>854</v>
      </c>
      <c r="C10" s="52">
        <v>796.7</v>
      </c>
      <c r="D10" s="52">
        <v>930.1</v>
      </c>
      <c r="E10" s="52">
        <v>1287.5999999999999</v>
      </c>
      <c r="F10" s="52">
        <v>1389.8</v>
      </c>
      <c r="G10" s="52">
        <v>1341.2</v>
      </c>
      <c r="H10" s="52">
        <v>1513.2</v>
      </c>
      <c r="I10" s="52">
        <v>1697.1</v>
      </c>
    </row>
    <row r="11" spans="1:11">
      <c r="A11" s="52"/>
      <c r="B11" s="52"/>
      <c r="C11" s="52"/>
      <c r="D11" s="52"/>
      <c r="E11" s="52"/>
      <c r="F11" s="52"/>
      <c r="G11" s="52"/>
      <c r="H11" s="52"/>
      <c r="I11" s="52"/>
    </row>
    <row r="12" spans="1:11">
      <c r="A12" s="52" t="s">
        <v>178</v>
      </c>
      <c r="B12" s="52">
        <v>682.8</v>
      </c>
      <c r="C12" s="52">
        <v>707.7</v>
      </c>
      <c r="D12" s="52">
        <v>674.4</v>
      </c>
      <c r="E12" s="52">
        <v>746.9</v>
      </c>
      <c r="F12" s="52">
        <v>766.1</v>
      </c>
      <c r="G12" s="52">
        <v>785.3</v>
      </c>
      <c r="H12" s="52">
        <v>783.5</v>
      </c>
      <c r="I12" s="52">
        <v>821.8</v>
      </c>
    </row>
    <row r="13" spans="1:11">
      <c r="A13" s="52" t="s">
        <v>179</v>
      </c>
      <c r="B13" s="98">
        <v>-333.3</v>
      </c>
      <c r="C13" s="98">
        <v>-334.6</v>
      </c>
      <c r="D13" s="98">
        <v>-295.7</v>
      </c>
      <c r="E13" s="98">
        <v>-352.8</v>
      </c>
      <c r="F13" s="98">
        <v>-392</v>
      </c>
      <c r="G13" s="98">
        <v>-425.5</v>
      </c>
      <c r="H13" s="98">
        <v>-430.6</v>
      </c>
      <c r="I13" s="98">
        <v>-455.7</v>
      </c>
    </row>
    <row r="14" spans="1:11">
      <c r="A14" s="52" t="s">
        <v>180</v>
      </c>
      <c r="B14" s="52">
        <v>349.5</v>
      </c>
      <c r="C14" s="52">
        <v>373.1</v>
      </c>
      <c r="D14" s="52">
        <v>378.7</v>
      </c>
      <c r="E14" s="52">
        <v>394.1</v>
      </c>
      <c r="F14" s="52">
        <v>374.1</v>
      </c>
      <c r="G14" s="52">
        <v>359.8</v>
      </c>
      <c r="H14" s="52">
        <v>352.9</v>
      </c>
      <c r="I14" s="52">
        <v>366.1</v>
      </c>
    </row>
    <row r="15" spans="1:11">
      <c r="A15" s="52" t="s">
        <v>181</v>
      </c>
      <c r="B15" s="52"/>
      <c r="C15" s="52"/>
      <c r="D15" s="52">
        <v>1.1000000000000001</v>
      </c>
      <c r="E15" s="52">
        <v>56.4</v>
      </c>
      <c r="F15" s="52">
        <v>27</v>
      </c>
      <c r="G15" s="52"/>
      <c r="H15" s="52">
        <v>56.6</v>
      </c>
      <c r="I15" s="52">
        <v>190.8</v>
      </c>
    </row>
    <row r="16" spans="1:11">
      <c r="A16" s="52" t="s">
        <v>182</v>
      </c>
      <c r="B16" s="52">
        <v>87.2</v>
      </c>
      <c r="C16" s="52">
        <v>96.4</v>
      </c>
      <c r="D16" s="52">
        <v>103.8</v>
      </c>
      <c r="E16" s="52">
        <v>519.1</v>
      </c>
      <c r="F16" s="52">
        <v>521.20000000000005</v>
      </c>
      <c r="G16" s="52">
        <v>522.4</v>
      </c>
      <c r="H16" s="52">
        <v>507.8</v>
      </c>
      <c r="I16" s="52">
        <v>927.8</v>
      </c>
    </row>
    <row r="17" spans="1:9">
      <c r="A17" s="52" t="s">
        <v>183</v>
      </c>
      <c r="B17" s="52"/>
      <c r="C17" s="52"/>
      <c r="D17" s="52"/>
      <c r="E17" s="52"/>
      <c r="F17" s="52"/>
      <c r="G17" s="52"/>
      <c r="H17" s="52"/>
      <c r="I17" s="52"/>
    </row>
    <row r="18" spans="1:9">
      <c r="A18" s="52" t="s">
        <v>184</v>
      </c>
      <c r="B18" s="98">
        <v>721.6</v>
      </c>
      <c r="C18" s="98">
        <v>783</v>
      </c>
      <c r="D18" s="98">
        <v>793.5</v>
      </c>
      <c r="E18" s="98">
        <v>598.79999999999995</v>
      </c>
      <c r="F18" s="98">
        <v>585.9</v>
      </c>
      <c r="G18" s="98">
        <v>964.9</v>
      </c>
      <c r="H18" s="98">
        <v>885.2</v>
      </c>
      <c r="I18" s="98">
        <v>579</v>
      </c>
    </row>
    <row r="19" spans="1:9" ht="17" thickBot="1">
      <c r="A19" s="99" t="s">
        <v>185</v>
      </c>
      <c r="B19" s="167">
        <v>2012.3</v>
      </c>
      <c r="C19" s="167">
        <v>2049.1999999999998</v>
      </c>
      <c r="D19" s="167">
        <v>2207.1999999999998</v>
      </c>
      <c r="E19" s="167">
        <v>2856</v>
      </c>
      <c r="F19" s="167">
        <v>2898</v>
      </c>
      <c r="G19" s="167">
        <v>3188.3</v>
      </c>
      <c r="H19" s="167">
        <v>3315.7</v>
      </c>
      <c r="I19" s="167">
        <v>3760.8</v>
      </c>
    </row>
    <row r="20" spans="1:9" ht="17" thickTop="1">
      <c r="A20" s="52"/>
      <c r="B20" s="52"/>
      <c r="C20" s="52"/>
      <c r="D20" s="52"/>
      <c r="E20" s="52"/>
      <c r="F20" s="52"/>
      <c r="G20" s="52"/>
      <c r="H20" s="52"/>
      <c r="I20" s="52"/>
    </row>
    <row r="21" spans="1:9">
      <c r="A21" s="99" t="s">
        <v>186</v>
      </c>
      <c r="B21" s="52"/>
      <c r="C21" s="52"/>
      <c r="D21" s="52"/>
      <c r="E21" s="52"/>
      <c r="F21" s="52"/>
      <c r="G21" s="52"/>
      <c r="H21" s="52"/>
      <c r="I21" s="52"/>
    </row>
    <row r="22" spans="1:9">
      <c r="A22" s="52" t="s">
        <v>187</v>
      </c>
      <c r="B22" s="52">
        <v>295.89999999999998</v>
      </c>
      <c r="C22" s="52">
        <v>324</v>
      </c>
      <c r="D22" s="52">
        <v>369.3</v>
      </c>
      <c r="E22" s="52">
        <v>411.6</v>
      </c>
      <c r="F22" s="52">
        <v>249</v>
      </c>
      <c r="G22" s="52">
        <v>385.6</v>
      </c>
      <c r="H22" s="52">
        <v>465.7</v>
      </c>
      <c r="I22" s="52">
        <v>478.5</v>
      </c>
    </row>
    <row r="23" spans="1:9">
      <c r="A23" s="52" t="s">
        <v>188</v>
      </c>
      <c r="B23" s="52">
        <v>0.9</v>
      </c>
      <c r="C23" s="52">
        <v>0.9</v>
      </c>
      <c r="D23" s="52">
        <v>1.3</v>
      </c>
      <c r="E23" s="52">
        <v>0.7</v>
      </c>
      <c r="F23" s="52">
        <v>0.3</v>
      </c>
      <c r="G23" s="52">
        <v>1.1000000000000001</v>
      </c>
      <c r="H23" s="52">
        <v>1.3</v>
      </c>
      <c r="I23" s="52">
        <v>7.4</v>
      </c>
    </row>
    <row r="24" spans="1:9">
      <c r="A24" s="52" t="s">
        <v>189</v>
      </c>
      <c r="B24" s="52"/>
      <c r="C24" s="52"/>
      <c r="D24" s="52"/>
      <c r="E24" s="52"/>
      <c r="F24" s="52"/>
      <c r="G24" s="52"/>
      <c r="H24" s="52"/>
      <c r="I24" s="52"/>
    </row>
    <row r="25" spans="1:9">
      <c r="A25" s="52" t="s">
        <v>190</v>
      </c>
      <c r="B25" s="52"/>
      <c r="C25" s="52"/>
      <c r="D25" s="52"/>
      <c r="E25" s="52"/>
      <c r="F25" s="52"/>
      <c r="G25" s="52"/>
      <c r="H25" s="52"/>
      <c r="I25" s="52"/>
    </row>
    <row r="26" spans="1:9">
      <c r="A26" s="52" t="s">
        <v>191</v>
      </c>
      <c r="B26" s="52">
        <v>7.5</v>
      </c>
      <c r="C26" s="52">
        <v>7.5</v>
      </c>
      <c r="D26" s="52">
        <v>15.2</v>
      </c>
      <c r="E26" s="52">
        <v>48.4</v>
      </c>
      <c r="F26" s="52">
        <v>27.2</v>
      </c>
      <c r="G26" s="52">
        <v>26.9</v>
      </c>
      <c r="H26" s="52">
        <v>30.2</v>
      </c>
      <c r="I26" s="52">
        <v>31.8</v>
      </c>
    </row>
    <row r="27" spans="1:9">
      <c r="A27" s="52" t="s">
        <v>192</v>
      </c>
      <c r="B27" s="52"/>
      <c r="C27" s="52"/>
      <c r="D27" s="52"/>
      <c r="E27" s="52"/>
      <c r="F27" s="52"/>
      <c r="G27" s="52"/>
      <c r="H27" s="52"/>
      <c r="I27" s="52"/>
    </row>
    <row r="28" spans="1:9">
      <c r="A28" s="52" t="s">
        <v>193</v>
      </c>
      <c r="B28" s="52"/>
      <c r="C28" s="52"/>
      <c r="D28" s="52"/>
      <c r="E28" s="52">
        <v>7</v>
      </c>
      <c r="F28" s="52">
        <v>6.8</v>
      </c>
      <c r="G28" s="52">
        <v>6.2</v>
      </c>
      <c r="H28" s="52">
        <v>9.3000000000000007</v>
      </c>
      <c r="I28" s="52">
        <v>11</v>
      </c>
    </row>
    <row r="29" spans="1:9">
      <c r="A29" s="52" t="s">
        <v>194</v>
      </c>
      <c r="B29" s="98">
        <v>898.5</v>
      </c>
      <c r="C29" s="98">
        <v>861.2</v>
      </c>
      <c r="D29" s="98">
        <v>950.1</v>
      </c>
      <c r="E29" s="98">
        <v>1458.2</v>
      </c>
      <c r="F29" s="98">
        <v>1285.3</v>
      </c>
      <c r="G29" s="98">
        <v>1371.7</v>
      </c>
      <c r="H29" s="98">
        <v>1362.5</v>
      </c>
      <c r="I29" s="98">
        <v>1620</v>
      </c>
    </row>
    <row r="30" spans="1:9">
      <c r="A30" s="52" t="s">
        <v>195</v>
      </c>
      <c r="B30" s="52">
        <v>1202.8</v>
      </c>
      <c r="C30" s="52">
        <v>1193.5999999999999</v>
      </c>
      <c r="D30" s="52">
        <v>1335.9</v>
      </c>
      <c r="E30" s="52">
        <v>1925.9</v>
      </c>
      <c r="F30" s="52">
        <v>1568.6</v>
      </c>
      <c r="G30" s="52">
        <v>1791.5</v>
      </c>
      <c r="H30" s="52">
        <v>1869</v>
      </c>
      <c r="I30" s="52">
        <v>2148.6999999999998</v>
      </c>
    </row>
    <row r="31" spans="1:9">
      <c r="A31" s="52"/>
      <c r="B31" s="52"/>
      <c r="C31" s="52"/>
      <c r="D31" s="52"/>
      <c r="E31" s="52"/>
      <c r="F31" s="52"/>
      <c r="G31" s="52"/>
      <c r="H31" s="52"/>
      <c r="I31" s="52"/>
    </row>
    <row r="32" spans="1:9">
      <c r="A32" s="52" t="s">
        <v>196</v>
      </c>
      <c r="B32" s="52">
        <v>112.1</v>
      </c>
      <c r="C32" s="52">
        <v>104.1</v>
      </c>
      <c r="D32" s="52">
        <v>96.1</v>
      </c>
      <c r="E32" s="52">
        <v>205</v>
      </c>
      <c r="F32" s="52">
        <v>490.2</v>
      </c>
      <c r="G32" s="52">
        <v>462.2</v>
      </c>
      <c r="H32" s="52">
        <v>400.3</v>
      </c>
      <c r="I32" s="52">
        <v>352.3</v>
      </c>
    </row>
    <row r="33" spans="1:9">
      <c r="A33" s="52" t="s">
        <v>197</v>
      </c>
      <c r="B33" s="52"/>
      <c r="C33" s="52"/>
      <c r="D33" s="52"/>
      <c r="E33" s="52">
        <v>24.4</v>
      </c>
      <c r="F33" s="52">
        <v>19.3</v>
      </c>
      <c r="G33" s="52">
        <v>23.6</v>
      </c>
      <c r="H33" s="52">
        <v>28.4</v>
      </c>
      <c r="I33" s="52">
        <v>33.700000000000003</v>
      </c>
    </row>
    <row r="34" spans="1:9">
      <c r="A34" s="52" t="s">
        <v>198</v>
      </c>
      <c r="B34" s="52">
        <v>47</v>
      </c>
      <c r="C34" s="52">
        <v>47.2</v>
      </c>
      <c r="D34" s="52">
        <v>45.6</v>
      </c>
      <c r="E34" s="52">
        <v>56.9</v>
      </c>
      <c r="F34" s="52">
        <v>48.6</v>
      </c>
      <c r="G34" s="52">
        <v>47.7</v>
      </c>
      <c r="H34" s="52">
        <v>44.1</v>
      </c>
      <c r="I34" s="52">
        <v>58</v>
      </c>
    </row>
    <row r="35" spans="1:9">
      <c r="A35" s="52" t="s">
        <v>190</v>
      </c>
      <c r="B35" s="52"/>
      <c r="C35" s="52"/>
      <c r="D35" s="52"/>
      <c r="E35" s="52"/>
      <c r="F35" s="52"/>
      <c r="G35" s="52"/>
      <c r="H35" s="52"/>
      <c r="I35" s="52"/>
    </row>
    <row r="36" spans="1:9">
      <c r="A36" s="52" t="s">
        <v>199</v>
      </c>
      <c r="B36" s="98">
        <v>188.5</v>
      </c>
      <c r="C36" s="98">
        <v>184.1</v>
      </c>
      <c r="D36" s="98">
        <v>165.7</v>
      </c>
      <c r="E36" s="98">
        <v>74.599999999999994</v>
      </c>
      <c r="F36" s="98">
        <v>69.2</v>
      </c>
      <c r="G36" s="98">
        <v>34.200000000000003</v>
      </c>
      <c r="H36" s="98">
        <v>48.5</v>
      </c>
      <c r="I36" s="98">
        <v>97</v>
      </c>
    </row>
    <row r="37" spans="1:9">
      <c r="A37" s="99" t="s">
        <v>200</v>
      </c>
      <c r="B37" s="99">
        <v>1550.4</v>
      </c>
      <c r="C37" s="99">
        <v>1529</v>
      </c>
      <c r="D37" s="99">
        <v>1643.3</v>
      </c>
      <c r="E37" s="99">
        <v>2286.8000000000002</v>
      </c>
      <c r="F37" s="99">
        <v>2195.9</v>
      </c>
      <c r="G37" s="99">
        <v>2359.1999999999998</v>
      </c>
      <c r="H37" s="99">
        <v>2390.3000000000002</v>
      </c>
      <c r="I37" s="99">
        <v>2689.7</v>
      </c>
    </row>
    <row r="38" spans="1:9">
      <c r="A38" s="52"/>
      <c r="B38" s="52"/>
      <c r="C38" s="52"/>
      <c r="D38" s="52"/>
      <c r="E38" s="52"/>
      <c r="F38" s="52"/>
      <c r="G38" s="52"/>
      <c r="H38" s="52"/>
      <c r="I38" s="52"/>
    </row>
    <row r="39" spans="1:9">
      <c r="A39" s="99" t="s">
        <v>201</v>
      </c>
      <c r="B39" s="52"/>
      <c r="C39" s="52"/>
      <c r="D39" s="52"/>
      <c r="E39" s="52"/>
      <c r="F39" s="52"/>
      <c r="G39" s="52"/>
      <c r="H39" s="52"/>
      <c r="I39" s="52"/>
    </row>
    <row r="40" spans="1:9">
      <c r="A40" s="52" t="s">
        <v>202</v>
      </c>
      <c r="B40" s="52"/>
      <c r="C40" s="52"/>
      <c r="D40" s="52"/>
      <c r="E40" s="52"/>
      <c r="F40" s="52"/>
      <c r="G40" s="52"/>
      <c r="H40" s="52"/>
      <c r="I40" s="52"/>
    </row>
    <row r="41" spans="1:9">
      <c r="A41" s="52" t="s">
        <v>203</v>
      </c>
      <c r="B41" s="52">
        <v>176</v>
      </c>
      <c r="C41" s="52">
        <v>180.7</v>
      </c>
      <c r="D41" s="52">
        <v>170.4</v>
      </c>
      <c r="E41" s="52">
        <v>407.4</v>
      </c>
      <c r="F41" s="52">
        <v>-1.7</v>
      </c>
      <c r="G41" s="52">
        <v>654.1</v>
      </c>
      <c r="H41" s="52">
        <v>817.3</v>
      </c>
      <c r="I41" s="52">
        <v>978.8</v>
      </c>
    </row>
    <row r="42" spans="1:9">
      <c r="A42" s="52" t="s">
        <v>204</v>
      </c>
      <c r="B42" s="52"/>
      <c r="C42" s="52"/>
      <c r="D42" s="52"/>
      <c r="E42" s="52"/>
      <c r="F42" s="52"/>
      <c r="G42" s="52"/>
      <c r="H42" s="52"/>
      <c r="I42" s="52"/>
    </row>
    <row r="43" spans="1:9">
      <c r="A43" s="52" t="s">
        <v>205</v>
      </c>
      <c r="B43" s="52">
        <v>76</v>
      </c>
      <c r="C43" s="52">
        <v>76</v>
      </c>
      <c r="D43" s="52">
        <v>76</v>
      </c>
      <c r="E43" s="52">
        <v>76</v>
      </c>
      <c r="F43" s="52">
        <v>76</v>
      </c>
      <c r="G43" s="52">
        <v>76</v>
      </c>
      <c r="H43" s="52">
        <v>76</v>
      </c>
      <c r="I43" s="52">
        <v>76</v>
      </c>
    </row>
    <row r="44" spans="1:9">
      <c r="A44" s="52" t="s">
        <v>206</v>
      </c>
      <c r="B44" s="52"/>
      <c r="C44" s="52"/>
      <c r="D44" s="52"/>
      <c r="E44" s="52"/>
      <c r="F44" s="52"/>
      <c r="G44" s="52"/>
      <c r="H44" s="52"/>
      <c r="I44" s="52"/>
    </row>
    <row r="45" spans="1:9">
      <c r="A45" s="52" t="s">
        <v>207</v>
      </c>
      <c r="B45" s="52"/>
      <c r="C45" s="52"/>
      <c r="D45" s="52"/>
      <c r="E45" s="52"/>
      <c r="F45" s="52"/>
      <c r="G45" s="52"/>
      <c r="H45" s="52"/>
      <c r="I45" s="52"/>
    </row>
    <row r="46" spans="1:9">
      <c r="A46" s="52" t="s">
        <v>92</v>
      </c>
      <c r="B46" s="52">
        <v>0.2</v>
      </c>
      <c r="C46" s="52">
        <v>0.4</v>
      </c>
      <c r="D46" s="52"/>
      <c r="E46" s="52"/>
      <c r="F46" s="52"/>
      <c r="G46" s="52"/>
      <c r="H46" s="52"/>
      <c r="I46" s="52"/>
    </row>
    <row r="47" spans="1:9">
      <c r="A47" s="52" t="s">
        <v>208</v>
      </c>
      <c r="B47" s="98">
        <v>209.7</v>
      </c>
      <c r="C47" s="98">
        <v>263.10000000000002</v>
      </c>
      <c r="D47" s="98">
        <v>317.5</v>
      </c>
      <c r="E47" s="98">
        <v>85.8</v>
      </c>
      <c r="F47" s="98">
        <v>627.79999999999995</v>
      </c>
      <c r="G47" s="98">
        <v>99</v>
      </c>
      <c r="H47" s="98">
        <v>32.1</v>
      </c>
      <c r="I47" s="98">
        <v>16.3</v>
      </c>
    </row>
    <row r="48" spans="1:9">
      <c r="A48" s="99" t="s">
        <v>209</v>
      </c>
      <c r="B48" s="99">
        <v>461.9</v>
      </c>
      <c r="C48" s="99">
        <v>520.20000000000005</v>
      </c>
      <c r="D48" s="99">
        <v>563.9</v>
      </c>
      <c r="E48" s="99">
        <v>569.20000000000005</v>
      </c>
      <c r="F48" s="99">
        <v>702.1</v>
      </c>
      <c r="G48" s="99">
        <v>829.1</v>
      </c>
      <c r="H48" s="99">
        <v>925.4</v>
      </c>
      <c r="I48" s="99">
        <v>1071.0999999999999</v>
      </c>
    </row>
    <row r="49" spans="1:9">
      <c r="A49" s="52"/>
      <c r="B49" s="52"/>
      <c r="C49" s="52"/>
      <c r="D49" s="52"/>
      <c r="E49" s="52"/>
      <c r="F49" s="52"/>
      <c r="G49" s="52"/>
      <c r="H49" s="52"/>
      <c r="I49" s="52"/>
    </row>
    <row r="50" spans="1:9" ht="17" thickBot="1">
      <c r="A50" s="99" t="s">
        <v>210</v>
      </c>
      <c r="B50" s="167">
        <v>2012.3</v>
      </c>
      <c r="C50" s="167">
        <v>2049.1999999999998</v>
      </c>
      <c r="D50" s="167">
        <v>2207.1999999999998</v>
      </c>
      <c r="E50" s="167">
        <v>2856</v>
      </c>
      <c r="F50" s="167">
        <v>2898</v>
      </c>
      <c r="G50" s="167">
        <v>3188.3</v>
      </c>
      <c r="H50" s="167">
        <v>3315.7</v>
      </c>
      <c r="I50" s="167">
        <v>3760.8</v>
      </c>
    </row>
    <row r="51" spans="1:9" ht="17" thickTop="1">
      <c r="A51" s="52"/>
      <c r="B51" s="52"/>
      <c r="C51" s="52"/>
      <c r="D51" s="52"/>
      <c r="E51" s="52"/>
      <c r="F51" s="52"/>
      <c r="G51" s="52"/>
      <c r="H51" s="52"/>
      <c r="I51" s="52"/>
    </row>
    <row r="52" spans="1:9">
      <c r="A52" s="99" t="s">
        <v>211</v>
      </c>
      <c r="B52" s="52">
        <v>191</v>
      </c>
      <c r="C52" s="52">
        <v>191</v>
      </c>
      <c r="D52" s="52">
        <v>191</v>
      </c>
      <c r="E52" s="52">
        <v>191</v>
      </c>
      <c r="F52" s="52">
        <v>190.97399999999999</v>
      </c>
      <c r="G52" s="52">
        <v>190.88800000000001</v>
      </c>
      <c r="H52" s="52">
        <v>190.815</v>
      </c>
      <c r="I52" s="52">
        <v>190.61500000000001</v>
      </c>
    </row>
    <row r="53" spans="1:9">
      <c r="A53" s="52"/>
      <c r="B53" s="52"/>
      <c r="C53" s="52"/>
      <c r="D53" s="52"/>
      <c r="E53" s="52"/>
      <c r="F53" s="52"/>
      <c r="G53" s="52"/>
      <c r="H53" s="52"/>
      <c r="I53" s="52"/>
    </row>
    <row r="54" spans="1:9">
      <c r="A54" s="99" t="s">
        <v>212</v>
      </c>
      <c r="B54" s="52"/>
      <c r="C54" s="52"/>
      <c r="D54" s="52"/>
      <c r="E54" s="52"/>
      <c r="F54" s="52"/>
      <c r="G54" s="52"/>
      <c r="H54" s="52"/>
      <c r="I54" s="52"/>
    </row>
    <row r="55" spans="1:9">
      <c r="A55" s="52" t="s">
        <v>213</v>
      </c>
      <c r="B55" s="102">
        <f t="shared" ref="B55:I55" si="0">B48</f>
        <v>461.9</v>
      </c>
      <c r="C55" s="102">
        <f t="shared" si="0"/>
        <v>520.20000000000005</v>
      </c>
      <c r="D55" s="102">
        <f t="shared" si="0"/>
        <v>563.9</v>
      </c>
      <c r="E55" s="102">
        <f t="shared" si="0"/>
        <v>569.20000000000005</v>
      </c>
      <c r="F55" s="102">
        <f t="shared" si="0"/>
        <v>702.1</v>
      </c>
      <c r="G55" s="102">
        <f t="shared" si="0"/>
        <v>829.1</v>
      </c>
      <c r="H55" s="102">
        <f t="shared" si="0"/>
        <v>925.4</v>
      </c>
      <c r="I55" s="102">
        <f t="shared" si="0"/>
        <v>1071.0999999999999</v>
      </c>
    </row>
    <row r="56" spans="1:9">
      <c r="A56" s="52" t="s">
        <v>214</v>
      </c>
      <c r="B56" s="102">
        <f t="shared" ref="B56:I56" si="1">B32+B33</f>
        <v>112.1</v>
      </c>
      <c r="C56" s="102">
        <f t="shared" si="1"/>
        <v>104.1</v>
      </c>
      <c r="D56" s="102">
        <f t="shared" si="1"/>
        <v>96.1</v>
      </c>
      <c r="E56" s="102">
        <f t="shared" si="1"/>
        <v>229.4</v>
      </c>
      <c r="F56" s="102">
        <f t="shared" si="1"/>
        <v>509.5</v>
      </c>
      <c r="G56" s="102">
        <f t="shared" si="1"/>
        <v>485.8</v>
      </c>
      <c r="H56" s="102">
        <f t="shared" si="1"/>
        <v>428.7</v>
      </c>
      <c r="I56" s="102">
        <f t="shared" si="1"/>
        <v>386</v>
      </c>
    </row>
    <row r="57" spans="1:9">
      <c r="A57" s="52" t="s">
        <v>215</v>
      </c>
      <c r="B57" s="102">
        <f t="shared" ref="B57:I57" si="2">B26</f>
        <v>7.5</v>
      </c>
      <c r="C57" s="102">
        <f t="shared" si="2"/>
        <v>7.5</v>
      </c>
      <c r="D57" s="102">
        <f t="shared" si="2"/>
        <v>15.2</v>
      </c>
      <c r="E57" s="102">
        <f t="shared" si="2"/>
        <v>48.4</v>
      </c>
      <c r="F57" s="102">
        <f t="shared" si="2"/>
        <v>27.2</v>
      </c>
      <c r="G57" s="102">
        <f t="shared" si="2"/>
        <v>26.9</v>
      </c>
      <c r="H57" s="102">
        <f t="shared" si="2"/>
        <v>30.2</v>
      </c>
      <c r="I57" s="102">
        <f t="shared" si="2"/>
        <v>31.8</v>
      </c>
    </row>
    <row r="58" spans="1:9">
      <c r="A58" s="52" t="s">
        <v>216</v>
      </c>
      <c r="B58" s="102">
        <f t="shared" ref="B58:I58" si="3">B46</f>
        <v>0.2</v>
      </c>
      <c r="C58" s="102">
        <f t="shared" si="3"/>
        <v>0.4</v>
      </c>
      <c r="D58" s="102">
        <f t="shared" si="3"/>
        <v>0</v>
      </c>
      <c r="E58" s="102">
        <f t="shared" si="3"/>
        <v>0</v>
      </c>
      <c r="F58" s="102">
        <f t="shared" si="3"/>
        <v>0</v>
      </c>
      <c r="G58" s="102">
        <f t="shared" si="3"/>
        <v>0</v>
      </c>
      <c r="H58" s="102">
        <f t="shared" si="3"/>
        <v>0</v>
      </c>
      <c r="I58" s="102">
        <f t="shared" si="3"/>
        <v>0</v>
      </c>
    </row>
    <row r="59" spans="1:9">
      <c r="A59" s="52" t="s">
        <v>217</v>
      </c>
      <c r="B59" s="103">
        <f t="shared" ref="B59:I59" si="4">B5</f>
        <v>199.6</v>
      </c>
      <c r="C59" s="103">
        <f t="shared" si="4"/>
        <v>165.8</v>
      </c>
      <c r="D59" s="103">
        <f t="shared" si="4"/>
        <v>167.2</v>
      </c>
      <c r="E59" s="103">
        <f t="shared" si="4"/>
        <v>201.5</v>
      </c>
      <c r="F59" s="103">
        <f t="shared" si="4"/>
        <v>673.2</v>
      </c>
      <c r="G59" s="103">
        <f t="shared" si="4"/>
        <v>601.70000000000005</v>
      </c>
      <c r="H59" s="103">
        <f t="shared" si="4"/>
        <v>513.4</v>
      </c>
      <c r="I59" s="103">
        <f t="shared" si="4"/>
        <v>538.6</v>
      </c>
    </row>
    <row r="60" spans="1:9">
      <c r="A60" s="52" t="s">
        <v>218</v>
      </c>
      <c r="B60" s="52">
        <f t="shared" ref="B60:I60" si="5">SUM(B55:B58)-B59</f>
        <v>382.1</v>
      </c>
      <c r="C60" s="52">
        <f t="shared" si="5"/>
        <v>466.40000000000003</v>
      </c>
      <c r="D60" s="52">
        <f t="shared" si="5"/>
        <v>508.00000000000006</v>
      </c>
      <c r="E60" s="52">
        <f t="shared" si="5"/>
        <v>645.5</v>
      </c>
      <c r="F60" s="52">
        <f t="shared" si="5"/>
        <v>565.59999999999991</v>
      </c>
      <c r="G60" s="52">
        <f t="shared" si="5"/>
        <v>740.10000000000014</v>
      </c>
      <c r="H60" s="52">
        <f t="shared" si="5"/>
        <v>870.9</v>
      </c>
      <c r="I60" s="52">
        <f t="shared" si="5"/>
        <v>950.29999999999984</v>
      </c>
    </row>
    <row r="61" spans="1:9">
      <c r="A61" s="54"/>
      <c r="B61" s="52"/>
      <c r="C61" s="52"/>
      <c r="D61" s="52"/>
      <c r="E61" s="52"/>
      <c r="F61" s="52"/>
      <c r="G61" s="52"/>
      <c r="H61" s="52"/>
      <c r="I61" s="52"/>
    </row>
    <row r="62" spans="1:9">
      <c r="A62" s="54"/>
      <c r="B62" s="52"/>
      <c r="C62" s="52"/>
      <c r="D62" s="52"/>
      <c r="E62" s="52"/>
      <c r="F62" s="52"/>
      <c r="G62" s="52"/>
      <c r="H62" s="52"/>
      <c r="I62" s="52"/>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CD08C-52A1-444F-95DD-9B3387B99B47}">
  <dimension ref="C2:O1752"/>
  <sheetViews>
    <sheetView workbookViewId="0">
      <selection activeCell="C3" sqref="C3:D1752"/>
    </sheetView>
  </sheetViews>
  <sheetFormatPr baseColWidth="10" defaultRowHeight="16"/>
  <cols>
    <col min="4" max="4" width="16" customWidth="1"/>
  </cols>
  <sheetData>
    <row r="2" spans="3:15">
      <c r="C2" s="91" t="s">
        <v>70</v>
      </c>
      <c r="D2" s="91" t="s">
        <v>71</v>
      </c>
    </row>
    <row r="3" spans="3:15">
      <c r="C3" s="92"/>
      <c r="D3" s="93"/>
    </row>
    <row r="4" spans="3:15">
      <c r="C4" s="92"/>
      <c r="D4" s="93"/>
    </row>
    <row r="5" spans="3:15">
      <c r="C5" s="92"/>
      <c r="D5" s="93"/>
    </row>
    <row r="6" spans="3:15">
      <c r="C6" s="92"/>
      <c r="D6" s="93"/>
    </row>
    <row r="7" spans="3:15">
      <c r="C7" s="92"/>
      <c r="D7" s="93"/>
    </row>
    <row r="8" spans="3:15">
      <c r="C8" s="92"/>
      <c r="D8" s="93"/>
    </row>
    <row r="9" spans="3:15">
      <c r="C9" s="92"/>
      <c r="D9" s="93"/>
    </row>
    <row r="10" spans="3:15">
      <c r="C10" s="92"/>
      <c r="D10" s="93"/>
    </row>
    <row r="11" spans="3:15">
      <c r="C11" s="92"/>
      <c r="D11" s="93"/>
      <c r="H11" s="53"/>
      <c r="I11" s="53"/>
      <c r="J11" s="53"/>
      <c r="K11" s="53"/>
      <c r="L11" s="53"/>
      <c r="M11" s="53"/>
      <c r="N11" s="53"/>
      <c r="O11" s="53"/>
    </row>
    <row r="12" spans="3:15">
      <c r="C12" s="92"/>
      <c r="D12" s="93"/>
      <c r="H12" s="52"/>
      <c r="I12" s="52"/>
      <c r="J12" s="52"/>
      <c r="K12" s="52"/>
      <c r="L12" s="52"/>
      <c r="M12" s="52"/>
      <c r="N12" s="52"/>
      <c r="O12" s="52"/>
    </row>
    <row r="13" spans="3:15">
      <c r="C13" s="92"/>
      <c r="D13" s="93"/>
    </row>
    <row r="14" spans="3:15">
      <c r="C14" s="92"/>
      <c r="D14" s="93"/>
    </row>
    <row r="15" spans="3:15">
      <c r="C15" s="92"/>
      <c r="D15" s="93"/>
    </row>
    <row r="16" spans="3:15">
      <c r="C16" s="92"/>
      <c r="D16" s="93"/>
    </row>
    <row r="17" spans="3:4">
      <c r="C17" s="92"/>
      <c r="D17" s="93"/>
    </row>
    <row r="18" spans="3:4">
      <c r="C18" s="92"/>
      <c r="D18" s="93"/>
    </row>
    <row r="19" spans="3:4">
      <c r="C19" s="92"/>
      <c r="D19" s="93"/>
    </row>
    <row r="20" spans="3:4">
      <c r="C20" s="92"/>
      <c r="D20" s="93"/>
    </row>
    <row r="21" spans="3:4">
      <c r="C21" s="92"/>
      <c r="D21" s="93"/>
    </row>
    <row r="22" spans="3:4">
      <c r="C22" s="92"/>
      <c r="D22" s="93"/>
    </row>
    <row r="23" spans="3:4">
      <c r="C23" s="92"/>
      <c r="D23" s="93"/>
    </row>
    <row r="24" spans="3:4">
      <c r="C24" s="92"/>
      <c r="D24" s="93"/>
    </row>
    <row r="25" spans="3:4">
      <c r="C25" s="92"/>
      <c r="D25" s="93"/>
    </row>
    <row r="26" spans="3:4">
      <c r="C26" s="92"/>
      <c r="D26" s="93"/>
    </row>
    <row r="27" spans="3:4">
      <c r="C27" s="92"/>
      <c r="D27" s="93"/>
    </row>
    <row r="28" spans="3:4">
      <c r="C28" s="92"/>
      <c r="D28" s="93"/>
    </row>
    <row r="29" spans="3:4">
      <c r="C29" s="92"/>
      <c r="D29" s="93"/>
    </row>
    <row r="30" spans="3:4">
      <c r="C30" s="92"/>
      <c r="D30" s="93"/>
    </row>
    <row r="31" spans="3:4">
      <c r="C31" s="92"/>
      <c r="D31" s="93"/>
    </row>
    <row r="32" spans="3:4">
      <c r="C32" s="92"/>
      <c r="D32" s="93"/>
    </row>
    <row r="33" spans="3:4">
      <c r="C33" s="92"/>
      <c r="D33" s="93"/>
    </row>
    <row r="34" spans="3:4">
      <c r="C34" s="92"/>
      <c r="D34" s="93"/>
    </row>
    <row r="35" spans="3:4">
      <c r="C35" s="92"/>
      <c r="D35" s="93"/>
    </row>
    <row r="36" spans="3:4">
      <c r="C36" s="92"/>
      <c r="D36" s="93"/>
    </row>
    <row r="37" spans="3:4">
      <c r="C37" s="92"/>
      <c r="D37" s="93"/>
    </row>
    <row r="38" spans="3:4">
      <c r="C38" s="92"/>
      <c r="D38" s="93"/>
    </row>
    <row r="39" spans="3:4">
      <c r="C39" s="92"/>
      <c r="D39" s="93"/>
    </row>
    <row r="40" spans="3:4">
      <c r="C40" s="92"/>
      <c r="D40" s="93"/>
    </row>
    <row r="41" spans="3:4">
      <c r="C41" s="92"/>
      <c r="D41" s="93"/>
    </row>
    <row r="42" spans="3:4">
      <c r="C42" s="92"/>
      <c r="D42" s="93"/>
    </row>
    <row r="43" spans="3:4">
      <c r="C43" s="92"/>
      <c r="D43" s="93"/>
    </row>
    <row r="44" spans="3:4">
      <c r="C44" s="92"/>
      <c r="D44" s="93"/>
    </row>
    <row r="45" spans="3:4">
      <c r="C45" s="92"/>
      <c r="D45" s="93"/>
    </row>
    <row r="46" spans="3:4">
      <c r="C46" s="92"/>
      <c r="D46" s="93"/>
    </row>
    <row r="47" spans="3:4">
      <c r="C47" s="92"/>
      <c r="D47" s="93"/>
    </row>
    <row r="48" spans="3:4">
      <c r="C48" s="92"/>
      <c r="D48" s="93"/>
    </row>
    <row r="49" spans="3:4">
      <c r="C49" s="92"/>
      <c r="D49" s="93"/>
    </row>
    <row r="50" spans="3:4">
      <c r="C50" s="92"/>
      <c r="D50" s="93"/>
    </row>
    <row r="51" spans="3:4">
      <c r="C51" s="92"/>
      <c r="D51" s="93"/>
    </row>
    <row r="52" spans="3:4">
      <c r="C52" s="92"/>
      <c r="D52" s="93"/>
    </row>
    <row r="53" spans="3:4">
      <c r="C53" s="92"/>
      <c r="D53" s="93"/>
    </row>
    <row r="54" spans="3:4">
      <c r="C54" s="92"/>
      <c r="D54" s="93"/>
    </row>
    <row r="55" spans="3:4">
      <c r="C55" s="92"/>
      <c r="D55" s="93"/>
    </row>
    <row r="56" spans="3:4">
      <c r="C56" s="92"/>
      <c r="D56" s="93"/>
    </row>
    <row r="57" spans="3:4">
      <c r="C57" s="92"/>
      <c r="D57" s="93"/>
    </row>
    <row r="58" spans="3:4">
      <c r="C58" s="92"/>
      <c r="D58" s="93"/>
    </row>
    <row r="59" spans="3:4">
      <c r="C59" s="92"/>
      <c r="D59" s="93"/>
    </row>
    <row r="60" spans="3:4">
      <c r="C60" s="92"/>
      <c r="D60" s="93"/>
    </row>
    <row r="61" spans="3:4">
      <c r="C61" s="92"/>
      <c r="D61" s="93"/>
    </row>
    <row r="62" spans="3:4">
      <c r="C62" s="92"/>
      <c r="D62" s="93"/>
    </row>
    <row r="63" spans="3:4">
      <c r="C63" s="92"/>
      <c r="D63" s="93"/>
    </row>
    <row r="64" spans="3:4">
      <c r="C64" s="92"/>
      <c r="D64" s="93"/>
    </row>
    <row r="65" spans="3:4">
      <c r="C65" s="92"/>
      <c r="D65" s="93"/>
    </row>
    <row r="66" spans="3:4">
      <c r="C66" s="92"/>
      <c r="D66" s="93"/>
    </row>
    <row r="67" spans="3:4">
      <c r="C67" s="92"/>
      <c r="D67" s="93"/>
    </row>
    <row r="68" spans="3:4">
      <c r="C68" s="92"/>
      <c r="D68" s="93"/>
    </row>
    <row r="69" spans="3:4">
      <c r="C69" s="92"/>
      <c r="D69" s="93"/>
    </row>
    <row r="70" spans="3:4">
      <c r="C70" s="92"/>
      <c r="D70" s="93"/>
    </row>
    <row r="71" spans="3:4">
      <c r="C71" s="92"/>
      <c r="D71" s="93"/>
    </row>
    <row r="72" spans="3:4">
      <c r="C72" s="92"/>
      <c r="D72" s="93"/>
    </row>
    <row r="73" spans="3:4">
      <c r="C73" s="92"/>
      <c r="D73" s="93"/>
    </row>
    <row r="74" spans="3:4">
      <c r="C74" s="92"/>
      <c r="D74" s="93"/>
    </row>
    <row r="75" spans="3:4">
      <c r="C75" s="92"/>
      <c r="D75" s="93"/>
    </row>
    <row r="76" spans="3:4">
      <c r="C76" s="92"/>
      <c r="D76" s="93"/>
    </row>
    <row r="77" spans="3:4">
      <c r="C77" s="92"/>
      <c r="D77" s="93"/>
    </row>
    <row r="78" spans="3:4">
      <c r="C78" s="92"/>
      <c r="D78" s="93"/>
    </row>
    <row r="79" spans="3:4">
      <c r="C79" s="92"/>
      <c r="D79" s="93"/>
    </row>
    <row r="80" spans="3:4">
      <c r="C80" s="92"/>
      <c r="D80" s="93"/>
    </row>
    <row r="81" spans="3:4">
      <c r="C81" s="92"/>
      <c r="D81" s="93"/>
    </row>
    <row r="82" spans="3:4">
      <c r="C82" s="92"/>
      <c r="D82" s="93"/>
    </row>
    <row r="83" spans="3:4">
      <c r="C83" s="92"/>
      <c r="D83" s="93"/>
    </row>
    <row r="84" spans="3:4">
      <c r="C84" s="92"/>
      <c r="D84" s="93"/>
    </row>
    <row r="85" spans="3:4">
      <c r="C85" s="92"/>
      <c r="D85" s="93"/>
    </row>
    <row r="86" spans="3:4">
      <c r="C86" s="92"/>
      <c r="D86" s="93"/>
    </row>
    <row r="87" spans="3:4">
      <c r="C87" s="92"/>
      <c r="D87" s="93"/>
    </row>
    <row r="88" spans="3:4">
      <c r="C88" s="92"/>
      <c r="D88" s="93"/>
    </row>
    <row r="89" spans="3:4">
      <c r="C89" s="92"/>
      <c r="D89" s="93"/>
    </row>
    <row r="90" spans="3:4">
      <c r="C90" s="92"/>
      <c r="D90" s="93"/>
    </row>
    <row r="91" spans="3:4">
      <c r="C91" s="92"/>
      <c r="D91" s="93"/>
    </row>
    <row r="92" spans="3:4">
      <c r="C92" s="92"/>
      <c r="D92" s="93"/>
    </row>
    <row r="93" spans="3:4">
      <c r="C93" s="92"/>
      <c r="D93" s="93"/>
    </row>
    <row r="94" spans="3:4">
      <c r="C94" s="92"/>
      <c r="D94" s="93"/>
    </row>
    <row r="95" spans="3:4">
      <c r="C95" s="92"/>
      <c r="D95" s="93"/>
    </row>
    <row r="96" spans="3:4">
      <c r="C96" s="92"/>
      <c r="D96" s="93"/>
    </row>
    <row r="97" spans="3:4">
      <c r="C97" s="92"/>
      <c r="D97" s="93"/>
    </row>
    <row r="98" spans="3:4">
      <c r="C98" s="92"/>
      <c r="D98" s="93"/>
    </row>
    <row r="99" spans="3:4">
      <c r="C99" s="92"/>
      <c r="D99" s="93"/>
    </row>
    <row r="100" spans="3:4">
      <c r="C100" s="92"/>
      <c r="D100" s="93"/>
    </row>
    <row r="101" spans="3:4">
      <c r="C101" s="92"/>
      <c r="D101" s="93"/>
    </row>
    <row r="102" spans="3:4">
      <c r="C102" s="92"/>
      <c r="D102" s="93"/>
    </row>
    <row r="103" spans="3:4">
      <c r="C103" s="92"/>
      <c r="D103" s="93"/>
    </row>
    <row r="104" spans="3:4">
      <c r="C104" s="92"/>
      <c r="D104" s="93"/>
    </row>
    <row r="105" spans="3:4">
      <c r="C105" s="92"/>
      <c r="D105" s="93"/>
    </row>
    <row r="106" spans="3:4">
      <c r="C106" s="92"/>
      <c r="D106" s="93"/>
    </row>
    <row r="107" spans="3:4">
      <c r="C107" s="92"/>
      <c r="D107" s="93"/>
    </row>
    <row r="108" spans="3:4">
      <c r="C108" s="92"/>
      <c r="D108" s="93"/>
    </row>
    <row r="109" spans="3:4">
      <c r="C109" s="92"/>
      <c r="D109" s="93"/>
    </row>
    <row r="110" spans="3:4">
      <c r="C110" s="92"/>
      <c r="D110" s="93"/>
    </row>
    <row r="111" spans="3:4">
      <c r="C111" s="92"/>
      <c r="D111" s="93"/>
    </row>
    <row r="112" spans="3:4">
      <c r="C112" s="92"/>
      <c r="D112" s="93"/>
    </row>
    <row r="113" spans="3:4">
      <c r="C113" s="92"/>
      <c r="D113" s="93"/>
    </row>
    <row r="114" spans="3:4">
      <c r="C114" s="92"/>
      <c r="D114" s="93"/>
    </row>
    <row r="115" spans="3:4">
      <c r="C115" s="92"/>
      <c r="D115" s="93"/>
    </row>
    <row r="116" spans="3:4">
      <c r="C116" s="92"/>
      <c r="D116" s="93"/>
    </row>
    <row r="117" spans="3:4">
      <c r="C117" s="92"/>
      <c r="D117" s="93"/>
    </row>
    <row r="118" spans="3:4">
      <c r="C118" s="92"/>
      <c r="D118" s="93"/>
    </row>
    <row r="119" spans="3:4">
      <c r="C119" s="92"/>
      <c r="D119" s="93"/>
    </row>
    <row r="120" spans="3:4">
      <c r="C120" s="92"/>
      <c r="D120" s="93"/>
    </row>
    <row r="121" spans="3:4">
      <c r="C121" s="92"/>
      <c r="D121" s="93"/>
    </row>
    <row r="122" spans="3:4">
      <c r="C122" s="92"/>
      <c r="D122" s="93"/>
    </row>
    <row r="123" spans="3:4">
      <c r="C123" s="92"/>
      <c r="D123" s="93"/>
    </row>
    <row r="124" spans="3:4">
      <c r="C124" s="92"/>
      <c r="D124" s="93"/>
    </row>
    <row r="125" spans="3:4">
      <c r="C125" s="92"/>
      <c r="D125" s="93"/>
    </row>
    <row r="126" spans="3:4">
      <c r="C126" s="92"/>
      <c r="D126" s="93"/>
    </row>
    <row r="127" spans="3:4">
      <c r="C127" s="92"/>
      <c r="D127" s="93"/>
    </row>
    <row r="128" spans="3:4">
      <c r="C128" s="92"/>
      <c r="D128" s="93"/>
    </row>
    <row r="129" spans="3:4">
      <c r="C129" s="92"/>
      <c r="D129" s="93"/>
    </row>
    <row r="130" spans="3:4">
      <c r="C130" s="92"/>
      <c r="D130" s="93"/>
    </row>
    <row r="131" spans="3:4">
      <c r="C131" s="92"/>
      <c r="D131" s="93"/>
    </row>
    <row r="132" spans="3:4">
      <c r="C132" s="92"/>
      <c r="D132" s="93"/>
    </row>
    <row r="133" spans="3:4">
      <c r="C133" s="92"/>
      <c r="D133" s="93"/>
    </row>
    <row r="134" spans="3:4">
      <c r="C134" s="92"/>
      <c r="D134" s="93"/>
    </row>
    <row r="135" spans="3:4">
      <c r="C135" s="92"/>
      <c r="D135" s="93"/>
    </row>
    <row r="136" spans="3:4">
      <c r="C136" s="92"/>
      <c r="D136" s="93"/>
    </row>
    <row r="137" spans="3:4">
      <c r="C137" s="92"/>
      <c r="D137" s="93"/>
    </row>
    <row r="138" spans="3:4">
      <c r="C138" s="92"/>
      <c r="D138" s="93"/>
    </row>
    <row r="139" spans="3:4">
      <c r="C139" s="92"/>
      <c r="D139" s="93"/>
    </row>
    <row r="140" spans="3:4">
      <c r="C140" s="92"/>
      <c r="D140" s="93"/>
    </row>
    <row r="141" spans="3:4">
      <c r="C141" s="92"/>
      <c r="D141" s="93"/>
    </row>
    <row r="142" spans="3:4">
      <c r="C142" s="92"/>
      <c r="D142" s="93"/>
    </row>
    <row r="143" spans="3:4">
      <c r="C143" s="92"/>
      <c r="D143" s="93"/>
    </row>
    <row r="144" spans="3:4">
      <c r="C144" s="92"/>
      <c r="D144" s="93"/>
    </row>
    <row r="145" spans="3:4">
      <c r="C145" s="92"/>
      <c r="D145" s="93"/>
    </row>
    <row r="146" spans="3:4">
      <c r="C146" s="92"/>
      <c r="D146" s="93"/>
    </row>
    <row r="147" spans="3:4">
      <c r="C147" s="92"/>
      <c r="D147" s="93"/>
    </row>
    <row r="148" spans="3:4">
      <c r="C148" s="92"/>
      <c r="D148" s="93"/>
    </row>
    <row r="149" spans="3:4">
      <c r="C149" s="92"/>
      <c r="D149" s="93"/>
    </row>
    <row r="150" spans="3:4">
      <c r="C150" s="92"/>
      <c r="D150" s="93"/>
    </row>
    <row r="151" spans="3:4">
      <c r="C151" s="92"/>
      <c r="D151" s="93"/>
    </row>
    <row r="152" spans="3:4">
      <c r="C152" s="92"/>
      <c r="D152" s="93"/>
    </row>
    <row r="153" spans="3:4">
      <c r="C153" s="92"/>
      <c r="D153" s="93"/>
    </row>
    <row r="154" spans="3:4">
      <c r="C154" s="92"/>
      <c r="D154" s="93"/>
    </row>
    <row r="155" spans="3:4">
      <c r="C155" s="92"/>
      <c r="D155" s="93"/>
    </row>
    <row r="156" spans="3:4">
      <c r="C156" s="92"/>
      <c r="D156" s="93"/>
    </row>
    <row r="157" spans="3:4">
      <c r="C157" s="92"/>
      <c r="D157" s="93"/>
    </row>
    <row r="158" spans="3:4">
      <c r="C158" s="92"/>
      <c r="D158" s="93"/>
    </row>
    <row r="159" spans="3:4">
      <c r="C159" s="92"/>
      <c r="D159" s="93"/>
    </row>
    <row r="160" spans="3:4">
      <c r="C160" s="92"/>
      <c r="D160" s="93"/>
    </row>
    <row r="161" spans="3:4">
      <c r="C161" s="92"/>
      <c r="D161" s="93"/>
    </row>
    <row r="162" spans="3:4">
      <c r="C162" s="92"/>
      <c r="D162" s="93"/>
    </row>
    <row r="163" spans="3:4">
      <c r="C163" s="92"/>
      <c r="D163" s="93"/>
    </row>
    <row r="164" spans="3:4">
      <c r="C164" s="92"/>
      <c r="D164" s="93"/>
    </row>
    <row r="165" spans="3:4">
      <c r="C165" s="92"/>
      <c r="D165" s="93"/>
    </row>
    <row r="166" spans="3:4">
      <c r="C166" s="92"/>
      <c r="D166" s="93"/>
    </row>
    <row r="167" spans="3:4">
      <c r="C167" s="92"/>
      <c r="D167" s="93"/>
    </row>
    <row r="168" spans="3:4">
      <c r="C168" s="92"/>
      <c r="D168" s="93"/>
    </row>
    <row r="169" spans="3:4">
      <c r="C169" s="92"/>
      <c r="D169" s="93"/>
    </row>
    <row r="170" spans="3:4">
      <c r="C170" s="92"/>
      <c r="D170" s="93"/>
    </row>
    <row r="171" spans="3:4">
      <c r="C171" s="92"/>
      <c r="D171" s="93"/>
    </row>
    <row r="172" spans="3:4">
      <c r="C172" s="92"/>
      <c r="D172" s="93"/>
    </row>
    <row r="173" spans="3:4">
      <c r="C173" s="92"/>
      <c r="D173" s="93"/>
    </row>
    <row r="174" spans="3:4">
      <c r="C174" s="92"/>
      <c r="D174" s="93"/>
    </row>
    <row r="175" spans="3:4">
      <c r="C175" s="92"/>
      <c r="D175" s="93"/>
    </row>
    <row r="176" spans="3:4">
      <c r="C176" s="92"/>
      <c r="D176" s="93"/>
    </row>
    <row r="177" spans="3:4">
      <c r="C177" s="92"/>
      <c r="D177" s="93"/>
    </row>
    <row r="178" spans="3:4">
      <c r="C178" s="92"/>
      <c r="D178" s="93"/>
    </row>
    <row r="179" spans="3:4">
      <c r="C179" s="92"/>
      <c r="D179" s="93"/>
    </row>
    <row r="180" spans="3:4">
      <c r="C180" s="92"/>
      <c r="D180" s="93"/>
    </row>
    <row r="181" spans="3:4">
      <c r="C181" s="92"/>
      <c r="D181" s="93"/>
    </row>
    <row r="182" spans="3:4">
      <c r="C182" s="92"/>
      <c r="D182" s="93"/>
    </row>
    <row r="183" spans="3:4">
      <c r="C183" s="92"/>
      <c r="D183" s="93"/>
    </row>
    <row r="184" spans="3:4">
      <c r="C184" s="92"/>
      <c r="D184" s="93"/>
    </row>
    <row r="185" spans="3:4">
      <c r="C185" s="92"/>
      <c r="D185" s="93"/>
    </row>
    <row r="186" spans="3:4">
      <c r="C186" s="92"/>
      <c r="D186" s="93"/>
    </row>
    <row r="187" spans="3:4">
      <c r="C187" s="92"/>
      <c r="D187" s="93"/>
    </row>
    <row r="188" spans="3:4">
      <c r="C188" s="92"/>
      <c r="D188" s="93"/>
    </row>
    <row r="189" spans="3:4">
      <c r="C189" s="92"/>
      <c r="D189" s="93"/>
    </row>
    <row r="190" spans="3:4">
      <c r="C190" s="92"/>
      <c r="D190" s="93"/>
    </row>
    <row r="191" spans="3:4">
      <c r="C191" s="92"/>
      <c r="D191" s="93"/>
    </row>
    <row r="192" spans="3:4">
      <c r="C192" s="92"/>
      <c r="D192" s="93"/>
    </row>
    <row r="193" spans="3:4">
      <c r="C193" s="92"/>
      <c r="D193" s="93"/>
    </row>
    <row r="194" spans="3:4">
      <c r="C194" s="92"/>
      <c r="D194" s="93"/>
    </row>
    <row r="195" spans="3:4">
      <c r="C195" s="92"/>
      <c r="D195" s="93"/>
    </row>
    <row r="196" spans="3:4">
      <c r="C196" s="92"/>
      <c r="D196" s="93"/>
    </row>
    <row r="197" spans="3:4">
      <c r="C197" s="92"/>
      <c r="D197" s="93"/>
    </row>
    <row r="198" spans="3:4">
      <c r="C198" s="92"/>
      <c r="D198" s="93"/>
    </row>
    <row r="199" spans="3:4">
      <c r="C199" s="92"/>
      <c r="D199" s="93"/>
    </row>
    <row r="200" spans="3:4">
      <c r="C200" s="92"/>
      <c r="D200" s="93"/>
    </row>
    <row r="201" spans="3:4">
      <c r="C201" s="92"/>
      <c r="D201" s="93"/>
    </row>
    <row r="202" spans="3:4">
      <c r="C202" s="92"/>
      <c r="D202" s="93"/>
    </row>
    <row r="203" spans="3:4">
      <c r="C203" s="92"/>
      <c r="D203" s="93"/>
    </row>
    <row r="204" spans="3:4">
      <c r="C204" s="92"/>
      <c r="D204" s="93"/>
    </row>
    <row r="205" spans="3:4">
      <c r="C205" s="92"/>
      <c r="D205" s="93"/>
    </row>
    <row r="206" spans="3:4">
      <c r="C206" s="92"/>
      <c r="D206" s="93"/>
    </row>
    <row r="207" spans="3:4">
      <c r="C207" s="92"/>
      <c r="D207" s="93"/>
    </row>
    <row r="208" spans="3:4">
      <c r="C208" s="92"/>
      <c r="D208" s="93"/>
    </row>
    <row r="209" spans="3:4">
      <c r="C209" s="92"/>
      <c r="D209" s="93"/>
    </row>
    <row r="210" spans="3:4">
      <c r="C210" s="92"/>
      <c r="D210" s="93"/>
    </row>
    <row r="211" spans="3:4">
      <c r="C211" s="92"/>
      <c r="D211" s="93"/>
    </row>
    <row r="212" spans="3:4">
      <c r="C212" s="92"/>
      <c r="D212" s="93"/>
    </row>
    <row r="213" spans="3:4">
      <c r="C213" s="92"/>
      <c r="D213" s="93"/>
    </row>
    <row r="214" spans="3:4">
      <c r="C214" s="92"/>
      <c r="D214" s="93"/>
    </row>
    <row r="215" spans="3:4">
      <c r="C215" s="92"/>
      <c r="D215" s="93"/>
    </row>
    <row r="216" spans="3:4">
      <c r="C216" s="92"/>
      <c r="D216" s="93"/>
    </row>
    <row r="217" spans="3:4">
      <c r="C217" s="92"/>
      <c r="D217" s="93"/>
    </row>
    <row r="218" spans="3:4">
      <c r="C218" s="92"/>
      <c r="D218" s="93"/>
    </row>
    <row r="219" spans="3:4">
      <c r="C219" s="92"/>
      <c r="D219" s="93"/>
    </row>
    <row r="220" spans="3:4">
      <c r="C220" s="92"/>
      <c r="D220" s="93"/>
    </row>
    <row r="221" spans="3:4">
      <c r="C221" s="92"/>
      <c r="D221" s="93"/>
    </row>
    <row r="222" spans="3:4">
      <c r="C222" s="92"/>
      <c r="D222" s="93"/>
    </row>
    <row r="223" spans="3:4">
      <c r="C223" s="92"/>
      <c r="D223" s="93"/>
    </row>
    <row r="224" spans="3:4">
      <c r="C224" s="92"/>
      <c r="D224" s="93"/>
    </row>
    <row r="225" spans="3:4">
      <c r="C225" s="92"/>
      <c r="D225" s="93"/>
    </row>
    <row r="226" spans="3:4">
      <c r="C226" s="92"/>
      <c r="D226" s="93"/>
    </row>
    <row r="227" spans="3:4">
      <c r="C227" s="92"/>
      <c r="D227" s="93"/>
    </row>
    <row r="228" spans="3:4">
      <c r="C228" s="92"/>
      <c r="D228" s="93"/>
    </row>
    <row r="229" spans="3:4">
      <c r="C229" s="92"/>
      <c r="D229" s="93"/>
    </row>
    <row r="230" spans="3:4">
      <c r="C230" s="92"/>
      <c r="D230" s="93"/>
    </row>
    <row r="231" spans="3:4">
      <c r="C231" s="92"/>
      <c r="D231" s="93"/>
    </row>
    <row r="232" spans="3:4">
      <c r="C232" s="92"/>
      <c r="D232" s="93"/>
    </row>
    <row r="233" spans="3:4">
      <c r="C233" s="92"/>
      <c r="D233" s="93"/>
    </row>
    <row r="234" spans="3:4">
      <c r="C234" s="92"/>
      <c r="D234" s="93"/>
    </row>
    <row r="235" spans="3:4">
      <c r="C235" s="92"/>
      <c r="D235" s="93"/>
    </row>
    <row r="236" spans="3:4">
      <c r="C236" s="92"/>
      <c r="D236" s="93"/>
    </row>
    <row r="237" spans="3:4">
      <c r="C237" s="92"/>
      <c r="D237" s="93"/>
    </row>
    <row r="238" spans="3:4">
      <c r="C238" s="92"/>
      <c r="D238" s="93"/>
    </row>
    <row r="239" spans="3:4">
      <c r="C239" s="92"/>
      <c r="D239" s="93"/>
    </row>
    <row r="240" spans="3:4">
      <c r="C240" s="92"/>
      <c r="D240" s="93"/>
    </row>
    <row r="241" spans="3:4">
      <c r="C241" s="92"/>
      <c r="D241" s="93"/>
    </row>
    <row r="242" spans="3:4">
      <c r="C242" s="92"/>
      <c r="D242" s="93"/>
    </row>
    <row r="243" spans="3:4">
      <c r="C243" s="92"/>
      <c r="D243" s="93"/>
    </row>
    <row r="244" spans="3:4">
      <c r="C244" s="92"/>
      <c r="D244" s="93"/>
    </row>
    <row r="245" spans="3:4">
      <c r="C245" s="92"/>
      <c r="D245" s="93"/>
    </row>
    <row r="246" spans="3:4">
      <c r="C246" s="92"/>
      <c r="D246" s="93"/>
    </row>
    <row r="247" spans="3:4">
      <c r="C247" s="92"/>
      <c r="D247" s="93"/>
    </row>
    <row r="248" spans="3:4">
      <c r="C248" s="92"/>
      <c r="D248" s="93"/>
    </row>
    <row r="249" spans="3:4">
      <c r="C249" s="92"/>
      <c r="D249" s="93"/>
    </row>
    <row r="250" spans="3:4">
      <c r="C250" s="92"/>
      <c r="D250" s="93"/>
    </row>
    <row r="251" spans="3:4">
      <c r="C251" s="92"/>
      <c r="D251" s="93"/>
    </row>
    <row r="252" spans="3:4">
      <c r="C252" s="92"/>
      <c r="D252" s="93"/>
    </row>
    <row r="253" spans="3:4">
      <c r="C253" s="92"/>
      <c r="D253" s="93"/>
    </row>
    <row r="254" spans="3:4">
      <c r="C254" s="92"/>
      <c r="D254" s="93"/>
    </row>
    <row r="255" spans="3:4">
      <c r="C255" s="92"/>
      <c r="D255" s="93"/>
    </row>
    <row r="256" spans="3:4">
      <c r="C256" s="92"/>
      <c r="D256" s="93"/>
    </row>
    <row r="257" spans="3:4">
      <c r="C257" s="92"/>
      <c r="D257" s="93"/>
    </row>
    <row r="258" spans="3:4">
      <c r="C258" s="92"/>
      <c r="D258" s="93"/>
    </row>
    <row r="259" spans="3:4">
      <c r="C259" s="92"/>
      <c r="D259" s="93"/>
    </row>
    <row r="260" spans="3:4">
      <c r="C260" s="92"/>
      <c r="D260" s="93"/>
    </row>
    <row r="261" spans="3:4">
      <c r="C261" s="92"/>
      <c r="D261" s="93"/>
    </row>
    <row r="262" spans="3:4">
      <c r="C262" s="92"/>
      <c r="D262" s="93"/>
    </row>
    <row r="263" spans="3:4">
      <c r="C263" s="92"/>
      <c r="D263" s="93"/>
    </row>
    <row r="264" spans="3:4">
      <c r="C264" s="92"/>
      <c r="D264" s="93"/>
    </row>
    <row r="265" spans="3:4">
      <c r="C265" s="92"/>
      <c r="D265" s="93"/>
    </row>
    <row r="266" spans="3:4">
      <c r="C266" s="92"/>
      <c r="D266" s="93"/>
    </row>
    <row r="267" spans="3:4">
      <c r="C267" s="92"/>
      <c r="D267" s="93"/>
    </row>
    <row r="268" spans="3:4">
      <c r="C268" s="92"/>
      <c r="D268" s="93"/>
    </row>
    <row r="269" spans="3:4">
      <c r="C269" s="92"/>
      <c r="D269" s="93"/>
    </row>
    <row r="270" spans="3:4">
      <c r="C270" s="92"/>
      <c r="D270" s="93"/>
    </row>
    <row r="271" spans="3:4">
      <c r="C271" s="92"/>
      <c r="D271" s="93"/>
    </row>
    <row r="272" spans="3:4">
      <c r="C272" s="92"/>
      <c r="D272" s="93"/>
    </row>
    <row r="273" spans="3:4">
      <c r="C273" s="92"/>
      <c r="D273" s="93"/>
    </row>
    <row r="274" spans="3:4">
      <c r="C274" s="92"/>
      <c r="D274" s="93"/>
    </row>
    <row r="275" spans="3:4">
      <c r="C275" s="92"/>
      <c r="D275" s="93"/>
    </row>
    <row r="276" spans="3:4">
      <c r="C276" s="92"/>
      <c r="D276" s="93"/>
    </row>
    <row r="277" spans="3:4">
      <c r="C277" s="92"/>
      <c r="D277" s="93"/>
    </row>
    <row r="278" spans="3:4">
      <c r="C278" s="92"/>
      <c r="D278" s="93"/>
    </row>
    <row r="279" spans="3:4">
      <c r="C279" s="92"/>
      <c r="D279" s="93"/>
    </row>
    <row r="280" spans="3:4">
      <c r="C280" s="92"/>
      <c r="D280" s="93"/>
    </row>
    <row r="281" spans="3:4">
      <c r="C281" s="92"/>
      <c r="D281" s="93"/>
    </row>
    <row r="282" spans="3:4">
      <c r="C282" s="92"/>
      <c r="D282" s="93"/>
    </row>
    <row r="283" spans="3:4">
      <c r="C283" s="92"/>
      <c r="D283" s="93"/>
    </row>
    <row r="284" spans="3:4">
      <c r="C284" s="92"/>
      <c r="D284" s="93"/>
    </row>
    <row r="285" spans="3:4">
      <c r="C285" s="92"/>
      <c r="D285" s="93"/>
    </row>
    <row r="286" spans="3:4">
      <c r="C286" s="92"/>
      <c r="D286" s="93"/>
    </row>
    <row r="287" spans="3:4">
      <c r="C287" s="92"/>
      <c r="D287" s="93"/>
    </row>
    <row r="288" spans="3:4">
      <c r="C288" s="92"/>
      <c r="D288" s="93"/>
    </row>
    <row r="289" spans="3:4">
      <c r="C289" s="92"/>
      <c r="D289" s="93"/>
    </row>
    <row r="290" spans="3:4">
      <c r="C290" s="92"/>
      <c r="D290" s="93"/>
    </row>
    <row r="291" spans="3:4">
      <c r="C291" s="92"/>
      <c r="D291" s="93"/>
    </row>
    <row r="292" spans="3:4">
      <c r="C292" s="92"/>
      <c r="D292" s="93"/>
    </row>
    <row r="293" spans="3:4">
      <c r="C293" s="92"/>
      <c r="D293" s="93"/>
    </row>
    <row r="294" spans="3:4">
      <c r="C294" s="92"/>
      <c r="D294" s="93"/>
    </row>
    <row r="295" spans="3:4">
      <c r="C295" s="92"/>
      <c r="D295" s="93"/>
    </row>
    <row r="296" spans="3:4">
      <c r="C296" s="92"/>
      <c r="D296" s="93"/>
    </row>
    <row r="297" spans="3:4">
      <c r="C297" s="92"/>
      <c r="D297" s="93"/>
    </row>
    <row r="298" spans="3:4">
      <c r="C298" s="92"/>
      <c r="D298" s="93"/>
    </row>
    <row r="299" spans="3:4">
      <c r="C299" s="92"/>
      <c r="D299" s="93"/>
    </row>
    <row r="300" spans="3:4">
      <c r="C300" s="92"/>
      <c r="D300" s="93"/>
    </row>
    <row r="301" spans="3:4">
      <c r="C301" s="92"/>
      <c r="D301" s="93"/>
    </row>
    <row r="302" spans="3:4">
      <c r="C302" s="92"/>
      <c r="D302" s="93"/>
    </row>
    <row r="303" spans="3:4">
      <c r="C303" s="92"/>
      <c r="D303" s="93"/>
    </row>
    <row r="304" spans="3:4">
      <c r="C304" s="92"/>
      <c r="D304" s="93"/>
    </row>
    <row r="305" spans="3:4">
      <c r="C305" s="92"/>
      <c r="D305" s="93"/>
    </row>
    <row r="306" spans="3:4">
      <c r="C306" s="92"/>
      <c r="D306" s="93"/>
    </row>
    <row r="307" spans="3:4">
      <c r="C307" s="92"/>
      <c r="D307" s="93"/>
    </row>
    <row r="308" spans="3:4">
      <c r="C308" s="92"/>
      <c r="D308" s="93"/>
    </row>
    <row r="309" spans="3:4">
      <c r="C309" s="92"/>
      <c r="D309" s="93"/>
    </row>
    <row r="310" spans="3:4">
      <c r="C310" s="92"/>
      <c r="D310" s="93"/>
    </row>
    <row r="311" spans="3:4">
      <c r="C311" s="92"/>
      <c r="D311" s="93"/>
    </row>
    <row r="312" spans="3:4">
      <c r="C312" s="92"/>
      <c r="D312" s="93"/>
    </row>
    <row r="313" spans="3:4">
      <c r="C313" s="92"/>
      <c r="D313" s="93"/>
    </row>
    <row r="314" spans="3:4">
      <c r="C314" s="92"/>
      <c r="D314" s="93"/>
    </row>
    <row r="315" spans="3:4">
      <c r="C315" s="92"/>
      <c r="D315" s="93"/>
    </row>
    <row r="316" spans="3:4">
      <c r="C316" s="92"/>
      <c r="D316" s="93"/>
    </row>
    <row r="317" spans="3:4">
      <c r="C317" s="92"/>
      <c r="D317" s="93"/>
    </row>
    <row r="318" spans="3:4">
      <c r="C318" s="92"/>
      <c r="D318" s="93"/>
    </row>
    <row r="319" spans="3:4">
      <c r="C319" s="92"/>
      <c r="D319" s="93"/>
    </row>
    <row r="320" spans="3:4">
      <c r="C320" s="92"/>
      <c r="D320" s="93"/>
    </row>
    <row r="321" spans="3:4">
      <c r="C321" s="92"/>
      <c r="D321" s="93"/>
    </row>
    <row r="322" spans="3:4">
      <c r="C322" s="92"/>
      <c r="D322" s="93"/>
    </row>
    <row r="323" spans="3:4">
      <c r="C323" s="92"/>
      <c r="D323" s="93"/>
    </row>
    <row r="324" spans="3:4">
      <c r="C324" s="92"/>
      <c r="D324" s="93"/>
    </row>
    <row r="325" spans="3:4">
      <c r="C325" s="92"/>
      <c r="D325" s="93"/>
    </row>
    <row r="326" spans="3:4">
      <c r="C326" s="92"/>
      <c r="D326" s="93"/>
    </row>
    <row r="327" spans="3:4">
      <c r="C327" s="92"/>
      <c r="D327" s="93"/>
    </row>
    <row r="328" spans="3:4">
      <c r="C328" s="92"/>
      <c r="D328" s="93"/>
    </row>
    <row r="329" spans="3:4">
      <c r="C329" s="92"/>
      <c r="D329" s="93"/>
    </row>
    <row r="330" spans="3:4">
      <c r="C330" s="92"/>
      <c r="D330" s="93"/>
    </row>
    <row r="331" spans="3:4">
      <c r="C331" s="92"/>
      <c r="D331" s="93"/>
    </row>
    <row r="332" spans="3:4">
      <c r="C332" s="92"/>
      <c r="D332" s="93"/>
    </row>
    <row r="333" spans="3:4">
      <c r="C333" s="92"/>
      <c r="D333" s="93"/>
    </row>
    <row r="334" spans="3:4">
      <c r="C334" s="92"/>
      <c r="D334" s="93"/>
    </row>
    <row r="335" spans="3:4">
      <c r="C335" s="92"/>
      <c r="D335" s="93"/>
    </row>
    <row r="336" spans="3:4">
      <c r="C336" s="92"/>
      <c r="D336" s="93"/>
    </row>
    <row r="337" spans="3:4">
      <c r="C337" s="92"/>
      <c r="D337" s="93"/>
    </row>
    <row r="338" spans="3:4">
      <c r="C338" s="92"/>
      <c r="D338" s="93"/>
    </row>
    <row r="339" spans="3:4">
      <c r="C339" s="92"/>
      <c r="D339" s="93"/>
    </row>
    <row r="340" spans="3:4">
      <c r="C340" s="92"/>
      <c r="D340" s="93"/>
    </row>
    <row r="341" spans="3:4">
      <c r="C341" s="92"/>
      <c r="D341" s="93"/>
    </row>
    <row r="342" spans="3:4">
      <c r="C342" s="92"/>
      <c r="D342" s="93"/>
    </row>
    <row r="343" spans="3:4">
      <c r="C343" s="92"/>
      <c r="D343" s="93"/>
    </row>
    <row r="344" spans="3:4">
      <c r="C344" s="92"/>
      <c r="D344" s="93"/>
    </row>
    <row r="345" spans="3:4">
      <c r="C345" s="92"/>
      <c r="D345" s="93"/>
    </row>
    <row r="346" spans="3:4">
      <c r="C346" s="92"/>
      <c r="D346" s="93"/>
    </row>
    <row r="347" spans="3:4">
      <c r="C347" s="92"/>
      <c r="D347" s="93"/>
    </row>
    <row r="348" spans="3:4">
      <c r="C348" s="92"/>
      <c r="D348" s="93"/>
    </row>
    <row r="349" spans="3:4">
      <c r="C349" s="92"/>
      <c r="D349" s="93"/>
    </row>
    <row r="350" spans="3:4">
      <c r="C350" s="92"/>
      <c r="D350" s="93"/>
    </row>
    <row r="351" spans="3:4">
      <c r="C351" s="92"/>
      <c r="D351" s="93"/>
    </row>
    <row r="352" spans="3:4">
      <c r="C352" s="92"/>
      <c r="D352" s="93"/>
    </row>
    <row r="353" spans="3:4">
      <c r="C353" s="92"/>
      <c r="D353" s="93"/>
    </row>
    <row r="354" spans="3:4">
      <c r="C354" s="92"/>
      <c r="D354" s="93"/>
    </row>
    <row r="355" spans="3:4">
      <c r="C355" s="92"/>
      <c r="D355" s="93"/>
    </row>
    <row r="356" spans="3:4">
      <c r="C356" s="92"/>
      <c r="D356" s="93"/>
    </row>
    <row r="357" spans="3:4">
      <c r="C357" s="92"/>
      <c r="D357" s="93"/>
    </row>
    <row r="358" spans="3:4">
      <c r="C358" s="92"/>
      <c r="D358" s="93"/>
    </row>
    <row r="359" spans="3:4">
      <c r="C359" s="92"/>
      <c r="D359" s="93"/>
    </row>
    <row r="360" spans="3:4">
      <c r="C360" s="92"/>
      <c r="D360" s="93"/>
    </row>
    <row r="361" spans="3:4">
      <c r="C361" s="92"/>
      <c r="D361" s="93"/>
    </row>
    <row r="362" spans="3:4">
      <c r="C362" s="92"/>
      <c r="D362" s="93"/>
    </row>
    <row r="363" spans="3:4">
      <c r="C363" s="92"/>
      <c r="D363" s="93"/>
    </row>
    <row r="364" spans="3:4">
      <c r="C364" s="92"/>
      <c r="D364" s="93"/>
    </row>
    <row r="365" spans="3:4">
      <c r="C365" s="92"/>
      <c r="D365" s="93"/>
    </row>
    <row r="366" spans="3:4">
      <c r="C366" s="92"/>
      <c r="D366" s="93"/>
    </row>
    <row r="367" spans="3:4">
      <c r="C367" s="92"/>
      <c r="D367" s="93"/>
    </row>
    <row r="368" spans="3:4">
      <c r="C368" s="92"/>
      <c r="D368" s="93"/>
    </row>
    <row r="369" spans="3:4">
      <c r="C369" s="92"/>
      <c r="D369" s="93"/>
    </row>
    <row r="370" spans="3:4">
      <c r="C370" s="92"/>
      <c r="D370" s="93"/>
    </row>
    <row r="371" spans="3:4">
      <c r="C371" s="92"/>
      <c r="D371" s="93"/>
    </row>
    <row r="372" spans="3:4">
      <c r="C372" s="92"/>
      <c r="D372" s="93"/>
    </row>
    <row r="373" spans="3:4">
      <c r="C373" s="92"/>
      <c r="D373" s="93"/>
    </row>
    <row r="374" spans="3:4">
      <c r="C374" s="92"/>
      <c r="D374" s="93"/>
    </row>
    <row r="375" spans="3:4">
      <c r="C375" s="92"/>
      <c r="D375" s="93"/>
    </row>
    <row r="376" spans="3:4">
      <c r="C376" s="92"/>
      <c r="D376" s="93"/>
    </row>
    <row r="377" spans="3:4">
      <c r="C377" s="92"/>
      <c r="D377" s="93"/>
    </row>
    <row r="378" spans="3:4">
      <c r="C378" s="92"/>
      <c r="D378" s="93"/>
    </row>
    <row r="379" spans="3:4">
      <c r="C379" s="92"/>
      <c r="D379" s="93"/>
    </row>
    <row r="380" spans="3:4">
      <c r="C380" s="92"/>
      <c r="D380" s="93"/>
    </row>
    <row r="381" spans="3:4">
      <c r="C381" s="92"/>
      <c r="D381" s="93"/>
    </row>
    <row r="382" spans="3:4">
      <c r="C382" s="92"/>
      <c r="D382" s="93"/>
    </row>
    <row r="383" spans="3:4">
      <c r="C383" s="92"/>
      <c r="D383" s="93"/>
    </row>
    <row r="384" spans="3:4">
      <c r="C384" s="92"/>
      <c r="D384" s="93"/>
    </row>
    <row r="385" spans="3:4">
      <c r="C385" s="92"/>
      <c r="D385" s="93"/>
    </row>
    <row r="386" spans="3:4">
      <c r="C386" s="92"/>
      <c r="D386" s="93"/>
    </row>
    <row r="387" spans="3:4">
      <c r="C387" s="92"/>
      <c r="D387" s="93"/>
    </row>
    <row r="388" spans="3:4">
      <c r="C388" s="92"/>
      <c r="D388" s="93"/>
    </row>
    <row r="389" spans="3:4">
      <c r="C389" s="92"/>
      <c r="D389" s="93"/>
    </row>
    <row r="390" spans="3:4">
      <c r="C390" s="92"/>
      <c r="D390" s="93"/>
    </row>
    <row r="391" spans="3:4">
      <c r="C391" s="92"/>
      <c r="D391" s="93"/>
    </row>
    <row r="392" spans="3:4">
      <c r="C392" s="92"/>
      <c r="D392" s="93"/>
    </row>
    <row r="393" spans="3:4">
      <c r="C393" s="92"/>
      <c r="D393" s="93"/>
    </row>
    <row r="394" spans="3:4">
      <c r="C394" s="92"/>
      <c r="D394" s="93"/>
    </row>
    <row r="395" spans="3:4">
      <c r="C395" s="92"/>
      <c r="D395" s="93"/>
    </row>
    <row r="396" spans="3:4">
      <c r="C396" s="92"/>
      <c r="D396" s="93"/>
    </row>
    <row r="397" spans="3:4">
      <c r="C397" s="92"/>
      <c r="D397" s="93"/>
    </row>
    <row r="398" spans="3:4">
      <c r="C398" s="92"/>
      <c r="D398" s="93"/>
    </row>
    <row r="399" spans="3:4">
      <c r="C399" s="92"/>
      <c r="D399" s="93"/>
    </row>
    <row r="400" spans="3:4">
      <c r="C400" s="92"/>
      <c r="D400" s="93"/>
    </row>
    <row r="401" spans="3:4">
      <c r="C401" s="92"/>
      <c r="D401" s="93"/>
    </row>
    <row r="402" spans="3:4">
      <c r="C402" s="92"/>
      <c r="D402" s="93"/>
    </row>
    <row r="403" spans="3:4">
      <c r="C403" s="92"/>
      <c r="D403" s="93"/>
    </row>
    <row r="404" spans="3:4">
      <c r="C404" s="92"/>
      <c r="D404" s="93"/>
    </row>
    <row r="405" spans="3:4">
      <c r="C405" s="92"/>
      <c r="D405" s="93"/>
    </row>
    <row r="406" spans="3:4">
      <c r="C406" s="92"/>
      <c r="D406" s="93"/>
    </row>
    <row r="407" spans="3:4">
      <c r="C407" s="92"/>
      <c r="D407" s="93"/>
    </row>
    <row r="408" spans="3:4">
      <c r="C408" s="92"/>
      <c r="D408" s="93"/>
    </row>
    <row r="409" spans="3:4">
      <c r="C409" s="92"/>
      <c r="D409" s="93"/>
    </row>
    <row r="410" spans="3:4">
      <c r="C410" s="92"/>
      <c r="D410" s="93"/>
    </row>
    <row r="411" spans="3:4">
      <c r="C411" s="92"/>
      <c r="D411" s="93"/>
    </row>
    <row r="412" spans="3:4">
      <c r="C412" s="92"/>
      <c r="D412" s="93"/>
    </row>
    <row r="413" spans="3:4">
      <c r="C413" s="92"/>
      <c r="D413" s="93"/>
    </row>
    <row r="414" spans="3:4">
      <c r="C414" s="92"/>
      <c r="D414" s="93"/>
    </row>
    <row r="415" spans="3:4">
      <c r="C415" s="92"/>
      <c r="D415" s="93"/>
    </row>
    <row r="416" spans="3:4">
      <c r="C416" s="92"/>
      <c r="D416" s="93"/>
    </row>
    <row r="417" spans="3:4">
      <c r="C417" s="92"/>
      <c r="D417" s="93"/>
    </row>
    <row r="418" spans="3:4">
      <c r="C418" s="92"/>
      <c r="D418" s="93"/>
    </row>
    <row r="419" spans="3:4">
      <c r="C419" s="92"/>
      <c r="D419" s="93"/>
    </row>
    <row r="420" spans="3:4">
      <c r="C420" s="92"/>
      <c r="D420" s="93"/>
    </row>
    <row r="421" spans="3:4">
      <c r="C421" s="92"/>
      <c r="D421" s="93"/>
    </row>
    <row r="422" spans="3:4">
      <c r="C422" s="92"/>
      <c r="D422" s="93"/>
    </row>
    <row r="423" spans="3:4">
      <c r="C423" s="92"/>
      <c r="D423" s="93"/>
    </row>
    <row r="424" spans="3:4">
      <c r="C424" s="92"/>
      <c r="D424" s="93"/>
    </row>
    <row r="425" spans="3:4">
      <c r="C425" s="92"/>
      <c r="D425" s="93"/>
    </row>
    <row r="426" spans="3:4">
      <c r="C426" s="92"/>
      <c r="D426" s="93"/>
    </row>
    <row r="427" spans="3:4">
      <c r="C427" s="92"/>
      <c r="D427" s="93"/>
    </row>
    <row r="428" spans="3:4">
      <c r="C428" s="92"/>
      <c r="D428" s="93"/>
    </row>
    <row r="429" spans="3:4">
      <c r="C429" s="92"/>
      <c r="D429" s="93"/>
    </row>
    <row r="430" spans="3:4">
      <c r="C430" s="92"/>
      <c r="D430" s="93"/>
    </row>
    <row r="431" spans="3:4">
      <c r="C431" s="92"/>
      <c r="D431" s="93"/>
    </row>
    <row r="432" spans="3:4">
      <c r="C432" s="92"/>
      <c r="D432" s="93"/>
    </row>
    <row r="433" spans="3:4">
      <c r="C433" s="92"/>
      <c r="D433" s="93"/>
    </row>
    <row r="434" spans="3:4">
      <c r="C434" s="92"/>
      <c r="D434" s="93"/>
    </row>
    <row r="435" spans="3:4">
      <c r="C435" s="92"/>
      <c r="D435" s="93"/>
    </row>
    <row r="436" spans="3:4">
      <c r="C436" s="92"/>
      <c r="D436" s="93"/>
    </row>
    <row r="437" spans="3:4">
      <c r="C437" s="92"/>
      <c r="D437" s="93"/>
    </row>
    <row r="438" spans="3:4">
      <c r="C438" s="92"/>
      <c r="D438" s="93"/>
    </row>
    <row r="439" spans="3:4">
      <c r="C439" s="92"/>
      <c r="D439" s="93"/>
    </row>
    <row r="440" spans="3:4">
      <c r="C440" s="92"/>
      <c r="D440" s="93"/>
    </row>
    <row r="441" spans="3:4">
      <c r="C441" s="92"/>
      <c r="D441" s="93"/>
    </row>
    <row r="442" spans="3:4">
      <c r="C442" s="92"/>
      <c r="D442" s="93"/>
    </row>
    <row r="443" spans="3:4">
      <c r="C443" s="92"/>
      <c r="D443" s="93"/>
    </row>
    <row r="444" spans="3:4">
      <c r="C444" s="92"/>
      <c r="D444" s="93"/>
    </row>
    <row r="445" spans="3:4">
      <c r="C445" s="92"/>
      <c r="D445" s="93"/>
    </row>
    <row r="446" spans="3:4">
      <c r="C446" s="92"/>
      <c r="D446" s="93"/>
    </row>
    <row r="447" spans="3:4">
      <c r="C447" s="92"/>
      <c r="D447" s="93"/>
    </row>
    <row r="448" spans="3:4">
      <c r="C448" s="92"/>
      <c r="D448" s="93"/>
    </row>
    <row r="449" spans="3:4">
      <c r="C449" s="92"/>
      <c r="D449" s="93"/>
    </row>
    <row r="450" spans="3:4">
      <c r="C450" s="92"/>
      <c r="D450" s="93"/>
    </row>
    <row r="451" spans="3:4">
      <c r="C451" s="92"/>
      <c r="D451" s="93"/>
    </row>
    <row r="452" spans="3:4">
      <c r="C452" s="92"/>
      <c r="D452" s="93"/>
    </row>
    <row r="453" spans="3:4">
      <c r="C453" s="92"/>
      <c r="D453" s="93"/>
    </row>
    <row r="454" spans="3:4">
      <c r="C454" s="92"/>
      <c r="D454" s="93"/>
    </row>
    <row r="455" spans="3:4">
      <c r="C455" s="92"/>
      <c r="D455" s="93"/>
    </row>
    <row r="456" spans="3:4">
      <c r="C456" s="92"/>
      <c r="D456" s="93"/>
    </row>
    <row r="457" spans="3:4">
      <c r="C457" s="92"/>
      <c r="D457" s="93"/>
    </row>
    <row r="458" spans="3:4">
      <c r="C458" s="92"/>
      <c r="D458" s="93"/>
    </row>
    <row r="459" spans="3:4">
      <c r="C459" s="92"/>
      <c r="D459" s="93"/>
    </row>
    <row r="460" spans="3:4">
      <c r="C460" s="92"/>
      <c r="D460" s="93"/>
    </row>
    <row r="461" spans="3:4">
      <c r="C461" s="92"/>
      <c r="D461" s="93"/>
    </row>
    <row r="462" spans="3:4">
      <c r="C462" s="92"/>
      <c r="D462" s="93"/>
    </row>
    <row r="463" spans="3:4">
      <c r="C463" s="92"/>
      <c r="D463" s="93"/>
    </row>
    <row r="464" spans="3:4">
      <c r="C464" s="92"/>
      <c r="D464" s="93"/>
    </row>
    <row r="465" spans="3:4">
      <c r="C465" s="92"/>
      <c r="D465" s="93"/>
    </row>
    <row r="466" spans="3:4">
      <c r="C466" s="92"/>
      <c r="D466" s="93"/>
    </row>
    <row r="467" spans="3:4">
      <c r="C467" s="92"/>
      <c r="D467" s="93"/>
    </row>
    <row r="468" spans="3:4">
      <c r="C468" s="92"/>
      <c r="D468" s="93"/>
    </row>
    <row r="469" spans="3:4">
      <c r="C469" s="92"/>
      <c r="D469" s="93"/>
    </row>
    <row r="470" spans="3:4">
      <c r="C470" s="92"/>
      <c r="D470" s="93"/>
    </row>
    <row r="471" spans="3:4">
      <c r="C471" s="92"/>
      <c r="D471" s="93"/>
    </row>
    <row r="472" spans="3:4">
      <c r="C472" s="92"/>
      <c r="D472" s="93"/>
    </row>
    <row r="473" spans="3:4">
      <c r="C473" s="92"/>
      <c r="D473" s="93"/>
    </row>
    <row r="474" spans="3:4">
      <c r="C474" s="92"/>
      <c r="D474" s="93"/>
    </row>
    <row r="475" spans="3:4">
      <c r="C475" s="92"/>
      <c r="D475" s="93"/>
    </row>
    <row r="476" spans="3:4">
      <c r="C476" s="92"/>
      <c r="D476" s="93"/>
    </row>
    <row r="477" spans="3:4">
      <c r="C477" s="92"/>
      <c r="D477" s="93"/>
    </row>
    <row r="478" spans="3:4">
      <c r="C478" s="92"/>
      <c r="D478" s="93"/>
    </row>
    <row r="479" spans="3:4">
      <c r="C479" s="92"/>
      <c r="D479" s="93"/>
    </row>
    <row r="480" spans="3:4">
      <c r="C480" s="92"/>
      <c r="D480" s="93"/>
    </row>
    <row r="481" spans="3:4">
      <c r="C481" s="92"/>
      <c r="D481" s="93"/>
    </row>
    <row r="482" spans="3:4">
      <c r="C482" s="92"/>
      <c r="D482" s="93"/>
    </row>
    <row r="483" spans="3:4">
      <c r="C483" s="92"/>
      <c r="D483" s="93"/>
    </row>
    <row r="484" spans="3:4">
      <c r="C484" s="92"/>
      <c r="D484" s="93"/>
    </row>
    <row r="485" spans="3:4">
      <c r="C485" s="92"/>
      <c r="D485" s="93"/>
    </row>
    <row r="486" spans="3:4">
      <c r="C486" s="92"/>
      <c r="D486" s="93"/>
    </row>
    <row r="487" spans="3:4">
      <c r="C487" s="92"/>
      <c r="D487" s="93"/>
    </row>
    <row r="488" spans="3:4">
      <c r="C488" s="92"/>
      <c r="D488" s="93"/>
    </row>
    <row r="489" spans="3:4">
      <c r="C489" s="92"/>
      <c r="D489" s="93"/>
    </row>
    <row r="490" spans="3:4">
      <c r="C490" s="92"/>
      <c r="D490" s="93"/>
    </row>
    <row r="491" spans="3:4">
      <c r="C491" s="92"/>
      <c r="D491" s="93"/>
    </row>
    <row r="492" spans="3:4">
      <c r="C492" s="92"/>
      <c r="D492" s="93"/>
    </row>
    <row r="493" spans="3:4">
      <c r="C493" s="92"/>
      <c r="D493" s="93"/>
    </row>
    <row r="494" spans="3:4">
      <c r="C494" s="92"/>
      <c r="D494" s="93"/>
    </row>
    <row r="495" spans="3:4">
      <c r="C495" s="92"/>
      <c r="D495" s="93"/>
    </row>
    <row r="496" spans="3:4">
      <c r="C496" s="92"/>
      <c r="D496" s="93"/>
    </row>
    <row r="497" spans="3:4">
      <c r="C497" s="92"/>
      <c r="D497" s="93"/>
    </row>
    <row r="498" spans="3:4">
      <c r="C498" s="92"/>
      <c r="D498" s="93"/>
    </row>
    <row r="499" spans="3:4">
      <c r="C499" s="92"/>
      <c r="D499" s="93"/>
    </row>
    <row r="500" spans="3:4">
      <c r="C500" s="92"/>
      <c r="D500" s="93"/>
    </row>
    <row r="501" spans="3:4">
      <c r="C501" s="92"/>
      <c r="D501" s="93"/>
    </row>
    <row r="502" spans="3:4">
      <c r="C502" s="92"/>
      <c r="D502" s="93"/>
    </row>
    <row r="503" spans="3:4">
      <c r="C503" s="92"/>
      <c r="D503" s="93"/>
    </row>
    <row r="504" spans="3:4">
      <c r="C504" s="92"/>
      <c r="D504" s="93"/>
    </row>
    <row r="505" spans="3:4">
      <c r="C505" s="92"/>
      <c r="D505" s="93"/>
    </row>
    <row r="506" spans="3:4">
      <c r="C506" s="92"/>
      <c r="D506" s="93"/>
    </row>
    <row r="507" spans="3:4">
      <c r="C507" s="92"/>
      <c r="D507" s="93"/>
    </row>
    <row r="508" spans="3:4">
      <c r="C508" s="92"/>
      <c r="D508" s="93"/>
    </row>
    <row r="509" spans="3:4">
      <c r="C509" s="92"/>
      <c r="D509" s="93"/>
    </row>
    <row r="510" spans="3:4">
      <c r="C510" s="92"/>
      <c r="D510" s="93"/>
    </row>
    <row r="511" spans="3:4">
      <c r="C511" s="92"/>
      <c r="D511" s="93"/>
    </row>
    <row r="512" spans="3:4">
      <c r="C512" s="92"/>
      <c r="D512" s="93"/>
    </row>
    <row r="513" spans="3:4">
      <c r="C513" s="92"/>
      <c r="D513" s="93"/>
    </row>
    <row r="514" spans="3:4">
      <c r="C514" s="92"/>
      <c r="D514" s="93"/>
    </row>
    <row r="515" spans="3:4">
      <c r="C515" s="92"/>
      <c r="D515" s="93"/>
    </row>
    <row r="516" spans="3:4">
      <c r="C516" s="92"/>
      <c r="D516" s="93"/>
    </row>
    <row r="517" spans="3:4">
      <c r="C517" s="92"/>
      <c r="D517" s="93"/>
    </row>
    <row r="518" spans="3:4">
      <c r="C518" s="92"/>
      <c r="D518" s="93"/>
    </row>
    <row r="519" spans="3:4">
      <c r="C519" s="92"/>
      <c r="D519" s="93"/>
    </row>
    <row r="520" spans="3:4">
      <c r="C520" s="92"/>
      <c r="D520" s="93"/>
    </row>
    <row r="521" spans="3:4">
      <c r="C521" s="92"/>
      <c r="D521" s="93"/>
    </row>
    <row r="522" spans="3:4">
      <c r="C522" s="92"/>
      <c r="D522" s="93"/>
    </row>
    <row r="523" spans="3:4">
      <c r="C523" s="92"/>
      <c r="D523" s="93"/>
    </row>
    <row r="524" spans="3:4">
      <c r="C524" s="92"/>
      <c r="D524" s="93"/>
    </row>
    <row r="525" spans="3:4">
      <c r="C525" s="92"/>
      <c r="D525" s="93"/>
    </row>
    <row r="526" spans="3:4">
      <c r="C526" s="92"/>
      <c r="D526" s="93"/>
    </row>
    <row r="527" spans="3:4">
      <c r="C527" s="92"/>
      <c r="D527" s="93"/>
    </row>
    <row r="528" spans="3:4">
      <c r="C528" s="92"/>
      <c r="D528" s="93"/>
    </row>
    <row r="529" spans="3:4">
      <c r="C529" s="92"/>
      <c r="D529" s="93"/>
    </row>
    <row r="530" spans="3:4">
      <c r="C530" s="92"/>
      <c r="D530" s="93"/>
    </row>
    <row r="531" spans="3:4">
      <c r="C531" s="92"/>
      <c r="D531" s="93"/>
    </row>
    <row r="532" spans="3:4">
      <c r="C532" s="92"/>
      <c r="D532" s="93"/>
    </row>
    <row r="533" spans="3:4">
      <c r="C533" s="92"/>
      <c r="D533" s="93"/>
    </row>
    <row r="534" spans="3:4">
      <c r="C534" s="92"/>
      <c r="D534" s="93"/>
    </row>
    <row r="535" spans="3:4">
      <c r="C535" s="92"/>
      <c r="D535" s="93"/>
    </row>
    <row r="536" spans="3:4">
      <c r="C536" s="92"/>
      <c r="D536" s="93"/>
    </row>
    <row r="537" spans="3:4">
      <c r="C537" s="92"/>
      <c r="D537" s="93"/>
    </row>
    <row r="538" spans="3:4">
      <c r="C538" s="92"/>
      <c r="D538" s="93"/>
    </row>
    <row r="539" spans="3:4">
      <c r="C539" s="92"/>
      <c r="D539" s="93"/>
    </row>
    <row r="540" spans="3:4">
      <c r="C540" s="92"/>
      <c r="D540" s="93"/>
    </row>
    <row r="541" spans="3:4">
      <c r="C541" s="92"/>
      <c r="D541" s="93"/>
    </row>
    <row r="542" spans="3:4">
      <c r="C542" s="92"/>
      <c r="D542" s="93"/>
    </row>
    <row r="543" spans="3:4">
      <c r="C543" s="92"/>
      <c r="D543" s="93"/>
    </row>
    <row r="544" spans="3:4">
      <c r="C544" s="92"/>
      <c r="D544" s="93"/>
    </row>
    <row r="545" spans="3:4">
      <c r="C545" s="92"/>
      <c r="D545" s="93"/>
    </row>
    <row r="546" spans="3:4">
      <c r="C546" s="92"/>
      <c r="D546" s="93"/>
    </row>
    <row r="547" spans="3:4">
      <c r="C547" s="92"/>
      <c r="D547" s="93"/>
    </row>
    <row r="548" spans="3:4">
      <c r="C548" s="92"/>
      <c r="D548" s="93"/>
    </row>
    <row r="549" spans="3:4">
      <c r="C549" s="92"/>
      <c r="D549" s="93"/>
    </row>
    <row r="550" spans="3:4">
      <c r="C550" s="92"/>
      <c r="D550" s="93"/>
    </row>
    <row r="551" spans="3:4">
      <c r="C551" s="92"/>
      <c r="D551" s="93"/>
    </row>
    <row r="552" spans="3:4">
      <c r="C552" s="92"/>
      <c r="D552" s="93"/>
    </row>
    <row r="553" spans="3:4">
      <c r="C553" s="92"/>
      <c r="D553" s="93"/>
    </row>
    <row r="554" spans="3:4">
      <c r="C554" s="92"/>
      <c r="D554" s="93"/>
    </row>
    <row r="555" spans="3:4">
      <c r="C555" s="92"/>
      <c r="D555" s="93"/>
    </row>
    <row r="556" spans="3:4">
      <c r="C556" s="92"/>
      <c r="D556" s="93"/>
    </row>
    <row r="557" spans="3:4">
      <c r="C557" s="92"/>
      <c r="D557" s="93"/>
    </row>
    <row r="558" spans="3:4">
      <c r="C558" s="92"/>
      <c r="D558" s="93"/>
    </row>
    <row r="559" spans="3:4">
      <c r="C559" s="92"/>
      <c r="D559" s="93"/>
    </row>
    <row r="560" spans="3:4">
      <c r="C560" s="92"/>
      <c r="D560" s="93"/>
    </row>
    <row r="561" spans="3:4">
      <c r="C561" s="92"/>
      <c r="D561" s="93"/>
    </row>
    <row r="562" spans="3:4">
      <c r="C562" s="92"/>
      <c r="D562" s="93"/>
    </row>
    <row r="563" spans="3:4">
      <c r="C563" s="92"/>
      <c r="D563" s="93"/>
    </row>
    <row r="564" spans="3:4">
      <c r="C564" s="92"/>
      <c r="D564" s="93"/>
    </row>
    <row r="565" spans="3:4">
      <c r="C565" s="92"/>
      <c r="D565" s="93"/>
    </row>
    <row r="566" spans="3:4">
      <c r="C566" s="92"/>
      <c r="D566" s="93"/>
    </row>
    <row r="567" spans="3:4">
      <c r="C567" s="92"/>
      <c r="D567" s="93"/>
    </row>
    <row r="568" spans="3:4">
      <c r="C568" s="92"/>
      <c r="D568" s="93"/>
    </row>
    <row r="569" spans="3:4">
      <c r="C569" s="92"/>
      <c r="D569" s="93"/>
    </row>
    <row r="570" spans="3:4">
      <c r="C570" s="92"/>
      <c r="D570" s="93"/>
    </row>
    <row r="571" spans="3:4">
      <c r="C571" s="92"/>
      <c r="D571" s="93"/>
    </row>
    <row r="572" spans="3:4">
      <c r="C572" s="92"/>
      <c r="D572" s="93"/>
    </row>
    <row r="573" spans="3:4">
      <c r="C573" s="92"/>
      <c r="D573" s="93"/>
    </row>
    <row r="574" spans="3:4">
      <c r="C574" s="92"/>
      <c r="D574" s="93"/>
    </row>
    <row r="575" spans="3:4">
      <c r="C575" s="92"/>
      <c r="D575" s="93"/>
    </row>
    <row r="576" spans="3:4">
      <c r="C576" s="92"/>
      <c r="D576" s="93"/>
    </row>
    <row r="577" spans="3:4">
      <c r="C577" s="92"/>
      <c r="D577" s="93"/>
    </row>
    <row r="578" spans="3:4">
      <c r="C578" s="92"/>
      <c r="D578" s="93"/>
    </row>
    <row r="579" spans="3:4">
      <c r="C579" s="92"/>
      <c r="D579" s="93"/>
    </row>
    <row r="580" spans="3:4">
      <c r="C580" s="92"/>
      <c r="D580" s="93"/>
    </row>
    <row r="581" spans="3:4">
      <c r="C581" s="92"/>
      <c r="D581" s="93"/>
    </row>
    <row r="582" spans="3:4">
      <c r="C582" s="92"/>
      <c r="D582" s="93"/>
    </row>
    <row r="583" spans="3:4">
      <c r="C583" s="92"/>
      <c r="D583" s="93"/>
    </row>
    <row r="584" spans="3:4">
      <c r="C584" s="92"/>
      <c r="D584" s="93"/>
    </row>
    <row r="585" spans="3:4">
      <c r="C585" s="92"/>
      <c r="D585" s="93"/>
    </row>
    <row r="586" spans="3:4">
      <c r="C586" s="92"/>
      <c r="D586" s="93"/>
    </row>
    <row r="587" spans="3:4">
      <c r="C587" s="92"/>
      <c r="D587" s="93"/>
    </row>
    <row r="588" spans="3:4">
      <c r="C588" s="92"/>
      <c r="D588" s="93"/>
    </row>
    <row r="589" spans="3:4">
      <c r="C589" s="92"/>
      <c r="D589" s="93"/>
    </row>
    <row r="590" spans="3:4">
      <c r="C590" s="92"/>
      <c r="D590" s="93"/>
    </row>
    <row r="591" spans="3:4">
      <c r="C591" s="92"/>
      <c r="D591" s="93"/>
    </row>
    <row r="592" spans="3:4">
      <c r="C592" s="92"/>
      <c r="D592" s="93"/>
    </row>
    <row r="593" spans="3:4">
      <c r="C593" s="92"/>
      <c r="D593" s="93"/>
    </row>
    <row r="594" spans="3:4">
      <c r="C594" s="92"/>
      <c r="D594" s="93"/>
    </row>
    <row r="595" spans="3:4">
      <c r="C595" s="92"/>
      <c r="D595" s="93"/>
    </row>
    <row r="596" spans="3:4">
      <c r="C596" s="92"/>
      <c r="D596" s="93"/>
    </row>
    <row r="597" spans="3:4">
      <c r="C597" s="92"/>
      <c r="D597" s="93"/>
    </row>
    <row r="598" spans="3:4">
      <c r="C598" s="92"/>
      <c r="D598" s="93"/>
    </row>
    <row r="599" spans="3:4">
      <c r="C599" s="92"/>
      <c r="D599" s="93"/>
    </row>
    <row r="600" spans="3:4">
      <c r="C600" s="92"/>
      <c r="D600" s="93"/>
    </row>
    <row r="601" spans="3:4">
      <c r="C601" s="92"/>
      <c r="D601" s="93"/>
    </row>
    <row r="602" spans="3:4">
      <c r="C602" s="92"/>
      <c r="D602" s="93"/>
    </row>
    <row r="603" spans="3:4">
      <c r="C603" s="92"/>
      <c r="D603" s="93"/>
    </row>
    <row r="604" spans="3:4">
      <c r="C604" s="92"/>
      <c r="D604" s="93"/>
    </row>
    <row r="605" spans="3:4">
      <c r="C605" s="92"/>
      <c r="D605" s="93"/>
    </row>
    <row r="606" spans="3:4">
      <c r="C606" s="92"/>
      <c r="D606" s="93"/>
    </row>
    <row r="607" spans="3:4">
      <c r="C607" s="92"/>
      <c r="D607" s="93"/>
    </row>
    <row r="608" spans="3:4">
      <c r="C608" s="92"/>
      <c r="D608" s="93"/>
    </row>
    <row r="609" spans="3:4">
      <c r="C609" s="92"/>
      <c r="D609" s="93"/>
    </row>
    <row r="610" spans="3:4">
      <c r="C610" s="92"/>
      <c r="D610" s="93"/>
    </row>
    <row r="611" spans="3:4">
      <c r="C611" s="92"/>
      <c r="D611" s="93"/>
    </row>
    <row r="612" spans="3:4">
      <c r="C612" s="92"/>
      <c r="D612" s="93"/>
    </row>
    <row r="613" spans="3:4">
      <c r="C613" s="92"/>
      <c r="D613" s="93"/>
    </row>
    <row r="614" spans="3:4">
      <c r="C614" s="92"/>
      <c r="D614" s="93"/>
    </row>
    <row r="615" spans="3:4">
      <c r="C615" s="92"/>
      <c r="D615" s="93"/>
    </row>
    <row r="616" spans="3:4">
      <c r="C616" s="92"/>
      <c r="D616" s="93"/>
    </row>
    <row r="617" spans="3:4">
      <c r="C617" s="92"/>
      <c r="D617" s="93"/>
    </row>
    <row r="618" spans="3:4">
      <c r="C618" s="92"/>
      <c r="D618" s="93"/>
    </row>
    <row r="619" spans="3:4">
      <c r="C619" s="92"/>
      <c r="D619" s="93"/>
    </row>
    <row r="620" spans="3:4">
      <c r="C620" s="92"/>
      <c r="D620" s="93"/>
    </row>
    <row r="621" spans="3:4">
      <c r="C621" s="92"/>
      <c r="D621" s="93"/>
    </row>
    <row r="622" spans="3:4">
      <c r="C622" s="92"/>
      <c r="D622" s="93"/>
    </row>
    <row r="623" spans="3:4">
      <c r="C623" s="92"/>
      <c r="D623" s="93"/>
    </row>
    <row r="624" spans="3:4">
      <c r="C624" s="92"/>
      <c r="D624" s="93"/>
    </row>
    <row r="625" spans="3:4">
      <c r="C625" s="92"/>
      <c r="D625" s="93"/>
    </row>
    <row r="626" spans="3:4">
      <c r="C626" s="92"/>
      <c r="D626" s="93"/>
    </row>
    <row r="627" spans="3:4">
      <c r="C627" s="92"/>
      <c r="D627" s="93"/>
    </row>
    <row r="628" spans="3:4">
      <c r="C628" s="92"/>
      <c r="D628" s="93"/>
    </row>
    <row r="629" spans="3:4">
      <c r="C629" s="92"/>
      <c r="D629" s="93"/>
    </row>
    <row r="630" spans="3:4">
      <c r="C630" s="92"/>
      <c r="D630" s="93"/>
    </row>
    <row r="631" spans="3:4">
      <c r="C631" s="92"/>
      <c r="D631" s="93"/>
    </row>
    <row r="632" spans="3:4">
      <c r="C632" s="92"/>
      <c r="D632" s="93"/>
    </row>
    <row r="633" spans="3:4">
      <c r="C633" s="92"/>
      <c r="D633" s="93"/>
    </row>
    <row r="634" spans="3:4">
      <c r="C634" s="92"/>
      <c r="D634" s="93"/>
    </row>
    <row r="635" spans="3:4">
      <c r="C635" s="92"/>
      <c r="D635" s="93"/>
    </row>
    <row r="636" spans="3:4">
      <c r="C636" s="92"/>
      <c r="D636" s="93"/>
    </row>
    <row r="637" spans="3:4">
      <c r="C637" s="92"/>
      <c r="D637" s="93"/>
    </row>
    <row r="638" spans="3:4">
      <c r="C638" s="92"/>
      <c r="D638" s="93"/>
    </row>
    <row r="639" spans="3:4">
      <c r="C639" s="92"/>
      <c r="D639" s="93"/>
    </row>
    <row r="640" spans="3:4">
      <c r="C640" s="92"/>
      <c r="D640" s="93"/>
    </row>
    <row r="641" spans="3:4">
      <c r="C641" s="92"/>
      <c r="D641" s="93"/>
    </row>
    <row r="642" spans="3:4">
      <c r="C642" s="92"/>
      <c r="D642" s="93"/>
    </row>
    <row r="643" spans="3:4">
      <c r="C643" s="92"/>
      <c r="D643" s="93"/>
    </row>
    <row r="644" spans="3:4">
      <c r="C644" s="92"/>
      <c r="D644" s="93"/>
    </row>
    <row r="645" spans="3:4">
      <c r="C645" s="92"/>
      <c r="D645" s="93"/>
    </row>
    <row r="646" spans="3:4">
      <c r="C646" s="92"/>
      <c r="D646" s="93"/>
    </row>
    <row r="647" spans="3:4">
      <c r="C647" s="92"/>
      <c r="D647" s="93"/>
    </row>
    <row r="648" spans="3:4">
      <c r="C648" s="92"/>
      <c r="D648" s="93"/>
    </row>
    <row r="649" spans="3:4">
      <c r="C649" s="92"/>
      <c r="D649" s="93"/>
    </row>
    <row r="650" spans="3:4">
      <c r="C650" s="92"/>
      <c r="D650" s="93"/>
    </row>
    <row r="651" spans="3:4">
      <c r="C651" s="92"/>
      <c r="D651" s="93"/>
    </row>
    <row r="652" spans="3:4">
      <c r="C652" s="92"/>
      <c r="D652" s="93"/>
    </row>
    <row r="653" spans="3:4">
      <c r="C653" s="92"/>
      <c r="D653" s="93"/>
    </row>
    <row r="654" spans="3:4">
      <c r="C654" s="92"/>
      <c r="D654" s="93"/>
    </row>
    <row r="655" spans="3:4">
      <c r="C655" s="92"/>
      <c r="D655" s="93"/>
    </row>
    <row r="656" spans="3:4">
      <c r="C656" s="92"/>
      <c r="D656" s="93"/>
    </row>
    <row r="657" spans="3:4">
      <c r="C657" s="92"/>
      <c r="D657" s="93"/>
    </row>
    <row r="658" spans="3:4">
      <c r="C658" s="92"/>
      <c r="D658" s="93"/>
    </row>
    <row r="659" spans="3:4">
      <c r="C659" s="92"/>
      <c r="D659" s="93"/>
    </row>
    <row r="660" spans="3:4">
      <c r="C660" s="92"/>
      <c r="D660" s="93"/>
    </row>
    <row r="661" spans="3:4">
      <c r="C661" s="92"/>
      <c r="D661" s="93"/>
    </row>
    <row r="662" spans="3:4">
      <c r="C662" s="92"/>
      <c r="D662" s="93"/>
    </row>
    <row r="663" spans="3:4">
      <c r="C663" s="92"/>
      <c r="D663" s="93"/>
    </row>
    <row r="664" spans="3:4">
      <c r="C664" s="92"/>
      <c r="D664" s="93"/>
    </row>
    <row r="665" spans="3:4">
      <c r="C665" s="92"/>
      <c r="D665" s="93"/>
    </row>
    <row r="666" spans="3:4">
      <c r="C666" s="92"/>
      <c r="D666" s="93"/>
    </row>
    <row r="667" spans="3:4">
      <c r="C667" s="92"/>
      <c r="D667" s="93"/>
    </row>
    <row r="668" spans="3:4">
      <c r="C668" s="92"/>
      <c r="D668" s="93"/>
    </row>
    <row r="669" spans="3:4">
      <c r="C669" s="92"/>
      <c r="D669" s="93"/>
    </row>
    <row r="670" spans="3:4">
      <c r="C670" s="92"/>
      <c r="D670" s="93"/>
    </row>
    <row r="671" spans="3:4">
      <c r="C671" s="92"/>
      <c r="D671" s="93"/>
    </row>
    <row r="672" spans="3:4">
      <c r="C672" s="92"/>
      <c r="D672" s="93"/>
    </row>
    <row r="673" spans="3:4">
      <c r="C673" s="92"/>
      <c r="D673" s="93"/>
    </row>
    <row r="674" spans="3:4">
      <c r="C674" s="92"/>
      <c r="D674" s="93"/>
    </row>
    <row r="675" spans="3:4">
      <c r="C675" s="92"/>
      <c r="D675" s="93"/>
    </row>
    <row r="676" spans="3:4">
      <c r="C676" s="92"/>
      <c r="D676" s="93"/>
    </row>
    <row r="677" spans="3:4">
      <c r="C677" s="92"/>
      <c r="D677" s="93"/>
    </row>
    <row r="678" spans="3:4">
      <c r="C678" s="92"/>
      <c r="D678" s="93"/>
    </row>
    <row r="679" spans="3:4">
      <c r="C679" s="92"/>
      <c r="D679" s="93"/>
    </row>
    <row r="680" spans="3:4">
      <c r="C680" s="92"/>
      <c r="D680" s="93"/>
    </row>
    <row r="681" spans="3:4">
      <c r="C681" s="92"/>
      <c r="D681" s="93"/>
    </row>
    <row r="682" spans="3:4">
      <c r="C682" s="92"/>
      <c r="D682" s="93"/>
    </row>
    <row r="683" spans="3:4">
      <c r="C683" s="92"/>
      <c r="D683" s="93"/>
    </row>
    <row r="684" spans="3:4">
      <c r="C684" s="92"/>
      <c r="D684" s="93"/>
    </row>
    <row r="685" spans="3:4">
      <c r="C685" s="92"/>
      <c r="D685" s="93"/>
    </row>
    <row r="686" spans="3:4">
      <c r="C686" s="92"/>
      <c r="D686" s="93"/>
    </row>
    <row r="687" spans="3:4">
      <c r="C687" s="92"/>
      <c r="D687" s="93"/>
    </row>
    <row r="688" spans="3:4">
      <c r="C688" s="92"/>
      <c r="D688" s="93"/>
    </row>
    <row r="689" spans="3:4">
      <c r="C689" s="92"/>
      <c r="D689" s="93"/>
    </row>
    <row r="690" spans="3:4">
      <c r="C690" s="92"/>
      <c r="D690" s="93"/>
    </row>
    <row r="691" spans="3:4">
      <c r="C691" s="92"/>
      <c r="D691" s="93"/>
    </row>
    <row r="692" spans="3:4">
      <c r="C692" s="92"/>
      <c r="D692" s="93"/>
    </row>
    <row r="693" spans="3:4">
      <c r="C693" s="92"/>
      <c r="D693" s="93"/>
    </row>
    <row r="694" spans="3:4">
      <c r="C694" s="92"/>
      <c r="D694" s="93"/>
    </row>
    <row r="695" spans="3:4">
      <c r="C695" s="92"/>
      <c r="D695" s="93"/>
    </row>
    <row r="696" spans="3:4">
      <c r="C696" s="92"/>
      <c r="D696" s="93"/>
    </row>
    <row r="697" spans="3:4">
      <c r="C697" s="92"/>
      <c r="D697" s="93"/>
    </row>
    <row r="698" spans="3:4">
      <c r="C698" s="92"/>
      <c r="D698" s="93"/>
    </row>
    <row r="699" spans="3:4">
      <c r="C699" s="92"/>
      <c r="D699" s="93"/>
    </row>
    <row r="700" spans="3:4">
      <c r="C700" s="92"/>
      <c r="D700" s="93"/>
    </row>
    <row r="701" spans="3:4">
      <c r="C701" s="92"/>
      <c r="D701" s="93"/>
    </row>
    <row r="702" spans="3:4">
      <c r="C702" s="92"/>
      <c r="D702" s="93"/>
    </row>
    <row r="703" spans="3:4">
      <c r="C703" s="92"/>
      <c r="D703" s="93"/>
    </row>
    <row r="704" spans="3:4">
      <c r="C704" s="92"/>
      <c r="D704" s="93"/>
    </row>
    <row r="705" spans="3:4">
      <c r="C705" s="92"/>
      <c r="D705" s="93"/>
    </row>
    <row r="706" spans="3:4">
      <c r="C706" s="92"/>
      <c r="D706" s="93"/>
    </row>
    <row r="707" spans="3:4">
      <c r="C707" s="92"/>
      <c r="D707" s="93"/>
    </row>
    <row r="708" spans="3:4">
      <c r="C708" s="92"/>
      <c r="D708" s="93"/>
    </row>
    <row r="709" spans="3:4">
      <c r="C709" s="92"/>
      <c r="D709" s="93"/>
    </row>
    <row r="710" spans="3:4">
      <c r="C710" s="92"/>
      <c r="D710" s="93"/>
    </row>
    <row r="711" spans="3:4">
      <c r="C711" s="92"/>
      <c r="D711" s="93"/>
    </row>
    <row r="712" spans="3:4">
      <c r="C712" s="92"/>
      <c r="D712" s="93"/>
    </row>
    <row r="713" spans="3:4">
      <c r="C713" s="92"/>
      <c r="D713" s="93"/>
    </row>
    <row r="714" spans="3:4">
      <c r="C714" s="92"/>
      <c r="D714" s="93"/>
    </row>
    <row r="715" spans="3:4">
      <c r="C715" s="92"/>
      <c r="D715" s="93"/>
    </row>
    <row r="716" spans="3:4">
      <c r="C716" s="92"/>
      <c r="D716" s="93"/>
    </row>
    <row r="717" spans="3:4">
      <c r="C717" s="92"/>
      <c r="D717" s="93"/>
    </row>
    <row r="718" spans="3:4">
      <c r="C718" s="92"/>
      <c r="D718" s="93"/>
    </row>
    <row r="719" spans="3:4">
      <c r="C719" s="92"/>
      <c r="D719" s="93"/>
    </row>
    <row r="720" spans="3:4">
      <c r="C720" s="92"/>
      <c r="D720" s="93"/>
    </row>
    <row r="721" spans="3:4">
      <c r="C721" s="92"/>
      <c r="D721" s="93"/>
    </row>
    <row r="722" spans="3:4">
      <c r="C722" s="92"/>
      <c r="D722" s="93"/>
    </row>
    <row r="723" spans="3:4">
      <c r="C723" s="92"/>
      <c r="D723" s="93"/>
    </row>
    <row r="724" spans="3:4">
      <c r="C724" s="92"/>
      <c r="D724" s="93"/>
    </row>
    <row r="725" spans="3:4">
      <c r="C725" s="92"/>
      <c r="D725" s="93"/>
    </row>
    <row r="726" spans="3:4">
      <c r="C726" s="92"/>
      <c r="D726" s="93"/>
    </row>
    <row r="727" spans="3:4">
      <c r="C727" s="92"/>
      <c r="D727" s="93"/>
    </row>
    <row r="728" spans="3:4">
      <c r="C728" s="92"/>
      <c r="D728" s="93"/>
    </row>
    <row r="729" spans="3:4">
      <c r="C729" s="92"/>
      <c r="D729" s="93"/>
    </row>
    <row r="730" spans="3:4">
      <c r="C730" s="92"/>
      <c r="D730" s="93"/>
    </row>
    <row r="731" spans="3:4">
      <c r="C731" s="92"/>
      <c r="D731" s="93"/>
    </row>
    <row r="732" spans="3:4">
      <c r="C732" s="92"/>
      <c r="D732" s="93"/>
    </row>
    <row r="733" spans="3:4">
      <c r="C733" s="92"/>
      <c r="D733" s="93"/>
    </row>
    <row r="734" spans="3:4">
      <c r="C734" s="92"/>
      <c r="D734" s="93"/>
    </row>
    <row r="735" spans="3:4">
      <c r="C735" s="92"/>
      <c r="D735" s="93"/>
    </row>
    <row r="736" spans="3:4">
      <c r="C736" s="92"/>
      <c r="D736" s="93"/>
    </row>
    <row r="737" spans="3:4">
      <c r="C737" s="92"/>
      <c r="D737" s="93"/>
    </row>
    <row r="738" spans="3:4">
      <c r="C738" s="92"/>
      <c r="D738" s="93"/>
    </row>
    <row r="739" spans="3:4">
      <c r="C739" s="92"/>
      <c r="D739" s="93"/>
    </row>
    <row r="740" spans="3:4">
      <c r="C740" s="92"/>
      <c r="D740" s="93"/>
    </row>
    <row r="741" spans="3:4">
      <c r="C741" s="92"/>
      <c r="D741" s="93"/>
    </row>
    <row r="742" spans="3:4">
      <c r="C742" s="92"/>
      <c r="D742" s="93"/>
    </row>
    <row r="743" spans="3:4">
      <c r="C743" s="92"/>
      <c r="D743" s="93"/>
    </row>
    <row r="744" spans="3:4">
      <c r="C744" s="92"/>
      <c r="D744" s="93"/>
    </row>
    <row r="745" spans="3:4">
      <c r="C745" s="92"/>
      <c r="D745" s="93"/>
    </row>
    <row r="746" spans="3:4">
      <c r="C746" s="92"/>
      <c r="D746" s="93"/>
    </row>
    <row r="747" spans="3:4">
      <c r="C747" s="92"/>
      <c r="D747" s="93"/>
    </row>
    <row r="748" spans="3:4">
      <c r="C748" s="92"/>
      <c r="D748" s="93"/>
    </row>
    <row r="749" spans="3:4">
      <c r="C749" s="92"/>
      <c r="D749" s="93"/>
    </row>
    <row r="750" spans="3:4">
      <c r="C750" s="92"/>
      <c r="D750" s="93"/>
    </row>
    <row r="751" spans="3:4">
      <c r="C751" s="92"/>
      <c r="D751" s="93"/>
    </row>
    <row r="752" spans="3:4">
      <c r="C752" s="92"/>
      <c r="D752" s="93"/>
    </row>
    <row r="753" spans="3:4">
      <c r="C753" s="92"/>
      <c r="D753" s="93"/>
    </row>
    <row r="754" spans="3:4">
      <c r="C754" s="92"/>
      <c r="D754" s="93"/>
    </row>
    <row r="755" spans="3:4">
      <c r="C755" s="92"/>
      <c r="D755" s="93"/>
    </row>
    <row r="756" spans="3:4">
      <c r="C756" s="92"/>
      <c r="D756" s="93"/>
    </row>
    <row r="757" spans="3:4">
      <c r="C757" s="92"/>
      <c r="D757" s="93"/>
    </row>
    <row r="758" spans="3:4">
      <c r="C758" s="92"/>
      <c r="D758" s="93"/>
    </row>
    <row r="759" spans="3:4">
      <c r="C759" s="92"/>
      <c r="D759" s="93"/>
    </row>
    <row r="760" spans="3:4">
      <c r="C760" s="92"/>
      <c r="D760" s="93"/>
    </row>
    <row r="761" spans="3:4">
      <c r="C761" s="92"/>
      <c r="D761" s="93"/>
    </row>
    <row r="762" spans="3:4">
      <c r="C762" s="92"/>
      <c r="D762" s="93"/>
    </row>
    <row r="763" spans="3:4">
      <c r="C763" s="92"/>
      <c r="D763" s="93"/>
    </row>
    <row r="764" spans="3:4">
      <c r="C764" s="92"/>
      <c r="D764" s="93"/>
    </row>
    <row r="765" spans="3:4">
      <c r="C765" s="92"/>
      <c r="D765" s="93"/>
    </row>
    <row r="766" spans="3:4">
      <c r="C766" s="92"/>
      <c r="D766" s="93"/>
    </row>
    <row r="767" spans="3:4">
      <c r="C767" s="92"/>
      <c r="D767" s="93"/>
    </row>
    <row r="768" spans="3:4">
      <c r="C768" s="92"/>
      <c r="D768" s="93"/>
    </row>
    <row r="769" spans="3:4">
      <c r="C769" s="92"/>
      <c r="D769" s="93"/>
    </row>
    <row r="770" spans="3:4">
      <c r="C770" s="92"/>
      <c r="D770" s="93"/>
    </row>
    <row r="771" spans="3:4">
      <c r="C771" s="92"/>
      <c r="D771" s="93"/>
    </row>
    <row r="772" spans="3:4">
      <c r="C772" s="92"/>
      <c r="D772" s="93"/>
    </row>
    <row r="773" spans="3:4">
      <c r="C773" s="92"/>
      <c r="D773" s="93"/>
    </row>
    <row r="774" spans="3:4">
      <c r="C774" s="92"/>
      <c r="D774" s="93"/>
    </row>
    <row r="775" spans="3:4">
      <c r="C775" s="92"/>
      <c r="D775" s="93"/>
    </row>
    <row r="776" spans="3:4">
      <c r="C776" s="92"/>
      <c r="D776" s="93"/>
    </row>
    <row r="777" spans="3:4">
      <c r="C777" s="92"/>
      <c r="D777" s="93"/>
    </row>
    <row r="778" spans="3:4">
      <c r="C778" s="92"/>
      <c r="D778" s="93"/>
    </row>
    <row r="779" spans="3:4">
      <c r="C779" s="92"/>
      <c r="D779" s="93"/>
    </row>
    <row r="780" spans="3:4">
      <c r="C780" s="92"/>
      <c r="D780" s="93"/>
    </row>
    <row r="781" spans="3:4">
      <c r="C781" s="92"/>
      <c r="D781" s="93"/>
    </row>
    <row r="782" spans="3:4">
      <c r="C782" s="92"/>
      <c r="D782" s="93"/>
    </row>
    <row r="783" spans="3:4">
      <c r="C783" s="92"/>
      <c r="D783" s="93"/>
    </row>
    <row r="784" spans="3:4">
      <c r="C784" s="92"/>
      <c r="D784" s="93"/>
    </row>
    <row r="785" spans="3:4">
      <c r="C785" s="92"/>
      <c r="D785" s="93"/>
    </row>
    <row r="786" spans="3:4">
      <c r="C786" s="92"/>
      <c r="D786" s="93"/>
    </row>
    <row r="787" spans="3:4">
      <c r="C787" s="92"/>
      <c r="D787" s="93"/>
    </row>
    <row r="788" spans="3:4">
      <c r="C788" s="92"/>
      <c r="D788" s="93"/>
    </row>
    <row r="789" spans="3:4">
      <c r="C789" s="92"/>
      <c r="D789" s="93"/>
    </row>
    <row r="790" spans="3:4">
      <c r="C790" s="92"/>
      <c r="D790" s="93"/>
    </row>
    <row r="791" spans="3:4">
      <c r="C791" s="92"/>
      <c r="D791" s="93"/>
    </row>
    <row r="792" spans="3:4">
      <c r="C792" s="92"/>
      <c r="D792" s="93"/>
    </row>
    <row r="793" spans="3:4">
      <c r="C793" s="92"/>
      <c r="D793" s="93"/>
    </row>
    <row r="794" spans="3:4">
      <c r="C794" s="92"/>
      <c r="D794" s="93"/>
    </row>
    <row r="795" spans="3:4">
      <c r="C795" s="92"/>
      <c r="D795" s="93"/>
    </row>
    <row r="796" spans="3:4">
      <c r="C796" s="92"/>
      <c r="D796" s="93"/>
    </row>
    <row r="797" spans="3:4">
      <c r="C797" s="92"/>
      <c r="D797" s="93"/>
    </row>
    <row r="798" spans="3:4">
      <c r="C798" s="92"/>
      <c r="D798" s="93"/>
    </row>
    <row r="799" spans="3:4">
      <c r="C799" s="92"/>
      <c r="D799" s="93"/>
    </row>
    <row r="800" spans="3:4">
      <c r="C800" s="92"/>
      <c r="D800" s="93"/>
    </row>
    <row r="801" spans="3:4">
      <c r="C801" s="92"/>
      <c r="D801" s="93"/>
    </row>
    <row r="802" spans="3:4">
      <c r="C802" s="92"/>
      <c r="D802" s="93"/>
    </row>
    <row r="803" spans="3:4">
      <c r="C803" s="92"/>
      <c r="D803" s="93"/>
    </row>
    <row r="804" spans="3:4">
      <c r="C804" s="92"/>
      <c r="D804" s="93"/>
    </row>
    <row r="805" spans="3:4">
      <c r="C805" s="92"/>
      <c r="D805" s="93"/>
    </row>
    <row r="806" spans="3:4">
      <c r="C806" s="92"/>
      <c r="D806" s="93"/>
    </row>
    <row r="807" spans="3:4">
      <c r="C807" s="92"/>
      <c r="D807" s="93"/>
    </row>
    <row r="808" spans="3:4">
      <c r="C808" s="92"/>
      <c r="D808" s="93"/>
    </row>
    <row r="809" spans="3:4">
      <c r="C809" s="92"/>
      <c r="D809" s="93"/>
    </row>
    <row r="810" spans="3:4">
      <c r="C810" s="92"/>
      <c r="D810" s="93"/>
    </row>
    <row r="811" spans="3:4">
      <c r="C811" s="92"/>
      <c r="D811" s="93"/>
    </row>
    <row r="812" spans="3:4">
      <c r="C812" s="92"/>
      <c r="D812" s="93"/>
    </row>
    <row r="813" spans="3:4">
      <c r="C813" s="92"/>
      <c r="D813" s="93"/>
    </row>
    <row r="814" spans="3:4">
      <c r="C814" s="92"/>
      <c r="D814" s="93"/>
    </row>
    <row r="815" spans="3:4">
      <c r="C815" s="92"/>
      <c r="D815" s="93"/>
    </row>
    <row r="816" spans="3:4">
      <c r="C816" s="92"/>
      <c r="D816" s="93"/>
    </row>
    <row r="817" spans="3:4">
      <c r="C817" s="92"/>
      <c r="D817" s="93"/>
    </row>
    <row r="818" spans="3:4">
      <c r="C818" s="92"/>
      <c r="D818" s="93"/>
    </row>
    <row r="819" spans="3:4">
      <c r="C819" s="92"/>
      <c r="D819" s="93"/>
    </row>
    <row r="820" spans="3:4">
      <c r="C820" s="92"/>
      <c r="D820" s="93"/>
    </row>
    <row r="821" spans="3:4">
      <c r="C821" s="92"/>
      <c r="D821" s="93"/>
    </row>
    <row r="822" spans="3:4">
      <c r="C822" s="92"/>
      <c r="D822" s="93"/>
    </row>
    <row r="823" spans="3:4">
      <c r="C823" s="92"/>
      <c r="D823" s="93"/>
    </row>
    <row r="824" spans="3:4">
      <c r="C824" s="92"/>
      <c r="D824" s="93"/>
    </row>
    <row r="825" spans="3:4">
      <c r="C825" s="92"/>
      <c r="D825" s="93"/>
    </row>
    <row r="826" spans="3:4">
      <c r="C826" s="92"/>
      <c r="D826" s="93"/>
    </row>
    <row r="827" spans="3:4">
      <c r="C827" s="92"/>
      <c r="D827" s="93"/>
    </row>
    <row r="828" spans="3:4">
      <c r="C828" s="92"/>
      <c r="D828" s="93"/>
    </row>
    <row r="829" spans="3:4">
      <c r="C829" s="92"/>
      <c r="D829" s="93"/>
    </row>
    <row r="830" spans="3:4">
      <c r="C830" s="92"/>
      <c r="D830" s="93"/>
    </row>
    <row r="831" spans="3:4">
      <c r="C831" s="92"/>
      <c r="D831" s="93"/>
    </row>
    <row r="832" spans="3:4">
      <c r="C832" s="92"/>
      <c r="D832" s="93"/>
    </row>
    <row r="833" spans="3:4">
      <c r="C833" s="92"/>
      <c r="D833" s="93"/>
    </row>
    <row r="834" spans="3:4">
      <c r="C834" s="92"/>
      <c r="D834" s="93"/>
    </row>
    <row r="835" spans="3:4">
      <c r="C835" s="92"/>
      <c r="D835" s="93"/>
    </row>
    <row r="836" spans="3:4">
      <c r="C836" s="92"/>
      <c r="D836" s="93"/>
    </row>
    <row r="837" spans="3:4">
      <c r="C837" s="92"/>
      <c r="D837" s="93"/>
    </row>
    <row r="838" spans="3:4">
      <c r="C838" s="92"/>
      <c r="D838" s="93"/>
    </row>
    <row r="839" spans="3:4">
      <c r="C839" s="92"/>
      <c r="D839" s="93"/>
    </row>
    <row r="840" spans="3:4">
      <c r="C840" s="92"/>
      <c r="D840" s="93"/>
    </row>
    <row r="841" spans="3:4">
      <c r="C841" s="92"/>
      <c r="D841" s="93"/>
    </row>
    <row r="842" spans="3:4">
      <c r="C842" s="92"/>
      <c r="D842" s="93"/>
    </row>
    <row r="843" spans="3:4">
      <c r="C843" s="92"/>
      <c r="D843" s="93"/>
    </row>
    <row r="844" spans="3:4">
      <c r="C844" s="92"/>
      <c r="D844" s="93"/>
    </row>
    <row r="845" spans="3:4">
      <c r="C845" s="92"/>
      <c r="D845" s="93"/>
    </row>
    <row r="846" spans="3:4">
      <c r="C846" s="92"/>
      <c r="D846" s="93"/>
    </row>
    <row r="847" spans="3:4">
      <c r="C847" s="92"/>
      <c r="D847" s="93"/>
    </row>
    <row r="848" spans="3:4">
      <c r="C848" s="92"/>
      <c r="D848" s="93"/>
    </row>
    <row r="849" spans="3:4">
      <c r="C849" s="92"/>
      <c r="D849" s="93"/>
    </row>
    <row r="850" spans="3:4">
      <c r="C850" s="92"/>
      <c r="D850" s="93"/>
    </row>
    <row r="851" spans="3:4">
      <c r="C851" s="92"/>
      <c r="D851" s="93"/>
    </row>
    <row r="852" spans="3:4">
      <c r="C852" s="92"/>
      <c r="D852" s="93"/>
    </row>
    <row r="853" spans="3:4">
      <c r="C853" s="92"/>
      <c r="D853" s="93"/>
    </row>
    <row r="854" spans="3:4">
      <c r="C854" s="92"/>
      <c r="D854" s="93"/>
    </row>
    <row r="855" spans="3:4">
      <c r="C855" s="92"/>
      <c r="D855" s="93"/>
    </row>
    <row r="856" spans="3:4">
      <c r="C856" s="92"/>
      <c r="D856" s="93"/>
    </row>
    <row r="857" spans="3:4">
      <c r="C857" s="92"/>
      <c r="D857" s="93"/>
    </row>
    <row r="858" spans="3:4">
      <c r="C858" s="92"/>
      <c r="D858" s="93"/>
    </row>
    <row r="859" spans="3:4">
      <c r="C859" s="92"/>
      <c r="D859" s="93"/>
    </row>
    <row r="860" spans="3:4">
      <c r="C860" s="92"/>
      <c r="D860" s="93"/>
    </row>
    <row r="861" spans="3:4">
      <c r="C861" s="92"/>
      <c r="D861" s="93"/>
    </row>
    <row r="862" spans="3:4">
      <c r="C862" s="92"/>
      <c r="D862" s="93"/>
    </row>
    <row r="863" spans="3:4">
      <c r="C863" s="92"/>
      <c r="D863" s="93"/>
    </row>
    <row r="864" spans="3:4">
      <c r="C864" s="92"/>
      <c r="D864" s="93"/>
    </row>
    <row r="865" spans="3:4">
      <c r="C865" s="92"/>
      <c r="D865" s="93"/>
    </row>
    <row r="866" spans="3:4">
      <c r="C866" s="92"/>
      <c r="D866" s="93"/>
    </row>
    <row r="867" spans="3:4">
      <c r="C867" s="92"/>
      <c r="D867" s="93"/>
    </row>
    <row r="868" spans="3:4">
      <c r="C868" s="92"/>
      <c r="D868" s="93"/>
    </row>
    <row r="869" spans="3:4">
      <c r="C869" s="92"/>
      <c r="D869" s="93"/>
    </row>
    <row r="870" spans="3:4">
      <c r="C870" s="92"/>
      <c r="D870" s="93"/>
    </row>
    <row r="871" spans="3:4">
      <c r="C871" s="92"/>
      <c r="D871" s="93"/>
    </row>
    <row r="872" spans="3:4">
      <c r="C872" s="92"/>
      <c r="D872" s="93"/>
    </row>
    <row r="873" spans="3:4">
      <c r="C873" s="92"/>
      <c r="D873" s="93"/>
    </row>
    <row r="874" spans="3:4">
      <c r="C874" s="92"/>
      <c r="D874" s="93"/>
    </row>
    <row r="875" spans="3:4">
      <c r="C875" s="92"/>
      <c r="D875" s="93"/>
    </row>
    <row r="876" spans="3:4">
      <c r="C876" s="92"/>
      <c r="D876" s="93"/>
    </row>
    <row r="877" spans="3:4">
      <c r="C877" s="92"/>
      <c r="D877" s="93"/>
    </row>
    <row r="878" spans="3:4">
      <c r="C878" s="92"/>
      <c r="D878" s="93"/>
    </row>
    <row r="879" spans="3:4">
      <c r="C879" s="92"/>
      <c r="D879" s="93"/>
    </row>
    <row r="880" spans="3:4">
      <c r="C880" s="92"/>
      <c r="D880" s="93"/>
    </row>
    <row r="881" spans="3:4">
      <c r="C881" s="92"/>
      <c r="D881" s="93"/>
    </row>
    <row r="882" spans="3:4">
      <c r="C882" s="92"/>
      <c r="D882" s="93"/>
    </row>
    <row r="883" spans="3:4">
      <c r="C883" s="92"/>
      <c r="D883" s="93"/>
    </row>
    <row r="884" spans="3:4">
      <c r="C884" s="92"/>
      <c r="D884" s="93"/>
    </row>
    <row r="885" spans="3:4">
      <c r="C885" s="92"/>
      <c r="D885" s="93"/>
    </row>
    <row r="886" spans="3:4">
      <c r="C886" s="92"/>
      <c r="D886" s="93"/>
    </row>
    <row r="887" spans="3:4">
      <c r="C887" s="92"/>
      <c r="D887" s="93"/>
    </row>
    <row r="888" spans="3:4">
      <c r="C888" s="92"/>
      <c r="D888" s="93"/>
    </row>
    <row r="889" spans="3:4">
      <c r="C889" s="92"/>
      <c r="D889" s="93"/>
    </row>
    <row r="890" spans="3:4">
      <c r="C890" s="92"/>
      <c r="D890" s="93"/>
    </row>
    <row r="891" spans="3:4">
      <c r="C891" s="92"/>
      <c r="D891" s="93"/>
    </row>
    <row r="892" spans="3:4">
      <c r="C892" s="92"/>
      <c r="D892" s="93"/>
    </row>
    <row r="893" spans="3:4">
      <c r="C893" s="92"/>
      <c r="D893" s="93"/>
    </row>
    <row r="894" spans="3:4">
      <c r="C894" s="92"/>
      <c r="D894" s="93"/>
    </row>
    <row r="895" spans="3:4">
      <c r="C895" s="92"/>
      <c r="D895" s="93"/>
    </row>
    <row r="896" spans="3:4">
      <c r="C896" s="92"/>
      <c r="D896" s="93"/>
    </row>
    <row r="897" spans="3:4">
      <c r="C897" s="92"/>
      <c r="D897" s="93"/>
    </row>
    <row r="898" spans="3:4">
      <c r="C898" s="92"/>
      <c r="D898" s="93"/>
    </row>
    <row r="899" spans="3:4">
      <c r="C899" s="92"/>
      <c r="D899" s="93"/>
    </row>
    <row r="900" spans="3:4">
      <c r="C900" s="92"/>
      <c r="D900" s="93"/>
    </row>
    <row r="901" spans="3:4">
      <c r="C901" s="92"/>
      <c r="D901" s="93"/>
    </row>
    <row r="902" spans="3:4">
      <c r="C902" s="92"/>
      <c r="D902" s="93"/>
    </row>
    <row r="903" spans="3:4">
      <c r="C903" s="92"/>
      <c r="D903" s="93"/>
    </row>
    <row r="904" spans="3:4">
      <c r="C904" s="92"/>
      <c r="D904" s="93"/>
    </row>
    <row r="905" spans="3:4">
      <c r="C905" s="92"/>
      <c r="D905" s="93"/>
    </row>
    <row r="906" spans="3:4">
      <c r="C906" s="92"/>
      <c r="D906" s="93"/>
    </row>
    <row r="907" spans="3:4">
      <c r="C907" s="92"/>
      <c r="D907" s="93"/>
    </row>
    <row r="908" spans="3:4">
      <c r="C908" s="92"/>
      <c r="D908" s="93"/>
    </row>
    <row r="909" spans="3:4">
      <c r="C909" s="92"/>
      <c r="D909" s="93"/>
    </row>
    <row r="910" spans="3:4">
      <c r="C910" s="92"/>
      <c r="D910" s="93"/>
    </row>
    <row r="911" spans="3:4">
      <c r="C911" s="92"/>
      <c r="D911" s="93"/>
    </row>
    <row r="912" spans="3:4">
      <c r="C912" s="92"/>
      <c r="D912" s="93"/>
    </row>
    <row r="913" spans="3:4">
      <c r="C913" s="92"/>
      <c r="D913" s="93"/>
    </row>
    <row r="914" spans="3:4">
      <c r="C914" s="92"/>
      <c r="D914" s="93"/>
    </row>
    <row r="915" spans="3:4">
      <c r="C915" s="92"/>
      <c r="D915" s="93"/>
    </row>
    <row r="916" spans="3:4">
      <c r="C916" s="92"/>
      <c r="D916" s="93"/>
    </row>
    <row r="917" spans="3:4">
      <c r="C917" s="92"/>
      <c r="D917" s="93"/>
    </row>
    <row r="918" spans="3:4">
      <c r="C918" s="92"/>
      <c r="D918" s="93"/>
    </row>
    <row r="919" spans="3:4">
      <c r="C919" s="92"/>
      <c r="D919" s="93"/>
    </row>
    <row r="920" spans="3:4">
      <c r="C920" s="92"/>
      <c r="D920" s="93"/>
    </row>
    <row r="921" spans="3:4">
      <c r="C921" s="92"/>
      <c r="D921" s="93"/>
    </row>
    <row r="922" spans="3:4">
      <c r="C922" s="92"/>
      <c r="D922" s="93"/>
    </row>
    <row r="923" spans="3:4">
      <c r="C923" s="92"/>
      <c r="D923" s="93"/>
    </row>
    <row r="924" spans="3:4">
      <c r="C924" s="92"/>
      <c r="D924" s="93"/>
    </row>
    <row r="925" spans="3:4">
      <c r="C925" s="92"/>
      <c r="D925" s="93"/>
    </row>
    <row r="926" spans="3:4">
      <c r="C926" s="92"/>
      <c r="D926" s="93"/>
    </row>
    <row r="927" spans="3:4">
      <c r="C927" s="92"/>
      <c r="D927" s="93"/>
    </row>
    <row r="928" spans="3:4">
      <c r="C928" s="92"/>
      <c r="D928" s="93"/>
    </row>
    <row r="929" spans="3:4">
      <c r="C929" s="92"/>
      <c r="D929" s="93"/>
    </row>
    <row r="930" spans="3:4">
      <c r="C930" s="92"/>
      <c r="D930" s="93"/>
    </row>
    <row r="931" spans="3:4">
      <c r="C931" s="92"/>
      <c r="D931" s="93"/>
    </row>
    <row r="932" spans="3:4">
      <c r="C932" s="92"/>
      <c r="D932" s="93"/>
    </row>
    <row r="933" spans="3:4">
      <c r="C933" s="92"/>
      <c r="D933" s="93"/>
    </row>
    <row r="934" spans="3:4">
      <c r="C934" s="92"/>
      <c r="D934" s="93"/>
    </row>
    <row r="935" spans="3:4">
      <c r="C935" s="92"/>
      <c r="D935" s="93"/>
    </row>
    <row r="936" spans="3:4">
      <c r="C936" s="92"/>
      <c r="D936" s="93"/>
    </row>
    <row r="937" spans="3:4">
      <c r="C937" s="92"/>
      <c r="D937" s="93"/>
    </row>
    <row r="938" spans="3:4">
      <c r="C938" s="92"/>
      <c r="D938" s="93"/>
    </row>
    <row r="939" spans="3:4">
      <c r="C939" s="92"/>
      <c r="D939" s="93"/>
    </row>
    <row r="940" spans="3:4">
      <c r="C940" s="92"/>
      <c r="D940" s="93"/>
    </row>
    <row r="941" spans="3:4">
      <c r="C941" s="92"/>
      <c r="D941" s="93"/>
    </row>
    <row r="942" spans="3:4">
      <c r="C942" s="92"/>
      <c r="D942" s="93"/>
    </row>
    <row r="943" spans="3:4">
      <c r="C943" s="92"/>
      <c r="D943" s="93"/>
    </row>
    <row r="944" spans="3:4">
      <c r="C944" s="92"/>
      <c r="D944" s="93"/>
    </row>
    <row r="945" spans="3:4">
      <c r="C945" s="92"/>
      <c r="D945" s="93"/>
    </row>
    <row r="946" spans="3:4">
      <c r="C946" s="92"/>
      <c r="D946" s="93"/>
    </row>
    <row r="947" spans="3:4">
      <c r="C947" s="92"/>
      <c r="D947" s="93"/>
    </row>
    <row r="948" spans="3:4">
      <c r="C948" s="92"/>
      <c r="D948" s="93"/>
    </row>
    <row r="949" spans="3:4">
      <c r="C949" s="92"/>
      <c r="D949" s="93"/>
    </row>
    <row r="950" spans="3:4">
      <c r="C950" s="92"/>
      <c r="D950" s="93"/>
    </row>
    <row r="951" spans="3:4">
      <c r="C951" s="92"/>
      <c r="D951" s="93"/>
    </row>
    <row r="952" spans="3:4">
      <c r="C952" s="92"/>
      <c r="D952" s="93"/>
    </row>
    <row r="953" spans="3:4">
      <c r="C953" s="92"/>
      <c r="D953" s="93"/>
    </row>
    <row r="954" spans="3:4">
      <c r="C954" s="92"/>
      <c r="D954" s="93"/>
    </row>
    <row r="955" spans="3:4">
      <c r="C955" s="92"/>
      <c r="D955" s="93"/>
    </row>
    <row r="956" spans="3:4">
      <c r="C956" s="92"/>
      <c r="D956" s="93"/>
    </row>
    <row r="957" spans="3:4">
      <c r="C957" s="92"/>
      <c r="D957" s="93"/>
    </row>
    <row r="958" spans="3:4">
      <c r="C958" s="92"/>
      <c r="D958" s="93"/>
    </row>
    <row r="959" spans="3:4">
      <c r="C959" s="92"/>
      <c r="D959" s="93"/>
    </row>
    <row r="960" spans="3:4">
      <c r="C960" s="92"/>
      <c r="D960" s="93"/>
    </row>
    <row r="961" spans="3:4">
      <c r="C961" s="92"/>
      <c r="D961" s="93"/>
    </row>
    <row r="962" spans="3:4">
      <c r="C962" s="92"/>
      <c r="D962" s="93"/>
    </row>
    <row r="963" spans="3:4">
      <c r="C963" s="92"/>
      <c r="D963" s="93"/>
    </row>
    <row r="964" spans="3:4">
      <c r="C964" s="92"/>
      <c r="D964" s="93"/>
    </row>
    <row r="965" spans="3:4">
      <c r="C965" s="92"/>
      <c r="D965" s="93"/>
    </row>
    <row r="966" spans="3:4">
      <c r="C966" s="92"/>
      <c r="D966" s="93"/>
    </row>
    <row r="967" spans="3:4">
      <c r="C967" s="92"/>
      <c r="D967" s="93"/>
    </row>
    <row r="968" spans="3:4">
      <c r="C968" s="92"/>
      <c r="D968" s="93"/>
    </row>
    <row r="969" spans="3:4">
      <c r="C969" s="92"/>
      <c r="D969" s="93"/>
    </row>
    <row r="970" spans="3:4">
      <c r="C970" s="92"/>
      <c r="D970" s="93"/>
    </row>
    <row r="971" spans="3:4">
      <c r="C971" s="92"/>
      <c r="D971" s="93"/>
    </row>
    <row r="972" spans="3:4">
      <c r="C972" s="92"/>
      <c r="D972" s="93"/>
    </row>
    <row r="973" spans="3:4">
      <c r="C973" s="92"/>
      <c r="D973" s="93"/>
    </row>
    <row r="974" spans="3:4">
      <c r="C974" s="92"/>
      <c r="D974" s="93"/>
    </row>
    <row r="975" spans="3:4">
      <c r="C975" s="92"/>
      <c r="D975" s="93"/>
    </row>
    <row r="976" spans="3:4">
      <c r="C976" s="92"/>
      <c r="D976" s="93"/>
    </row>
    <row r="977" spans="3:4">
      <c r="C977" s="92"/>
      <c r="D977" s="93"/>
    </row>
    <row r="978" spans="3:4">
      <c r="C978" s="92"/>
      <c r="D978" s="93"/>
    </row>
    <row r="979" spans="3:4">
      <c r="C979" s="92"/>
      <c r="D979" s="93"/>
    </row>
    <row r="980" spans="3:4">
      <c r="C980" s="92"/>
      <c r="D980" s="93"/>
    </row>
    <row r="981" spans="3:4">
      <c r="C981" s="92"/>
      <c r="D981" s="93"/>
    </row>
    <row r="982" spans="3:4">
      <c r="C982" s="92"/>
      <c r="D982" s="93"/>
    </row>
    <row r="983" spans="3:4">
      <c r="C983" s="92"/>
      <c r="D983" s="93"/>
    </row>
    <row r="984" spans="3:4">
      <c r="C984" s="92"/>
      <c r="D984" s="93"/>
    </row>
    <row r="985" spans="3:4">
      <c r="C985" s="92"/>
      <c r="D985" s="93"/>
    </row>
    <row r="986" spans="3:4">
      <c r="C986" s="92"/>
      <c r="D986" s="93"/>
    </row>
    <row r="987" spans="3:4">
      <c r="C987" s="92"/>
      <c r="D987" s="93"/>
    </row>
    <row r="988" spans="3:4">
      <c r="C988" s="92"/>
      <c r="D988" s="93"/>
    </row>
    <row r="989" spans="3:4">
      <c r="C989" s="92"/>
      <c r="D989" s="93"/>
    </row>
    <row r="990" spans="3:4">
      <c r="C990" s="92"/>
      <c r="D990" s="93"/>
    </row>
    <row r="991" spans="3:4">
      <c r="C991" s="92"/>
      <c r="D991" s="93"/>
    </row>
    <row r="992" spans="3:4">
      <c r="C992" s="92"/>
      <c r="D992" s="93"/>
    </row>
    <row r="993" spans="3:4">
      <c r="C993" s="92"/>
      <c r="D993" s="93"/>
    </row>
    <row r="994" spans="3:4">
      <c r="C994" s="92"/>
      <c r="D994" s="93"/>
    </row>
    <row r="995" spans="3:4">
      <c r="C995" s="92"/>
      <c r="D995" s="93"/>
    </row>
    <row r="996" spans="3:4">
      <c r="C996" s="92"/>
      <c r="D996" s="93"/>
    </row>
    <row r="997" spans="3:4">
      <c r="C997" s="92"/>
      <c r="D997" s="93"/>
    </row>
    <row r="998" spans="3:4">
      <c r="C998" s="92"/>
      <c r="D998" s="93"/>
    </row>
    <row r="999" spans="3:4">
      <c r="C999" s="92"/>
      <c r="D999" s="93"/>
    </row>
    <row r="1000" spans="3:4">
      <c r="C1000" s="92"/>
      <c r="D1000" s="93"/>
    </row>
    <row r="1001" spans="3:4">
      <c r="C1001" s="92"/>
      <c r="D1001" s="93"/>
    </row>
    <row r="1002" spans="3:4">
      <c r="C1002" s="92"/>
      <c r="D1002" s="93"/>
    </row>
    <row r="1003" spans="3:4">
      <c r="C1003" s="92"/>
      <c r="D1003" s="93"/>
    </row>
    <row r="1004" spans="3:4">
      <c r="C1004" s="92"/>
      <c r="D1004" s="93"/>
    </row>
    <row r="1005" spans="3:4">
      <c r="C1005" s="92"/>
      <c r="D1005" s="93"/>
    </row>
    <row r="1006" spans="3:4">
      <c r="C1006" s="92"/>
      <c r="D1006" s="93"/>
    </row>
    <row r="1007" spans="3:4">
      <c r="C1007" s="92"/>
      <c r="D1007" s="93"/>
    </row>
    <row r="1008" spans="3:4">
      <c r="C1008" s="92"/>
      <c r="D1008" s="93"/>
    </row>
    <row r="1009" spans="3:4">
      <c r="C1009" s="92"/>
      <c r="D1009" s="93"/>
    </row>
    <row r="1010" spans="3:4">
      <c r="C1010" s="92"/>
      <c r="D1010" s="93"/>
    </row>
    <row r="1011" spans="3:4">
      <c r="C1011" s="92"/>
      <c r="D1011" s="93"/>
    </row>
    <row r="1012" spans="3:4">
      <c r="C1012" s="92"/>
      <c r="D1012" s="93"/>
    </row>
    <row r="1013" spans="3:4">
      <c r="C1013" s="92"/>
      <c r="D1013" s="93"/>
    </row>
    <row r="1014" spans="3:4">
      <c r="C1014" s="92"/>
      <c r="D1014" s="93"/>
    </row>
    <row r="1015" spans="3:4">
      <c r="C1015" s="92"/>
      <c r="D1015" s="93"/>
    </row>
    <row r="1016" spans="3:4">
      <c r="C1016" s="92"/>
      <c r="D1016" s="93"/>
    </row>
    <row r="1017" spans="3:4">
      <c r="C1017" s="92"/>
      <c r="D1017" s="93"/>
    </row>
    <row r="1018" spans="3:4">
      <c r="C1018" s="92"/>
      <c r="D1018" s="93"/>
    </row>
    <row r="1019" spans="3:4">
      <c r="C1019" s="92"/>
      <c r="D1019" s="93"/>
    </row>
    <row r="1020" spans="3:4">
      <c r="C1020" s="92"/>
      <c r="D1020" s="93"/>
    </row>
    <row r="1021" spans="3:4">
      <c r="C1021" s="92"/>
      <c r="D1021" s="93"/>
    </row>
    <row r="1022" spans="3:4">
      <c r="C1022" s="92"/>
      <c r="D1022" s="93"/>
    </row>
    <row r="1023" spans="3:4">
      <c r="C1023" s="92"/>
      <c r="D1023" s="93"/>
    </row>
    <row r="1024" spans="3:4">
      <c r="C1024" s="92"/>
      <c r="D1024" s="93"/>
    </row>
    <row r="1025" spans="3:4">
      <c r="C1025" s="92"/>
      <c r="D1025" s="93"/>
    </row>
    <row r="1026" spans="3:4">
      <c r="C1026" s="92"/>
      <c r="D1026" s="93"/>
    </row>
    <row r="1027" spans="3:4">
      <c r="C1027" s="92"/>
      <c r="D1027" s="93"/>
    </row>
    <row r="1028" spans="3:4">
      <c r="C1028" s="92"/>
      <c r="D1028" s="93"/>
    </row>
    <row r="1029" spans="3:4">
      <c r="C1029" s="92"/>
      <c r="D1029" s="93"/>
    </row>
    <row r="1030" spans="3:4">
      <c r="C1030" s="92"/>
      <c r="D1030" s="93"/>
    </row>
    <row r="1031" spans="3:4">
      <c r="C1031" s="92"/>
      <c r="D1031" s="93"/>
    </row>
    <row r="1032" spans="3:4">
      <c r="C1032" s="92"/>
      <c r="D1032" s="93"/>
    </row>
    <row r="1033" spans="3:4">
      <c r="C1033" s="92"/>
      <c r="D1033" s="93"/>
    </row>
    <row r="1034" spans="3:4">
      <c r="C1034" s="92"/>
      <c r="D1034" s="93"/>
    </row>
    <row r="1035" spans="3:4">
      <c r="C1035" s="92"/>
      <c r="D1035" s="93"/>
    </row>
    <row r="1036" spans="3:4">
      <c r="C1036" s="92"/>
      <c r="D1036" s="93"/>
    </row>
    <row r="1037" spans="3:4">
      <c r="C1037" s="92"/>
      <c r="D1037" s="93"/>
    </row>
    <row r="1038" spans="3:4">
      <c r="C1038" s="92"/>
      <c r="D1038" s="93"/>
    </row>
    <row r="1039" spans="3:4">
      <c r="C1039" s="92"/>
      <c r="D1039" s="93"/>
    </row>
    <row r="1040" spans="3:4">
      <c r="C1040" s="92"/>
      <c r="D1040" s="93"/>
    </row>
    <row r="1041" spans="3:4">
      <c r="C1041" s="92"/>
      <c r="D1041" s="93"/>
    </row>
    <row r="1042" spans="3:4">
      <c r="C1042" s="92"/>
      <c r="D1042" s="93"/>
    </row>
    <row r="1043" spans="3:4">
      <c r="C1043" s="92"/>
      <c r="D1043" s="93"/>
    </row>
    <row r="1044" spans="3:4">
      <c r="C1044" s="92"/>
      <c r="D1044" s="93"/>
    </row>
    <row r="1045" spans="3:4">
      <c r="C1045" s="92"/>
      <c r="D1045" s="93"/>
    </row>
    <row r="1046" spans="3:4">
      <c r="C1046" s="92"/>
      <c r="D1046" s="93"/>
    </row>
    <row r="1047" spans="3:4">
      <c r="C1047" s="92"/>
      <c r="D1047" s="93"/>
    </row>
    <row r="1048" spans="3:4">
      <c r="C1048" s="92"/>
      <c r="D1048" s="93"/>
    </row>
    <row r="1049" spans="3:4">
      <c r="C1049" s="92"/>
      <c r="D1049" s="93"/>
    </row>
    <row r="1050" spans="3:4">
      <c r="C1050" s="92"/>
      <c r="D1050" s="93"/>
    </row>
    <row r="1051" spans="3:4">
      <c r="C1051" s="92"/>
      <c r="D1051" s="93"/>
    </row>
    <row r="1052" spans="3:4">
      <c r="C1052" s="92"/>
      <c r="D1052" s="93"/>
    </row>
    <row r="1053" spans="3:4">
      <c r="C1053" s="92"/>
      <c r="D1053" s="93"/>
    </row>
    <row r="1054" spans="3:4">
      <c r="C1054" s="92"/>
      <c r="D1054" s="93"/>
    </row>
    <row r="1055" spans="3:4">
      <c r="C1055" s="92"/>
      <c r="D1055" s="93"/>
    </row>
    <row r="1056" spans="3:4">
      <c r="C1056" s="92"/>
      <c r="D1056" s="93"/>
    </row>
    <row r="1057" spans="3:4">
      <c r="C1057" s="92"/>
      <c r="D1057" s="93"/>
    </row>
    <row r="1058" spans="3:4">
      <c r="C1058" s="92"/>
      <c r="D1058" s="93"/>
    </row>
    <row r="1059" spans="3:4">
      <c r="C1059" s="92"/>
      <c r="D1059" s="93"/>
    </row>
    <row r="1060" spans="3:4">
      <c r="C1060" s="92"/>
      <c r="D1060" s="93"/>
    </row>
    <row r="1061" spans="3:4">
      <c r="C1061" s="92"/>
      <c r="D1061" s="93"/>
    </row>
    <row r="1062" spans="3:4">
      <c r="C1062" s="92"/>
      <c r="D1062" s="93"/>
    </row>
    <row r="1063" spans="3:4">
      <c r="C1063" s="92"/>
      <c r="D1063" s="93"/>
    </row>
    <row r="1064" spans="3:4">
      <c r="C1064" s="92"/>
      <c r="D1064" s="93"/>
    </row>
    <row r="1065" spans="3:4">
      <c r="C1065" s="92"/>
      <c r="D1065" s="93"/>
    </row>
    <row r="1066" spans="3:4">
      <c r="C1066" s="92"/>
      <c r="D1066" s="93"/>
    </row>
    <row r="1067" spans="3:4">
      <c r="C1067" s="92"/>
      <c r="D1067" s="93"/>
    </row>
    <row r="1068" spans="3:4">
      <c r="C1068" s="92"/>
      <c r="D1068" s="93"/>
    </row>
    <row r="1069" spans="3:4">
      <c r="C1069" s="92"/>
      <c r="D1069" s="93"/>
    </row>
    <row r="1070" spans="3:4">
      <c r="C1070" s="92"/>
      <c r="D1070" s="93"/>
    </row>
    <row r="1071" spans="3:4">
      <c r="C1071" s="92"/>
      <c r="D1071" s="93"/>
    </row>
    <row r="1072" spans="3:4">
      <c r="C1072" s="92"/>
      <c r="D1072" s="93"/>
    </row>
    <row r="1073" spans="3:4">
      <c r="C1073" s="92"/>
      <c r="D1073" s="93"/>
    </row>
    <row r="1074" spans="3:4">
      <c r="C1074" s="92"/>
      <c r="D1074" s="93"/>
    </row>
    <row r="1075" spans="3:4">
      <c r="C1075" s="92"/>
      <c r="D1075" s="93"/>
    </row>
    <row r="1076" spans="3:4">
      <c r="C1076" s="92"/>
      <c r="D1076" s="93"/>
    </row>
    <row r="1077" spans="3:4">
      <c r="C1077" s="92"/>
      <c r="D1077" s="93"/>
    </row>
    <row r="1078" spans="3:4">
      <c r="C1078" s="92"/>
      <c r="D1078" s="93"/>
    </row>
    <row r="1079" spans="3:4">
      <c r="C1079" s="92"/>
      <c r="D1079" s="93"/>
    </row>
    <row r="1080" spans="3:4">
      <c r="C1080" s="92"/>
      <c r="D1080" s="93"/>
    </row>
    <row r="1081" spans="3:4">
      <c r="C1081" s="92"/>
      <c r="D1081" s="93"/>
    </row>
    <row r="1082" spans="3:4">
      <c r="C1082" s="92"/>
      <c r="D1082" s="93"/>
    </row>
    <row r="1083" spans="3:4">
      <c r="C1083" s="92"/>
      <c r="D1083" s="93"/>
    </row>
    <row r="1084" spans="3:4">
      <c r="C1084" s="92"/>
      <c r="D1084" s="93"/>
    </row>
    <row r="1085" spans="3:4">
      <c r="C1085" s="92"/>
      <c r="D1085" s="93"/>
    </row>
    <row r="1086" spans="3:4">
      <c r="C1086" s="92"/>
      <c r="D1086" s="93"/>
    </row>
    <row r="1087" spans="3:4">
      <c r="C1087" s="92"/>
      <c r="D1087" s="93"/>
    </row>
    <row r="1088" spans="3:4">
      <c r="C1088" s="92"/>
      <c r="D1088" s="93"/>
    </row>
    <row r="1089" spans="3:4">
      <c r="C1089" s="92"/>
      <c r="D1089" s="93"/>
    </row>
    <row r="1090" spans="3:4">
      <c r="C1090" s="92"/>
      <c r="D1090" s="93"/>
    </row>
    <row r="1091" spans="3:4">
      <c r="C1091" s="92"/>
      <c r="D1091" s="93"/>
    </row>
    <row r="1092" spans="3:4">
      <c r="C1092" s="92"/>
      <c r="D1092" s="93"/>
    </row>
    <row r="1093" spans="3:4">
      <c r="C1093" s="92"/>
      <c r="D1093" s="93"/>
    </row>
    <row r="1094" spans="3:4">
      <c r="C1094" s="92"/>
      <c r="D1094" s="93"/>
    </row>
    <row r="1095" spans="3:4">
      <c r="C1095" s="92"/>
      <c r="D1095" s="93"/>
    </row>
    <row r="1096" spans="3:4">
      <c r="C1096" s="92"/>
      <c r="D1096" s="93"/>
    </row>
    <row r="1097" spans="3:4">
      <c r="C1097" s="92"/>
      <c r="D1097" s="93"/>
    </row>
    <row r="1098" spans="3:4">
      <c r="C1098" s="92"/>
      <c r="D1098" s="93"/>
    </row>
    <row r="1099" spans="3:4">
      <c r="C1099" s="92"/>
      <c r="D1099" s="93"/>
    </row>
    <row r="1100" spans="3:4">
      <c r="C1100" s="92"/>
      <c r="D1100" s="93"/>
    </row>
    <row r="1101" spans="3:4">
      <c r="C1101" s="92"/>
      <c r="D1101" s="93"/>
    </row>
    <row r="1102" spans="3:4">
      <c r="C1102" s="92"/>
      <c r="D1102" s="93"/>
    </row>
    <row r="1103" spans="3:4">
      <c r="C1103" s="92"/>
      <c r="D1103" s="93"/>
    </row>
    <row r="1104" spans="3:4">
      <c r="C1104" s="92"/>
      <c r="D1104" s="93"/>
    </row>
    <row r="1105" spans="3:4">
      <c r="C1105" s="92"/>
      <c r="D1105" s="93"/>
    </row>
    <row r="1106" spans="3:4">
      <c r="C1106" s="92"/>
      <c r="D1106" s="93"/>
    </row>
    <row r="1107" spans="3:4">
      <c r="C1107" s="92"/>
      <c r="D1107" s="93"/>
    </row>
    <row r="1108" spans="3:4">
      <c r="C1108" s="92"/>
      <c r="D1108" s="93"/>
    </row>
    <row r="1109" spans="3:4">
      <c r="C1109" s="92"/>
      <c r="D1109" s="93"/>
    </row>
    <row r="1110" spans="3:4">
      <c r="C1110" s="92"/>
      <c r="D1110" s="93"/>
    </row>
    <row r="1111" spans="3:4">
      <c r="C1111" s="92"/>
      <c r="D1111" s="93"/>
    </row>
    <row r="1112" spans="3:4">
      <c r="C1112" s="92"/>
      <c r="D1112" s="93"/>
    </row>
    <row r="1113" spans="3:4">
      <c r="C1113" s="92"/>
      <c r="D1113" s="93"/>
    </row>
    <row r="1114" spans="3:4">
      <c r="C1114" s="92"/>
      <c r="D1114" s="93"/>
    </row>
    <row r="1115" spans="3:4">
      <c r="C1115" s="92"/>
      <c r="D1115" s="93"/>
    </row>
    <row r="1116" spans="3:4">
      <c r="C1116" s="92"/>
      <c r="D1116" s="93"/>
    </row>
    <row r="1117" spans="3:4">
      <c r="C1117" s="92"/>
      <c r="D1117" s="93"/>
    </row>
    <row r="1118" spans="3:4">
      <c r="C1118" s="92"/>
      <c r="D1118" s="93"/>
    </row>
    <row r="1119" spans="3:4">
      <c r="C1119" s="92"/>
      <c r="D1119" s="93"/>
    </row>
    <row r="1120" spans="3:4">
      <c r="C1120" s="92"/>
      <c r="D1120" s="93"/>
    </row>
    <row r="1121" spans="3:4">
      <c r="C1121" s="92"/>
      <c r="D1121" s="93"/>
    </row>
    <row r="1122" spans="3:4">
      <c r="C1122" s="92"/>
      <c r="D1122" s="93"/>
    </row>
    <row r="1123" spans="3:4">
      <c r="C1123" s="92"/>
      <c r="D1123" s="93"/>
    </row>
    <row r="1124" spans="3:4">
      <c r="C1124" s="92"/>
      <c r="D1124" s="93"/>
    </row>
    <row r="1125" spans="3:4">
      <c r="C1125" s="92"/>
      <c r="D1125" s="93"/>
    </row>
    <row r="1126" spans="3:4">
      <c r="C1126" s="92"/>
      <c r="D1126" s="93"/>
    </row>
    <row r="1127" spans="3:4">
      <c r="C1127" s="92"/>
      <c r="D1127" s="93"/>
    </row>
    <row r="1128" spans="3:4">
      <c r="C1128" s="92"/>
      <c r="D1128" s="93"/>
    </row>
    <row r="1129" spans="3:4">
      <c r="C1129" s="92"/>
      <c r="D1129" s="93"/>
    </row>
    <row r="1130" spans="3:4">
      <c r="C1130" s="92"/>
      <c r="D1130" s="93"/>
    </row>
    <row r="1131" spans="3:4">
      <c r="C1131" s="92"/>
      <c r="D1131" s="93"/>
    </row>
    <row r="1132" spans="3:4">
      <c r="C1132" s="92"/>
      <c r="D1132" s="93"/>
    </row>
    <row r="1133" spans="3:4">
      <c r="C1133" s="92"/>
      <c r="D1133" s="93"/>
    </row>
    <row r="1134" spans="3:4">
      <c r="C1134" s="92"/>
      <c r="D1134" s="93"/>
    </row>
    <row r="1135" spans="3:4">
      <c r="C1135" s="92"/>
      <c r="D1135" s="93"/>
    </row>
    <row r="1136" spans="3:4">
      <c r="C1136" s="92"/>
      <c r="D1136" s="93"/>
    </row>
    <row r="1137" spans="3:4">
      <c r="C1137" s="92"/>
      <c r="D1137" s="93"/>
    </row>
    <row r="1138" spans="3:4">
      <c r="C1138" s="92"/>
      <c r="D1138" s="93"/>
    </row>
    <row r="1139" spans="3:4">
      <c r="C1139" s="92"/>
      <c r="D1139" s="93"/>
    </row>
    <row r="1140" spans="3:4">
      <c r="C1140" s="92"/>
      <c r="D1140" s="93"/>
    </row>
    <row r="1141" spans="3:4">
      <c r="C1141" s="92"/>
      <c r="D1141" s="93"/>
    </row>
    <row r="1142" spans="3:4">
      <c r="C1142" s="92"/>
      <c r="D1142" s="93"/>
    </row>
    <row r="1143" spans="3:4">
      <c r="C1143" s="92"/>
      <c r="D1143" s="93"/>
    </row>
    <row r="1144" spans="3:4">
      <c r="C1144" s="92"/>
      <c r="D1144" s="93"/>
    </row>
    <row r="1145" spans="3:4">
      <c r="C1145" s="92"/>
      <c r="D1145" s="93"/>
    </row>
    <row r="1146" spans="3:4">
      <c r="C1146" s="92"/>
      <c r="D1146" s="93"/>
    </row>
    <row r="1147" spans="3:4">
      <c r="C1147" s="92"/>
      <c r="D1147" s="93"/>
    </row>
    <row r="1148" spans="3:4">
      <c r="C1148" s="92"/>
      <c r="D1148" s="93"/>
    </row>
    <row r="1149" spans="3:4">
      <c r="C1149" s="92"/>
      <c r="D1149" s="93"/>
    </row>
    <row r="1150" spans="3:4">
      <c r="C1150" s="92"/>
      <c r="D1150" s="93"/>
    </row>
    <row r="1151" spans="3:4">
      <c r="C1151" s="92"/>
      <c r="D1151" s="93"/>
    </row>
    <row r="1152" spans="3:4">
      <c r="C1152" s="92"/>
      <c r="D1152" s="93"/>
    </row>
    <row r="1153" spans="3:4">
      <c r="C1153" s="92"/>
      <c r="D1153" s="93"/>
    </row>
    <row r="1154" spans="3:4">
      <c r="C1154" s="92"/>
      <c r="D1154" s="93"/>
    </row>
    <row r="1155" spans="3:4">
      <c r="C1155" s="92"/>
      <c r="D1155" s="93"/>
    </row>
    <row r="1156" spans="3:4">
      <c r="C1156" s="92"/>
      <c r="D1156" s="93"/>
    </row>
    <row r="1157" spans="3:4">
      <c r="C1157" s="92"/>
      <c r="D1157" s="93"/>
    </row>
    <row r="1158" spans="3:4">
      <c r="C1158" s="92"/>
      <c r="D1158" s="93"/>
    </row>
    <row r="1159" spans="3:4">
      <c r="C1159" s="92"/>
      <c r="D1159" s="93"/>
    </row>
    <row r="1160" spans="3:4">
      <c r="C1160" s="92"/>
      <c r="D1160" s="93"/>
    </row>
    <row r="1161" spans="3:4">
      <c r="C1161" s="92"/>
      <c r="D1161" s="93"/>
    </row>
    <row r="1162" spans="3:4">
      <c r="C1162" s="92"/>
      <c r="D1162" s="93"/>
    </row>
    <row r="1163" spans="3:4">
      <c r="C1163" s="92"/>
      <c r="D1163" s="93"/>
    </row>
    <row r="1164" spans="3:4">
      <c r="C1164" s="92"/>
      <c r="D1164" s="93"/>
    </row>
    <row r="1165" spans="3:4">
      <c r="C1165" s="92"/>
      <c r="D1165" s="93"/>
    </row>
    <row r="1166" spans="3:4">
      <c r="C1166" s="92"/>
      <c r="D1166" s="93"/>
    </row>
    <row r="1167" spans="3:4">
      <c r="C1167" s="92"/>
      <c r="D1167" s="93"/>
    </row>
    <row r="1168" spans="3:4">
      <c r="C1168" s="92"/>
      <c r="D1168" s="93"/>
    </row>
    <row r="1169" spans="3:4">
      <c r="C1169" s="92"/>
      <c r="D1169" s="93"/>
    </row>
    <row r="1170" spans="3:4">
      <c r="C1170" s="92"/>
      <c r="D1170" s="93"/>
    </row>
    <row r="1171" spans="3:4">
      <c r="C1171" s="92"/>
      <c r="D1171" s="93"/>
    </row>
    <row r="1172" spans="3:4">
      <c r="C1172" s="92"/>
      <c r="D1172" s="93"/>
    </row>
    <row r="1173" spans="3:4">
      <c r="C1173" s="92"/>
      <c r="D1173" s="93"/>
    </row>
    <row r="1174" spans="3:4">
      <c r="C1174" s="92"/>
      <c r="D1174" s="93"/>
    </row>
    <row r="1175" spans="3:4">
      <c r="C1175" s="92"/>
      <c r="D1175" s="93"/>
    </row>
    <row r="1176" spans="3:4">
      <c r="C1176" s="92"/>
      <c r="D1176" s="93"/>
    </row>
    <row r="1177" spans="3:4">
      <c r="C1177" s="92"/>
      <c r="D1177" s="93"/>
    </row>
    <row r="1178" spans="3:4">
      <c r="C1178" s="92"/>
      <c r="D1178" s="93"/>
    </row>
    <row r="1179" spans="3:4">
      <c r="C1179" s="92"/>
      <c r="D1179" s="93"/>
    </row>
    <row r="1180" spans="3:4">
      <c r="C1180" s="92"/>
      <c r="D1180" s="93"/>
    </row>
    <row r="1181" spans="3:4">
      <c r="C1181" s="92"/>
      <c r="D1181" s="93"/>
    </row>
    <row r="1182" spans="3:4">
      <c r="C1182" s="92"/>
      <c r="D1182" s="93"/>
    </row>
    <row r="1183" spans="3:4">
      <c r="C1183" s="92"/>
      <c r="D1183" s="93"/>
    </row>
    <row r="1184" spans="3:4">
      <c r="C1184" s="92"/>
      <c r="D1184" s="93"/>
    </row>
    <row r="1185" spans="3:4">
      <c r="C1185" s="92"/>
      <c r="D1185" s="93"/>
    </row>
    <row r="1186" spans="3:4">
      <c r="C1186" s="92"/>
      <c r="D1186" s="93"/>
    </row>
    <row r="1187" spans="3:4">
      <c r="C1187" s="92"/>
      <c r="D1187" s="93"/>
    </row>
    <row r="1188" spans="3:4">
      <c r="C1188" s="92"/>
      <c r="D1188" s="93"/>
    </row>
    <row r="1189" spans="3:4">
      <c r="C1189" s="92"/>
      <c r="D1189" s="93"/>
    </row>
    <row r="1190" spans="3:4">
      <c r="C1190" s="92"/>
      <c r="D1190" s="93"/>
    </row>
    <row r="1191" spans="3:4">
      <c r="C1191" s="92"/>
      <c r="D1191" s="93"/>
    </row>
    <row r="1192" spans="3:4">
      <c r="C1192" s="92"/>
      <c r="D1192" s="93"/>
    </row>
    <row r="1193" spans="3:4">
      <c r="C1193" s="92"/>
      <c r="D1193" s="93"/>
    </row>
    <row r="1194" spans="3:4">
      <c r="C1194" s="92"/>
      <c r="D1194" s="93"/>
    </row>
    <row r="1195" spans="3:4">
      <c r="C1195" s="92"/>
      <c r="D1195" s="93"/>
    </row>
    <row r="1196" spans="3:4">
      <c r="C1196" s="92"/>
      <c r="D1196" s="93"/>
    </row>
    <row r="1197" spans="3:4">
      <c r="C1197" s="92"/>
      <c r="D1197" s="93"/>
    </row>
    <row r="1198" spans="3:4">
      <c r="C1198" s="92"/>
      <c r="D1198" s="93"/>
    </row>
    <row r="1199" spans="3:4">
      <c r="C1199" s="92"/>
      <c r="D1199" s="93"/>
    </row>
    <row r="1200" spans="3:4">
      <c r="C1200" s="92"/>
      <c r="D1200" s="93"/>
    </row>
    <row r="1201" spans="3:4">
      <c r="C1201" s="92"/>
      <c r="D1201" s="93"/>
    </row>
    <row r="1202" spans="3:4">
      <c r="C1202" s="92"/>
      <c r="D1202" s="93"/>
    </row>
    <row r="1203" spans="3:4">
      <c r="C1203" s="92"/>
      <c r="D1203" s="93"/>
    </row>
    <row r="1204" spans="3:4">
      <c r="C1204" s="92"/>
      <c r="D1204" s="93"/>
    </row>
    <row r="1205" spans="3:4">
      <c r="C1205" s="92"/>
      <c r="D1205" s="93"/>
    </row>
    <row r="1206" spans="3:4">
      <c r="C1206" s="92"/>
      <c r="D1206" s="93"/>
    </row>
    <row r="1207" spans="3:4">
      <c r="C1207" s="92"/>
      <c r="D1207" s="93"/>
    </row>
    <row r="1208" spans="3:4">
      <c r="C1208" s="92"/>
      <c r="D1208" s="93"/>
    </row>
    <row r="1209" spans="3:4">
      <c r="C1209" s="92"/>
      <c r="D1209" s="93"/>
    </row>
    <row r="1210" spans="3:4">
      <c r="C1210" s="92"/>
      <c r="D1210" s="93"/>
    </row>
    <row r="1211" spans="3:4">
      <c r="C1211" s="92"/>
      <c r="D1211" s="93"/>
    </row>
    <row r="1212" spans="3:4">
      <c r="C1212" s="92"/>
      <c r="D1212" s="93"/>
    </row>
    <row r="1213" spans="3:4">
      <c r="C1213" s="92"/>
      <c r="D1213" s="93"/>
    </row>
    <row r="1214" spans="3:4">
      <c r="C1214" s="92"/>
      <c r="D1214" s="93"/>
    </row>
    <row r="1215" spans="3:4">
      <c r="C1215" s="92"/>
      <c r="D1215" s="93"/>
    </row>
    <row r="1216" spans="3:4">
      <c r="C1216" s="92"/>
      <c r="D1216" s="93"/>
    </row>
    <row r="1217" spans="3:4">
      <c r="C1217" s="92"/>
      <c r="D1217" s="93"/>
    </row>
    <row r="1218" spans="3:4">
      <c r="C1218" s="92"/>
      <c r="D1218" s="93"/>
    </row>
    <row r="1219" spans="3:4">
      <c r="C1219" s="92"/>
      <c r="D1219" s="93"/>
    </row>
    <row r="1220" spans="3:4">
      <c r="C1220" s="92"/>
      <c r="D1220" s="93"/>
    </row>
    <row r="1221" spans="3:4">
      <c r="C1221" s="92"/>
      <c r="D1221" s="93"/>
    </row>
    <row r="1222" spans="3:4">
      <c r="C1222" s="92"/>
      <c r="D1222" s="93"/>
    </row>
    <row r="1223" spans="3:4">
      <c r="C1223" s="92"/>
      <c r="D1223" s="93"/>
    </row>
    <row r="1224" spans="3:4">
      <c r="C1224" s="92"/>
      <c r="D1224" s="93"/>
    </row>
    <row r="1225" spans="3:4">
      <c r="C1225" s="92"/>
      <c r="D1225" s="93"/>
    </row>
    <row r="1226" spans="3:4">
      <c r="C1226" s="92"/>
      <c r="D1226" s="93"/>
    </row>
    <row r="1227" spans="3:4">
      <c r="C1227" s="92"/>
      <c r="D1227" s="93"/>
    </row>
    <row r="1228" spans="3:4">
      <c r="C1228" s="92"/>
      <c r="D1228" s="93"/>
    </row>
    <row r="1229" spans="3:4">
      <c r="C1229" s="92"/>
      <c r="D1229" s="93"/>
    </row>
    <row r="1230" spans="3:4">
      <c r="C1230" s="92"/>
      <c r="D1230" s="93"/>
    </row>
    <row r="1231" spans="3:4">
      <c r="C1231" s="92"/>
      <c r="D1231" s="93"/>
    </row>
    <row r="1232" spans="3:4">
      <c r="C1232" s="92"/>
      <c r="D1232" s="93"/>
    </row>
    <row r="1233" spans="3:4">
      <c r="C1233" s="92"/>
      <c r="D1233" s="93"/>
    </row>
    <row r="1234" spans="3:4">
      <c r="C1234" s="92"/>
      <c r="D1234" s="93"/>
    </row>
    <row r="1235" spans="3:4">
      <c r="C1235" s="92"/>
      <c r="D1235" s="93"/>
    </row>
    <row r="1236" spans="3:4">
      <c r="C1236" s="92"/>
      <c r="D1236" s="93"/>
    </row>
    <row r="1237" spans="3:4">
      <c r="C1237" s="92"/>
      <c r="D1237" s="93"/>
    </row>
    <row r="1238" spans="3:4">
      <c r="C1238" s="92"/>
      <c r="D1238" s="93"/>
    </row>
    <row r="1239" spans="3:4">
      <c r="C1239" s="92"/>
      <c r="D1239" s="93"/>
    </row>
    <row r="1240" spans="3:4">
      <c r="C1240" s="92"/>
      <c r="D1240" s="93"/>
    </row>
    <row r="1241" spans="3:4">
      <c r="C1241" s="92"/>
      <c r="D1241" s="93"/>
    </row>
    <row r="1242" spans="3:4">
      <c r="C1242" s="92"/>
      <c r="D1242" s="93"/>
    </row>
    <row r="1243" spans="3:4">
      <c r="C1243" s="92"/>
      <c r="D1243" s="93"/>
    </row>
    <row r="1244" spans="3:4">
      <c r="C1244" s="92"/>
      <c r="D1244" s="93"/>
    </row>
    <row r="1245" spans="3:4">
      <c r="C1245" s="92"/>
      <c r="D1245" s="93"/>
    </row>
    <row r="1246" spans="3:4">
      <c r="C1246" s="92"/>
      <c r="D1246" s="93"/>
    </row>
    <row r="1247" spans="3:4">
      <c r="C1247" s="92"/>
      <c r="D1247" s="93"/>
    </row>
    <row r="1248" spans="3:4">
      <c r="C1248" s="92"/>
      <c r="D1248" s="93"/>
    </row>
    <row r="1249" spans="3:4">
      <c r="C1249" s="92"/>
      <c r="D1249" s="93"/>
    </row>
    <row r="1250" spans="3:4">
      <c r="C1250" s="92"/>
      <c r="D1250" s="93"/>
    </row>
    <row r="1251" spans="3:4">
      <c r="C1251" s="92"/>
      <c r="D1251" s="93"/>
    </row>
    <row r="1252" spans="3:4">
      <c r="C1252" s="92"/>
      <c r="D1252" s="93"/>
    </row>
    <row r="1253" spans="3:4">
      <c r="C1253" s="92"/>
      <c r="D1253" s="93"/>
    </row>
    <row r="1254" spans="3:4">
      <c r="C1254" s="92"/>
      <c r="D1254" s="93"/>
    </row>
    <row r="1255" spans="3:4">
      <c r="C1255" s="92"/>
      <c r="D1255" s="93"/>
    </row>
    <row r="1256" spans="3:4">
      <c r="C1256" s="92"/>
      <c r="D1256" s="93"/>
    </row>
    <row r="1257" spans="3:4">
      <c r="C1257" s="92"/>
      <c r="D1257" s="93"/>
    </row>
    <row r="1258" spans="3:4">
      <c r="C1258" s="92"/>
      <c r="D1258" s="93"/>
    </row>
    <row r="1259" spans="3:4">
      <c r="C1259" s="92"/>
      <c r="D1259" s="93"/>
    </row>
    <row r="1260" spans="3:4">
      <c r="C1260" s="92"/>
      <c r="D1260" s="93"/>
    </row>
    <row r="1261" spans="3:4">
      <c r="C1261" s="92"/>
      <c r="D1261" s="93"/>
    </row>
    <row r="1262" spans="3:4">
      <c r="C1262" s="92"/>
      <c r="D1262" s="93"/>
    </row>
    <row r="1263" spans="3:4">
      <c r="C1263" s="92"/>
      <c r="D1263" s="93"/>
    </row>
    <row r="1264" spans="3:4">
      <c r="C1264" s="92"/>
      <c r="D1264" s="93"/>
    </row>
    <row r="1265" spans="3:4">
      <c r="C1265" s="92"/>
      <c r="D1265" s="93"/>
    </row>
    <row r="1266" spans="3:4">
      <c r="C1266" s="92"/>
      <c r="D1266" s="93"/>
    </row>
    <row r="1267" spans="3:4">
      <c r="C1267" s="92"/>
      <c r="D1267" s="93"/>
    </row>
    <row r="1268" spans="3:4">
      <c r="C1268" s="92"/>
      <c r="D1268" s="93"/>
    </row>
    <row r="1269" spans="3:4">
      <c r="C1269" s="92"/>
      <c r="D1269" s="93"/>
    </row>
    <row r="1270" spans="3:4">
      <c r="C1270" s="92"/>
      <c r="D1270" s="93"/>
    </row>
    <row r="1271" spans="3:4">
      <c r="C1271" s="92"/>
      <c r="D1271" s="93"/>
    </row>
    <row r="1272" spans="3:4">
      <c r="C1272" s="92"/>
      <c r="D1272" s="93"/>
    </row>
    <row r="1273" spans="3:4">
      <c r="C1273" s="92"/>
      <c r="D1273" s="93"/>
    </row>
    <row r="1274" spans="3:4">
      <c r="C1274" s="92"/>
      <c r="D1274" s="93"/>
    </row>
    <row r="1275" spans="3:4">
      <c r="C1275" s="92"/>
      <c r="D1275" s="93"/>
    </row>
    <row r="1276" spans="3:4">
      <c r="C1276" s="92"/>
      <c r="D1276" s="93"/>
    </row>
    <row r="1277" spans="3:4">
      <c r="C1277" s="92"/>
      <c r="D1277" s="93"/>
    </row>
    <row r="1278" spans="3:4">
      <c r="C1278" s="92"/>
      <c r="D1278" s="93"/>
    </row>
    <row r="1279" spans="3:4">
      <c r="C1279" s="92"/>
      <c r="D1279" s="93"/>
    </row>
    <row r="1280" spans="3:4">
      <c r="C1280" s="92"/>
      <c r="D1280" s="93"/>
    </row>
    <row r="1281" spans="3:4">
      <c r="C1281" s="92"/>
      <c r="D1281" s="93"/>
    </row>
    <row r="1282" spans="3:4">
      <c r="C1282" s="92"/>
      <c r="D1282" s="93"/>
    </row>
    <row r="1283" spans="3:4">
      <c r="C1283" s="92"/>
      <c r="D1283" s="93"/>
    </row>
    <row r="1284" spans="3:4">
      <c r="C1284" s="92"/>
      <c r="D1284" s="93"/>
    </row>
    <row r="1285" spans="3:4">
      <c r="C1285" s="92"/>
      <c r="D1285" s="93"/>
    </row>
    <row r="1286" spans="3:4">
      <c r="C1286" s="92"/>
      <c r="D1286" s="93"/>
    </row>
    <row r="1287" spans="3:4">
      <c r="C1287" s="92"/>
      <c r="D1287" s="93"/>
    </row>
    <row r="1288" spans="3:4">
      <c r="C1288" s="92"/>
      <c r="D1288" s="93"/>
    </row>
    <row r="1289" spans="3:4">
      <c r="C1289" s="92"/>
      <c r="D1289" s="93"/>
    </row>
    <row r="1290" spans="3:4">
      <c r="C1290" s="92"/>
      <c r="D1290" s="93"/>
    </row>
    <row r="1291" spans="3:4">
      <c r="C1291" s="92"/>
      <c r="D1291" s="93"/>
    </row>
    <row r="1292" spans="3:4">
      <c r="C1292" s="92"/>
      <c r="D1292" s="93"/>
    </row>
    <row r="1293" spans="3:4">
      <c r="C1293" s="92"/>
      <c r="D1293" s="93"/>
    </row>
    <row r="1294" spans="3:4">
      <c r="C1294" s="92"/>
      <c r="D1294" s="93"/>
    </row>
    <row r="1295" spans="3:4">
      <c r="C1295" s="92"/>
      <c r="D1295" s="93"/>
    </row>
    <row r="1296" spans="3:4">
      <c r="C1296" s="92"/>
      <c r="D1296" s="93"/>
    </row>
    <row r="1297" spans="3:4">
      <c r="C1297" s="92"/>
      <c r="D1297" s="93"/>
    </row>
    <row r="1298" spans="3:4">
      <c r="C1298" s="92"/>
      <c r="D1298" s="93"/>
    </row>
    <row r="1299" spans="3:4">
      <c r="C1299" s="92"/>
      <c r="D1299" s="93"/>
    </row>
    <row r="1300" spans="3:4">
      <c r="C1300" s="92"/>
      <c r="D1300" s="93"/>
    </row>
    <row r="1301" spans="3:4">
      <c r="C1301" s="92"/>
      <c r="D1301" s="93"/>
    </row>
    <row r="1302" spans="3:4">
      <c r="C1302" s="92"/>
      <c r="D1302" s="93"/>
    </row>
    <row r="1303" spans="3:4">
      <c r="C1303" s="92"/>
      <c r="D1303" s="93"/>
    </row>
    <row r="1304" spans="3:4">
      <c r="C1304" s="92"/>
      <c r="D1304" s="93"/>
    </row>
    <row r="1305" spans="3:4">
      <c r="C1305" s="92"/>
      <c r="D1305" s="93"/>
    </row>
    <row r="1306" spans="3:4">
      <c r="C1306" s="92"/>
      <c r="D1306" s="93"/>
    </row>
    <row r="1307" spans="3:4">
      <c r="C1307" s="92"/>
      <c r="D1307" s="93"/>
    </row>
    <row r="1308" spans="3:4">
      <c r="C1308" s="92"/>
      <c r="D1308" s="93"/>
    </row>
    <row r="1309" spans="3:4">
      <c r="C1309" s="92"/>
      <c r="D1309" s="93"/>
    </row>
    <row r="1310" spans="3:4">
      <c r="C1310" s="92"/>
      <c r="D1310" s="93"/>
    </row>
    <row r="1311" spans="3:4">
      <c r="C1311" s="92"/>
      <c r="D1311" s="93"/>
    </row>
    <row r="1312" spans="3:4">
      <c r="C1312" s="92"/>
      <c r="D1312" s="93"/>
    </row>
    <row r="1313" spans="3:4">
      <c r="C1313" s="92"/>
      <c r="D1313" s="93"/>
    </row>
    <row r="1314" spans="3:4">
      <c r="C1314" s="92"/>
      <c r="D1314" s="93"/>
    </row>
    <row r="1315" spans="3:4">
      <c r="C1315" s="92"/>
      <c r="D1315" s="93"/>
    </row>
    <row r="1316" spans="3:4">
      <c r="C1316" s="92"/>
      <c r="D1316" s="93"/>
    </row>
    <row r="1317" spans="3:4">
      <c r="C1317" s="92"/>
      <c r="D1317" s="93"/>
    </row>
    <row r="1318" spans="3:4">
      <c r="C1318" s="92"/>
      <c r="D1318" s="93"/>
    </row>
    <row r="1319" spans="3:4">
      <c r="C1319" s="92"/>
      <c r="D1319" s="93"/>
    </row>
    <row r="1320" spans="3:4">
      <c r="C1320" s="92"/>
      <c r="D1320" s="93"/>
    </row>
    <row r="1321" spans="3:4">
      <c r="C1321" s="92"/>
      <c r="D1321" s="93"/>
    </row>
    <row r="1322" spans="3:4">
      <c r="C1322" s="92"/>
      <c r="D1322" s="93"/>
    </row>
    <row r="1323" spans="3:4">
      <c r="C1323" s="92"/>
      <c r="D1323" s="93"/>
    </row>
    <row r="1324" spans="3:4">
      <c r="C1324" s="92"/>
      <c r="D1324" s="93"/>
    </row>
    <row r="1325" spans="3:4">
      <c r="C1325" s="92"/>
      <c r="D1325" s="93"/>
    </row>
    <row r="1326" spans="3:4">
      <c r="C1326" s="92"/>
      <c r="D1326" s="93"/>
    </row>
    <row r="1327" spans="3:4">
      <c r="C1327" s="92"/>
      <c r="D1327" s="93"/>
    </row>
    <row r="1328" spans="3:4">
      <c r="C1328" s="92"/>
      <c r="D1328" s="93"/>
    </row>
    <row r="1329" spans="3:4">
      <c r="C1329" s="92"/>
      <c r="D1329" s="93"/>
    </row>
    <row r="1330" spans="3:4">
      <c r="C1330" s="92"/>
      <c r="D1330" s="93"/>
    </row>
    <row r="1331" spans="3:4">
      <c r="C1331" s="92"/>
      <c r="D1331" s="93"/>
    </row>
    <row r="1332" spans="3:4">
      <c r="C1332" s="92"/>
      <c r="D1332" s="93"/>
    </row>
    <row r="1333" spans="3:4">
      <c r="C1333" s="92"/>
      <c r="D1333" s="93"/>
    </row>
    <row r="1334" spans="3:4">
      <c r="C1334" s="92"/>
      <c r="D1334" s="93"/>
    </row>
    <row r="1335" spans="3:4">
      <c r="C1335" s="92"/>
      <c r="D1335" s="93"/>
    </row>
    <row r="1336" spans="3:4">
      <c r="C1336" s="92"/>
      <c r="D1336" s="93"/>
    </row>
    <row r="1337" spans="3:4">
      <c r="C1337" s="92"/>
      <c r="D1337" s="93"/>
    </row>
    <row r="1338" spans="3:4">
      <c r="C1338" s="92"/>
      <c r="D1338" s="93"/>
    </row>
    <row r="1339" spans="3:4">
      <c r="C1339" s="92"/>
      <c r="D1339" s="93"/>
    </row>
    <row r="1340" spans="3:4">
      <c r="C1340" s="92"/>
      <c r="D1340" s="93"/>
    </row>
    <row r="1341" spans="3:4">
      <c r="C1341" s="92"/>
      <c r="D1341" s="93"/>
    </row>
    <row r="1342" spans="3:4">
      <c r="C1342" s="92"/>
      <c r="D1342" s="93"/>
    </row>
    <row r="1343" spans="3:4">
      <c r="C1343" s="92"/>
      <c r="D1343" s="93"/>
    </row>
    <row r="1344" spans="3:4">
      <c r="C1344" s="92"/>
      <c r="D1344" s="93"/>
    </row>
    <row r="1345" spans="3:4">
      <c r="C1345" s="92"/>
      <c r="D1345" s="93"/>
    </row>
    <row r="1346" spans="3:4">
      <c r="C1346" s="92"/>
      <c r="D1346" s="93"/>
    </row>
    <row r="1347" spans="3:4">
      <c r="C1347" s="92"/>
      <c r="D1347" s="93"/>
    </row>
    <row r="1348" spans="3:4">
      <c r="C1348" s="92"/>
      <c r="D1348" s="93"/>
    </row>
    <row r="1349" spans="3:4">
      <c r="C1349" s="92"/>
      <c r="D1349" s="93"/>
    </row>
    <row r="1350" spans="3:4">
      <c r="C1350" s="92"/>
      <c r="D1350" s="93"/>
    </row>
    <row r="1351" spans="3:4">
      <c r="C1351" s="92"/>
      <c r="D1351" s="93"/>
    </row>
    <row r="1352" spans="3:4">
      <c r="C1352" s="92"/>
      <c r="D1352" s="93"/>
    </row>
    <row r="1353" spans="3:4">
      <c r="C1353" s="92"/>
      <c r="D1353" s="93"/>
    </row>
    <row r="1354" spans="3:4">
      <c r="C1354" s="92"/>
      <c r="D1354" s="93"/>
    </row>
    <row r="1355" spans="3:4">
      <c r="C1355" s="92"/>
      <c r="D1355" s="93"/>
    </row>
    <row r="1356" spans="3:4">
      <c r="C1356" s="92"/>
      <c r="D1356" s="93"/>
    </row>
    <row r="1357" spans="3:4">
      <c r="C1357" s="92"/>
      <c r="D1357" s="93"/>
    </row>
    <row r="1358" spans="3:4">
      <c r="C1358" s="92"/>
      <c r="D1358" s="93"/>
    </row>
    <row r="1359" spans="3:4">
      <c r="C1359" s="92"/>
      <c r="D1359" s="93"/>
    </row>
    <row r="1360" spans="3:4">
      <c r="C1360" s="92"/>
      <c r="D1360" s="93"/>
    </row>
    <row r="1361" spans="3:4">
      <c r="C1361" s="92"/>
      <c r="D1361" s="93"/>
    </row>
    <row r="1362" spans="3:4">
      <c r="C1362" s="92"/>
      <c r="D1362" s="93"/>
    </row>
    <row r="1363" spans="3:4">
      <c r="C1363" s="92"/>
      <c r="D1363" s="93"/>
    </row>
    <row r="1364" spans="3:4">
      <c r="C1364" s="92"/>
      <c r="D1364" s="93"/>
    </row>
    <row r="1365" spans="3:4">
      <c r="C1365" s="92"/>
      <c r="D1365" s="93"/>
    </row>
    <row r="1366" spans="3:4">
      <c r="C1366" s="92"/>
      <c r="D1366" s="93"/>
    </row>
    <row r="1367" spans="3:4">
      <c r="C1367" s="92"/>
      <c r="D1367" s="93"/>
    </row>
    <row r="1368" spans="3:4">
      <c r="C1368" s="92"/>
      <c r="D1368" s="93"/>
    </row>
    <row r="1369" spans="3:4">
      <c r="C1369" s="92"/>
      <c r="D1369" s="93"/>
    </row>
    <row r="1370" spans="3:4">
      <c r="C1370" s="92"/>
      <c r="D1370" s="93"/>
    </row>
    <row r="1371" spans="3:4">
      <c r="C1371" s="92"/>
      <c r="D1371" s="93"/>
    </row>
    <row r="1372" spans="3:4">
      <c r="C1372" s="92"/>
      <c r="D1372" s="93"/>
    </row>
    <row r="1373" spans="3:4">
      <c r="C1373" s="92"/>
      <c r="D1373" s="93"/>
    </row>
    <row r="1374" spans="3:4">
      <c r="C1374" s="92"/>
      <c r="D1374" s="93"/>
    </row>
    <row r="1375" spans="3:4">
      <c r="C1375" s="92"/>
      <c r="D1375" s="93"/>
    </row>
    <row r="1376" spans="3:4">
      <c r="C1376" s="92"/>
      <c r="D1376" s="93"/>
    </row>
    <row r="1377" spans="3:4">
      <c r="C1377" s="92"/>
      <c r="D1377" s="93"/>
    </row>
    <row r="1378" spans="3:4">
      <c r="C1378" s="92"/>
      <c r="D1378" s="93"/>
    </row>
    <row r="1379" spans="3:4">
      <c r="C1379" s="92"/>
      <c r="D1379" s="93"/>
    </row>
    <row r="1380" spans="3:4">
      <c r="C1380" s="92"/>
      <c r="D1380" s="93"/>
    </row>
    <row r="1381" spans="3:4">
      <c r="C1381" s="92"/>
      <c r="D1381" s="93"/>
    </row>
    <row r="1382" spans="3:4">
      <c r="C1382" s="92"/>
      <c r="D1382" s="93"/>
    </row>
    <row r="1383" spans="3:4">
      <c r="C1383" s="92"/>
      <c r="D1383" s="93"/>
    </row>
    <row r="1384" spans="3:4">
      <c r="C1384" s="92"/>
      <c r="D1384" s="93"/>
    </row>
    <row r="1385" spans="3:4">
      <c r="C1385" s="92"/>
      <c r="D1385" s="93"/>
    </row>
    <row r="1386" spans="3:4">
      <c r="C1386" s="92"/>
      <c r="D1386" s="93"/>
    </row>
    <row r="1387" spans="3:4">
      <c r="C1387" s="92"/>
      <c r="D1387" s="93"/>
    </row>
    <row r="1388" spans="3:4">
      <c r="C1388" s="92"/>
      <c r="D1388" s="93"/>
    </row>
    <row r="1389" spans="3:4">
      <c r="C1389" s="92"/>
      <c r="D1389" s="93"/>
    </row>
    <row r="1390" spans="3:4">
      <c r="C1390" s="92"/>
      <c r="D1390" s="93"/>
    </row>
    <row r="1391" spans="3:4">
      <c r="C1391" s="92"/>
      <c r="D1391" s="93"/>
    </row>
    <row r="1392" spans="3:4">
      <c r="C1392" s="92"/>
      <c r="D1392" s="93"/>
    </row>
    <row r="1393" spans="3:4">
      <c r="C1393" s="92"/>
      <c r="D1393" s="93"/>
    </row>
    <row r="1394" spans="3:4">
      <c r="C1394" s="92"/>
      <c r="D1394" s="93"/>
    </row>
    <row r="1395" spans="3:4">
      <c r="C1395" s="92"/>
      <c r="D1395" s="93"/>
    </row>
    <row r="1396" spans="3:4">
      <c r="C1396" s="92"/>
      <c r="D1396" s="93"/>
    </row>
    <row r="1397" spans="3:4">
      <c r="C1397" s="92"/>
      <c r="D1397" s="93"/>
    </row>
    <row r="1398" spans="3:4">
      <c r="C1398" s="92"/>
      <c r="D1398" s="93"/>
    </row>
    <row r="1399" spans="3:4">
      <c r="C1399" s="92"/>
      <c r="D1399" s="93"/>
    </row>
    <row r="1400" spans="3:4">
      <c r="C1400" s="92"/>
      <c r="D1400" s="93"/>
    </row>
    <row r="1401" spans="3:4">
      <c r="C1401" s="92"/>
      <c r="D1401" s="93"/>
    </row>
    <row r="1402" spans="3:4">
      <c r="C1402" s="92"/>
      <c r="D1402" s="93"/>
    </row>
    <row r="1403" spans="3:4">
      <c r="C1403" s="92"/>
      <c r="D1403" s="93"/>
    </row>
    <row r="1404" spans="3:4">
      <c r="C1404" s="92"/>
      <c r="D1404" s="93"/>
    </row>
    <row r="1405" spans="3:4">
      <c r="C1405" s="92"/>
      <c r="D1405" s="93"/>
    </row>
    <row r="1406" spans="3:4">
      <c r="C1406" s="92"/>
      <c r="D1406" s="93"/>
    </row>
    <row r="1407" spans="3:4">
      <c r="C1407" s="92"/>
      <c r="D1407" s="93"/>
    </row>
    <row r="1408" spans="3:4">
      <c r="C1408" s="92"/>
      <c r="D1408" s="93"/>
    </row>
    <row r="1409" spans="3:4">
      <c r="C1409" s="92"/>
      <c r="D1409" s="93"/>
    </row>
    <row r="1410" spans="3:4">
      <c r="C1410" s="92"/>
      <c r="D1410" s="93"/>
    </row>
    <row r="1411" spans="3:4">
      <c r="C1411" s="92"/>
      <c r="D1411" s="93"/>
    </row>
    <row r="1412" spans="3:4">
      <c r="C1412" s="92"/>
      <c r="D1412" s="93"/>
    </row>
    <row r="1413" spans="3:4">
      <c r="C1413" s="92"/>
      <c r="D1413" s="93"/>
    </row>
    <row r="1414" spans="3:4">
      <c r="C1414" s="92"/>
      <c r="D1414" s="93"/>
    </row>
    <row r="1415" spans="3:4">
      <c r="C1415" s="92"/>
      <c r="D1415" s="93"/>
    </row>
    <row r="1416" spans="3:4">
      <c r="C1416" s="92"/>
      <c r="D1416" s="93"/>
    </row>
    <row r="1417" spans="3:4">
      <c r="C1417" s="92"/>
      <c r="D1417" s="93"/>
    </row>
    <row r="1418" spans="3:4">
      <c r="C1418" s="92"/>
      <c r="D1418" s="93"/>
    </row>
    <row r="1419" spans="3:4">
      <c r="C1419" s="92"/>
      <c r="D1419" s="93"/>
    </row>
    <row r="1420" spans="3:4">
      <c r="C1420" s="92"/>
      <c r="D1420" s="93"/>
    </row>
    <row r="1421" spans="3:4">
      <c r="C1421" s="92"/>
      <c r="D1421" s="93"/>
    </row>
    <row r="1422" spans="3:4">
      <c r="C1422" s="92"/>
      <c r="D1422" s="93"/>
    </row>
    <row r="1423" spans="3:4">
      <c r="C1423" s="92"/>
      <c r="D1423" s="93"/>
    </row>
    <row r="1424" spans="3:4">
      <c r="C1424" s="92"/>
      <c r="D1424" s="93"/>
    </row>
    <row r="1425" spans="3:4">
      <c r="C1425" s="92"/>
      <c r="D1425" s="93"/>
    </row>
    <row r="1426" spans="3:4">
      <c r="C1426" s="92"/>
      <c r="D1426" s="93"/>
    </row>
    <row r="1427" spans="3:4">
      <c r="C1427" s="92"/>
      <c r="D1427" s="93"/>
    </row>
    <row r="1428" spans="3:4">
      <c r="C1428" s="92"/>
      <c r="D1428" s="93"/>
    </row>
    <row r="1429" spans="3:4">
      <c r="C1429" s="92"/>
      <c r="D1429" s="93"/>
    </row>
    <row r="1430" spans="3:4">
      <c r="C1430" s="92"/>
      <c r="D1430" s="93"/>
    </row>
    <row r="1431" spans="3:4">
      <c r="C1431" s="92"/>
      <c r="D1431" s="93"/>
    </row>
    <row r="1432" spans="3:4">
      <c r="C1432" s="92"/>
      <c r="D1432" s="93"/>
    </row>
    <row r="1433" spans="3:4">
      <c r="C1433" s="92"/>
      <c r="D1433" s="93"/>
    </row>
    <row r="1434" spans="3:4">
      <c r="C1434" s="92"/>
      <c r="D1434" s="93"/>
    </row>
    <row r="1435" spans="3:4">
      <c r="C1435" s="92"/>
      <c r="D1435" s="93"/>
    </row>
    <row r="1436" spans="3:4">
      <c r="C1436" s="92"/>
      <c r="D1436" s="93"/>
    </row>
    <row r="1437" spans="3:4">
      <c r="C1437" s="92"/>
      <c r="D1437" s="93"/>
    </row>
    <row r="1438" spans="3:4">
      <c r="C1438" s="92"/>
      <c r="D1438" s="93"/>
    </row>
    <row r="1439" spans="3:4">
      <c r="C1439" s="92"/>
      <c r="D1439" s="93"/>
    </row>
    <row r="1440" spans="3:4">
      <c r="C1440" s="92"/>
      <c r="D1440" s="93"/>
    </row>
    <row r="1441" spans="3:4">
      <c r="C1441" s="92"/>
      <c r="D1441" s="93"/>
    </row>
    <row r="1442" spans="3:4">
      <c r="C1442" s="92"/>
      <c r="D1442" s="93"/>
    </row>
    <row r="1443" spans="3:4">
      <c r="C1443" s="92"/>
      <c r="D1443" s="93"/>
    </row>
    <row r="1444" spans="3:4">
      <c r="C1444" s="92"/>
      <c r="D1444" s="93"/>
    </row>
    <row r="1445" spans="3:4">
      <c r="C1445" s="92"/>
      <c r="D1445" s="93"/>
    </row>
    <row r="1446" spans="3:4">
      <c r="C1446" s="92"/>
      <c r="D1446" s="93"/>
    </row>
    <row r="1447" spans="3:4">
      <c r="C1447" s="92"/>
      <c r="D1447" s="93"/>
    </row>
    <row r="1448" spans="3:4">
      <c r="C1448" s="92"/>
      <c r="D1448" s="93"/>
    </row>
    <row r="1449" spans="3:4">
      <c r="C1449" s="92"/>
      <c r="D1449" s="93"/>
    </row>
    <row r="1450" spans="3:4">
      <c r="C1450" s="92"/>
      <c r="D1450" s="93"/>
    </row>
    <row r="1451" spans="3:4">
      <c r="C1451" s="92"/>
      <c r="D1451" s="93"/>
    </row>
    <row r="1452" spans="3:4">
      <c r="C1452" s="92"/>
      <c r="D1452" s="93"/>
    </row>
    <row r="1453" spans="3:4">
      <c r="C1453" s="92"/>
      <c r="D1453" s="93"/>
    </row>
    <row r="1454" spans="3:4">
      <c r="C1454" s="92"/>
      <c r="D1454" s="93"/>
    </row>
    <row r="1455" spans="3:4">
      <c r="C1455" s="92"/>
      <c r="D1455" s="93"/>
    </row>
    <row r="1456" spans="3:4">
      <c r="C1456" s="92"/>
      <c r="D1456" s="93"/>
    </row>
    <row r="1457" spans="3:4">
      <c r="C1457" s="92"/>
      <c r="D1457" s="93"/>
    </row>
    <row r="1458" spans="3:4">
      <c r="C1458" s="92"/>
      <c r="D1458" s="93"/>
    </row>
    <row r="1459" spans="3:4">
      <c r="C1459" s="92"/>
      <c r="D1459" s="93"/>
    </row>
    <row r="1460" spans="3:4">
      <c r="C1460" s="92"/>
      <c r="D1460" s="93"/>
    </row>
    <row r="1461" spans="3:4">
      <c r="C1461" s="92"/>
      <c r="D1461" s="93"/>
    </row>
    <row r="1462" spans="3:4">
      <c r="C1462" s="92"/>
      <c r="D1462" s="93"/>
    </row>
    <row r="1463" spans="3:4">
      <c r="C1463" s="92"/>
      <c r="D1463" s="93"/>
    </row>
    <row r="1464" spans="3:4">
      <c r="C1464" s="92"/>
      <c r="D1464" s="93"/>
    </row>
    <row r="1465" spans="3:4">
      <c r="C1465" s="92"/>
      <c r="D1465" s="93"/>
    </row>
    <row r="1466" spans="3:4">
      <c r="C1466" s="92"/>
      <c r="D1466" s="93"/>
    </row>
    <row r="1467" spans="3:4">
      <c r="C1467" s="92"/>
      <c r="D1467" s="93"/>
    </row>
    <row r="1468" spans="3:4">
      <c r="C1468" s="92"/>
      <c r="D1468" s="93"/>
    </row>
    <row r="1469" spans="3:4">
      <c r="C1469" s="92"/>
      <c r="D1469" s="93"/>
    </row>
    <row r="1470" spans="3:4">
      <c r="C1470" s="92"/>
      <c r="D1470" s="93"/>
    </row>
    <row r="1471" spans="3:4">
      <c r="C1471" s="92"/>
      <c r="D1471" s="93"/>
    </row>
    <row r="1472" spans="3:4">
      <c r="C1472" s="92"/>
      <c r="D1472" s="93"/>
    </row>
    <row r="1473" spans="3:4">
      <c r="C1473" s="92"/>
      <c r="D1473" s="93"/>
    </row>
    <row r="1474" spans="3:4">
      <c r="C1474" s="92"/>
      <c r="D1474" s="93"/>
    </row>
    <row r="1475" spans="3:4">
      <c r="C1475" s="92"/>
      <c r="D1475" s="93"/>
    </row>
    <row r="1476" spans="3:4">
      <c r="C1476" s="92"/>
      <c r="D1476" s="93"/>
    </row>
    <row r="1477" spans="3:4">
      <c r="C1477" s="92"/>
      <c r="D1477" s="93"/>
    </row>
    <row r="1478" spans="3:4">
      <c r="C1478" s="92"/>
      <c r="D1478" s="93"/>
    </row>
    <row r="1479" spans="3:4">
      <c r="C1479" s="92"/>
      <c r="D1479" s="93"/>
    </row>
    <row r="1480" spans="3:4">
      <c r="C1480" s="92"/>
      <c r="D1480" s="93"/>
    </row>
    <row r="1481" spans="3:4">
      <c r="C1481" s="92"/>
      <c r="D1481" s="93"/>
    </row>
    <row r="1482" spans="3:4">
      <c r="C1482" s="92"/>
      <c r="D1482" s="93"/>
    </row>
    <row r="1483" spans="3:4">
      <c r="C1483" s="92"/>
      <c r="D1483" s="93"/>
    </row>
    <row r="1484" spans="3:4">
      <c r="C1484" s="92"/>
      <c r="D1484" s="93"/>
    </row>
    <row r="1485" spans="3:4">
      <c r="C1485" s="92"/>
      <c r="D1485" s="93"/>
    </row>
    <row r="1486" spans="3:4">
      <c r="C1486" s="92"/>
      <c r="D1486" s="93"/>
    </row>
    <row r="1487" spans="3:4">
      <c r="C1487" s="92"/>
      <c r="D1487" s="93"/>
    </row>
    <row r="1488" spans="3:4">
      <c r="C1488" s="92"/>
      <c r="D1488" s="93"/>
    </row>
    <row r="1489" spans="3:4">
      <c r="C1489" s="92"/>
      <c r="D1489" s="93"/>
    </row>
    <row r="1490" spans="3:4">
      <c r="C1490" s="92"/>
      <c r="D1490" s="93"/>
    </row>
    <row r="1491" spans="3:4">
      <c r="C1491" s="92"/>
      <c r="D1491" s="93"/>
    </row>
    <row r="1492" spans="3:4">
      <c r="C1492" s="92"/>
      <c r="D1492" s="93"/>
    </row>
    <row r="1493" spans="3:4">
      <c r="C1493" s="92"/>
      <c r="D1493" s="93"/>
    </row>
    <row r="1494" spans="3:4">
      <c r="C1494" s="92"/>
      <c r="D1494" s="93"/>
    </row>
    <row r="1495" spans="3:4">
      <c r="C1495" s="92"/>
      <c r="D1495" s="93"/>
    </row>
    <row r="1496" spans="3:4">
      <c r="C1496" s="92"/>
      <c r="D1496" s="93"/>
    </row>
    <row r="1497" spans="3:4">
      <c r="C1497" s="92"/>
      <c r="D1497" s="93"/>
    </row>
    <row r="1498" spans="3:4">
      <c r="C1498" s="92"/>
      <c r="D1498" s="93"/>
    </row>
    <row r="1499" spans="3:4">
      <c r="C1499" s="92"/>
      <c r="D1499" s="93"/>
    </row>
    <row r="1500" spans="3:4">
      <c r="C1500" s="92"/>
      <c r="D1500" s="93"/>
    </row>
    <row r="1501" spans="3:4">
      <c r="C1501" s="92"/>
      <c r="D1501" s="93"/>
    </row>
    <row r="1502" spans="3:4">
      <c r="C1502" s="92"/>
      <c r="D1502" s="93"/>
    </row>
    <row r="1503" spans="3:4">
      <c r="C1503" s="92"/>
      <c r="D1503" s="93"/>
    </row>
    <row r="1504" spans="3:4">
      <c r="C1504" s="92"/>
      <c r="D1504" s="93"/>
    </row>
    <row r="1505" spans="3:4">
      <c r="C1505" s="92"/>
      <c r="D1505" s="93"/>
    </row>
    <row r="1506" spans="3:4">
      <c r="C1506" s="92"/>
      <c r="D1506" s="93"/>
    </row>
    <row r="1507" spans="3:4">
      <c r="C1507" s="92"/>
      <c r="D1507" s="93"/>
    </row>
    <row r="1508" spans="3:4">
      <c r="C1508" s="92"/>
      <c r="D1508" s="93"/>
    </row>
    <row r="1509" spans="3:4">
      <c r="C1509" s="92"/>
      <c r="D1509" s="93"/>
    </row>
    <row r="1510" spans="3:4">
      <c r="C1510" s="92"/>
      <c r="D1510" s="93"/>
    </row>
    <row r="1511" spans="3:4">
      <c r="C1511" s="92"/>
      <c r="D1511" s="93"/>
    </row>
    <row r="1512" spans="3:4">
      <c r="C1512" s="92"/>
      <c r="D1512" s="93"/>
    </row>
    <row r="1513" spans="3:4">
      <c r="C1513" s="92"/>
      <c r="D1513" s="93"/>
    </row>
    <row r="1514" spans="3:4">
      <c r="C1514" s="92"/>
      <c r="D1514" s="93"/>
    </row>
    <row r="1515" spans="3:4">
      <c r="C1515" s="92"/>
      <c r="D1515" s="93"/>
    </row>
    <row r="1516" spans="3:4">
      <c r="C1516" s="92"/>
      <c r="D1516" s="93"/>
    </row>
    <row r="1517" spans="3:4">
      <c r="C1517" s="92"/>
      <c r="D1517" s="93"/>
    </row>
    <row r="1518" spans="3:4">
      <c r="C1518" s="92"/>
      <c r="D1518" s="93"/>
    </row>
    <row r="1519" spans="3:4">
      <c r="C1519" s="92"/>
      <c r="D1519" s="93"/>
    </row>
    <row r="1520" spans="3:4">
      <c r="C1520" s="92"/>
      <c r="D1520" s="93"/>
    </row>
    <row r="1521" spans="3:4">
      <c r="C1521" s="92"/>
      <c r="D1521" s="93"/>
    </row>
    <row r="1522" spans="3:4">
      <c r="C1522" s="92"/>
      <c r="D1522" s="93"/>
    </row>
    <row r="1523" spans="3:4">
      <c r="C1523" s="92"/>
      <c r="D1523" s="93"/>
    </row>
    <row r="1524" spans="3:4">
      <c r="C1524" s="92"/>
      <c r="D1524" s="93"/>
    </row>
    <row r="1525" spans="3:4">
      <c r="C1525" s="92"/>
      <c r="D1525" s="93"/>
    </row>
    <row r="1526" spans="3:4">
      <c r="C1526" s="92"/>
      <c r="D1526" s="93"/>
    </row>
    <row r="1527" spans="3:4">
      <c r="C1527" s="92"/>
      <c r="D1527" s="93"/>
    </row>
    <row r="1528" spans="3:4">
      <c r="C1528" s="92"/>
      <c r="D1528" s="93"/>
    </row>
    <row r="1529" spans="3:4">
      <c r="C1529" s="92"/>
      <c r="D1529" s="93"/>
    </row>
    <row r="1530" spans="3:4">
      <c r="C1530" s="92"/>
      <c r="D1530" s="93"/>
    </row>
    <row r="1531" spans="3:4">
      <c r="C1531" s="92"/>
      <c r="D1531" s="93"/>
    </row>
    <row r="1532" spans="3:4">
      <c r="C1532" s="92"/>
      <c r="D1532" s="93"/>
    </row>
    <row r="1533" spans="3:4">
      <c r="C1533" s="92"/>
      <c r="D1533" s="93"/>
    </row>
    <row r="1534" spans="3:4">
      <c r="C1534" s="92"/>
      <c r="D1534" s="93"/>
    </row>
    <row r="1535" spans="3:4">
      <c r="C1535" s="92"/>
      <c r="D1535" s="93"/>
    </row>
    <row r="1536" spans="3:4">
      <c r="C1536" s="92"/>
      <c r="D1536" s="93"/>
    </row>
    <row r="1537" spans="3:4">
      <c r="C1537" s="92"/>
      <c r="D1537" s="93"/>
    </row>
    <row r="1538" spans="3:4">
      <c r="C1538" s="92"/>
      <c r="D1538" s="93"/>
    </row>
    <row r="1539" spans="3:4">
      <c r="C1539" s="92"/>
      <c r="D1539" s="93"/>
    </row>
    <row r="1540" spans="3:4">
      <c r="C1540" s="92"/>
      <c r="D1540" s="93"/>
    </row>
    <row r="1541" spans="3:4">
      <c r="C1541" s="92"/>
      <c r="D1541" s="93"/>
    </row>
    <row r="1542" spans="3:4">
      <c r="C1542" s="92"/>
      <c r="D1542" s="93"/>
    </row>
    <row r="1543" spans="3:4">
      <c r="C1543" s="92"/>
      <c r="D1543" s="93"/>
    </row>
    <row r="1544" spans="3:4">
      <c r="C1544" s="92"/>
      <c r="D1544" s="93"/>
    </row>
    <row r="1545" spans="3:4">
      <c r="C1545" s="92"/>
      <c r="D1545" s="93"/>
    </row>
    <row r="1546" spans="3:4">
      <c r="C1546" s="92"/>
      <c r="D1546" s="93"/>
    </row>
    <row r="1547" spans="3:4">
      <c r="C1547" s="92"/>
      <c r="D1547" s="93"/>
    </row>
    <row r="1548" spans="3:4">
      <c r="C1548" s="92"/>
      <c r="D1548" s="93"/>
    </row>
    <row r="1549" spans="3:4">
      <c r="C1549" s="92"/>
      <c r="D1549" s="93"/>
    </row>
    <row r="1550" spans="3:4">
      <c r="C1550" s="92"/>
      <c r="D1550" s="93"/>
    </row>
    <row r="1551" spans="3:4">
      <c r="C1551" s="92"/>
      <c r="D1551" s="93"/>
    </row>
    <row r="1552" spans="3:4">
      <c r="C1552" s="92"/>
      <c r="D1552" s="93"/>
    </row>
    <row r="1553" spans="3:4">
      <c r="C1553" s="92"/>
      <c r="D1553" s="93"/>
    </row>
    <row r="1554" spans="3:4">
      <c r="C1554" s="92"/>
      <c r="D1554" s="93"/>
    </row>
    <row r="1555" spans="3:4">
      <c r="C1555" s="92"/>
      <c r="D1555" s="93"/>
    </row>
    <row r="1556" spans="3:4">
      <c r="C1556" s="92"/>
      <c r="D1556" s="93"/>
    </row>
    <row r="1557" spans="3:4">
      <c r="C1557" s="92"/>
      <c r="D1557" s="93"/>
    </row>
    <row r="1558" spans="3:4">
      <c r="C1558" s="92"/>
      <c r="D1558" s="93"/>
    </row>
    <row r="1559" spans="3:4">
      <c r="C1559" s="92"/>
      <c r="D1559" s="93"/>
    </row>
    <row r="1560" spans="3:4">
      <c r="C1560" s="92"/>
      <c r="D1560" s="93"/>
    </row>
    <row r="1561" spans="3:4">
      <c r="C1561" s="92"/>
      <c r="D1561" s="93"/>
    </row>
    <row r="1562" spans="3:4">
      <c r="C1562" s="92"/>
      <c r="D1562" s="93"/>
    </row>
    <row r="1563" spans="3:4">
      <c r="C1563" s="92"/>
      <c r="D1563" s="93"/>
    </row>
    <row r="1564" spans="3:4">
      <c r="C1564" s="92"/>
      <c r="D1564" s="93"/>
    </row>
    <row r="1565" spans="3:4">
      <c r="C1565" s="92"/>
      <c r="D1565" s="93"/>
    </row>
    <row r="1566" spans="3:4">
      <c r="C1566" s="92"/>
      <c r="D1566" s="93"/>
    </row>
    <row r="1567" spans="3:4">
      <c r="C1567" s="92"/>
      <c r="D1567" s="93"/>
    </row>
    <row r="1568" spans="3:4">
      <c r="C1568" s="92"/>
      <c r="D1568" s="93"/>
    </row>
    <row r="1569" spans="3:4">
      <c r="C1569" s="92"/>
      <c r="D1569" s="93"/>
    </row>
    <row r="1570" spans="3:4">
      <c r="C1570" s="92"/>
      <c r="D1570" s="93"/>
    </row>
    <row r="1571" spans="3:4">
      <c r="C1571" s="92"/>
      <c r="D1571" s="93"/>
    </row>
    <row r="1572" spans="3:4">
      <c r="C1572" s="92"/>
      <c r="D1572" s="93"/>
    </row>
    <row r="1573" spans="3:4">
      <c r="C1573" s="92"/>
      <c r="D1573" s="93"/>
    </row>
    <row r="1574" spans="3:4">
      <c r="C1574" s="92"/>
      <c r="D1574" s="93"/>
    </row>
    <row r="1575" spans="3:4">
      <c r="C1575" s="92"/>
      <c r="D1575" s="93"/>
    </row>
    <row r="1576" spans="3:4">
      <c r="C1576" s="92"/>
      <c r="D1576" s="93"/>
    </row>
    <row r="1577" spans="3:4">
      <c r="C1577" s="92"/>
      <c r="D1577" s="93"/>
    </row>
    <row r="1578" spans="3:4">
      <c r="C1578" s="92"/>
      <c r="D1578" s="93"/>
    </row>
    <row r="1579" spans="3:4">
      <c r="C1579" s="92"/>
      <c r="D1579" s="93"/>
    </row>
    <row r="1580" spans="3:4">
      <c r="C1580" s="92"/>
      <c r="D1580" s="93"/>
    </row>
    <row r="1581" spans="3:4">
      <c r="C1581" s="92"/>
      <c r="D1581" s="93"/>
    </row>
    <row r="1582" spans="3:4">
      <c r="C1582" s="92"/>
      <c r="D1582" s="93"/>
    </row>
    <row r="1583" spans="3:4">
      <c r="C1583" s="92"/>
      <c r="D1583" s="93"/>
    </row>
    <row r="1584" spans="3:4">
      <c r="C1584" s="92"/>
      <c r="D1584" s="93"/>
    </row>
    <row r="1585" spans="3:4">
      <c r="C1585" s="92"/>
      <c r="D1585" s="93"/>
    </row>
    <row r="1586" spans="3:4">
      <c r="C1586" s="92"/>
      <c r="D1586" s="93"/>
    </row>
    <row r="1587" spans="3:4">
      <c r="C1587" s="92"/>
      <c r="D1587" s="93"/>
    </row>
    <row r="1588" spans="3:4">
      <c r="C1588" s="92"/>
      <c r="D1588" s="93"/>
    </row>
    <row r="1589" spans="3:4">
      <c r="C1589" s="92"/>
      <c r="D1589" s="93"/>
    </row>
    <row r="1590" spans="3:4">
      <c r="C1590" s="92"/>
      <c r="D1590" s="93"/>
    </row>
    <row r="1591" spans="3:4">
      <c r="C1591" s="92"/>
      <c r="D1591" s="93"/>
    </row>
    <row r="1592" spans="3:4">
      <c r="C1592" s="92"/>
      <c r="D1592" s="93"/>
    </row>
    <row r="1593" spans="3:4">
      <c r="C1593" s="92"/>
      <c r="D1593" s="93"/>
    </row>
    <row r="1594" spans="3:4">
      <c r="C1594" s="92"/>
      <c r="D1594" s="93"/>
    </row>
    <row r="1595" spans="3:4">
      <c r="C1595" s="92"/>
      <c r="D1595" s="93"/>
    </row>
    <row r="1596" spans="3:4">
      <c r="C1596" s="92"/>
      <c r="D1596" s="93"/>
    </row>
    <row r="1597" spans="3:4">
      <c r="C1597" s="92"/>
      <c r="D1597" s="93"/>
    </row>
    <row r="1598" spans="3:4">
      <c r="C1598" s="92"/>
      <c r="D1598" s="93"/>
    </row>
    <row r="1599" spans="3:4">
      <c r="C1599" s="92"/>
      <c r="D1599" s="93"/>
    </row>
    <row r="1600" spans="3:4">
      <c r="C1600" s="92"/>
      <c r="D1600" s="93"/>
    </row>
    <row r="1601" spans="3:4">
      <c r="C1601" s="92"/>
      <c r="D1601" s="93"/>
    </row>
    <row r="1602" spans="3:4">
      <c r="C1602" s="92"/>
      <c r="D1602" s="93"/>
    </row>
    <row r="1603" spans="3:4">
      <c r="C1603" s="92"/>
      <c r="D1603" s="93"/>
    </row>
    <row r="1604" spans="3:4">
      <c r="C1604" s="92"/>
      <c r="D1604" s="93"/>
    </row>
    <row r="1605" spans="3:4">
      <c r="C1605" s="92"/>
      <c r="D1605" s="93"/>
    </row>
    <row r="1606" spans="3:4">
      <c r="C1606" s="92"/>
      <c r="D1606" s="93"/>
    </row>
    <row r="1607" spans="3:4">
      <c r="C1607" s="92"/>
      <c r="D1607" s="93"/>
    </row>
    <row r="1608" spans="3:4">
      <c r="C1608" s="92"/>
      <c r="D1608" s="93"/>
    </row>
    <row r="1609" spans="3:4">
      <c r="C1609" s="92"/>
      <c r="D1609" s="93"/>
    </row>
    <row r="1610" spans="3:4">
      <c r="C1610" s="92"/>
      <c r="D1610" s="93"/>
    </row>
    <row r="1611" spans="3:4">
      <c r="C1611" s="92"/>
      <c r="D1611" s="93"/>
    </row>
    <row r="1612" spans="3:4">
      <c r="C1612" s="92"/>
      <c r="D1612" s="93"/>
    </row>
    <row r="1613" spans="3:4">
      <c r="C1613" s="92"/>
      <c r="D1613" s="93"/>
    </row>
    <row r="1614" spans="3:4">
      <c r="C1614" s="92"/>
      <c r="D1614" s="93"/>
    </row>
    <row r="1615" spans="3:4">
      <c r="C1615" s="92"/>
      <c r="D1615" s="93"/>
    </row>
    <row r="1616" spans="3:4">
      <c r="C1616" s="92"/>
      <c r="D1616" s="93"/>
    </row>
    <row r="1617" spans="3:4">
      <c r="C1617" s="92"/>
      <c r="D1617" s="93"/>
    </row>
    <row r="1618" spans="3:4">
      <c r="C1618" s="92"/>
      <c r="D1618" s="93"/>
    </row>
    <row r="1619" spans="3:4">
      <c r="C1619" s="92"/>
      <c r="D1619" s="93"/>
    </row>
    <row r="1620" spans="3:4">
      <c r="C1620" s="92"/>
      <c r="D1620" s="93"/>
    </row>
    <row r="1621" spans="3:4">
      <c r="C1621" s="92"/>
      <c r="D1621" s="93"/>
    </row>
    <row r="1622" spans="3:4">
      <c r="C1622" s="92"/>
      <c r="D1622" s="93"/>
    </row>
    <row r="1623" spans="3:4">
      <c r="C1623" s="92"/>
      <c r="D1623" s="93"/>
    </row>
    <row r="1624" spans="3:4">
      <c r="C1624" s="92"/>
      <c r="D1624" s="93"/>
    </row>
    <row r="1625" spans="3:4">
      <c r="C1625" s="92"/>
      <c r="D1625" s="93"/>
    </row>
    <row r="1626" spans="3:4">
      <c r="C1626" s="92"/>
      <c r="D1626" s="93"/>
    </row>
    <row r="1627" spans="3:4">
      <c r="C1627" s="92"/>
      <c r="D1627" s="93"/>
    </row>
    <row r="1628" spans="3:4">
      <c r="C1628" s="92"/>
      <c r="D1628" s="93"/>
    </row>
    <row r="1629" spans="3:4">
      <c r="C1629" s="92"/>
      <c r="D1629" s="93"/>
    </row>
    <row r="1630" spans="3:4">
      <c r="C1630" s="92"/>
      <c r="D1630" s="93"/>
    </row>
    <row r="1631" spans="3:4">
      <c r="C1631" s="92"/>
      <c r="D1631" s="93"/>
    </row>
    <row r="1632" spans="3:4">
      <c r="C1632" s="92"/>
      <c r="D1632" s="93"/>
    </row>
    <row r="1633" spans="3:4">
      <c r="C1633" s="92"/>
      <c r="D1633" s="93"/>
    </row>
    <row r="1634" spans="3:4">
      <c r="C1634" s="92"/>
      <c r="D1634" s="93"/>
    </row>
    <row r="1635" spans="3:4">
      <c r="C1635" s="92"/>
      <c r="D1635" s="93"/>
    </row>
    <row r="1636" spans="3:4">
      <c r="C1636" s="92"/>
      <c r="D1636" s="93"/>
    </row>
    <row r="1637" spans="3:4">
      <c r="C1637" s="92"/>
      <c r="D1637" s="93"/>
    </row>
    <row r="1638" spans="3:4">
      <c r="C1638" s="92"/>
      <c r="D1638" s="93"/>
    </row>
    <row r="1639" spans="3:4">
      <c r="C1639" s="92"/>
      <c r="D1639" s="93"/>
    </row>
    <row r="1640" spans="3:4">
      <c r="C1640" s="92"/>
      <c r="D1640" s="93"/>
    </row>
    <row r="1641" spans="3:4">
      <c r="C1641" s="92"/>
      <c r="D1641" s="93"/>
    </row>
    <row r="1642" spans="3:4">
      <c r="C1642" s="92"/>
      <c r="D1642" s="93"/>
    </row>
    <row r="1643" spans="3:4">
      <c r="C1643" s="92"/>
      <c r="D1643" s="93"/>
    </row>
    <row r="1644" spans="3:4">
      <c r="C1644" s="92"/>
      <c r="D1644" s="93"/>
    </row>
    <row r="1645" spans="3:4">
      <c r="C1645" s="92"/>
      <c r="D1645" s="93"/>
    </row>
    <row r="1646" spans="3:4">
      <c r="C1646" s="92"/>
      <c r="D1646" s="93"/>
    </row>
    <row r="1647" spans="3:4">
      <c r="C1647" s="92"/>
      <c r="D1647" s="93"/>
    </row>
    <row r="1648" spans="3:4">
      <c r="C1648" s="92"/>
      <c r="D1648" s="93"/>
    </row>
    <row r="1649" spans="3:4">
      <c r="C1649" s="92"/>
      <c r="D1649" s="93"/>
    </row>
    <row r="1650" spans="3:4">
      <c r="C1650" s="92"/>
      <c r="D1650" s="93"/>
    </row>
    <row r="1651" spans="3:4">
      <c r="C1651" s="92"/>
      <c r="D1651" s="93"/>
    </row>
    <row r="1652" spans="3:4">
      <c r="C1652" s="92"/>
      <c r="D1652" s="93"/>
    </row>
    <row r="1653" spans="3:4">
      <c r="C1653" s="92"/>
      <c r="D1653" s="93"/>
    </row>
    <row r="1654" spans="3:4">
      <c r="C1654" s="92"/>
      <c r="D1654" s="93"/>
    </row>
    <row r="1655" spans="3:4">
      <c r="C1655" s="92"/>
      <c r="D1655" s="93"/>
    </row>
    <row r="1656" spans="3:4">
      <c r="C1656" s="92"/>
      <c r="D1656" s="93"/>
    </row>
    <row r="1657" spans="3:4">
      <c r="C1657" s="92"/>
      <c r="D1657" s="93"/>
    </row>
    <row r="1658" spans="3:4">
      <c r="C1658" s="92"/>
      <c r="D1658" s="93"/>
    </row>
    <row r="1659" spans="3:4">
      <c r="C1659" s="92"/>
      <c r="D1659" s="93"/>
    </row>
    <row r="1660" spans="3:4">
      <c r="C1660" s="92"/>
      <c r="D1660" s="93"/>
    </row>
    <row r="1661" spans="3:4">
      <c r="C1661" s="92"/>
      <c r="D1661" s="93"/>
    </row>
    <row r="1662" spans="3:4">
      <c r="C1662" s="92"/>
      <c r="D1662" s="93"/>
    </row>
    <row r="1663" spans="3:4">
      <c r="C1663" s="92"/>
      <c r="D1663" s="93"/>
    </row>
    <row r="1664" spans="3:4">
      <c r="C1664" s="92"/>
      <c r="D1664" s="93"/>
    </row>
    <row r="1665" spans="3:4">
      <c r="C1665" s="92"/>
      <c r="D1665" s="93"/>
    </row>
    <row r="1666" spans="3:4">
      <c r="C1666" s="92"/>
      <c r="D1666" s="93"/>
    </row>
    <row r="1667" spans="3:4">
      <c r="C1667" s="92"/>
      <c r="D1667" s="93"/>
    </row>
    <row r="1668" spans="3:4">
      <c r="C1668" s="92"/>
      <c r="D1668" s="93"/>
    </row>
    <row r="1669" spans="3:4">
      <c r="C1669" s="92"/>
      <c r="D1669" s="93"/>
    </row>
    <row r="1670" spans="3:4">
      <c r="C1670" s="92"/>
      <c r="D1670" s="93"/>
    </row>
    <row r="1671" spans="3:4">
      <c r="C1671" s="92"/>
      <c r="D1671" s="93"/>
    </row>
    <row r="1672" spans="3:4">
      <c r="C1672" s="92"/>
      <c r="D1672" s="93"/>
    </row>
    <row r="1673" spans="3:4">
      <c r="C1673" s="92"/>
      <c r="D1673" s="93"/>
    </row>
    <row r="1674" spans="3:4">
      <c r="C1674" s="92"/>
      <c r="D1674" s="93"/>
    </row>
    <row r="1675" spans="3:4">
      <c r="C1675" s="92"/>
      <c r="D1675" s="93"/>
    </row>
    <row r="1676" spans="3:4">
      <c r="C1676" s="92"/>
      <c r="D1676" s="93"/>
    </row>
    <row r="1677" spans="3:4">
      <c r="C1677" s="92"/>
      <c r="D1677" s="93"/>
    </row>
    <row r="1678" spans="3:4">
      <c r="C1678" s="92"/>
      <c r="D1678" s="93"/>
    </row>
    <row r="1679" spans="3:4">
      <c r="C1679" s="92"/>
      <c r="D1679" s="93"/>
    </row>
    <row r="1680" spans="3:4">
      <c r="C1680" s="92"/>
      <c r="D1680" s="93"/>
    </row>
    <row r="1681" spans="3:4">
      <c r="C1681" s="92"/>
      <c r="D1681" s="93"/>
    </row>
    <row r="1682" spans="3:4">
      <c r="C1682" s="92"/>
      <c r="D1682" s="93"/>
    </row>
    <row r="1683" spans="3:4">
      <c r="C1683" s="92"/>
      <c r="D1683" s="93"/>
    </row>
    <row r="1684" spans="3:4">
      <c r="C1684" s="92"/>
      <c r="D1684" s="93"/>
    </row>
    <row r="1685" spans="3:4">
      <c r="C1685" s="92"/>
      <c r="D1685" s="93"/>
    </row>
    <row r="1686" spans="3:4">
      <c r="C1686" s="92"/>
      <c r="D1686" s="93"/>
    </row>
    <row r="1687" spans="3:4">
      <c r="C1687" s="92"/>
      <c r="D1687" s="93"/>
    </row>
    <row r="1688" spans="3:4">
      <c r="C1688" s="92"/>
      <c r="D1688" s="93"/>
    </row>
    <row r="1689" spans="3:4">
      <c r="C1689" s="92"/>
      <c r="D1689" s="93"/>
    </row>
    <row r="1690" spans="3:4">
      <c r="C1690" s="92"/>
      <c r="D1690" s="93"/>
    </row>
    <row r="1691" spans="3:4">
      <c r="C1691" s="92"/>
      <c r="D1691" s="93"/>
    </row>
    <row r="1692" spans="3:4">
      <c r="C1692" s="92"/>
      <c r="D1692" s="93"/>
    </row>
    <row r="1693" spans="3:4">
      <c r="C1693" s="92"/>
      <c r="D1693" s="93"/>
    </row>
    <row r="1694" spans="3:4">
      <c r="C1694" s="92"/>
      <c r="D1694" s="93"/>
    </row>
    <row r="1695" spans="3:4">
      <c r="C1695" s="92"/>
      <c r="D1695" s="93"/>
    </row>
    <row r="1696" spans="3:4">
      <c r="C1696" s="92"/>
      <c r="D1696" s="93"/>
    </row>
    <row r="1697" spans="3:4">
      <c r="C1697" s="92"/>
      <c r="D1697" s="93"/>
    </row>
    <row r="1698" spans="3:4">
      <c r="C1698" s="92"/>
      <c r="D1698" s="93"/>
    </row>
    <row r="1699" spans="3:4">
      <c r="C1699" s="92"/>
      <c r="D1699" s="93"/>
    </row>
    <row r="1700" spans="3:4">
      <c r="C1700" s="92"/>
      <c r="D1700" s="93"/>
    </row>
    <row r="1701" spans="3:4">
      <c r="C1701" s="92"/>
      <c r="D1701" s="93"/>
    </row>
    <row r="1702" spans="3:4">
      <c r="C1702" s="92"/>
      <c r="D1702" s="93"/>
    </row>
    <row r="1703" spans="3:4">
      <c r="C1703" s="92"/>
      <c r="D1703" s="93"/>
    </row>
    <row r="1704" spans="3:4">
      <c r="C1704" s="92"/>
      <c r="D1704" s="93"/>
    </row>
    <row r="1705" spans="3:4">
      <c r="C1705" s="92"/>
      <c r="D1705" s="93"/>
    </row>
    <row r="1706" spans="3:4">
      <c r="C1706" s="92"/>
      <c r="D1706" s="93"/>
    </row>
    <row r="1707" spans="3:4">
      <c r="C1707" s="92"/>
      <c r="D1707" s="93"/>
    </row>
    <row r="1708" spans="3:4">
      <c r="C1708" s="92"/>
      <c r="D1708" s="93"/>
    </row>
    <row r="1709" spans="3:4">
      <c r="C1709" s="92"/>
      <c r="D1709" s="93"/>
    </row>
    <row r="1710" spans="3:4">
      <c r="C1710" s="92"/>
      <c r="D1710" s="93"/>
    </row>
    <row r="1711" spans="3:4">
      <c r="C1711" s="92"/>
      <c r="D1711" s="93"/>
    </row>
    <row r="1712" spans="3:4">
      <c r="C1712" s="92"/>
      <c r="D1712" s="93"/>
    </row>
    <row r="1713" spans="3:4">
      <c r="C1713" s="92"/>
      <c r="D1713" s="93"/>
    </row>
    <row r="1714" spans="3:4">
      <c r="C1714" s="92"/>
      <c r="D1714" s="93"/>
    </row>
    <row r="1715" spans="3:4">
      <c r="C1715" s="92"/>
      <c r="D1715" s="93"/>
    </row>
    <row r="1716" spans="3:4">
      <c r="C1716" s="92"/>
      <c r="D1716" s="93"/>
    </row>
    <row r="1717" spans="3:4">
      <c r="C1717" s="92"/>
      <c r="D1717" s="93"/>
    </row>
    <row r="1718" spans="3:4">
      <c r="C1718" s="92"/>
      <c r="D1718" s="93"/>
    </row>
    <row r="1719" spans="3:4">
      <c r="C1719" s="92"/>
      <c r="D1719" s="93"/>
    </row>
    <row r="1720" spans="3:4">
      <c r="C1720" s="92"/>
      <c r="D1720" s="93"/>
    </row>
    <row r="1721" spans="3:4">
      <c r="C1721" s="92"/>
      <c r="D1721" s="93"/>
    </row>
    <row r="1722" spans="3:4">
      <c r="C1722" s="92"/>
      <c r="D1722" s="93"/>
    </row>
    <row r="1723" spans="3:4">
      <c r="C1723" s="92"/>
      <c r="D1723" s="93"/>
    </row>
    <row r="1724" spans="3:4">
      <c r="C1724" s="92"/>
      <c r="D1724" s="93"/>
    </row>
    <row r="1725" spans="3:4">
      <c r="C1725" s="92"/>
      <c r="D1725" s="93"/>
    </row>
    <row r="1726" spans="3:4">
      <c r="C1726" s="92"/>
      <c r="D1726" s="93"/>
    </row>
    <row r="1727" spans="3:4">
      <c r="C1727" s="92"/>
      <c r="D1727" s="93"/>
    </row>
    <row r="1728" spans="3:4">
      <c r="C1728" s="92"/>
      <c r="D1728" s="93"/>
    </row>
    <row r="1729" spans="3:4">
      <c r="C1729" s="92"/>
      <c r="D1729" s="93"/>
    </row>
    <row r="1730" spans="3:4">
      <c r="C1730" s="92"/>
      <c r="D1730" s="93"/>
    </row>
    <row r="1731" spans="3:4">
      <c r="C1731" s="92"/>
      <c r="D1731" s="93"/>
    </row>
    <row r="1732" spans="3:4">
      <c r="C1732" s="92"/>
      <c r="D1732" s="93"/>
    </row>
    <row r="1733" spans="3:4">
      <c r="C1733" s="92"/>
      <c r="D1733" s="93"/>
    </row>
    <row r="1734" spans="3:4">
      <c r="C1734" s="92"/>
      <c r="D1734" s="93"/>
    </row>
    <row r="1735" spans="3:4">
      <c r="C1735" s="92"/>
      <c r="D1735" s="93"/>
    </row>
    <row r="1736" spans="3:4">
      <c r="C1736" s="92"/>
      <c r="D1736" s="93"/>
    </row>
    <row r="1737" spans="3:4">
      <c r="C1737" s="92"/>
      <c r="D1737" s="93"/>
    </row>
    <row r="1738" spans="3:4">
      <c r="C1738" s="92"/>
      <c r="D1738" s="93"/>
    </row>
    <row r="1739" spans="3:4">
      <c r="C1739" s="92"/>
      <c r="D1739" s="93"/>
    </row>
    <row r="1740" spans="3:4">
      <c r="C1740" s="92"/>
      <c r="D1740" s="93"/>
    </row>
    <row r="1741" spans="3:4">
      <c r="C1741" s="92"/>
      <c r="D1741" s="93"/>
    </row>
    <row r="1742" spans="3:4">
      <c r="C1742" s="92"/>
      <c r="D1742" s="93"/>
    </row>
    <row r="1743" spans="3:4">
      <c r="C1743" s="92"/>
      <c r="D1743" s="93"/>
    </row>
    <row r="1744" spans="3:4">
      <c r="C1744" s="92"/>
      <c r="D1744" s="93"/>
    </row>
    <row r="1745" spans="3:4">
      <c r="C1745" s="92"/>
      <c r="D1745" s="93"/>
    </row>
    <row r="1746" spans="3:4">
      <c r="C1746" s="92"/>
      <c r="D1746" s="93"/>
    </row>
    <row r="1747" spans="3:4">
      <c r="C1747" s="92"/>
      <c r="D1747" s="93"/>
    </row>
    <row r="1748" spans="3:4">
      <c r="C1748" s="92"/>
      <c r="D1748" s="93"/>
    </row>
    <row r="1749" spans="3:4">
      <c r="C1749" s="92"/>
      <c r="D1749" s="93"/>
    </row>
    <row r="1750" spans="3:4">
      <c r="C1750" s="92"/>
      <c r="D1750" s="93"/>
    </row>
    <row r="1751" spans="3:4">
      <c r="C1751" s="92"/>
      <c r="D1751" s="93"/>
    </row>
    <row r="1752" spans="3:4">
      <c r="C1752" s="92"/>
      <c r="D1752" s="93"/>
    </row>
  </sheetData>
  <phoneticPr fontId="20" type="noConversion"/>
  <pageMargins left="0.7" right="0.7" top="0.78740157499999996" bottom="0.78740157499999996"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DCF &amp; Projected Price Terminal </vt:lpstr>
      <vt:lpstr>IS</vt:lpstr>
      <vt:lpstr>CFS </vt:lpstr>
      <vt:lpstr>BS</vt:lpstr>
      <vt:lpstr>Share Price</vt:lpstr>
      <vt:lpstr>'DCF &amp; Projected Price Terminal '!Druckbereich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Schüürmann</dc:creator>
  <cp:lastModifiedBy>Oliver Schüürmann</cp:lastModifiedBy>
  <dcterms:created xsi:type="dcterms:W3CDTF">2025-01-21T12:26:29Z</dcterms:created>
  <dcterms:modified xsi:type="dcterms:W3CDTF">2025-01-31T11:51:08Z</dcterms:modified>
</cp:coreProperties>
</file>