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er\Documents\RUB\02_Promotion\Aggregierung von erneuerbaren Potentialen und Energieinfrastruktur\StEAM_h2_transport v1_0\data\data_input\proposed_h2_terminals\"/>
    </mc:Choice>
  </mc:AlternateContent>
  <xr:revisionPtr revIDLastSave="0" documentId="13_ncr:1_{9AE1E0C1-5095-488D-A965-DD4165BA32C5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proposed_h2_terminals H2(liqu.)" sheetId="4" r:id="rId1"/>
    <sheet name="proposed_h2_terminals NH3" sheetId="6" r:id="rId2"/>
    <sheet name="proposed_h2_terminals CH3OH" sheetId="7" r:id="rId3"/>
    <sheet name="Tabelle1" sheetId="3" r:id="rId4"/>
    <sheet name="terminals_backup" sheetId="2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M38" i="7" l="1"/>
  <c r="BM37" i="7"/>
  <c r="BM29" i="7"/>
  <c r="BM28" i="7"/>
  <c r="BM27" i="7"/>
  <c r="BM26" i="7"/>
  <c r="BM25" i="7"/>
  <c r="BM24" i="7"/>
  <c r="BM23" i="7"/>
  <c r="BM22" i="7"/>
  <c r="BM21" i="7"/>
  <c r="BM20" i="7"/>
  <c r="BM19" i="7"/>
  <c r="BM18" i="7"/>
  <c r="BM17" i="7"/>
  <c r="BM16" i="7"/>
  <c r="BM15" i="7"/>
  <c r="BM14" i="7"/>
  <c r="BM13" i="7"/>
  <c r="BM12" i="7"/>
  <c r="BM11" i="7"/>
  <c r="BM10" i="7"/>
  <c r="BM9" i="7"/>
  <c r="BM8" i="7"/>
  <c r="BM7" i="7"/>
  <c r="BM6" i="7"/>
  <c r="BM5" i="7"/>
  <c r="BM4" i="7"/>
  <c r="BM3" i="7"/>
  <c r="BO4" i="7"/>
  <c r="BP4" i="7"/>
  <c r="BO5" i="7"/>
  <c r="BP5" i="7"/>
  <c r="BO6" i="7"/>
  <c r="BP6" i="7"/>
  <c r="BO7" i="7"/>
  <c r="BP7" i="7"/>
  <c r="BO8" i="7"/>
  <c r="BP8" i="7"/>
  <c r="BO9" i="7"/>
  <c r="BP9" i="7"/>
  <c r="BO10" i="7"/>
  <c r="BP10" i="7"/>
  <c r="BO11" i="7"/>
  <c r="BP11" i="7"/>
  <c r="BO12" i="7"/>
  <c r="BP12" i="7"/>
  <c r="BO13" i="7"/>
  <c r="BP13" i="7"/>
  <c r="BO14" i="7"/>
  <c r="BP14" i="7"/>
  <c r="BO15" i="7"/>
  <c r="BP15" i="7"/>
  <c r="BO16" i="7"/>
  <c r="BP16" i="7"/>
  <c r="BO17" i="7"/>
  <c r="BP17" i="7"/>
  <c r="BO18" i="7"/>
  <c r="BP18" i="7"/>
  <c r="BO19" i="7"/>
  <c r="BP19" i="7"/>
  <c r="BO20" i="7"/>
  <c r="BP20" i="7"/>
  <c r="BO21" i="7"/>
  <c r="BP21" i="7"/>
  <c r="BO22" i="7"/>
  <c r="BP22" i="7"/>
  <c r="BO23" i="7"/>
  <c r="BP23" i="7"/>
  <c r="BO24" i="7"/>
  <c r="BP24" i="7"/>
  <c r="BO25" i="7"/>
  <c r="BP25" i="7"/>
  <c r="BO26" i="7"/>
  <c r="BP26" i="7"/>
  <c r="BO27" i="7"/>
  <c r="BP27" i="7"/>
  <c r="BO28" i="7"/>
  <c r="BP28" i="7"/>
  <c r="BO29" i="7"/>
  <c r="BP29" i="7"/>
  <c r="BO30" i="7"/>
  <c r="BP30" i="7"/>
  <c r="BO31" i="7"/>
  <c r="BP31" i="7"/>
  <c r="BO32" i="7"/>
  <c r="BP32" i="7"/>
  <c r="BO33" i="7"/>
  <c r="BP33" i="7"/>
  <c r="BO34" i="7"/>
  <c r="BP34" i="7"/>
  <c r="BO35" i="7"/>
  <c r="BP35" i="7"/>
  <c r="BO36" i="7"/>
  <c r="BP36" i="7"/>
  <c r="BO37" i="7"/>
  <c r="BP37" i="7"/>
  <c r="BO38" i="7"/>
  <c r="BP38" i="7"/>
  <c r="BP3" i="7"/>
  <c r="BO3" i="7"/>
  <c r="AT4" i="7"/>
  <c r="AT5" i="7"/>
  <c r="AT6" i="7"/>
  <c r="AV6" i="7" s="1"/>
  <c r="AT7" i="7"/>
  <c r="AT8" i="7"/>
  <c r="AT9" i="7"/>
  <c r="AT10" i="7"/>
  <c r="AV10" i="7" s="1"/>
  <c r="AT11" i="7"/>
  <c r="AT12" i="7"/>
  <c r="AV12" i="7" s="1"/>
  <c r="AT13" i="7"/>
  <c r="AV13" i="7" s="1"/>
  <c r="AT14" i="7"/>
  <c r="AV14" i="7" s="1"/>
  <c r="AT15" i="7"/>
  <c r="AT16" i="7"/>
  <c r="AV16" i="7" s="1"/>
  <c r="AT17" i="7"/>
  <c r="AV17" i="7" s="1"/>
  <c r="AT18" i="7"/>
  <c r="AV18" i="7" s="1"/>
  <c r="AT19" i="7"/>
  <c r="AV19" i="7" s="1"/>
  <c r="AT20" i="7"/>
  <c r="AT21" i="7"/>
  <c r="AV21" i="7" s="1"/>
  <c r="AT22" i="7"/>
  <c r="AV22" i="7" s="1"/>
  <c r="AT23" i="7"/>
  <c r="AT24" i="7"/>
  <c r="AT25" i="7"/>
  <c r="AV25" i="7" s="1"/>
  <c r="AT26" i="7"/>
  <c r="AV26" i="7" s="1"/>
  <c r="AT27" i="7"/>
  <c r="AV27" i="7" s="1"/>
  <c r="AT28" i="7"/>
  <c r="AV28" i="7" s="1"/>
  <c r="AT29" i="7"/>
  <c r="AT30" i="7"/>
  <c r="AT31" i="7"/>
  <c r="AV31" i="7" s="1"/>
  <c r="AT32" i="7"/>
  <c r="AV32" i="7" s="1"/>
  <c r="AT33" i="7"/>
  <c r="AV33" i="7" s="1"/>
  <c r="AT34" i="7"/>
  <c r="AV34" i="7" s="1"/>
  <c r="AT35" i="7"/>
  <c r="AV35" i="7" s="1"/>
  <c r="AT36" i="7"/>
  <c r="AT37" i="7"/>
  <c r="AT38" i="7"/>
  <c r="AV38" i="7" s="1"/>
  <c r="AT3" i="7"/>
  <c r="AZ4" i="6"/>
  <c r="AZ3" i="6"/>
  <c r="AN13" i="7"/>
  <c r="AN29" i="7"/>
  <c r="AM38" i="7"/>
  <c r="AM37" i="7"/>
  <c r="AM29" i="7"/>
  <c r="AM28" i="7"/>
  <c r="AM27" i="7"/>
  <c r="AM26" i="7"/>
  <c r="AM25" i="7"/>
  <c r="AM24" i="7"/>
  <c r="AM23" i="7"/>
  <c r="AM22" i="7"/>
  <c r="AM21" i="7"/>
  <c r="AM20" i="7"/>
  <c r="AM19" i="7"/>
  <c r="AM18" i="7"/>
  <c r="AM17" i="7"/>
  <c r="AM16" i="7"/>
  <c r="AM15" i="7"/>
  <c r="AM14" i="7"/>
  <c r="AM13" i="7"/>
  <c r="AM12" i="7"/>
  <c r="AM11" i="7"/>
  <c r="AM10" i="7"/>
  <c r="AM9" i="7"/>
  <c r="AM8" i="7"/>
  <c r="AM7" i="7"/>
  <c r="AM6" i="7"/>
  <c r="AM5" i="7"/>
  <c r="AM4" i="7"/>
  <c r="AM3" i="7"/>
  <c r="AI4" i="7"/>
  <c r="AK4" i="7" s="1"/>
  <c r="AN4" i="7" s="1"/>
  <c r="AI5" i="7"/>
  <c r="AK5" i="7" s="1"/>
  <c r="AN5" i="7" s="1"/>
  <c r="AI6" i="7"/>
  <c r="AI7" i="7"/>
  <c r="AK7" i="7" s="1"/>
  <c r="AN7" i="7" s="1"/>
  <c r="AI8" i="7"/>
  <c r="AK8" i="7" s="1"/>
  <c r="AN8" i="7" s="1"/>
  <c r="AI9" i="7"/>
  <c r="AK9" i="7" s="1"/>
  <c r="AN9" i="7" s="1"/>
  <c r="AI10" i="7"/>
  <c r="AK10" i="7" s="1"/>
  <c r="AN10" i="7" s="1"/>
  <c r="AI11" i="7"/>
  <c r="AK11" i="7" s="1"/>
  <c r="AN11" i="7" s="1"/>
  <c r="AI12" i="7"/>
  <c r="AK12" i="7" s="1"/>
  <c r="AN12" i="7" s="1"/>
  <c r="AI13" i="7"/>
  <c r="AK13" i="7" s="1"/>
  <c r="AI14" i="7"/>
  <c r="AI15" i="7"/>
  <c r="AK15" i="7" s="1"/>
  <c r="AN15" i="7" s="1"/>
  <c r="AI16" i="7"/>
  <c r="AK16" i="7" s="1"/>
  <c r="AN16" i="7" s="1"/>
  <c r="AI17" i="7"/>
  <c r="AK17" i="7" s="1"/>
  <c r="AN17" i="7" s="1"/>
  <c r="AI18" i="7"/>
  <c r="AK18" i="7" s="1"/>
  <c r="AN18" i="7" s="1"/>
  <c r="AI19" i="7"/>
  <c r="AK19" i="7" s="1"/>
  <c r="AN19" i="7" s="1"/>
  <c r="AI20" i="7"/>
  <c r="AI21" i="7"/>
  <c r="AI22" i="7"/>
  <c r="AK22" i="7" s="1"/>
  <c r="AN22" i="7" s="1"/>
  <c r="AI23" i="7"/>
  <c r="AK23" i="7" s="1"/>
  <c r="AN23" i="7" s="1"/>
  <c r="AI24" i="7"/>
  <c r="AK24" i="7" s="1"/>
  <c r="AN24" i="7" s="1"/>
  <c r="AI25" i="7"/>
  <c r="AK25" i="7" s="1"/>
  <c r="AN25" i="7" s="1"/>
  <c r="AI26" i="7"/>
  <c r="AK26" i="7" s="1"/>
  <c r="AN26" i="7" s="1"/>
  <c r="AI27" i="7"/>
  <c r="AK27" i="7" s="1"/>
  <c r="AN27" i="7" s="1"/>
  <c r="AI28" i="7"/>
  <c r="AK28" i="7" s="1"/>
  <c r="AN28" i="7" s="1"/>
  <c r="AI29" i="7"/>
  <c r="AK29" i="7" s="1"/>
  <c r="AI30" i="7"/>
  <c r="AK30" i="7" s="1"/>
  <c r="AN30" i="7" s="1"/>
  <c r="AI31" i="7"/>
  <c r="AK31" i="7" s="1"/>
  <c r="AN31" i="7" s="1"/>
  <c r="AI32" i="7"/>
  <c r="AK32" i="7" s="1"/>
  <c r="AN32" i="7" s="1"/>
  <c r="AI33" i="7"/>
  <c r="AK33" i="7" s="1"/>
  <c r="AN33" i="7" s="1"/>
  <c r="AI34" i="7"/>
  <c r="AK34" i="7" s="1"/>
  <c r="AN34" i="7" s="1"/>
  <c r="AI35" i="7"/>
  <c r="AK35" i="7" s="1"/>
  <c r="AN35" i="7" s="1"/>
  <c r="AI36" i="7"/>
  <c r="AI37" i="7"/>
  <c r="AI38" i="7"/>
  <c r="AK38" i="7" s="1"/>
  <c r="AN38" i="7" s="1"/>
  <c r="AI3" i="7"/>
  <c r="AK3" i="7" s="1"/>
  <c r="AN3" i="7" s="1"/>
  <c r="W5" i="7"/>
  <c r="W9" i="7"/>
  <c r="W21" i="7"/>
  <c r="W22" i="7"/>
  <c r="V23" i="7"/>
  <c r="V34" i="7"/>
  <c r="V37" i="7"/>
  <c r="V38" i="7"/>
  <c r="U38" i="7"/>
  <c r="U37" i="7"/>
  <c r="U29" i="7"/>
  <c r="U28" i="7"/>
  <c r="U27" i="7"/>
  <c r="U26" i="7"/>
  <c r="U25" i="7"/>
  <c r="U24" i="7"/>
  <c r="U23" i="7"/>
  <c r="U22" i="7"/>
  <c r="V22" i="7" s="1"/>
  <c r="X22" i="7" s="1"/>
  <c r="U21" i="7"/>
  <c r="U20" i="7"/>
  <c r="U19" i="7"/>
  <c r="U18" i="7"/>
  <c r="V18" i="7" s="1"/>
  <c r="U17" i="7"/>
  <c r="V17" i="7" s="1"/>
  <c r="U16" i="7"/>
  <c r="U15" i="7"/>
  <c r="U14" i="7"/>
  <c r="U13" i="7"/>
  <c r="U12" i="7"/>
  <c r="U11" i="7"/>
  <c r="U10" i="7"/>
  <c r="U9" i="7"/>
  <c r="U8" i="7"/>
  <c r="U7" i="7"/>
  <c r="U6" i="7"/>
  <c r="U5" i="7"/>
  <c r="U4" i="7"/>
  <c r="U3" i="7"/>
  <c r="CK4" i="6"/>
  <c r="CK5" i="6"/>
  <c r="CK6" i="6"/>
  <c r="CK7" i="6"/>
  <c r="CK8" i="6"/>
  <c r="CK9" i="6"/>
  <c r="CK10" i="6"/>
  <c r="CK11" i="6"/>
  <c r="CK12" i="6"/>
  <c r="CK13" i="6"/>
  <c r="CK14" i="6"/>
  <c r="CK15" i="6"/>
  <c r="CK16" i="6"/>
  <c r="CK17" i="6"/>
  <c r="CK18" i="6"/>
  <c r="CK19" i="6"/>
  <c r="CK20" i="6"/>
  <c r="CK21" i="6"/>
  <c r="CK22" i="6"/>
  <c r="CK23" i="6"/>
  <c r="CK24" i="6"/>
  <c r="CK25" i="6"/>
  <c r="CK26" i="6"/>
  <c r="CK27" i="6"/>
  <c r="CK28" i="6"/>
  <c r="CK29" i="6"/>
  <c r="CK30" i="6"/>
  <c r="CK31" i="6"/>
  <c r="CK32" i="6"/>
  <c r="CK33" i="6"/>
  <c r="CK34" i="6"/>
  <c r="CK35" i="6"/>
  <c r="CK36" i="6"/>
  <c r="CK37" i="6"/>
  <c r="CK38" i="6"/>
  <c r="CK3" i="6"/>
  <c r="AN4" i="6"/>
  <c r="AN5" i="6"/>
  <c r="AN6" i="6"/>
  <c r="AN7" i="6"/>
  <c r="AN8" i="6"/>
  <c r="AN9" i="6"/>
  <c r="AN10" i="6"/>
  <c r="AN11" i="6"/>
  <c r="AN12" i="6"/>
  <c r="AN13" i="6"/>
  <c r="AN14" i="6"/>
  <c r="AN15" i="6"/>
  <c r="AN16" i="6"/>
  <c r="AN17" i="6"/>
  <c r="AN18" i="6"/>
  <c r="AN19" i="6"/>
  <c r="AN20" i="6"/>
  <c r="AN21" i="6"/>
  <c r="AN22" i="6"/>
  <c r="AN23" i="6"/>
  <c r="AN24" i="6"/>
  <c r="AN25" i="6"/>
  <c r="AN26" i="6"/>
  <c r="AN27" i="6"/>
  <c r="AN28" i="6"/>
  <c r="AN29" i="6"/>
  <c r="AN30" i="6"/>
  <c r="AN31" i="6"/>
  <c r="AN32" i="6"/>
  <c r="AN33" i="6"/>
  <c r="AN34" i="6"/>
  <c r="AN35" i="6"/>
  <c r="AN36" i="6"/>
  <c r="AN37" i="6"/>
  <c r="AN38" i="6"/>
  <c r="AN3" i="6"/>
  <c r="BS38" i="6"/>
  <c r="BS37" i="6"/>
  <c r="BS29" i="6"/>
  <c r="BS28" i="6"/>
  <c r="BS27" i="6"/>
  <c r="BS26" i="6"/>
  <c r="BS25" i="6"/>
  <c r="BS24" i="6"/>
  <c r="BS23" i="6"/>
  <c r="BS22" i="6"/>
  <c r="BS21" i="6"/>
  <c r="BS20" i="6"/>
  <c r="BS19" i="6"/>
  <c r="BS18" i="6"/>
  <c r="BS17" i="6"/>
  <c r="BS16" i="6"/>
  <c r="BS15" i="6"/>
  <c r="BS14" i="6"/>
  <c r="BS13" i="6"/>
  <c r="BS12" i="6"/>
  <c r="BS11" i="6"/>
  <c r="BS10" i="6"/>
  <c r="BS9" i="6"/>
  <c r="BS8" i="6"/>
  <c r="BS7" i="6"/>
  <c r="BS6" i="6"/>
  <c r="BS5" i="6"/>
  <c r="BS4" i="6"/>
  <c r="BS3" i="6"/>
  <c r="AS38" i="6"/>
  <c r="AS37" i="6"/>
  <c r="AS29" i="6"/>
  <c r="AS28" i="6"/>
  <c r="AS27" i="6"/>
  <c r="AS26" i="6"/>
  <c r="AS25" i="6"/>
  <c r="AS24" i="6"/>
  <c r="AS23" i="6"/>
  <c r="AS22" i="6"/>
  <c r="AS21" i="6"/>
  <c r="AS20" i="6"/>
  <c r="AS19" i="6"/>
  <c r="AS18" i="6"/>
  <c r="AS17" i="6"/>
  <c r="AS16" i="6"/>
  <c r="AS15" i="6"/>
  <c r="AS14" i="6"/>
  <c r="AS13" i="6"/>
  <c r="AS12" i="6"/>
  <c r="AS11" i="6"/>
  <c r="AS10" i="6"/>
  <c r="AS9" i="6"/>
  <c r="AS8" i="6"/>
  <c r="AS7" i="6"/>
  <c r="AS6" i="6"/>
  <c r="AS5" i="6"/>
  <c r="AS4" i="6"/>
  <c r="AS3" i="6"/>
  <c r="AM4" i="6"/>
  <c r="AM5" i="6"/>
  <c r="AM6" i="6"/>
  <c r="AM7" i="6"/>
  <c r="AM8" i="6"/>
  <c r="AM9" i="6"/>
  <c r="AM10" i="6"/>
  <c r="AM11" i="6"/>
  <c r="AM12" i="6"/>
  <c r="AM13" i="6"/>
  <c r="AM14" i="6"/>
  <c r="AM15" i="6"/>
  <c r="AM16" i="6"/>
  <c r="AM17" i="6"/>
  <c r="AM18" i="6"/>
  <c r="AM19" i="6"/>
  <c r="AM20" i="6"/>
  <c r="AM21" i="6"/>
  <c r="AM22" i="6"/>
  <c r="AM23" i="6"/>
  <c r="AM24" i="6"/>
  <c r="AM25" i="6"/>
  <c r="AM26" i="6"/>
  <c r="AM27" i="6"/>
  <c r="AM28" i="6"/>
  <c r="AM29" i="6"/>
  <c r="AM30" i="6"/>
  <c r="AM31" i="6"/>
  <c r="AM32" i="6"/>
  <c r="AM33" i="6"/>
  <c r="AM34" i="6"/>
  <c r="AM35" i="6"/>
  <c r="AM36" i="6"/>
  <c r="AM37" i="6"/>
  <c r="AM38" i="6"/>
  <c r="AM3" i="6"/>
  <c r="V35" i="6"/>
  <c r="U38" i="6"/>
  <c r="U37" i="6"/>
  <c r="U29" i="6"/>
  <c r="U28" i="6"/>
  <c r="U27" i="6"/>
  <c r="U26" i="6"/>
  <c r="U25" i="6"/>
  <c r="U24" i="6"/>
  <c r="U23" i="6"/>
  <c r="U22" i="6"/>
  <c r="U21" i="6"/>
  <c r="U20" i="6"/>
  <c r="U19" i="6"/>
  <c r="V19" i="6" s="1"/>
  <c r="U18" i="6"/>
  <c r="U17" i="6"/>
  <c r="U16" i="6"/>
  <c r="U15" i="6"/>
  <c r="U14" i="6"/>
  <c r="U13" i="6"/>
  <c r="U12" i="6"/>
  <c r="U11" i="6"/>
  <c r="U10" i="6"/>
  <c r="U9" i="6"/>
  <c r="U8" i="6"/>
  <c r="U7" i="6"/>
  <c r="U6" i="6"/>
  <c r="U5" i="6"/>
  <c r="U4" i="6"/>
  <c r="U3" i="6"/>
  <c r="BQ3" i="4"/>
  <c r="BP3" i="4"/>
  <c r="BO3" i="4"/>
  <c r="BJ4" i="4"/>
  <c r="BJ5" i="4"/>
  <c r="BJ6" i="4"/>
  <c r="BJ7" i="4"/>
  <c r="BJ8" i="4"/>
  <c r="BJ9" i="4"/>
  <c r="BJ10" i="4"/>
  <c r="BJ11" i="4"/>
  <c r="BJ12" i="4"/>
  <c r="BJ13" i="4"/>
  <c r="BJ14" i="4"/>
  <c r="BJ15" i="4"/>
  <c r="BJ16" i="4"/>
  <c r="BJ17" i="4"/>
  <c r="BJ18" i="4"/>
  <c r="BJ19" i="4"/>
  <c r="BJ20" i="4"/>
  <c r="BJ21" i="4"/>
  <c r="BJ22" i="4"/>
  <c r="BJ23" i="4"/>
  <c r="BJ24" i="4"/>
  <c r="BJ25" i="4"/>
  <c r="BJ26" i="4"/>
  <c r="BJ27" i="4"/>
  <c r="BJ28" i="4"/>
  <c r="BJ29" i="4"/>
  <c r="BJ30" i="4"/>
  <c r="BJ31" i="4"/>
  <c r="BJ32" i="4"/>
  <c r="BJ33" i="4"/>
  <c r="BJ34" i="4"/>
  <c r="BJ35" i="4"/>
  <c r="BJ36" i="4"/>
  <c r="BJ37" i="4"/>
  <c r="BJ38" i="4"/>
  <c r="BJ3" i="4"/>
  <c r="BN38" i="4"/>
  <c r="BN37" i="4"/>
  <c r="BN29" i="4"/>
  <c r="BN28" i="4"/>
  <c r="BN27" i="4"/>
  <c r="BN26" i="4"/>
  <c r="BN25" i="4"/>
  <c r="BN24" i="4"/>
  <c r="BN23" i="4"/>
  <c r="BN22" i="4"/>
  <c r="BN21" i="4"/>
  <c r="BN20" i="4"/>
  <c r="BN19" i="4"/>
  <c r="BN18" i="4"/>
  <c r="BN17" i="4"/>
  <c r="BN16" i="4"/>
  <c r="BN15" i="4"/>
  <c r="BN14" i="4"/>
  <c r="BN13" i="4"/>
  <c r="BN12" i="4"/>
  <c r="BN11" i="4"/>
  <c r="BN10" i="4"/>
  <c r="BN9" i="4"/>
  <c r="BN8" i="4"/>
  <c r="BN7" i="4"/>
  <c r="BN6" i="4"/>
  <c r="BN5" i="4"/>
  <c r="BN4" i="4"/>
  <c r="BN3" i="4"/>
  <c r="BG38" i="7"/>
  <c r="BE38" i="7"/>
  <c r="BG37" i="7"/>
  <c r="BE37" i="7"/>
  <c r="BH37" i="7" s="1"/>
  <c r="BE36" i="7"/>
  <c r="BH36" i="7" s="1"/>
  <c r="BE35" i="7"/>
  <c r="BH35" i="7" s="1"/>
  <c r="BE34" i="7"/>
  <c r="BH34" i="7" s="1"/>
  <c r="BE33" i="7"/>
  <c r="BH33" i="7" s="1"/>
  <c r="BE32" i="7"/>
  <c r="BH32" i="7" s="1"/>
  <c r="BE31" i="7"/>
  <c r="BH31" i="7" s="1"/>
  <c r="BE30" i="7"/>
  <c r="BH30" i="7" s="1"/>
  <c r="BG29" i="7"/>
  <c r="BE29" i="7"/>
  <c r="BH29" i="7" s="1"/>
  <c r="BG28" i="7"/>
  <c r="BE28" i="7"/>
  <c r="BG27" i="7"/>
  <c r="BE27" i="7"/>
  <c r="BG26" i="7"/>
  <c r="BE26" i="7"/>
  <c r="BH26" i="7" s="1"/>
  <c r="BG25" i="7"/>
  <c r="BE25" i="7"/>
  <c r="BH25" i="7" s="1"/>
  <c r="BG24" i="7"/>
  <c r="BE24" i="7"/>
  <c r="BH24" i="7" s="1"/>
  <c r="BG23" i="7"/>
  <c r="BE23" i="7"/>
  <c r="BH23" i="7" s="1"/>
  <c r="BG22" i="7"/>
  <c r="BE22" i="7"/>
  <c r="BG21" i="7"/>
  <c r="BE21" i="7"/>
  <c r="BH21" i="7" s="1"/>
  <c r="BG20" i="7"/>
  <c r="BE20" i="7"/>
  <c r="BH20" i="7" s="1"/>
  <c r="BG19" i="7"/>
  <c r="BE19" i="7"/>
  <c r="BG18" i="7"/>
  <c r="BE18" i="7"/>
  <c r="BH18" i="7" s="1"/>
  <c r="BG17" i="7"/>
  <c r="BE17" i="7"/>
  <c r="BH17" i="7" s="1"/>
  <c r="BG16" i="7"/>
  <c r="BE16" i="7"/>
  <c r="BH16" i="7" s="1"/>
  <c r="BG15" i="7"/>
  <c r="BE15" i="7"/>
  <c r="BG14" i="7"/>
  <c r="BE14" i="7"/>
  <c r="BG13" i="7"/>
  <c r="BE13" i="7"/>
  <c r="BH13" i="7" s="1"/>
  <c r="BG12" i="7"/>
  <c r="BE12" i="7"/>
  <c r="BH12" i="7" s="1"/>
  <c r="BG11" i="7"/>
  <c r="BE11" i="7"/>
  <c r="BG10" i="7"/>
  <c r="BE10" i="7"/>
  <c r="BH10" i="7" s="1"/>
  <c r="BG9" i="7"/>
  <c r="BE9" i="7"/>
  <c r="BH9" i="7" s="1"/>
  <c r="BG8" i="7"/>
  <c r="BE8" i="7"/>
  <c r="BH8" i="7" s="1"/>
  <c r="BG7" i="7"/>
  <c r="BE7" i="7"/>
  <c r="BG6" i="7"/>
  <c r="BE6" i="7"/>
  <c r="BG5" i="7"/>
  <c r="BE5" i="7"/>
  <c r="BH5" i="7" s="1"/>
  <c r="BG4" i="7"/>
  <c r="BE4" i="7"/>
  <c r="BH4" i="7" s="1"/>
  <c r="BG3" i="7"/>
  <c r="BE3" i="7"/>
  <c r="BH3" i="7" s="1"/>
  <c r="O38" i="7"/>
  <c r="M38" i="7"/>
  <c r="P38" i="7" s="1"/>
  <c r="O37" i="7"/>
  <c r="M37" i="7"/>
  <c r="P37" i="7" s="1"/>
  <c r="M36" i="7"/>
  <c r="P36" i="7" s="1"/>
  <c r="M35" i="7"/>
  <c r="M34" i="7"/>
  <c r="P34" i="7" s="1"/>
  <c r="X34" i="7" s="1"/>
  <c r="M33" i="7"/>
  <c r="P33" i="7" s="1"/>
  <c r="X33" i="7" s="1"/>
  <c r="M32" i="7"/>
  <c r="P32" i="7" s="1"/>
  <c r="X32" i="7" s="1"/>
  <c r="M31" i="7"/>
  <c r="P31" i="7" s="1"/>
  <c r="M30" i="7"/>
  <c r="P30" i="7" s="1"/>
  <c r="O29" i="7"/>
  <c r="M29" i="7"/>
  <c r="O28" i="7"/>
  <c r="M28" i="7"/>
  <c r="W28" i="7" s="1"/>
  <c r="O27" i="7"/>
  <c r="M27" i="7"/>
  <c r="W27" i="7" s="1"/>
  <c r="O26" i="7"/>
  <c r="M26" i="7"/>
  <c r="P26" i="7" s="1"/>
  <c r="O25" i="7"/>
  <c r="M25" i="7"/>
  <c r="P25" i="7" s="1"/>
  <c r="O24" i="7"/>
  <c r="M24" i="7"/>
  <c r="W24" i="7" s="1"/>
  <c r="O23" i="7"/>
  <c r="M23" i="7"/>
  <c r="W23" i="7" s="1"/>
  <c r="O22" i="7"/>
  <c r="M22" i="7"/>
  <c r="P22" i="7" s="1"/>
  <c r="O21" i="7"/>
  <c r="M21" i="7"/>
  <c r="P21" i="7" s="1"/>
  <c r="O20" i="7"/>
  <c r="M20" i="7"/>
  <c r="O19" i="7"/>
  <c r="M19" i="7"/>
  <c r="P19" i="7" s="1"/>
  <c r="O18" i="7"/>
  <c r="M18" i="7"/>
  <c r="P18" i="7" s="1"/>
  <c r="O17" i="7"/>
  <c r="M17" i="7"/>
  <c r="P17" i="7" s="1"/>
  <c r="O16" i="7"/>
  <c r="M16" i="7"/>
  <c r="W16" i="7" s="1"/>
  <c r="O15" i="7"/>
  <c r="M15" i="7"/>
  <c r="W15" i="7" s="1"/>
  <c r="O14" i="7"/>
  <c r="M14" i="7"/>
  <c r="O13" i="7"/>
  <c r="M13" i="7"/>
  <c r="P13" i="7" s="1"/>
  <c r="O12" i="7"/>
  <c r="M12" i="7"/>
  <c r="O11" i="7"/>
  <c r="M11" i="7"/>
  <c r="O10" i="7"/>
  <c r="M10" i="7"/>
  <c r="P10" i="7" s="1"/>
  <c r="O9" i="7"/>
  <c r="M9" i="7"/>
  <c r="P9" i="7" s="1"/>
  <c r="O8" i="7"/>
  <c r="M8" i="7"/>
  <c r="P8" i="7" s="1"/>
  <c r="O7" i="7"/>
  <c r="M7" i="7"/>
  <c r="P7" i="7" s="1"/>
  <c r="O6" i="7"/>
  <c r="M6" i="7"/>
  <c r="O5" i="7"/>
  <c r="M5" i="7"/>
  <c r="P5" i="7" s="1"/>
  <c r="O4" i="7"/>
  <c r="M4" i="7"/>
  <c r="O3" i="7"/>
  <c r="M3" i="7"/>
  <c r="P3" i="7" s="1"/>
  <c r="BM38" i="6"/>
  <c r="BK38" i="6"/>
  <c r="BN38" i="6" s="1"/>
  <c r="BM37" i="6"/>
  <c r="BK37" i="6"/>
  <c r="BN37" i="6" s="1"/>
  <c r="BK36" i="6"/>
  <c r="BN36" i="6" s="1"/>
  <c r="BK35" i="6"/>
  <c r="BN35" i="6" s="1"/>
  <c r="BK34" i="6"/>
  <c r="BN34" i="6" s="1"/>
  <c r="BK33" i="6"/>
  <c r="BN33" i="6" s="1"/>
  <c r="BK32" i="6"/>
  <c r="BN32" i="6" s="1"/>
  <c r="BK31" i="6"/>
  <c r="BN31" i="6" s="1"/>
  <c r="BK30" i="6"/>
  <c r="BN30" i="6" s="1"/>
  <c r="BM29" i="6"/>
  <c r="BK29" i="6"/>
  <c r="BM28" i="6"/>
  <c r="BK28" i="6"/>
  <c r="BN28" i="6" s="1"/>
  <c r="BM27" i="6"/>
  <c r="BK27" i="6"/>
  <c r="BM26" i="6"/>
  <c r="BK26" i="6"/>
  <c r="BN26" i="6" s="1"/>
  <c r="BM25" i="6"/>
  <c r="BK25" i="6"/>
  <c r="BN25" i="6" s="1"/>
  <c r="BM24" i="6"/>
  <c r="BK24" i="6"/>
  <c r="BM23" i="6"/>
  <c r="BK23" i="6"/>
  <c r="BM22" i="6"/>
  <c r="BK22" i="6"/>
  <c r="BM21" i="6"/>
  <c r="BK21" i="6"/>
  <c r="BM20" i="6"/>
  <c r="BK20" i="6"/>
  <c r="BN20" i="6" s="1"/>
  <c r="BM19" i="6"/>
  <c r="BK19" i="6"/>
  <c r="BM18" i="6"/>
  <c r="BK18" i="6"/>
  <c r="BN18" i="6" s="1"/>
  <c r="BM17" i="6"/>
  <c r="BK17" i="6"/>
  <c r="BN17" i="6" s="1"/>
  <c r="BM16" i="6"/>
  <c r="BK16" i="6"/>
  <c r="BM15" i="6"/>
  <c r="BK15" i="6"/>
  <c r="BM14" i="6"/>
  <c r="BK14" i="6"/>
  <c r="BM13" i="6"/>
  <c r="BK13" i="6"/>
  <c r="BM12" i="6"/>
  <c r="BK12" i="6"/>
  <c r="BN12" i="6" s="1"/>
  <c r="BM11" i="6"/>
  <c r="BK11" i="6"/>
  <c r="BM10" i="6"/>
  <c r="BK10" i="6"/>
  <c r="BN10" i="6" s="1"/>
  <c r="BM9" i="6"/>
  <c r="BK9" i="6"/>
  <c r="BN9" i="6" s="1"/>
  <c r="BM8" i="6"/>
  <c r="BK8" i="6"/>
  <c r="BN8" i="6" s="1"/>
  <c r="BM7" i="6"/>
  <c r="BK7" i="6"/>
  <c r="BN7" i="6" s="1"/>
  <c r="BM6" i="6"/>
  <c r="BK6" i="6"/>
  <c r="BM5" i="6"/>
  <c r="BK5" i="6"/>
  <c r="BM4" i="6"/>
  <c r="BK4" i="6"/>
  <c r="BN4" i="6" s="1"/>
  <c r="BM3" i="6"/>
  <c r="BK3" i="6"/>
  <c r="O38" i="6"/>
  <c r="M38" i="6"/>
  <c r="P38" i="6" s="1"/>
  <c r="O37" i="6"/>
  <c r="M37" i="6"/>
  <c r="M36" i="6"/>
  <c r="P36" i="6" s="1"/>
  <c r="M35" i="6"/>
  <c r="P35" i="6" s="1"/>
  <c r="M34" i="6"/>
  <c r="P34" i="6" s="1"/>
  <c r="M33" i="6"/>
  <c r="P33" i="6" s="1"/>
  <c r="M32" i="6"/>
  <c r="P32" i="6" s="1"/>
  <c r="M31" i="6"/>
  <c r="P31" i="6" s="1"/>
  <c r="M30" i="6"/>
  <c r="P30" i="6" s="1"/>
  <c r="O29" i="6"/>
  <c r="M29" i="6"/>
  <c r="O28" i="6"/>
  <c r="M28" i="6"/>
  <c r="P28" i="6" s="1"/>
  <c r="O27" i="6"/>
  <c r="M27" i="6"/>
  <c r="O26" i="6"/>
  <c r="M26" i="6"/>
  <c r="P26" i="6" s="1"/>
  <c r="O25" i="6"/>
  <c r="M25" i="6"/>
  <c r="O24" i="6"/>
  <c r="M24" i="6"/>
  <c r="O23" i="6"/>
  <c r="M23" i="6"/>
  <c r="O22" i="6"/>
  <c r="M22" i="6"/>
  <c r="O21" i="6"/>
  <c r="M21" i="6"/>
  <c r="O20" i="6"/>
  <c r="M20" i="6"/>
  <c r="P20" i="6" s="1"/>
  <c r="O19" i="6"/>
  <c r="M19" i="6"/>
  <c r="P19" i="6" s="1"/>
  <c r="O18" i="6"/>
  <c r="M18" i="6"/>
  <c r="P18" i="6" s="1"/>
  <c r="O17" i="6"/>
  <c r="M17" i="6"/>
  <c r="O16" i="6"/>
  <c r="M16" i="6"/>
  <c r="O15" i="6"/>
  <c r="M15" i="6"/>
  <c r="O14" i="6"/>
  <c r="M14" i="6"/>
  <c r="O13" i="6"/>
  <c r="M13" i="6"/>
  <c r="O12" i="6"/>
  <c r="M12" i="6"/>
  <c r="P12" i="6" s="1"/>
  <c r="O11" i="6"/>
  <c r="M11" i="6"/>
  <c r="P11" i="6" s="1"/>
  <c r="O10" i="6"/>
  <c r="M10" i="6"/>
  <c r="P10" i="6" s="1"/>
  <c r="O9" i="6"/>
  <c r="M9" i="6"/>
  <c r="O8" i="6"/>
  <c r="M8" i="6"/>
  <c r="O7" i="6"/>
  <c r="M7" i="6"/>
  <c r="O6" i="6"/>
  <c r="M6" i="6"/>
  <c r="P6" i="6" s="1"/>
  <c r="O5" i="6"/>
  <c r="M5" i="6"/>
  <c r="O4" i="6"/>
  <c r="M4" i="6"/>
  <c r="O3" i="6"/>
  <c r="M3" i="6"/>
  <c r="AV3" i="4"/>
  <c r="AT4" i="4"/>
  <c r="AT5" i="4"/>
  <c r="AT6" i="4"/>
  <c r="AT7" i="4"/>
  <c r="AT8" i="4"/>
  <c r="AT9" i="4"/>
  <c r="AT10" i="4"/>
  <c r="AT11" i="4"/>
  <c r="AT12" i="4"/>
  <c r="AT13" i="4"/>
  <c r="AT14" i="4"/>
  <c r="AT15" i="4"/>
  <c r="AT16" i="4"/>
  <c r="AT17" i="4"/>
  <c r="AT18" i="4"/>
  <c r="AT19" i="4"/>
  <c r="AT20" i="4"/>
  <c r="AT21" i="4"/>
  <c r="AT22" i="4"/>
  <c r="AT23" i="4"/>
  <c r="AT24" i="4"/>
  <c r="AT25" i="4"/>
  <c r="AT26" i="4"/>
  <c r="AT27" i="4"/>
  <c r="AT28" i="4"/>
  <c r="AT29" i="4"/>
  <c r="AT30" i="4"/>
  <c r="AT31" i="4"/>
  <c r="AT32" i="4"/>
  <c r="AT33" i="4"/>
  <c r="AT34" i="4"/>
  <c r="AT35" i="4"/>
  <c r="AT36" i="4"/>
  <c r="AT37" i="4"/>
  <c r="AT38" i="4"/>
  <c r="AT3" i="4"/>
  <c r="AM38" i="4"/>
  <c r="AM37" i="4"/>
  <c r="AM29" i="4"/>
  <c r="AM28" i="4"/>
  <c r="AM27" i="4"/>
  <c r="AM26" i="4"/>
  <c r="AM25" i="4"/>
  <c r="AM24" i="4"/>
  <c r="AM23" i="4"/>
  <c r="AM22" i="4"/>
  <c r="AM21" i="4"/>
  <c r="AM20" i="4"/>
  <c r="AM19" i="4"/>
  <c r="AM18" i="4"/>
  <c r="AM17" i="4"/>
  <c r="AM16" i="4"/>
  <c r="AM15" i="4"/>
  <c r="AM14" i="4"/>
  <c r="AM13" i="4"/>
  <c r="AM12" i="4"/>
  <c r="AM11" i="4"/>
  <c r="AM10" i="4"/>
  <c r="AM9" i="4"/>
  <c r="AM8" i="4"/>
  <c r="AM7" i="4"/>
  <c r="AM6" i="4"/>
  <c r="AM5" i="4"/>
  <c r="AM4" i="4"/>
  <c r="AM3" i="4"/>
  <c r="Q3" i="4"/>
  <c r="U38" i="4"/>
  <c r="U37" i="4"/>
  <c r="U29" i="4"/>
  <c r="U28" i="4"/>
  <c r="U27" i="4"/>
  <c r="U26" i="4"/>
  <c r="U25" i="4"/>
  <c r="U24" i="4"/>
  <c r="U23" i="4"/>
  <c r="U22" i="4"/>
  <c r="U21" i="4"/>
  <c r="U20" i="4"/>
  <c r="U19" i="4"/>
  <c r="U18" i="4"/>
  <c r="U17" i="4"/>
  <c r="U16" i="4"/>
  <c r="U15" i="4"/>
  <c r="U14" i="4"/>
  <c r="U13" i="4"/>
  <c r="U12" i="4"/>
  <c r="U11" i="4"/>
  <c r="U10" i="4"/>
  <c r="U9" i="4"/>
  <c r="U8" i="4"/>
  <c r="U7" i="4"/>
  <c r="U6" i="4"/>
  <c r="U5" i="4"/>
  <c r="U4" i="4"/>
  <c r="U3" i="4"/>
  <c r="BH38" i="4"/>
  <c r="BF38" i="4"/>
  <c r="BH37" i="4"/>
  <c r="BF37" i="4"/>
  <c r="BF36" i="4"/>
  <c r="BI36" i="4" s="1"/>
  <c r="BF35" i="4"/>
  <c r="BI35" i="4" s="1"/>
  <c r="BF34" i="4"/>
  <c r="BI34" i="4" s="1"/>
  <c r="BF33" i="4"/>
  <c r="BI33" i="4" s="1"/>
  <c r="BF32" i="4"/>
  <c r="BI32" i="4" s="1"/>
  <c r="BF31" i="4"/>
  <c r="BI31" i="4" s="1"/>
  <c r="BF30" i="4"/>
  <c r="BI30" i="4" s="1"/>
  <c r="BH29" i="4"/>
  <c r="BF29" i="4"/>
  <c r="BH28" i="4"/>
  <c r="BF28" i="4"/>
  <c r="BH27" i="4"/>
  <c r="BF27" i="4"/>
  <c r="BH26" i="4"/>
  <c r="BF26" i="4"/>
  <c r="BI26" i="4" s="1"/>
  <c r="BH25" i="4"/>
  <c r="BF25" i="4"/>
  <c r="BH24" i="4"/>
  <c r="BF24" i="4"/>
  <c r="BH23" i="4"/>
  <c r="BF23" i="4"/>
  <c r="BI23" i="4" s="1"/>
  <c r="BH22" i="4"/>
  <c r="BF22" i="4"/>
  <c r="BI22" i="4" s="1"/>
  <c r="BH21" i="4"/>
  <c r="BF21" i="4"/>
  <c r="BH20" i="4"/>
  <c r="BI20" i="4" s="1"/>
  <c r="BF20" i="4"/>
  <c r="BH19" i="4"/>
  <c r="BF19" i="4"/>
  <c r="BH18" i="4"/>
  <c r="BF18" i="4"/>
  <c r="BI18" i="4" s="1"/>
  <c r="BH17" i="4"/>
  <c r="BF17" i="4"/>
  <c r="BH16" i="4"/>
  <c r="BF16" i="4"/>
  <c r="BI16" i="4" s="1"/>
  <c r="BH15" i="4"/>
  <c r="BF15" i="4"/>
  <c r="BH14" i="4"/>
  <c r="BF14" i="4"/>
  <c r="BI14" i="4" s="1"/>
  <c r="BH13" i="4"/>
  <c r="BF13" i="4"/>
  <c r="BH12" i="4"/>
  <c r="BF12" i="4"/>
  <c r="BH11" i="4"/>
  <c r="BF11" i="4"/>
  <c r="BH10" i="4"/>
  <c r="BF10" i="4"/>
  <c r="BI10" i="4" s="1"/>
  <c r="BH9" i="4"/>
  <c r="BF9" i="4"/>
  <c r="BH8" i="4"/>
  <c r="BF8" i="4"/>
  <c r="BI8" i="4" s="1"/>
  <c r="BH7" i="4"/>
  <c r="BF7" i="4"/>
  <c r="BH6" i="4"/>
  <c r="BF6" i="4"/>
  <c r="BI6" i="4" s="1"/>
  <c r="BH5" i="4"/>
  <c r="BF5" i="4"/>
  <c r="BH4" i="4"/>
  <c r="BF4" i="4"/>
  <c r="BH3" i="4"/>
  <c r="BI3" i="4" s="1"/>
  <c r="BF3" i="4"/>
  <c r="M3" i="4"/>
  <c r="P3" i="4"/>
  <c r="O38" i="4"/>
  <c r="O37" i="4"/>
  <c r="O27" i="4"/>
  <c r="O28" i="4"/>
  <c r="O29" i="4"/>
  <c r="O26" i="4"/>
  <c r="O23" i="4"/>
  <c r="O24" i="4"/>
  <c r="O25" i="4"/>
  <c r="O22" i="4"/>
  <c r="O21" i="4"/>
  <c r="O18" i="4"/>
  <c r="O19" i="4"/>
  <c r="O20" i="4"/>
  <c r="O11" i="4"/>
  <c r="O12" i="4"/>
  <c r="O13" i="4"/>
  <c r="O14" i="4"/>
  <c r="O15" i="4"/>
  <c r="O16" i="4"/>
  <c r="O17" i="4"/>
  <c r="O10" i="4"/>
  <c r="O7" i="4"/>
  <c r="O4" i="4"/>
  <c r="O5" i="4"/>
  <c r="O6" i="4"/>
  <c r="O8" i="4"/>
  <c r="O9" i="4"/>
  <c r="O3" i="4"/>
  <c r="AG4" i="7"/>
  <c r="AH4" i="7"/>
  <c r="AG5" i="7"/>
  <c r="AH5" i="7"/>
  <c r="AG6" i="7"/>
  <c r="AH6" i="7"/>
  <c r="AG7" i="7"/>
  <c r="AH7" i="7"/>
  <c r="AG8" i="7"/>
  <c r="AH8" i="7"/>
  <c r="AG9" i="7"/>
  <c r="AH9" i="7"/>
  <c r="AG10" i="7"/>
  <c r="AH10" i="7"/>
  <c r="AG11" i="7"/>
  <c r="AH11" i="7"/>
  <c r="AG12" i="7"/>
  <c r="AH12" i="7"/>
  <c r="AG13" i="7"/>
  <c r="AH13" i="7"/>
  <c r="AG14" i="7"/>
  <c r="AH14" i="7"/>
  <c r="AG15" i="7"/>
  <c r="AH15" i="7"/>
  <c r="AG16" i="7"/>
  <c r="AH16" i="7"/>
  <c r="AG17" i="7"/>
  <c r="AH17" i="7"/>
  <c r="AG18" i="7"/>
  <c r="AH18" i="7"/>
  <c r="AG19" i="7"/>
  <c r="AH19" i="7"/>
  <c r="AG20" i="7"/>
  <c r="AH20" i="7"/>
  <c r="AG21" i="7"/>
  <c r="AH21" i="7"/>
  <c r="AG22" i="7"/>
  <c r="AH22" i="7"/>
  <c r="AG23" i="7"/>
  <c r="AH23" i="7"/>
  <c r="AG24" i="7"/>
  <c r="AH24" i="7"/>
  <c r="AG25" i="7"/>
  <c r="AH25" i="7"/>
  <c r="AG26" i="7"/>
  <c r="AH26" i="7"/>
  <c r="AG27" i="7"/>
  <c r="AH27" i="7"/>
  <c r="AG28" i="7"/>
  <c r="AH28" i="7"/>
  <c r="AG29" i="7"/>
  <c r="AH29" i="7"/>
  <c r="AG30" i="7"/>
  <c r="AH30" i="7"/>
  <c r="AG31" i="7"/>
  <c r="AH31" i="7"/>
  <c r="AG32" i="7"/>
  <c r="AH32" i="7"/>
  <c r="AG33" i="7"/>
  <c r="AH33" i="7"/>
  <c r="AG34" i="7"/>
  <c r="AH34" i="7"/>
  <c r="AG35" i="7"/>
  <c r="AH35" i="7"/>
  <c r="AG36" i="7"/>
  <c r="AH36" i="7"/>
  <c r="AG37" i="7"/>
  <c r="AH37" i="7"/>
  <c r="AG38" i="7"/>
  <c r="AH38" i="7"/>
  <c r="AH3" i="7"/>
  <c r="AG3" i="7"/>
  <c r="Q4" i="6"/>
  <c r="S4" i="6" s="1"/>
  <c r="Q5" i="6"/>
  <c r="S5" i="6" s="1"/>
  <c r="Q6" i="6"/>
  <c r="Q7" i="6"/>
  <c r="S7" i="6" s="1"/>
  <c r="Q8" i="6"/>
  <c r="Q9" i="6"/>
  <c r="S9" i="6" s="1"/>
  <c r="Q10" i="6"/>
  <c r="Q11" i="6"/>
  <c r="S11" i="6" s="1"/>
  <c r="V11" i="6" s="1"/>
  <c r="Q12" i="6"/>
  <c r="Q13" i="6"/>
  <c r="S13" i="6" s="1"/>
  <c r="V13" i="6" s="1"/>
  <c r="Q14" i="6"/>
  <c r="Q15" i="6"/>
  <c r="Q16" i="6"/>
  <c r="S16" i="6" s="1"/>
  <c r="Q17" i="6"/>
  <c r="S17" i="6" s="1"/>
  <c r="V17" i="6" s="1"/>
  <c r="Q18" i="6"/>
  <c r="Q19" i="6"/>
  <c r="S19" i="6" s="1"/>
  <c r="Q20" i="6"/>
  <c r="S20" i="6" s="1"/>
  <c r="Q21" i="6"/>
  <c r="S21" i="6" s="1"/>
  <c r="Q22" i="6"/>
  <c r="Q23" i="6"/>
  <c r="Q24" i="6"/>
  <c r="Q25" i="6"/>
  <c r="S25" i="6" s="1"/>
  <c r="Q26" i="6"/>
  <c r="Q27" i="6"/>
  <c r="S27" i="6" s="1"/>
  <c r="V27" i="6" s="1"/>
  <c r="Q28" i="6"/>
  <c r="Q29" i="6"/>
  <c r="S29" i="6" s="1"/>
  <c r="V29" i="6" s="1"/>
  <c r="Q30" i="6"/>
  <c r="S30" i="6" s="1"/>
  <c r="V30" i="6" s="1"/>
  <c r="Q31" i="6"/>
  <c r="S31" i="6" s="1"/>
  <c r="V31" i="6" s="1"/>
  <c r="Q32" i="6"/>
  <c r="S32" i="6" s="1"/>
  <c r="V32" i="6" s="1"/>
  <c r="Q33" i="6"/>
  <c r="S33" i="6" s="1"/>
  <c r="V33" i="6" s="1"/>
  <c r="Q34" i="6"/>
  <c r="S34" i="6" s="1"/>
  <c r="V34" i="6" s="1"/>
  <c r="Q35" i="6"/>
  <c r="S35" i="6" s="1"/>
  <c r="Q36" i="6"/>
  <c r="S36" i="6" s="1"/>
  <c r="V36" i="6" s="1"/>
  <c r="Q37" i="6"/>
  <c r="Q38" i="6"/>
  <c r="Q3" i="6"/>
  <c r="S3" i="6" s="1"/>
  <c r="BO4" i="6"/>
  <c r="BO5" i="6"/>
  <c r="BQ5" i="6" s="1"/>
  <c r="BO6" i="6"/>
  <c r="BQ6" i="6" s="1"/>
  <c r="BO7" i="6"/>
  <c r="BQ7" i="6" s="1"/>
  <c r="BO8" i="6"/>
  <c r="BQ8" i="6" s="1"/>
  <c r="BO9" i="6"/>
  <c r="BO10" i="6"/>
  <c r="BO11" i="6"/>
  <c r="BQ11" i="6" s="1"/>
  <c r="BO12" i="6"/>
  <c r="BQ12" i="6" s="1"/>
  <c r="BO13" i="6"/>
  <c r="BQ13" i="6" s="1"/>
  <c r="BO14" i="6"/>
  <c r="BQ14" i="6" s="1"/>
  <c r="BO15" i="6"/>
  <c r="BQ15" i="6" s="1"/>
  <c r="BO16" i="6"/>
  <c r="BQ16" i="6" s="1"/>
  <c r="BO17" i="6"/>
  <c r="BQ17" i="6" s="1"/>
  <c r="BO18" i="6"/>
  <c r="BO19" i="6"/>
  <c r="BQ19" i="6" s="1"/>
  <c r="BO20" i="6"/>
  <c r="BO21" i="6"/>
  <c r="BQ21" i="6" s="1"/>
  <c r="BO22" i="6"/>
  <c r="BO23" i="6"/>
  <c r="BQ23" i="6" s="1"/>
  <c r="BO24" i="6"/>
  <c r="BO25" i="6"/>
  <c r="BQ25" i="6" s="1"/>
  <c r="BO26" i="6"/>
  <c r="BQ26" i="6" s="1"/>
  <c r="BO27" i="6"/>
  <c r="BO28" i="6"/>
  <c r="BQ28" i="6" s="1"/>
  <c r="BO29" i="6"/>
  <c r="BQ29" i="6" s="1"/>
  <c r="BO30" i="6"/>
  <c r="BQ30" i="6" s="1"/>
  <c r="BO31" i="6"/>
  <c r="BQ31" i="6" s="1"/>
  <c r="BO32" i="6"/>
  <c r="BQ32" i="6" s="1"/>
  <c r="BT32" i="6" s="1"/>
  <c r="BO33" i="6"/>
  <c r="BQ33" i="6" s="1"/>
  <c r="BO34" i="6"/>
  <c r="BQ34" i="6" s="1"/>
  <c r="BO35" i="6"/>
  <c r="BQ35" i="6" s="1"/>
  <c r="BO36" i="6"/>
  <c r="BQ36" i="6" s="1"/>
  <c r="BT36" i="6" s="1"/>
  <c r="BO37" i="6"/>
  <c r="BO38" i="6"/>
  <c r="BQ38" i="6" s="1"/>
  <c r="BO3" i="6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AH4" i="4"/>
  <c r="AH5" i="4"/>
  <c r="AH6" i="4"/>
  <c r="AH7" i="4"/>
  <c r="AH8" i="4"/>
  <c r="AH9" i="4"/>
  <c r="AH10" i="4"/>
  <c r="AH11" i="4"/>
  <c r="AH12" i="4"/>
  <c r="AH13" i="4"/>
  <c r="AH14" i="4"/>
  <c r="AH15" i="4"/>
  <c r="AH16" i="4"/>
  <c r="AH17" i="4"/>
  <c r="AH18" i="4"/>
  <c r="AH19" i="4"/>
  <c r="AH20" i="4"/>
  <c r="AH21" i="4"/>
  <c r="AH22" i="4"/>
  <c r="AH23" i="4"/>
  <c r="AH24" i="4"/>
  <c r="AH25" i="4"/>
  <c r="AH26" i="4"/>
  <c r="AH27" i="4"/>
  <c r="AH28" i="4"/>
  <c r="AH29" i="4"/>
  <c r="AH30" i="4"/>
  <c r="AH31" i="4"/>
  <c r="AH32" i="4"/>
  <c r="AH33" i="4"/>
  <c r="AH34" i="4"/>
  <c r="AH35" i="4"/>
  <c r="AH36" i="4"/>
  <c r="AH37" i="4"/>
  <c r="AH38" i="4"/>
  <c r="AH3" i="4"/>
  <c r="BB4" i="6"/>
  <c r="AZ5" i="6"/>
  <c r="BB5" i="6" s="1"/>
  <c r="AZ6" i="6"/>
  <c r="BB6" i="6" s="1"/>
  <c r="AZ7" i="6"/>
  <c r="BB7" i="6" s="1"/>
  <c r="AZ8" i="6"/>
  <c r="BB8" i="6" s="1"/>
  <c r="AZ9" i="6"/>
  <c r="BB9" i="6" s="1"/>
  <c r="AZ10" i="6"/>
  <c r="BB10" i="6" s="1"/>
  <c r="AZ11" i="6"/>
  <c r="BB11" i="6" s="1"/>
  <c r="AZ12" i="6"/>
  <c r="BB12" i="6" s="1"/>
  <c r="AZ13" i="6"/>
  <c r="BB13" i="6" s="1"/>
  <c r="AZ14" i="6"/>
  <c r="BB14" i="6" s="1"/>
  <c r="AZ15" i="6"/>
  <c r="BB15" i="6" s="1"/>
  <c r="AZ16" i="6"/>
  <c r="BB16" i="6" s="1"/>
  <c r="AZ17" i="6"/>
  <c r="BB17" i="6" s="1"/>
  <c r="AZ18" i="6"/>
  <c r="BB18" i="6" s="1"/>
  <c r="AZ19" i="6"/>
  <c r="BB19" i="6" s="1"/>
  <c r="AZ20" i="6"/>
  <c r="BB20" i="6" s="1"/>
  <c r="AZ21" i="6"/>
  <c r="BB21" i="6" s="1"/>
  <c r="AZ22" i="6"/>
  <c r="BB22" i="6" s="1"/>
  <c r="AZ23" i="6"/>
  <c r="BB23" i="6" s="1"/>
  <c r="AZ24" i="6"/>
  <c r="BB24" i="6" s="1"/>
  <c r="AZ25" i="6"/>
  <c r="BB25" i="6" s="1"/>
  <c r="AZ26" i="6"/>
  <c r="BB26" i="6" s="1"/>
  <c r="AZ27" i="6"/>
  <c r="BB27" i="6" s="1"/>
  <c r="AZ28" i="6"/>
  <c r="BB28" i="6" s="1"/>
  <c r="AZ29" i="6"/>
  <c r="BB29" i="6" s="1"/>
  <c r="AZ30" i="6"/>
  <c r="BB30" i="6" s="1"/>
  <c r="AZ31" i="6"/>
  <c r="BB31" i="6" s="1"/>
  <c r="AZ32" i="6"/>
  <c r="BB32" i="6" s="1"/>
  <c r="AZ33" i="6"/>
  <c r="BB33" i="6" s="1"/>
  <c r="AZ34" i="6"/>
  <c r="BB34" i="6" s="1"/>
  <c r="AZ35" i="6"/>
  <c r="BB35" i="6" s="1"/>
  <c r="AZ36" i="6"/>
  <c r="BB36" i="6" s="1"/>
  <c r="AZ37" i="6"/>
  <c r="BB37" i="6" s="1"/>
  <c r="AZ38" i="6"/>
  <c r="BB38" i="6" s="1"/>
  <c r="BB3" i="6"/>
  <c r="AO4" i="6"/>
  <c r="AO5" i="6"/>
  <c r="AO6" i="6"/>
  <c r="AO7" i="6"/>
  <c r="AQ7" i="6" s="1"/>
  <c r="AO8" i="6"/>
  <c r="AO9" i="6"/>
  <c r="AQ9" i="6" s="1"/>
  <c r="AO10" i="6"/>
  <c r="AQ10" i="6" s="1"/>
  <c r="AO11" i="6"/>
  <c r="AQ11" i="6" s="1"/>
  <c r="AO12" i="6"/>
  <c r="AQ12" i="6" s="1"/>
  <c r="AO13" i="6"/>
  <c r="AQ13" i="6" s="1"/>
  <c r="AO14" i="6"/>
  <c r="AQ14" i="6" s="1"/>
  <c r="AO15" i="6"/>
  <c r="AQ15" i="6" s="1"/>
  <c r="AO16" i="6"/>
  <c r="AQ16" i="6" s="1"/>
  <c r="AO17" i="6"/>
  <c r="AQ17" i="6" s="1"/>
  <c r="AO18" i="6"/>
  <c r="AQ18" i="6" s="1"/>
  <c r="AO19" i="6"/>
  <c r="AQ19" i="6" s="1"/>
  <c r="AO20" i="6"/>
  <c r="AO21" i="6"/>
  <c r="AO22" i="6"/>
  <c r="AO23" i="6"/>
  <c r="AQ23" i="6" s="1"/>
  <c r="AO24" i="6"/>
  <c r="AO25" i="6"/>
  <c r="AQ25" i="6" s="1"/>
  <c r="AO26" i="6"/>
  <c r="AQ26" i="6" s="1"/>
  <c r="AO27" i="6"/>
  <c r="AO28" i="6"/>
  <c r="AO29" i="6"/>
  <c r="AQ29" i="6" s="1"/>
  <c r="AO30" i="6"/>
  <c r="AQ30" i="6" s="1"/>
  <c r="AT30" i="6" s="1"/>
  <c r="AO31" i="6"/>
  <c r="AQ31" i="6" s="1"/>
  <c r="AT31" i="6" s="1"/>
  <c r="AO32" i="6"/>
  <c r="AQ32" i="6" s="1"/>
  <c r="AT32" i="6" s="1"/>
  <c r="AO33" i="6"/>
  <c r="AQ33" i="6" s="1"/>
  <c r="AT33" i="6" s="1"/>
  <c r="AO34" i="6"/>
  <c r="AQ34" i="6" s="1"/>
  <c r="AT34" i="6" s="1"/>
  <c r="AO35" i="6"/>
  <c r="AQ35" i="6" s="1"/>
  <c r="AT35" i="6" s="1"/>
  <c r="AO36" i="6"/>
  <c r="AQ36" i="6" s="1"/>
  <c r="AT36" i="6" s="1"/>
  <c r="AO37" i="6"/>
  <c r="AO38" i="6"/>
  <c r="AQ38" i="6" s="1"/>
  <c r="AO3" i="6"/>
  <c r="AQ3" i="6" s="1"/>
  <c r="BA4" i="4"/>
  <c r="BA5" i="4"/>
  <c r="BA6" i="4"/>
  <c r="BA7" i="4"/>
  <c r="BA8" i="4"/>
  <c r="BA9" i="4"/>
  <c r="BA10" i="4"/>
  <c r="BA11" i="4"/>
  <c r="BA12" i="4"/>
  <c r="BA13" i="4"/>
  <c r="BA14" i="4"/>
  <c r="BA15" i="4"/>
  <c r="BA16" i="4"/>
  <c r="BA17" i="4"/>
  <c r="BA18" i="4"/>
  <c r="BA19" i="4"/>
  <c r="BA20" i="4"/>
  <c r="BA21" i="4"/>
  <c r="BA22" i="4"/>
  <c r="BA23" i="4"/>
  <c r="BA24" i="4"/>
  <c r="BA25" i="4"/>
  <c r="BA26" i="4"/>
  <c r="BA27" i="4"/>
  <c r="BA28" i="4"/>
  <c r="BA29" i="4"/>
  <c r="BA30" i="4"/>
  <c r="BA31" i="4"/>
  <c r="BA32" i="4"/>
  <c r="BA33" i="4"/>
  <c r="BA34" i="4"/>
  <c r="BA35" i="4"/>
  <c r="BA36" i="4"/>
  <c r="BA37" i="4"/>
  <c r="BA38" i="4"/>
  <c r="BA3" i="4"/>
  <c r="AI4" i="4"/>
  <c r="AI5" i="4"/>
  <c r="AI6" i="4"/>
  <c r="AI7" i="4"/>
  <c r="AI8" i="4"/>
  <c r="AI9" i="4"/>
  <c r="AI10" i="4"/>
  <c r="AI11" i="4"/>
  <c r="AI12" i="4"/>
  <c r="AI13" i="4"/>
  <c r="AI14" i="4"/>
  <c r="AI15" i="4"/>
  <c r="AI16" i="4"/>
  <c r="AI17" i="4"/>
  <c r="AI18" i="4"/>
  <c r="AI19" i="4"/>
  <c r="AI20" i="4"/>
  <c r="AI21" i="4"/>
  <c r="AI22" i="4"/>
  <c r="AI23" i="4"/>
  <c r="AI24" i="4"/>
  <c r="AI25" i="4"/>
  <c r="AI26" i="4"/>
  <c r="AI27" i="4"/>
  <c r="AI28" i="4"/>
  <c r="AI29" i="4"/>
  <c r="AI30" i="4"/>
  <c r="AI31" i="4"/>
  <c r="AI32" i="4"/>
  <c r="AI33" i="4"/>
  <c r="AI34" i="4"/>
  <c r="AI35" i="4"/>
  <c r="AI36" i="4"/>
  <c r="AI37" i="4"/>
  <c r="AI38" i="4"/>
  <c r="AI3" i="4"/>
  <c r="BK38" i="7"/>
  <c r="BN38" i="7" s="1"/>
  <c r="S38" i="7"/>
  <c r="BK37" i="7"/>
  <c r="BN37" i="7" s="1"/>
  <c r="AV37" i="7"/>
  <c r="AK37" i="7"/>
  <c r="AN37" i="7" s="1"/>
  <c r="S37" i="7"/>
  <c r="BK36" i="7"/>
  <c r="BN36" i="7" s="1"/>
  <c r="AV36" i="7"/>
  <c r="AK36" i="7"/>
  <c r="AN36" i="7" s="1"/>
  <c r="S36" i="7"/>
  <c r="V36" i="7" s="1"/>
  <c r="BK35" i="7"/>
  <c r="BN35" i="7" s="1"/>
  <c r="S35" i="7"/>
  <c r="V35" i="7" s="1"/>
  <c r="BK34" i="7"/>
  <c r="S34" i="7"/>
  <c r="BK33" i="7"/>
  <c r="BN33" i="7" s="1"/>
  <c r="S33" i="7"/>
  <c r="V33" i="7" s="1"/>
  <c r="BK32" i="7"/>
  <c r="BN32" i="7" s="1"/>
  <c r="S32" i="7"/>
  <c r="V32" i="7" s="1"/>
  <c r="BK31" i="7"/>
  <c r="S31" i="7"/>
  <c r="V31" i="7" s="1"/>
  <c r="BK30" i="7"/>
  <c r="BN30" i="7" s="1"/>
  <c r="AV30" i="7"/>
  <c r="S30" i="7"/>
  <c r="V30" i="7" s="1"/>
  <c r="BK29" i="7"/>
  <c r="BN29" i="7" s="1"/>
  <c r="AV29" i="7"/>
  <c r="S29" i="7"/>
  <c r="V29" i="7" s="1"/>
  <c r="BK28" i="7"/>
  <c r="BN28" i="7" s="1"/>
  <c r="S28" i="7"/>
  <c r="V28" i="7" s="1"/>
  <c r="BK27" i="7"/>
  <c r="BN27" i="7" s="1"/>
  <c r="S27" i="7"/>
  <c r="V27" i="7" s="1"/>
  <c r="BK26" i="7"/>
  <c r="S26" i="7"/>
  <c r="V26" i="7" s="1"/>
  <c r="X26" i="7" s="1"/>
  <c r="BK25" i="7"/>
  <c r="BN25" i="7" s="1"/>
  <c r="S25" i="7"/>
  <c r="V25" i="7" s="1"/>
  <c r="BK24" i="7"/>
  <c r="BN24" i="7" s="1"/>
  <c r="AV24" i="7"/>
  <c r="S24" i="7"/>
  <c r="BK23" i="7"/>
  <c r="BN23" i="7" s="1"/>
  <c r="AV23" i="7"/>
  <c r="S23" i="7"/>
  <c r="BK22" i="7"/>
  <c r="BN22" i="7" s="1"/>
  <c r="S22" i="7"/>
  <c r="BK21" i="7"/>
  <c r="BN21" i="7" s="1"/>
  <c r="AK21" i="7"/>
  <c r="AN21" i="7" s="1"/>
  <c r="S21" i="7"/>
  <c r="V21" i="7" s="1"/>
  <c r="X21" i="7" s="1"/>
  <c r="BK20" i="7"/>
  <c r="BN20" i="7" s="1"/>
  <c r="AV20" i="7"/>
  <c r="AK20" i="7"/>
  <c r="AN20" i="7" s="1"/>
  <c r="S20" i="7"/>
  <c r="W20" i="7" s="1"/>
  <c r="BK19" i="7"/>
  <c r="BN19" i="7" s="1"/>
  <c r="S19" i="7"/>
  <c r="BK18" i="7"/>
  <c r="BN18" i="7" s="1"/>
  <c r="S18" i="7"/>
  <c r="BK17" i="7"/>
  <c r="BN17" i="7" s="1"/>
  <c r="S17" i="7"/>
  <c r="BK16" i="7"/>
  <c r="BN16" i="7" s="1"/>
  <c r="S16" i="7"/>
  <c r="V16" i="7" s="1"/>
  <c r="BK15" i="7"/>
  <c r="BN15" i="7" s="1"/>
  <c r="AV15" i="7"/>
  <c r="S15" i="7"/>
  <c r="V15" i="7" s="1"/>
  <c r="BK14" i="7"/>
  <c r="BN14" i="7" s="1"/>
  <c r="AK14" i="7"/>
  <c r="AN14" i="7" s="1"/>
  <c r="S14" i="7"/>
  <c r="V14" i="7" s="1"/>
  <c r="BK13" i="7"/>
  <c r="BN13" i="7" s="1"/>
  <c r="S13" i="7"/>
  <c r="V13" i="7" s="1"/>
  <c r="X13" i="7" s="1"/>
  <c r="BK12" i="7"/>
  <c r="BN12" i="7" s="1"/>
  <c r="S12" i="7"/>
  <c r="V12" i="7" s="1"/>
  <c r="BK11" i="7"/>
  <c r="BN11" i="7" s="1"/>
  <c r="AV11" i="7"/>
  <c r="S11" i="7"/>
  <c r="V11" i="7" s="1"/>
  <c r="BK10" i="7"/>
  <c r="S10" i="7"/>
  <c r="W10" i="7" s="1"/>
  <c r="BK9" i="7"/>
  <c r="BN9" i="7" s="1"/>
  <c r="AV9" i="7"/>
  <c r="S9" i="7"/>
  <c r="BK8" i="7"/>
  <c r="BN8" i="7" s="1"/>
  <c r="AV8" i="7"/>
  <c r="S8" i="7"/>
  <c r="BK7" i="7"/>
  <c r="BN7" i="7" s="1"/>
  <c r="AV7" i="7"/>
  <c r="S7" i="7"/>
  <c r="V7" i="7" s="1"/>
  <c r="BK6" i="7"/>
  <c r="BN6" i="7" s="1"/>
  <c r="AK6" i="7"/>
  <c r="AN6" i="7" s="1"/>
  <c r="S6" i="7"/>
  <c r="V6" i="7" s="1"/>
  <c r="BK5" i="7"/>
  <c r="BN5" i="7" s="1"/>
  <c r="AV5" i="7"/>
  <c r="S5" i="7"/>
  <c r="V5" i="7" s="1"/>
  <c r="X5" i="7" s="1"/>
  <c r="BK4" i="7"/>
  <c r="BN4" i="7" s="1"/>
  <c r="AV4" i="7"/>
  <c r="S4" i="7"/>
  <c r="W4" i="7" s="1"/>
  <c r="BK3" i="7"/>
  <c r="BN3" i="7" s="1"/>
  <c r="AV3" i="7"/>
  <c r="S3" i="7"/>
  <c r="V3" i="7" s="1"/>
  <c r="CA4" i="4"/>
  <c r="CA5" i="4"/>
  <c r="CA6" i="4"/>
  <c r="CA7" i="4"/>
  <c r="CA8" i="4"/>
  <c r="CA9" i="4"/>
  <c r="CA10" i="4"/>
  <c r="CA11" i="4"/>
  <c r="CA12" i="4"/>
  <c r="CA13" i="4"/>
  <c r="CA14" i="4"/>
  <c r="CA15" i="4"/>
  <c r="CA16" i="4"/>
  <c r="CA17" i="4"/>
  <c r="CA18" i="4"/>
  <c r="CA19" i="4"/>
  <c r="CA20" i="4"/>
  <c r="CA21" i="4"/>
  <c r="CA22" i="4"/>
  <c r="CA23" i="4"/>
  <c r="CA24" i="4"/>
  <c r="CA25" i="4"/>
  <c r="CA26" i="4"/>
  <c r="CA27" i="4"/>
  <c r="CA28" i="4"/>
  <c r="CA29" i="4"/>
  <c r="CA30" i="4"/>
  <c r="CA31" i="4"/>
  <c r="CA32" i="4"/>
  <c r="CA33" i="4"/>
  <c r="CA34" i="4"/>
  <c r="CA35" i="4"/>
  <c r="CA36" i="4"/>
  <c r="CA37" i="4"/>
  <c r="CA38" i="4"/>
  <c r="CA3" i="4"/>
  <c r="X7" i="7" l="1"/>
  <c r="W35" i="7"/>
  <c r="X37" i="7"/>
  <c r="X3" i="7"/>
  <c r="V8" i="7"/>
  <c r="P29" i="7"/>
  <c r="V4" i="7"/>
  <c r="X29" i="7"/>
  <c r="W38" i="7"/>
  <c r="V20" i="7"/>
  <c r="V9" i="7"/>
  <c r="X9" i="7" s="1"/>
  <c r="W19" i="7"/>
  <c r="W14" i="7"/>
  <c r="X30" i="7"/>
  <c r="W26" i="7"/>
  <c r="W6" i="7"/>
  <c r="X38" i="7"/>
  <c r="W11" i="7"/>
  <c r="V24" i="7"/>
  <c r="X31" i="7"/>
  <c r="BH22" i="7"/>
  <c r="W25" i="7"/>
  <c r="X17" i="7"/>
  <c r="X25" i="7"/>
  <c r="X36" i="7"/>
  <c r="X18" i="7"/>
  <c r="X8" i="7"/>
  <c r="V19" i="7"/>
  <c r="X19" i="7" s="1"/>
  <c r="W33" i="7"/>
  <c r="W17" i="7"/>
  <c r="W37" i="7"/>
  <c r="W36" i="7"/>
  <c r="P4" i="7"/>
  <c r="P12" i="7"/>
  <c r="X12" i="7" s="1"/>
  <c r="P20" i="7"/>
  <c r="BH27" i="7"/>
  <c r="W32" i="7"/>
  <c r="W3" i="7"/>
  <c r="BH15" i="7"/>
  <c r="W31" i="7"/>
  <c r="W7" i="7"/>
  <c r="W34" i="7"/>
  <c r="W30" i="7"/>
  <c r="W18" i="7"/>
  <c r="V10" i="7"/>
  <c r="X10" i="7" s="1"/>
  <c r="W29" i="7"/>
  <c r="W13" i="7"/>
  <c r="W12" i="7"/>
  <c r="W8" i="7"/>
  <c r="P28" i="7"/>
  <c r="X28" i="7" s="1"/>
  <c r="BH11" i="7"/>
  <c r="BH19" i="7"/>
  <c r="BH38" i="7"/>
  <c r="P6" i="7"/>
  <c r="X6" i="7" s="1"/>
  <c r="P14" i="7"/>
  <c r="X14" i="7" s="1"/>
  <c r="BH28" i="7"/>
  <c r="P23" i="7"/>
  <c r="X23" i="7" s="1"/>
  <c r="BH6" i="7"/>
  <c r="BH14" i="7"/>
  <c r="P24" i="7"/>
  <c r="X24" i="7" s="1"/>
  <c r="BH7" i="7"/>
  <c r="AC3" i="6"/>
  <c r="V25" i="6"/>
  <c r="V9" i="6"/>
  <c r="BN3" i="6"/>
  <c r="BN11" i="6"/>
  <c r="BN19" i="6"/>
  <c r="BN27" i="6"/>
  <c r="P5" i="6"/>
  <c r="BN5" i="6"/>
  <c r="BN13" i="6"/>
  <c r="BN21" i="6"/>
  <c r="BN29" i="6"/>
  <c r="BQ20" i="6"/>
  <c r="BT20" i="6" s="1"/>
  <c r="P7" i="6"/>
  <c r="AD7" i="6" s="1"/>
  <c r="P23" i="6"/>
  <c r="V16" i="6"/>
  <c r="AD16" i="6" s="1"/>
  <c r="P8" i="6"/>
  <c r="P16" i="6"/>
  <c r="AQ4" i="6"/>
  <c r="V3" i="6"/>
  <c r="V7" i="6"/>
  <c r="P13" i="6"/>
  <c r="P21" i="6"/>
  <c r="P29" i="6"/>
  <c r="AQ21" i="6"/>
  <c r="AT21" i="6" s="1"/>
  <c r="V21" i="6"/>
  <c r="V5" i="6"/>
  <c r="AQ5" i="6"/>
  <c r="AT5" i="6" s="1"/>
  <c r="V20" i="6"/>
  <c r="V4" i="6"/>
  <c r="AD4" i="6" s="1"/>
  <c r="P14" i="6"/>
  <c r="P22" i="6"/>
  <c r="BN6" i="6"/>
  <c r="BN14" i="6"/>
  <c r="BN22" i="6"/>
  <c r="P24" i="6"/>
  <c r="BT38" i="6"/>
  <c r="P9" i="6"/>
  <c r="P17" i="6"/>
  <c r="P25" i="6"/>
  <c r="S12" i="6"/>
  <c r="V12" i="6" s="1"/>
  <c r="BQ24" i="6"/>
  <c r="BT24" i="6" s="1"/>
  <c r="BT23" i="6"/>
  <c r="BZ38" i="6"/>
  <c r="BT5" i="6"/>
  <c r="BQ3" i="6"/>
  <c r="BT3" i="6" s="1"/>
  <c r="CA3" i="6" s="1"/>
  <c r="AT16" i="6"/>
  <c r="BN15" i="6"/>
  <c r="BN23" i="6"/>
  <c r="BQ22" i="6"/>
  <c r="BT22" i="6" s="1"/>
  <c r="CA22" i="6" s="1"/>
  <c r="BN16" i="6"/>
  <c r="P4" i="6"/>
  <c r="BZ25" i="6"/>
  <c r="P37" i="6"/>
  <c r="BN24" i="6"/>
  <c r="BI4" i="4"/>
  <c r="BI11" i="4"/>
  <c r="P15" i="7"/>
  <c r="X15" i="7" s="1"/>
  <c r="P16" i="7"/>
  <c r="X16" i="7" s="1"/>
  <c r="P11" i="7"/>
  <c r="X11" i="7" s="1"/>
  <c r="P27" i="7"/>
  <c r="X27" i="7" s="1"/>
  <c r="P35" i="7"/>
  <c r="X35" i="7" s="1"/>
  <c r="AQ37" i="6"/>
  <c r="AT37" i="6" s="1"/>
  <c r="BT7" i="6"/>
  <c r="BT8" i="6"/>
  <c r="BT6" i="6"/>
  <c r="P3" i="6"/>
  <c r="AD3" i="6" s="1"/>
  <c r="AQ20" i="6"/>
  <c r="AT20" i="6" s="1"/>
  <c r="AQ27" i="6"/>
  <c r="AT27" i="6" s="1"/>
  <c r="P15" i="6"/>
  <c r="AT26" i="6"/>
  <c r="P27" i="6"/>
  <c r="AC11" i="6"/>
  <c r="S23" i="6"/>
  <c r="V23" i="6" s="1"/>
  <c r="AT23" i="6"/>
  <c r="CA36" i="6"/>
  <c r="BT25" i="6"/>
  <c r="AQ22" i="6"/>
  <c r="AT22" i="6" s="1"/>
  <c r="AQ24" i="6"/>
  <c r="AT24" i="6" s="1"/>
  <c r="AQ28" i="6"/>
  <c r="AT28" i="6" s="1"/>
  <c r="AT17" i="6"/>
  <c r="CA25" i="6"/>
  <c r="BQ9" i="6"/>
  <c r="BT9" i="6" s="1"/>
  <c r="BI15" i="4"/>
  <c r="BI9" i="4"/>
  <c r="BI17" i="4"/>
  <c r="BI25" i="4"/>
  <c r="BI38" i="4"/>
  <c r="BI28" i="4"/>
  <c r="BI5" i="4"/>
  <c r="BI13" i="4"/>
  <c r="BI21" i="4"/>
  <c r="BI29" i="4"/>
  <c r="BI7" i="4"/>
  <c r="BI24" i="4"/>
  <c r="BI19" i="4"/>
  <c r="BI37" i="4"/>
  <c r="BI27" i="4"/>
  <c r="BI12" i="4"/>
  <c r="BQ18" i="6"/>
  <c r="BZ18" i="6" s="1"/>
  <c r="BT29" i="6"/>
  <c r="BT28" i="6"/>
  <c r="AD36" i="6"/>
  <c r="BQ10" i="6"/>
  <c r="BZ10" i="6" s="1"/>
  <c r="S22" i="6"/>
  <c r="V22" i="6" s="1"/>
  <c r="S37" i="6"/>
  <c r="BT12" i="6"/>
  <c r="BT11" i="6"/>
  <c r="S26" i="6"/>
  <c r="AT7" i="6"/>
  <c r="BT19" i="6"/>
  <c r="BQ37" i="6"/>
  <c r="BT37" i="6" s="1"/>
  <c r="AT10" i="6"/>
  <c r="BT21" i="6"/>
  <c r="BQ27" i="6"/>
  <c r="BT27" i="6" s="1"/>
  <c r="S10" i="6"/>
  <c r="AC25" i="6"/>
  <c r="BQ4" i="6"/>
  <c r="BZ4" i="6" s="1"/>
  <c r="AT25" i="6"/>
  <c r="AC9" i="6"/>
  <c r="BT26" i="6"/>
  <c r="BT17" i="6"/>
  <c r="S15" i="6"/>
  <c r="V15" i="6" s="1"/>
  <c r="BT16" i="6"/>
  <c r="BT15" i="6"/>
  <c r="BT14" i="6"/>
  <c r="BT13" i="6"/>
  <c r="BZ8" i="6"/>
  <c r="BZ5" i="6"/>
  <c r="BZ19" i="6"/>
  <c r="BZ17" i="6"/>
  <c r="BZ12" i="6"/>
  <c r="BT35" i="6"/>
  <c r="BZ35" i="6"/>
  <c r="BZ14" i="6"/>
  <c r="BZ16" i="6"/>
  <c r="BT33" i="6"/>
  <c r="BZ33" i="6"/>
  <c r="BT31" i="6"/>
  <c r="CA31" i="6" s="1"/>
  <c r="BZ31" i="6"/>
  <c r="BZ13" i="6"/>
  <c r="BZ29" i="6"/>
  <c r="BZ26" i="6"/>
  <c r="BT34" i="6"/>
  <c r="CA34" i="6" s="1"/>
  <c r="BZ34" i="6"/>
  <c r="BT30" i="6"/>
  <c r="BZ30" i="6"/>
  <c r="BZ23" i="6"/>
  <c r="BZ36" i="6"/>
  <c r="BZ28" i="6"/>
  <c r="BZ32" i="6"/>
  <c r="BZ7" i="6"/>
  <c r="BZ6" i="6"/>
  <c r="BZ11" i="6"/>
  <c r="BZ15" i="6"/>
  <c r="BZ21" i="6"/>
  <c r="AT15" i="6"/>
  <c r="AT12" i="6"/>
  <c r="AT38" i="6"/>
  <c r="S24" i="6"/>
  <c r="V24" i="6" s="1"/>
  <c r="AT14" i="6"/>
  <c r="AT11" i="6"/>
  <c r="S8" i="6"/>
  <c r="V8" i="6" s="1"/>
  <c r="S14" i="6"/>
  <c r="AT18" i="6"/>
  <c r="AQ8" i="6"/>
  <c r="AT8" i="6" s="1"/>
  <c r="AT3" i="6"/>
  <c r="AT19" i="6"/>
  <c r="AT29" i="6"/>
  <c r="AT13" i="6"/>
  <c r="AT9" i="6"/>
  <c r="S6" i="6"/>
  <c r="S28" i="6"/>
  <c r="V28" i="6" s="1"/>
  <c r="AC5" i="6"/>
  <c r="AQ6" i="6"/>
  <c r="AT6" i="6" s="1"/>
  <c r="AC21" i="6"/>
  <c r="AT4" i="6"/>
  <c r="S38" i="6"/>
  <c r="V38" i="6" s="1"/>
  <c r="AC34" i="6"/>
  <c r="AC27" i="6"/>
  <c r="AD30" i="6"/>
  <c r="AC30" i="6"/>
  <c r="AC17" i="6"/>
  <c r="AC16" i="6"/>
  <c r="AD35" i="6"/>
  <c r="AC35" i="6"/>
  <c r="AD33" i="6"/>
  <c r="AC33" i="6"/>
  <c r="AC31" i="6"/>
  <c r="AC19" i="6"/>
  <c r="AD32" i="6"/>
  <c r="AC32" i="6"/>
  <c r="S18" i="6"/>
  <c r="V18" i="6" s="1"/>
  <c r="AC7" i="6"/>
  <c r="AC13" i="6"/>
  <c r="AC36" i="6"/>
  <c r="AC20" i="6"/>
  <c r="AC4" i="6"/>
  <c r="AC29" i="6"/>
  <c r="BN31" i="7"/>
  <c r="BN26" i="7"/>
  <c r="BN10" i="7"/>
  <c r="BN34" i="7"/>
  <c r="CA32" i="6"/>
  <c r="X20" i="7" l="1"/>
  <c r="X4" i="7"/>
  <c r="BZ20" i="6"/>
  <c r="AC14" i="6"/>
  <c r="V14" i="6"/>
  <c r="AD14" i="6" s="1"/>
  <c r="AC26" i="6"/>
  <c r="V26" i="6"/>
  <c r="AC37" i="6"/>
  <c r="V37" i="6"/>
  <c r="BZ24" i="6"/>
  <c r="BZ3" i="6"/>
  <c r="AC10" i="6"/>
  <c r="V10" i="6"/>
  <c r="V6" i="6"/>
  <c r="AD6" i="6" s="1"/>
  <c r="AC12" i="6"/>
  <c r="AC22" i="6"/>
  <c r="BZ22" i="6"/>
  <c r="AC23" i="6"/>
  <c r="AD15" i="6"/>
  <c r="BZ9" i="6"/>
  <c r="CA9" i="6"/>
  <c r="AC15" i="6"/>
  <c r="AD29" i="6"/>
  <c r="CA16" i="6"/>
  <c r="BT18" i="6"/>
  <c r="CA18" i="6" s="1"/>
  <c r="CA13" i="6"/>
  <c r="AD27" i="6"/>
  <c r="CA35" i="6"/>
  <c r="CA26" i="6"/>
  <c r="CA17" i="6"/>
  <c r="CA21" i="6"/>
  <c r="CA23" i="6"/>
  <c r="CA11" i="6"/>
  <c r="CA5" i="6"/>
  <c r="CA6" i="6"/>
  <c r="CA15" i="6"/>
  <c r="CA29" i="6"/>
  <c r="CA19" i="6"/>
  <c r="CA12" i="6"/>
  <c r="CA27" i="6"/>
  <c r="AD8" i="6"/>
  <c r="AD22" i="6"/>
  <c r="AC28" i="6"/>
  <c r="AD37" i="6"/>
  <c r="BZ27" i="6"/>
  <c r="CA28" i="6"/>
  <c r="AD26" i="6"/>
  <c r="CA33" i="6"/>
  <c r="BT4" i="6"/>
  <c r="CA4" i="6" s="1"/>
  <c r="CA7" i="6"/>
  <c r="CA20" i="6"/>
  <c r="CA37" i="6"/>
  <c r="CA24" i="6"/>
  <c r="AD24" i="6"/>
  <c r="AD38" i="6"/>
  <c r="AD9" i="6"/>
  <c r="AD23" i="6"/>
  <c r="BZ37" i="6"/>
  <c r="CA38" i="6"/>
  <c r="CA8" i="6"/>
  <c r="BT10" i="6"/>
  <c r="CA10" i="6" s="1"/>
  <c r="CA30" i="6"/>
  <c r="CA14" i="6"/>
  <c r="AD12" i="6"/>
  <c r="AD34" i="6"/>
  <c r="AC8" i="6"/>
  <c r="AD5" i="6"/>
  <c r="AD11" i="6"/>
  <c r="AC24" i="6"/>
  <c r="AC6" i="6"/>
  <c r="AD28" i="6"/>
  <c r="AD19" i="6"/>
  <c r="AD31" i="6"/>
  <c r="AD20" i="6"/>
  <c r="AD25" i="6"/>
  <c r="AC38" i="6"/>
  <c r="AD13" i="6"/>
  <c r="AD10" i="6"/>
  <c r="AD17" i="6"/>
  <c r="AD21" i="6"/>
  <c r="AD18" i="6"/>
  <c r="AC18" i="6"/>
  <c r="BL38" i="4"/>
  <c r="BO38" i="4" s="1"/>
  <c r="AV38" i="4"/>
  <c r="AK38" i="4"/>
  <c r="AN38" i="4" s="1"/>
  <c r="S38" i="4"/>
  <c r="V38" i="4" s="1"/>
  <c r="M38" i="4"/>
  <c r="P38" i="4" s="1"/>
  <c r="BL37" i="4"/>
  <c r="BO37" i="4" s="1"/>
  <c r="AV37" i="4"/>
  <c r="AK37" i="4"/>
  <c r="AN37" i="4" s="1"/>
  <c r="S37" i="4"/>
  <c r="V37" i="4" s="1"/>
  <c r="M37" i="4"/>
  <c r="P37" i="4" s="1"/>
  <c r="BL36" i="4"/>
  <c r="BO36" i="4" s="1"/>
  <c r="AV36" i="4"/>
  <c r="AK36" i="4"/>
  <c r="AN36" i="4" s="1"/>
  <c r="S36" i="4"/>
  <c r="V36" i="4" s="1"/>
  <c r="M36" i="4"/>
  <c r="BL35" i="4"/>
  <c r="BO35" i="4" s="1"/>
  <c r="BP35" i="4"/>
  <c r="AV35" i="4"/>
  <c r="AK35" i="4"/>
  <c r="AN35" i="4" s="1"/>
  <c r="S35" i="4"/>
  <c r="V35" i="4" s="1"/>
  <c r="M35" i="4"/>
  <c r="P35" i="4" s="1"/>
  <c r="BL34" i="4"/>
  <c r="BO34" i="4" s="1"/>
  <c r="AV34" i="4"/>
  <c r="AK34" i="4"/>
  <c r="AN34" i="4" s="1"/>
  <c r="S34" i="4"/>
  <c r="V34" i="4" s="1"/>
  <c r="M34" i="4"/>
  <c r="P34" i="4" s="1"/>
  <c r="BL33" i="4"/>
  <c r="BO33" i="4" s="1"/>
  <c r="AV33" i="4"/>
  <c r="AK33" i="4"/>
  <c r="AN33" i="4" s="1"/>
  <c r="S33" i="4"/>
  <c r="V33" i="4" s="1"/>
  <c r="M33" i="4"/>
  <c r="P33" i="4" s="1"/>
  <c r="BL32" i="4"/>
  <c r="BO32" i="4" s="1"/>
  <c r="AV32" i="4"/>
  <c r="AK32" i="4"/>
  <c r="AN32" i="4" s="1"/>
  <c r="S32" i="4"/>
  <c r="V32" i="4" s="1"/>
  <c r="M32" i="4"/>
  <c r="P32" i="4" s="1"/>
  <c r="BL31" i="4"/>
  <c r="BO31" i="4" s="1"/>
  <c r="AV31" i="4"/>
  <c r="AK31" i="4"/>
  <c r="AN31" i="4" s="1"/>
  <c r="S31" i="4"/>
  <c r="V31" i="4" s="1"/>
  <c r="M31" i="4"/>
  <c r="P31" i="4" s="1"/>
  <c r="BL30" i="4"/>
  <c r="BO30" i="4" s="1"/>
  <c r="AV30" i="4"/>
  <c r="AK30" i="4"/>
  <c r="AN30" i="4" s="1"/>
  <c r="S30" i="4"/>
  <c r="V30" i="4" s="1"/>
  <c r="M30" i="4"/>
  <c r="P30" i="4" s="1"/>
  <c r="BL29" i="4"/>
  <c r="AV29" i="4"/>
  <c r="AK29" i="4"/>
  <c r="AN29" i="4" s="1"/>
  <c r="S29" i="4"/>
  <c r="V29" i="4" s="1"/>
  <c r="M29" i="4"/>
  <c r="P29" i="4" s="1"/>
  <c r="BL28" i="4"/>
  <c r="BO28" i="4" s="1"/>
  <c r="AV28" i="4"/>
  <c r="AK28" i="4"/>
  <c r="AN28" i="4" s="1"/>
  <c r="S28" i="4"/>
  <c r="V28" i="4" s="1"/>
  <c r="M28" i="4"/>
  <c r="P28" i="4" s="1"/>
  <c r="BL27" i="4"/>
  <c r="BO27" i="4" s="1"/>
  <c r="BP27" i="4"/>
  <c r="AV27" i="4"/>
  <c r="AK27" i="4"/>
  <c r="AN27" i="4" s="1"/>
  <c r="S27" i="4"/>
  <c r="V27" i="4" s="1"/>
  <c r="M27" i="4"/>
  <c r="P27" i="4" s="1"/>
  <c r="BL26" i="4"/>
  <c r="AV26" i="4"/>
  <c r="AK26" i="4"/>
  <c r="AN26" i="4" s="1"/>
  <c r="S26" i="4"/>
  <c r="V26" i="4" s="1"/>
  <c r="M26" i="4"/>
  <c r="P26" i="4" s="1"/>
  <c r="BL25" i="4"/>
  <c r="AV25" i="4"/>
  <c r="AK25" i="4"/>
  <c r="AN25" i="4" s="1"/>
  <c r="S25" i="4"/>
  <c r="V25" i="4" s="1"/>
  <c r="M25" i="4"/>
  <c r="BL24" i="4"/>
  <c r="AV24" i="4"/>
  <c r="AK24" i="4"/>
  <c r="AN24" i="4" s="1"/>
  <c r="S24" i="4"/>
  <c r="V24" i="4" s="1"/>
  <c r="M24" i="4"/>
  <c r="P24" i="4" s="1"/>
  <c r="BL23" i="4"/>
  <c r="BO23" i="4" s="1"/>
  <c r="AV23" i="4"/>
  <c r="AK23" i="4"/>
  <c r="AN23" i="4" s="1"/>
  <c r="S23" i="4"/>
  <c r="V23" i="4" s="1"/>
  <c r="M23" i="4"/>
  <c r="P23" i="4" s="1"/>
  <c r="BL22" i="4"/>
  <c r="BO22" i="4" s="1"/>
  <c r="AV22" i="4"/>
  <c r="AK22" i="4"/>
  <c r="AN22" i="4" s="1"/>
  <c r="S22" i="4"/>
  <c r="V22" i="4" s="1"/>
  <c r="M22" i="4"/>
  <c r="P22" i="4" s="1"/>
  <c r="BL21" i="4"/>
  <c r="BO21" i="4" s="1"/>
  <c r="AV21" i="4"/>
  <c r="AK21" i="4"/>
  <c r="AN21" i="4" s="1"/>
  <c r="S21" i="4"/>
  <c r="V21" i="4" s="1"/>
  <c r="M21" i="4"/>
  <c r="P21" i="4" s="1"/>
  <c r="BL20" i="4"/>
  <c r="BO20" i="4" s="1"/>
  <c r="AV20" i="4"/>
  <c r="AK20" i="4"/>
  <c r="AN20" i="4" s="1"/>
  <c r="S20" i="4"/>
  <c r="V20" i="4" s="1"/>
  <c r="M20" i="4"/>
  <c r="BL19" i="4"/>
  <c r="BO19" i="4" s="1"/>
  <c r="AV19" i="4"/>
  <c r="AK19" i="4"/>
  <c r="AN19" i="4" s="1"/>
  <c r="S19" i="4"/>
  <c r="V19" i="4" s="1"/>
  <c r="M19" i="4"/>
  <c r="P19" i="4" s="1"/>
  <c r="BL18" i="4"/>
  <c r="BO18" i="4" s="1"/>
  <c r="AV18" i="4"/>
  <c r="AK18" i="4"/>
  <c r="AN18" i="4" s="1"/>
  <c r="S18" i="4"/>
  <c r="V18" i="4" s="1"/>
  <c r="M18" i="4"/>
  <c r="P18" i="4" s="1"/>
  <c r="BL17" i="4"/>
  <c r="BO17" i="4" s="1"/>
  <c r="AV17" i="4"/>
  <c r="AK17" i="4"/>
  <c r="AN17" i="4" s="1"/>
  <c r="S17" i="4"/>
  <c r="V17" i="4" s="1"/>
  <c r="M17" i="4"/>
  <c r="P17" i="4" s="1"/>
  <c r="BL16" i="4"/>
  <c r="BO16" i="4" s="1"/>
  <c r="AV16" i="4"/>
  <c r="AK16" i="4"/>
  <c r="AN16" i="4" s="1"/>
  <c r="S16" i="4"/>
  <c r="V16" i="4" s="1"/>
  <c r="M16" i="4"/>
  <c r="P16" i="4" s="1"/>
  <c r="BL15" i="4"/>
  <c r="BO15" i="4" s="1"/>
  <c r="BP15" i="4"/>
  <c r="AV15" i="4"/>
  <c r="AK15" i="4"/>
  <c r="AN15" i="4" s="1"/>
  <c r="S15" i="4"/>
  <c r="V15" i="4" s="1"/>
  <c r="M15" i="4"/>
  <c r="P15" i="4" s="1"/>
  <c r="BL14" i="4"/>
  <c r="BO14" i="4" s="1"/>
  <c r="AV14" i="4"/>
  <c r="AK14" i="4"/>
  <c r="AN14" i="4" s="1"/>
  <c r="S14" i="4"/>
  <c r="V14" i="4" s="1"/>
  <c r="M14" i="4"/>
  <c r="P14" i="4" s="1"/>
  <c r="BL13" i="4"/>
  <c r="AV13" i="4"/>
  <c r="AK13" i="4"/>
  <c r="AN13" i="4" s="1"/>
  <c r="S13" i="4"/>
  <c r="V13" i="4" s="1"/>
  <c r="M13" i="4"/>
  <c r="P13" i="4" s="1"/>
  <c r="BL12" i="4"/>
  <c r="BO12" i="4" s="1"/>
  <c r="AV12" i="4"/>
  <c r="AK12" i="4"/>
  <c r="AN12" i="4" s="1"/>
  <c r="S12" i="4"/>
  <c r="V12" i="4" s="1"/>
  <c r="M12" i="4"/>
  <c r="P12" i="4" s="1"/>
  <c r="BL11" i="4"/>
  <c r="BO11" i="4" s="1"/>
  <c r="AV11" i="4"/>
  <c r="AK11" i="4"/>
  <c r="AN11" i="4" s="1"/>
  <c r="S11" i="4"/>
  <c r="V11" i="4" s="1"/>
  <c r="M11" i="4"/>
  <c r="P11" i="4" s="1"/>
  <c r="BL10" i="4"/>
  <c r="BO10" i="4" s="1"/>
  <c r="BP10" i="4"/>
  <c r="AV10" i="4"/>
  <c r="AK10" i="4"/>
  <c r="AN10" i="4" s="1"/>
  <c r="S10" i="4"/>
  <c r="V10" i="4" s="1"/>
  <c r="M10" i="4"/>
  <c r="P10" i="4" s="1"/>
  <c r="BL9" i="4"/>
  <c r="BO9" i="4" s="1"/>
  <c r="AV9" i="4"/>
  <c r="AK9" i="4"/>
  <c r="AN9" i="4" s="1"/>
  <c r="S9" i="4"/>
  <c r="V9" i="4" s="1"/>
  <c r="M9" i="4"/>
  <c r="P9" i="4" s="1"/>
  <c r="BL8" i="4"/>
  <c r="BO8" i="4" s="1"/>
  <c r="AV8" i="4"/>
  <c r="AK8" i="4"/>
  <c r="AN8" i="4" s="1"/>
  <c r="S8" i="4"/>
  <c r="V8" i="4" s="1"/>
  <c r="M8" i="4"/>
  <c r="P8" i="4" s="1"/>
  <c r="BL7" i="4"/>
  <c r="BO7" i="4" s="1"/>
  <c r="AV7" i="4"/>
  <c r="AK7" i="4"/>
  <c r="AN7" i="4" s="1"/>
  <c r="S7" i="4"/>
  <c r="V7" i="4" s="1"/>
  <c r="M7" i="4"/>
  <c r="P7" i="4" s="1"/>
  <c r="BL6" i="4"/>
  <c r="BO6" i="4" s="1"/>
  <c r="BP6" i="4"/>
  <c r="AV6" i="4"/>
  <c r="AK6" i="4"/>
  <c r="AN6" i="4" s="1"/>
  <c r="S6" i="4"/>
  <c r="V6" i="4" s="1"/>
  <c r="M6" i="4"/>
  <c r="P6" i="4" s="1"/>
  <c r="BL5" i="4"/>
  <c r="BO5" i="4" s="1"/>
  <c r="AV5" i="4"/>
  <c r="AK5" i="4"/>
  <c r="AN5" i="4" s="1"/>
  <c r="S5" i="4"/>
  <c r="V5" i="4" s="1"/>
  <c r="M5" i="4"/>
  <c r="P5" i="4" s="1"/>
  <c r="BL4" i="4"/>
  <c r="BO4" i="4" s="1"/>
  <c r="AV4" i="4"/>
  <c r="AK4" i="4"/>
  <c r="AN4" i="4" s="1"/>
  <c r="S4" i="4"/>
  <c r="V4" i="4" s="1"/>
  <c r="M4" i="4"/>
  <c r="P4" i="4" s="1"/>
  <c r="BL3" i="4"/>
  <c r="AK3" i="4"/>
  <c r="AN3" i="4" s="1"/>
  <c r="S3" i="4"/>
  <c r="V3" i="4" l="1"/>
  <c r="W3" i="4"/>
  <c r="BP38" i="4"/>
  <c r="BP11" i="4"/>
  <c r="BP14" i="4"/>
  <c r="BP23" i="4"/>
  <c r="BP17" i="4"/>
  <c r="W25" i="4"/>
  <c r="P25" i="4"/>
  <c r="W20" i="4"/>
  <c r="P20" i="4"/>
  <c r="X20" i="4" s="1"/>
  <c r="W36" i="4"/>
  <c r="P36" i="4"/>
  <c r="X36" i="4" s="1"/>
  <c r="BP33" i="4"/>
  <c r="BP12" i="4"/>
  <c r="W10" i="4"/>
  <c r="W26" i="4"/>
  <c r="W13" i="4"/>
  <c r="W21" i="4"/>
  <c r="W29" i="4"/>
  <c r="W24" i="4"/>
  <c r="BQ28" i="4"/>
  <c r="BP28" i="4"/>
  <c r="BQ7" i="4"/>
  <c r="BP7" i="4"/>
  <c r="BQ18" i="4"/>
  <c r="BP18" i="4"/>
  <c r="BQ34" i="4"/>
  <c r="BP34" i="4"/>
  <c r="BP13" i="4"/>
  <c r="BQ37" i="4"/>
  <c r="BP37" i="4"/>
  <c r="BQ16" i="4"/>
  <c r="BP16" i="4"/>
  <c r="BQ32" i="4"/>
  <c r="BP32" i="4"/>
  <c r="BQ19" i="4"/>
  <c r="BP19" i="4"/>
  <c r="BQ22" i="4"/>
  <c r="BP22" i="4"/>
  <c r="BQ30" i="4"/>
  <c r="BP30" i="4"/>
  <c r="BQ9" i="4"/>
  <c r="BP9" i="4"/>
  <c r="BP25" i="4"/>
  <c r="BQ4" i="4"/>
  <c r="BP4" i="4"/>
  <c r="BQ20" i="4"/>
  <c r="BP20" i="4"/>
  <c r="BQ36" i="4"/>
  <c r="BP36" i="4"/>
  <c r="BQ31" i="4"/>
  <c r="BP31" i="4"/>
  <c r="BP26" i="4"/>
  <c r="BQ5" i="4"/>
  <c r="BP5" i="4"/>
  <c r="BQ21" i="4"/>
  <c r="BP21" i="4"/>
  <c r="BP29" i="4"/>
  <c r="BQ8" i="4"/>
  <c r="BP8" i="4"/>
  <c r="BP24" i="4"/>
  <c r="X12" i="4"/>
  <c r="W12" i="4"/>
  <c r="X16" i="4"/>
  <c r="W16" i="4"/>
  <c r="X15" i="4"/>
  <c r="W15" i="4"/>
  <c r="X19" i="4"/>
  <c r="W19" i="4"/>
  <c r="W23" i="4"/>
  <c r="W27" i="4"/>
  <c r="W31" i="4"/>
  <c r="X35" i="4"/>
  <c r="W35" i="4"/>
  <c r="W14" i="4"/>
  <c r="X18" i="4"/>
  <c r="W18" i="4"/>
  <c r="W22" i="4"/>
  <c r="X30" i="4"/>
  <c r="W30" i="4"/>
  <c r="X34" i="4"/>
  <c r="W34" i="4"/>
  <c r="W38" i="4"/>
  <c r="W5" i="4"/>
  <c r="X9" i="4"/>
  <c r="W9" i="4"/>
  <c r="W6" i="4"/>
  <c r="X17" i="4"/>
  <c r="W17" i="4"/>
  <c r="X33" i="4"/>
  <c r="W33" i="4"/>
  <c r="X37" i="4"/>
  <c r="W37" i="4"/>
  <c r="W4" i="4"/>
  <c r="W8" i="4"/>
  <c r="X28" i="4"/>
  <c r="W28" i="4"/>
  <c r="X32" i="4"/>
  <c r="W32" i="4"/>
  <c r="W7" i="4"/>
  <c r="X11" i="4"/>
  <c r="W11" i="4"/>
  <c r="BQ23" i="4"/>
  <c r="BQ35" i="4"/>
  <c r="BO24" i="4"/>
  <c r="X4" i="4"/>
  <c r="X7" i="4"/>
  <c r="BQ14" i="4"/>
  <c r="BQ10" i="4"/>
  <c r="BO25" i="4"/>
  <c r="BQ11" i="4"/>
  <c r="X23" i="4"/>
  <c r="X21" i="4"/>
  <c r="BO29" i="4"/>
  <c r="X5" i="4"/>
  <c r="BQ12" i="4"/>
  <c r="X8" i="4"/>
  <c r="BQ15" i="4"/>
  <c r="BQ38" i="4"/>
  <c r="BO26" i="4"/>
  <c r="BQ26" i="4" s="1"/>
  <c r="X29" i="4"/>
  <c r="X26" i="4"/>
  <c r="BQ33" i="4"/>
  <c r="X25" i="4"/>
  <c r="X31" i="4"/>
  <c r="BO13" i="4"/>
  <c r="X10" i="4"/>
  <c r="BQ17" i="4"/>
  <c r="X3" i="4"/>
  <c r="X24" i="4"/>
  <c r="X13" i="4"/>
  <c r="BQ6" i="4"/>
  <c r="BQ27" i="4"/>
  <c r="E34" i="3"/>
  <c r="I32" i="3"/>
  <c r="G4" i="3"/>
  <c r="K4" i="3" s="1"/>
  <c r="S11" i="3"/>
  <c r="O11" i="3"/>
  <c r="BQ29" i="4" l="1"/>
  <c r="BQ25" i="4"/>
  <c r="BQ24" i="4"/>
  <c r="BQ13" i="4"/>
  <c r="X14" i="4"/>
  <c r="X38" i="4"/>
  <c r="X6" i="4"/>
  <c r="X22" i="4"/>
  <c r="X27" i="4"/>
  <c r="E11" i="3"/>
  <c r="U4" i="3"/>
  <c r="U11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tc={43D5DFC3-63F1-4A66-AA23-C15209FE8F24}</author>
    <author>tc={B9088D46-AF5A-4759-9CEF-21EA3B14614A}</author>
    <author>tc={40EE12E8-BA58-4DF2-8FC7-A9BF12B12C31}</author>
    <author>tc={7DC40717-B1F9-4D13-81EE-107B573F059B}</author>
    <author>tc={9494B8ED-2956-4764-9479-5A7C7A1F00ED}</author>
    <author>tc={51746240-8F31-41C6-BFE7-C216154E488C}</author>
    <author>tc={246551C0-1CF0-49ED-9F10-FC7BCCD4ADAE}</author>
    <author>tc={F0DB9C40-C3D1-41D9-BFC0-A26A434ADA6F}</author>
    <author>tc={1396EF14-34E4-4B29-8874-4AA05713FE79}</author>
    <author>tc={0185640E-8736-4CE4-A830-AF41F384652E}</author>
    <author>tc={FB8AAAAD-6AF9-49D3-8BF5-B270097A6CDF}</author>
    <author>tc={7713A8B3-7A37-4D67-B0D5-AC4DD1352696}</author>
    <author>tc={1103E52E-131E-497E-9C4D-673886F60A57}</author>
    <author>tc={316AA576-DF9A-4D09-8B28-614F41BA6DE7}</author>
    <author>tc={4665B928-B592-4D38-B533-DD83B504FAEB}</author>
    <author>tc={D1711931-7C7B-4079-99A7-895E80222FF3}</author>
    <author>tc={9AA759FF-4C4B-4AC0-9511-020BD789FEEA}</author>
    <author>tc={CA991F30-1FAC-42DB-AA41-F37560FEE581}</author>
    <author>tc={C7E45A18-548E-42A9-AC83-7BFBDBDC4BB6}</author>
    <author>tc={ED025F9A-B317-4276-A78D-6D138EBE8A20}</author>
    <author>tc={E5E387A6-CA73-410C-A444-92D7E158EA55}</author>
    <author>tc={76C027F0-CC59-48BF-A41E-4A8C0CE82F04}</author>
    <author>tc={850D1FE7-9BDA-4AB3-ACD3-B2F97935DD1B}</author>
    <author>tc={84F21756-0A40-4867-A896-41067D77AC7F}</author>
    <author>tc={7711F81C-D24D-45E6-A9B0-1591409AFEE7}</author>
    <author>tc={AEEEC0FB-5A31-41D2-B609-974E742A6014}</author>
    <author>tc={C1D4CCEF-5369-453E-A2E7-DA222573E6DC}</author>
  </authors>
  <commentList>
    <comment ref="I2" authorId="0" shapeId="0" xr:uid="{43D5DFC3-63F1-4A66-AA23-C15209FE8F24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€/MW/km</t>
      </text>
    </comment>
    <comment ref="Q2" authorId="1" shapeId="0" xr:uid="{B9088D46-AF5A-4759-9CEF-21EA3B14614A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€/MW</t>
      </text>
    </comment>
    <comment ref="AD2" authorId="2" shapeId="0" xr:uid="{40EE12E8-BA58-4DF2-8FC7-A9BF12B12C31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Shortest lifetime (pipeline vs liquef. plant)
Antwort:
    Pipeline -&gt; 40 years
Liquefaction plant -&gt; 20 years (PyPSA); 30 years (EWI Cologne); Average: 25 years</t>
      </text>
    </comment>
    <comment ref="AG2" authorId="3" shapeId="0" xr:uid="{7DC40717-B1F9-4D13-81EE-107B573F059B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MWh_H2_out/MWh_H2_in</t>
      </text>
    </comment>
    <comment ref="AI2" authorId="4" shapeId="0" xr:uid="{9494B8ED-2956-4764-9479-5A7C7A1F00ED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€/MWh nicht €/MW
Antwort:
    62,53 €/MW/km * 30 km/h</t>
      </text>
    </comment>
    <comment ref="AT2" authorId="5" shapeId="0" xr:uid="{51746240-8F31-41C6-BFE7-C216154E488C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MWh_fuel/MWh_H2_transportiert/km
Antwort:
    Gemäß IEA Future of Hydrogen wird das Boil-off Gas zum Antrieb verwendet</t>
      </text>
    </comment>
    <comment ref="BB2" authorId="6" shapeId="0" xr:uid="{246551C0-1CF0-49ED-9F10-FC7BCCD4ADAE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€/MW/km</t>
      </text>
    </comment>
    <comment ref="I3" authorId="7" shapeId="0" xr:uid="{F0DB9C40-C3D1-41D9-BFC0-A26A434ADA6F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Neue Pipeline; offshore; 1,2m Durchmesser; mittlere Kosten; 2030 -&gt; gemäß EHB (gleichbleibende Kosten von 2020 bis 2060 wurden angenommen)</t>
      </text>
    </comment>
    <comment ref="J3" authorId="8" shapeId="0" xr:uid="{1396EF14-34E4-4B29-8874-4AA05713FE79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Selbst berechnet</t>
      </text>
    </comment>
    <comment ref="N3" authorId="9" shapeId="0" xr:uid="{0185640E-8736-4CE4-A830-AF41F384652E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0,9% im mittleren Szenario gemäß EHB</t>
      </text>
    </comment>
    <comment ref="Q3" authorId="10" shapeId="0" xr:uid="{FB8AAAAD-6AF9-49D3-8BF5-B270097A6CDF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Median für das Jahr 2030
Antwort:
    Median aus EWI-Köln, IRENA pess., IRENA opt. Und PyPSA</t>
      </text>
    </comment>
    <comment ref="T3" authorId="11" shapeId="0" xr:uid="{7713A8B3-7A37-4D67-B0D5-AC4DD1352696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IRENA -&gt; 4%; PyPSA -&gt; 2,5%
hier: 3,25%</t>
      </text>
    </comment>
    <comment ref="AE3" authorId="12" shapeId="0" xr:uid="{1103E52E-131E-497E-9C4D-673886F60A57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Keine Angaben in unseren Datenquellen</t>
      </text>
    </comment>
    <comment ref="AG3" authorId="13" shapeId="0" xr:uid="{316AA576-DF9A-4D09-8B28-614F41BA6DE7}">
      <text>
        <t xml:space="preserve"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95% IRENA -&gt; Wert genommen
</t>
      </text>
    </comment>
    <comment ref="AH3" authorId="14" shapeId="0" xr:uid="{4665B928-B592-4D38-B533-DD83B504FAEB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IRENA: 8,5 kWh Strom für 1 kg H2</t>
      </text>
    </comment>
    <comment ref="AL3" authorId="15" shapeId="0" xr:uid="{D1711931-7C7B-4079-99A7-895E80222FF3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PyPSA -&gt; 4%; IRENA keine Angabe</t>
      </text>
    </comment>
    <comment ref="AT3" authorId="16" shapeId="0" xr:uid="{9AA759FF-4C4B-4AC0-9511-020BD789FEEA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1487 MJ/km -&gt; umgewandelt und mit Schiffkapazität verrechnet</t>
      </text>
    </comment>
    <comment ref="AU3" authorId="17" shapeId="0" xr:uid="{CA991F30-1FAC-42DB-AA41-F37560FEE581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"keine Fuel-Kosten", da das Boil-off Gas gemäß IEA Future of Hydrogen verwendet wird</t>
      </text>
    </comment>
    <comment ref="AW3" authorId="18" shapeId="0" xr:uid="{C7E45A18-548E-42A9-AC83-7BFBDBDC4BB6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EWI-Köln -&gt; 30 years
PyPSA -&gt; 20 years
Antwort:
    Average 25 years</t>
      </text>
    </comment>
    <comment ref="AX3" authorId="19" shapeId="0" xr:uid="{ED025F9A-B317-4276-A78D-6D138EBE8A2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In keiner Datenquelle angegeben</t>
      </text>
    </comment>
    <comment ref="AZ3" authorId="20" shapeId="0" xr:uid="{E5E387A6-CA73-410C-A444-92D7E158EA55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Flash-rate 1,3%</t>
      </text>
    </comment>
    <comment ref="BA3" authorId="21" shapeId="0" xr:uid="{76C027F0-CC59-48BF-A41E-4A8C0CE82F04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Durch 720 weil 720km pro Tag gefahren werden können (24h*30km/h)
Antwort:
    Wenn die Länge in Spalte AY eingetragen wird, passt sich der Wert an</t>
      </text>
    </comment>
    <comment ref="BB3" authorId="22" shapeId="0" xr:uid="{850D1FE7-9BDA-4AB3-ACD3-B2F97935DD1B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Neue Pipeline; offshore; 1,2m Durchmesser; mittlere Kosten; 2030 -&gt; gemäß EHB (gleichbleibende Kosten von 2020 bis 2060 angenommen)</t>
      </text>
    </comment>
    <comment ref="BC3" authorId="23" shapeId="0" xr:uid="{84F21756-0A40-4867-A896-41067D77AC7F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Selbst berechnet</t>
      </text>
    </comment>
    <comment ref="BJ3" authorId="24" shapeId="0" xr:uid="{7711F81C-D24D-45E6-A9B0-1591409AFEE7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IRENA opt. Wert genommen (ist der Median aus PyPSA, IRENA opt. Und IRENA pess.)</t>
      </text>
    </comment>
    <comment ref="BW3" authorId="25" shapeId="0" xr:uid="{AEEEC0FB-5A31-41D2-B609-974E742A6014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Gemäß PyPSA (sonst keine Daten diesbezüglich in den anderen Quellen)</t>
      </text>
    </comment>
    <comment ref="BX3" authorId="26" shapeId="0" xr:uid="{C1D4CCEF-5369-453E-A2E7-DA222573E6DC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In keiner Datenquelle angegeben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tc={C76CF4FD-BADE-4C83-B5EB-676569FA89BE}</author>
    <author>tc={3596594E-D01E-4005-86B9-7289F447DF34}</author>
    <author>tc={50752830-0E17-42EC-9DFA-283AAEB61E01}</author>
    <author>tc={BD576D54-87C0-4BE7-B6C4-D84BC9EC9629}</author>
    <author>tc={D2329850-C859-4745-81C4-21F768C9D539}</author>
    <author>tc={62A935AD-B0E1-4D0B-B028-F9642BAE5077}</author>
    <author>tc={8875254D-27C6-4F1A-8406-C56C969EAB75}</author>
    <author>tc={380E00ED-680C-4D0E-9DE4-861D0BA21F31}</author>
    <author>tc={3B919D9D-8679-4DB4-8296-47199944BD33}</author>
    <author>tc={A4B6F891-7FB4-4286-8FCD-C5E737C29D1E}</author>
    <author>tc={B1DE276F-7A95-4DD1-8799-173553C0A3B6}</author>
    <author>tc={90B0D025-3069-4332-AB68-C92F507C59F4}</author>
    <author>tc={0CA1DE3C-55EA-4FB1-A502-A3361B6E1E8F}</author>
    <author>tc={D89656AD-40E5-4551-9BCA-A57E0653149D}</author>
    <author>tc={EDD89DB6-377C-4745-AC7E-0C29CC5516EA}</author>
    <author>tc={66096DAE-FD7E-4F85-B126-EB507D45618F}</author>
    <author>tc={9DAA69FF-8D54-411E-82B3-3A9CC3992725}</author>
    <author>tc={C338B1F5-9DC2-4F88-8D02-81F2B358F19D}</author>
    <author>tc={DB098B5C-0473-4E72-8A87-65B70AD7C266}</author>
    <author>tc={C3E67F41-F514-464F-A6AC-D5E12BA60E99}</author>
    <author>tc={B047B19F-75F7-4D37-A816-B1EC8B350CCD}</author>
    <author>tc={6ADA1EAF-C368-446E-A022-C73FB6D8A322}</author>
    <author>tc={9C94E92D-B6BF-4533-800A-5D79318EABF2}</author>
    <author>tc={63904231-BE54-408B-BBB5-20D95FE6E762}</author>
    <author>tc={23924C38-DE37-440E-96DB-61121815866A}</author>
  </authors>
  <commentList>
    <comment ref="I2" authorId="0" shapeId="0" xr:uid="{C76CF4FD-BADE-4C83-B5EB-676569FA89BE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€/MW/km</t>
      </text>
    </comment>
    <comment ref="Q2" authorId="1" shapeId="0" xr:uid="{3596594E-D01E-4005-86B9-7289F447DF34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€/MW</t>
      </text>
    </comment>
    <comment ref="AJ2" authorId="2" shapeId="0" xr:uid="{50752830-0E17-42EC-9DFA-283AAEB61E01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Shortest lifetime
Pipeline -&gt; 40 years
Synthesis plant -&gt; 30
Liquef. plant -&gt; ?
25 years analogous to H2 (l) transf. lifetime assumed</t>
      </text>
    </comment>
    <comment ref="AO2" authorId="3" shapeId="0" xr:uid="{BD576D54-87C0-4BE7-B6C4-D84BC9EC9629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€/MWh</t>
      </text>
    </comment>
    <comment ref="AZ2" authorId="4" shapeId="0" xr:uid="{D2329850-C859-4745-81C4-21F768C9D539}">
      <text>
        <t xml:space="preserve"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MWh_fuel/MWh_HNH3_transportiert/km
</t>
      </text>
    </comment>
    <comment ref="BG2" authorId="5" shapeId="0" xr:uid="{62A935AD-B0E1-4D0B-B028-F9642BAE5077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€/MW/km</t>
      </text>
    </comment>
    <comment ref="I3" authorId="6" shapeId="0" xr:uid="{8875254D-27C6-4F1A-8406-C56C969EAB75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Neue Pipeline; offshore; 1,2m Durchmesser; mittlere Kosten; 2030 -&gt; gemäß EHB (gleichbleibende Kosten von 2020 bis 2060 wurden angenommen)</t>
      </text>
    </comment>
    <comment ref="J3" authorId="7" shapeId="0" xr:uid="{380E00ED-680C-4D0E-9DE4-861D0BA21F31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Selbst berechnet</t>
      </text>
    </comment>
    <comment ref="N3" authorId="8" shapeId="0" xr:uid="{3B919D9D-8679-4DB4-8296-47199944BD33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0,9% im mittleren Szenario gemäß EHB</t>
      </text>
    </comment>
    <comment ref="Q3" authorId="9" shapeId="0" xr:uid="{A4B6F891-7FB4-4286-8FCD-C5E737C29D1E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Durchschnitt aus IRENA Zahlen genommen (von $ in € noch umgewandelt)</t>
      </text>
    </comment>
    <comment ref="T3" authorId="10" shapeId="0" xr:uid="{B1DE276F-7A95-4DD1-8799-173553C0A3B6}">
      <text>
        <t xml:space="preserve"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IRENA 2% </t>
      </text>
    </comment>
    <comment ref="AK3" authorId="11" shapeId="0" xr:uid="{90B0D025-3069-4332-AB68-C92F507C59F4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Keine Angaben in den Datentabellen</t>
      </text>
    </comment>
    <comment ref="AM3" authorId="12" shapeId="0" xr:uid="{0CA1DE3C-55EA-4FB1-A502-A3361B6E1E8F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IRENA-Wert genommen</t>
      </text>
    </comment>
    <comment ref="AN3" authorId="13" shapeId="0" xr:uid="{D89656AD-40E5-4551-9BCA-A57E0653149D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IRENA-Wert umgerechnet</t>
      </text>
    </comment>
    <comment ref="AZ3" authorId="14" shapeId="0" xr:uid="{EDD89DB6-377C-4745-AC7E-0C29CC5516EA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Ammonia ship uses heavy fuel oil according to IEA future of hydrogen</t>
      </text>
    </comment>
    <comment ref="BA3" authorId="15" shapeId="0" xr:uid="{66096DAE-FD7E-4F85-B126-EB507D45618F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Ammonia ship uses heavy fuel oil according to IEA future of hydrogen
Antwort:
    Haben wir eine Datentabelle zu den Kosten konventioneller Energieträger?</t>
      </text>
    </comment>
    <comment ref="BC3" authorId="16" shapeId="0" xr:uid="{9DAA69FF-8D54-411E-82B3-3A9CC3992725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20 years according to PyPSA
Antwort:
    25 Jahre angenommen, da bei H2 (l) EWI Köln auch deutlich optimistischer war bei der Schiff-Lebenszeit. EWI-Köln hat aber nur Daten zu H2-Schiffen</t>
      </text>
    </comment>
    <comment ref="BD3" authorId="17" shapeId="0" xr:uid="{C338B1F5-9DC2-4F88-8D02-81F2B358F19D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Keine Angaben dazu in den Quellen</t>
      </text>
    </comment>
    <comment ref="BG3" authorId="18" shapeId="0" xr:uid="{DB098B5C-0473-4E72-8A87-65B70AD7C266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Neue Pipeline; offshore; 1,2m Durchmesser; mittlere Kosten; 2030 -&gt; gemäß EHB (gleichbleibende Kosten von 2020 bis 2060 wurden angenommen)</t>
      </text>
    </comment>
    <comment ref="BH3" authorId="19" shapeId="0" xr:uid="{C3E67F41-F514-464F-A6AC-D5E12BA60E99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Selbst berechnet</t>
      </text>
    </comment>
    <comment ref="BL3" authorId="20" shapeId="0" xr:uid="{B047B19F-75F7-4D37-A816-B1EC8B350CCD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0,9% im mittleren Szenario gemäß EHB</t>
      </text>
    </comment>
    <comment ref="BO3" authorId="21" shapeId="0" xr:uid="{6ADA1EAF-C368-446E-A022-C73FB6D8A322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Durchschnitt aus IRENA Zahlen genommen (von $ in € noch umgewandelt)</t>
      </text>
    </comment>
    <comment ref="CH3" authorId="22" shapeId="0" xr:uid="{9C94E92D-B6BF-4533-800A-5D79318EABF2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Keine Daten</t>
      </text>
    </comment>
    <comment ref="CJ3" authorId="23" shapeId="0" xr:uid="{63904231-BE54-408B-BBB5-20D95FE6E762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IRENA-Wert genommen</t>
      </text>
    </comment>
    <comment ref="CK3" authorId="24" shapeId="0" xr:uid="{23924C38-DE37-440E-96DB-61121815866A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IRENA-Annahme umgerechnet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tc={61BEBC0D-E219-4C7C-944E-1DD138120DBE}</author>
    <author>tc={B27ACE50-82A9-40DD-AAED-B41DF1F28C2F}</author>
    <author>tc={25F859C4-022C-4857-B071-A74DC2EAB7AA}</author>
    <author>tc={C20F8B10-C1B3-43E5-8BB0-BE2AA9C44D33}</author>
    <author>tc={B3522374-14F0-4433-A51E-010B993A7923}</author>
    <author>tc={CD0234E5-873D-489F-9BFD-DBBBEE04D644}</author>
    <author>tc={6EC157E9-E24F-4FF7-8CC9-47116AEBC0A5}</author>
    <author>tc={026AF041-4E63-4DEA-A9FF-81734AD4F9CC}</author>
    <author>tc={D01E5776-0965-4580-B8C3-8AC7B2EAB348}</author>
    <author>tc={78689644-FA1E-47D7-9027-2C5C73E6F781}</author>
    <author>tc={74D61EDA-041C-4B80-9E2D-BC6220C02E2F}</author>
    <author>tc={801BBADA-D304-4269-A6DF-8450444C22A6}</author>
    <author>tc={8FDBF1D2-1A19-41D2-8C17-A453DBD67E3D}</author>
    <author>tc={D0A422F5-29CC-48BD-82EF-5AE2EDC20B72}</author>
    <author>tc={563CF512-A272-47BA-96B4-D3B8689F9B02}</author>
  </authors>
  <commentList>
    <comment ref="I2" authorId="0" shapeId="0" xr:uid="{61BEBC0D-E219-4C7C-944E-1DD138120DBE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€/MW/km</t>
      </text>
    </comment>
    <comment ref="AD2" authorId="1" shapeId="0" xr:uid="{B27ACE50-82A9-40DD-AAED-B41DF1F28C2F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Shortest lifetime of the two elements</t>
      </text>
    </comment>
    <comment ref="AG2" authorId="2" shapeId="0" xr:uid="{25F859C4-022C-4857-B071-A74DC2EAB7AA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MWh_H2_out/MWh_H2_in</t>
      </text>
    </comment>
    <comment ref="BA2" authorId="3" shapeId="0" xr:uid="{C20F8B10-C1B3-43E5-8BB0-BE2AA9C44D33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€/MW/km</t>
      </text>
    </comment>
    <comment ref="I3" authorId="4" shapeId="0" xr:uid="{B3522374-14F0-4433-A51E-010B993A7923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Neue Pipeline; offshore; 1,2m Durchmesser; mittlere Kosten; 2030 -&gt; gemäß EHB (gleichbleibende Kosten von 2020 bis 2060 wurden angenommen)</t>
      </text>
    </comment>
    <comment ref="J3" authorId="5" shapeId="0" xr:uid="{CD0234E5-873D-489F-9BFD-DBBBEE04D644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Selbst berechnet</t>
      </text>
    </comment>
    <comment ref="N3" authorId="6" shapeId="0" xr:uid="{6EC157E9-E24F-4FF7-8CC9-47116AEBC0A5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0,9% im mittleren Szenario gemäß EHB</t>
      </text>
    </comment>
    <comment ref="AE3" authorId="7" shapeId="0" xr:uid="{026AF041-4E63-4DEA-A9FF-81734AD4F9CC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Keine Daten</t>
      </text>
    </comment>
    <comment ref="AT3" authorId="8" shapeId="0" xr:uid="{D01E5776-0965-4580-B8C3-8AC7B2EAB348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Annahme:
gemäß IEA Future of Hydrogen -&gt;
Spritverbrauch schweres Heizöl bei Ammoniakschiff: 2500MJ/km bei 53000t Transportmenge
Spritverbrauch schweres Heizöl bei LOHC-Schiff: 3300MJ/km bei 110000t Transportmenge
Methanolschiff transportiert etwa die gemittelte Menge dieser beiden Schiffe. Daher Spritverbrauch auch gemittelt ((3300+2500)/2)MJ/km</t>
      </text>
    </comment>
    <comment ref="AU3" authorId="9" shapeId="0" xr:uid="{78689644-FA1E-47D7-9027-2C5C73E6F781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Haben wir eine Datentabelle zu den Kosten konventioneller Energieträger?</t>
      </text>
    </comment>
    <comment ref="AX3" authorId="10" shapeId="0" xr:uid="{74D61EDA-041C-4B80-9E2D-BC6220C02E2F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Keine Angaben</t>
      </text>
    </comment>
    <comment ref="AZ3" authorId="11" shapeId="0" xr:uid="{801BBADA-D304-4269-A6DF-8450444C22A6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Annahme</t>
      </text>
    </comment>
    <comment ref="BA3" authorId="12" shapeId="0" xr:uid="{8FDBF1D2-1A19-41D2-8C17-A453DBD67E3D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Neue Pipeline; offshore; 1,2m Durchmesser; mittlere Kosten; 2030 -&gt; gemäß EHB (gleichbleibende Kosten von 2020 bis 2060 wurden angenommen)</t>
      </text>
    </comment>
    <comment ref="BB3" authorId="13" shapeId="0" xr:uid="{D0A422F5-29CC-48BD-82EF-5AE2EDC20B72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Selbst berechnet</t>
      </text>
    </comment>
    <comment ref="BF3" authorId="14" shapeId="0" xr:uid="{563CF512-A272-47BA-96B4-D3B8689F9B02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0,9% im mittleren Szenario gemäß EHB</t>
      </text>
    </comment>
  </commentList>
</comments>
</file>

<file path=xl/sharedStrings.xml><?xml version="1.0" encoding="utf-8"?>
<sst xmlns="http://schemas.openxmlformats.org/spreadsheetml/2006/main" count="2808" uniqueCount="514">
  <si>
    <t>terminal_name</t>
  </si>
  <si>
    <t>commodity</t>
  </si>
  <si>
    <t>name</t>
  </si>
  <si>
    <t>city</t>
  </si>
  <si>
    <t>node</t>
  </si>
  <si>
    <t>region</t>
  </si>
  <si>
    <t>latitude</t>
  </si>
  <si>
    <t>longitude</t>
  </si>
  <si>
    <t>terminal_EU-NLD</t>
  </si>
  <si>
    <t>h2</t>
  </si>
  <si>
    <t>h2_terminal_EU-NLD</t>
  </si>
  <si>
    <t>Rotterdam</t>
  </si>
  <si>
    <t>EU-NLD</t>
  </si>
  <si>
    <t>central_europe</t>
  </si>
  <si>
    <t>unit_investment_variable_type_continuous</t>
  </si>
  <si>
    <t>terminal_EU-PRT</t>
  </si>
  <si>
    <t>h2_terminal_EU-PRT</t>
  </si>
  <si>
    <t>Sines</t>
  </si>
  <si>
    <t>EU-PRT</t>
  </si>
  <si>
    <t>southern_europe</t>
  </si>
  <si>
    <t>terminal_EU-ESP</t>
  </si>
  <si>
    <t>h2_terminal_EU-ESP</t>
  </si>
  <si>
    <t>Valencia</t>
  </si>
  <si>
    <t>EU-ESP</t>
  </si>
  <si>
    <t>terminal_EU-ITA</t>
  </si>
  <si>
    <t>h2_terminal_EU-ITA</t>
  </si>
  <si>
    <t>Porto_Levante</t>
  </si>
  <si>
    <t>EU-ITA</t>
  </si>
  <si>
    <t>terminal_AS-TUR</t>
  </si>
  <si>
    <t>h2_terminal_AS-TUR</t>
  </si>
  <si>
    <t>Dortyol</t>
  </si>
  <si>
    <t>AS-TUR</t>
  </si>
  <si>
    <t>middle_east</t>
  </si>
  <si>
    <t>terminal_EU-SWE</t>
  </si>
  <si>
    <t>h2_terminal_EU-SWE</t>
  </si>
  <si>
    <t>Brunnviksholmen</t>
  </si>
  <si>
    <t>EU-SWE</t>
  </si>
  <si>
    <t>northern_europe</t>
  </si>
  <si>
    <t>terminal_EU-GBR</t>
  </si>
  <si>
    <t>h2_terminal_EU-GBR</t>
  </si>
  <si>
    <t>Milford_Haven</t>
  </si>
  <si>
    <t>EU-GBR</t>
  </si>
  <si>
    <t>terminal_AS-QAT</t>
  </si>
  <si>
    <t>h2_terminal_AS-QAT</t>
  </si>
  <si>
    <t>Ras_Laffan</t>
  </si>
  <si>
    <t>AS-QAT</t>
  </si>
  <si>
    <t>terminal_AS-IND-WE</t>
  </si>
  <si>
    <t>h2_terminal_AS-IND-WE</t>
  </si>
  <si>
    <t>Mumbai</t>
  </si>
  <si>
    <t>AS-IND-WE</t>
  </si>
  <si>
    <t>southern_asia</t>
  </si>
  <si>
    <t>terminal_AS-BGD</t>
  </si>
  <si>
    <t>h2_terminal_AS-BGD</t>
  </si>
  <si>
    <t>Chittagon</t>
  </si>
  <si>
    <t>AS-BGD</t>
  </si>
  <si>
    <t>terminal_AS-SGP</t>
  </si>
  <si>
    <t>h2_terminal_AS-SGP</t>
  </si>
  <si>
    <t>Singapore</t>
  </si>
  <si>
    <t>AS-SGP</t>
  </si>
  <si>
    <t>south_eastern_asia</t>
  </si>
  <si>
    <t>terminal_AS-IDN</t>
  </si>
  <si>
    <t>h2_terminal_AS-IDN</t>
  </si>
  <si>
    <t>Sorong</t>
  </si>
  <si>
    <t>AS-IDN</t>
  </si>
  <si>
    <t>terminal_AS-CHN-SH</t>
  </si>
  <si>
    <t>h2_terminal_AS-CHN-SH</t>
  </si>
  <si>
    <t>Shanghai</t>
  </si>
  <si>
    <t>AS-CHN-SH</t>
  </si>
  <si>
    <t>eastern_asia</t>
  </si>
  <si>
    <t>terminal_AS-JPN-TO</t>
  </si>
  <si>
    <t>h2_terminal_AS-JPN-TO</t>
  </si>
  <si>
    <t>Yokohama</t>
  </si>
  <si>
    <t>AS-JPN-TO</t>
  </si>
  <si>
    <t>terminal_AS-VNM</t>
  </si>
  <si>
    <t>h2_terminal_AS-VNM</t>
  </si>
  <si>
    <t>Hai_Lang</t>
  </si>
  <si>
    <t>AS-VNM</t>
  </si>
  <si>
    <t>terminal_OC-AUS-SW</t>
  </si>
  <si>
    <t>h2_terminal_OC-AUS-SW</t>
  </si>
  <si>
    <t>Port_Kembla</t>
  </si>
  <si>
    <t>OC-AUS-SW</t>
  </si>
  <si>
    <t>australia_oceania</t>
  </si>
  <si>
    <t>terminal_NA-USA-CA</t>
  </si>
  <si>
    <t>h2_terminal_NA-USA-CA</t>
  </si>
  <si>
    <t>San_Francisco</t>
  </si>
  <si>
    <t>NA-USA-CA</t>
  </si>
  <si>
    <t>north_america</t>
  </si>
  <si>
    <t>terminal_NA-USA-SV</t>
  </si>
  <si>
    <t>h2_terminal_NA-USA-SV</t>
  </si>
  <si>
    <t>Lusby</t>
  </si>
  <si>
    <t>NA-USA-SV</t>
  </si>
  <si>
    <t>terminal_NA-USA-SA</t>
  </si>
  <si>
    <t>h2_terminal_NA-USA-SA</t>
  </si>
  <si>
    <t>New_Orleans</t>
  </si>
  <si>
    <t>NA-USA-SA</t>
  </si>
  <si>
    <t>terminal_NA-MEX</t>
  </si>
  <si>
    <t>h2_terminal_NA-MEX</t>
  </si>
  <si>
    <t>Coatzacoalcos</t>
  </si>
  <si>
    <t>NA-MEX</t>
  </si>
  <si>
    <t>central_america</t>
  </si>
  <si>
    <t>terminal_NA-NIC</t>
  </si>
  <si>
    <t>h2_terminal_NA-NIC</t>
  </si>
  <si>
    <t>Puerto_Sandino</t>
  </si>
  <si>
    <t>NA-NIC</t>
  </si>
  <si>
    <t>terminal_NA-DOM</t>
  </si>
  <si>
    <t>h2_terminal_NA-DOM</t>
  </si>
  <si>
    <t>Andres</t>
  </si>
  <si>
    <t>NA-DOM</t>
  </si>
  <si>
    <t>caribbean</t>
  </si>
  <si>
    <t>terminal_NA-TTO</t>
  </si>
  <si>
    <t>h2_terminal_NA-TTO</t>
  </si>
  <si>
    <t>Point_Fortin</t>
  </si>
  <si>
    <t>NA-TTO</t>
  </si>
  <si>
    <t>west_coast_south_america</t>
  </si>
  <si>
    <t>terminal_SA-BRA-SE</t>
  </si>
  <si>
    <t>h2_terminal_SA-BRA-SE</t>
  </si>
  <si>
    <t>Rio_de_Janeiro</t>
  </si>
  <si>
    <t>SA-BRA-SE</t>
  </si>
  <si>
    <t>terminal_SA-ARG</t>
  </si>
  <si>
    <t>h2_terminal_SA-ARG</t>
  </si>
  <si>
    <t>Bahia_Blanca</t>
  </si>
  <si>
    <t>SA-ARG</t>
  </si>
  <si>
    <t>terminal_SA-CHL</t>
  </si>
  <si>
    <t>h2_terminal_SA-CHL</t>
  </si>
  <si>
    <t>Conception</t>
  </si>
  <si>
    <t>SA-CHL</t>
  </si>
  <si>
    <t>east_coast_south_america</t>
  </si>
  <si>
    <t>terminal_SA-PER</t>
  </si>
  <si>
    <t>h2_terminal_SA-PER</t>
  </si>
  <si>
    <t>Lima</t>
  </si>
  <si>
    <t>SA-PER</t>
  </si>
  <si>
    <t>terminal_AF-DZA</t>
  </si>
  <si>
    <t>h2_terminal_AF-DZA</t>
  </si>
  <si>
    <t>Skikda</t>
  </si>
  <si>
    <t>AF-DZA</t>
  </si>
  <si>
    <t>northern_africa</t>
  </si>
  <si>
    <t>terminal_AF-SEN</t>
  </si>
  <si>
    <t>h2_terminal_AF-SEN</t>
  </si>
  <si>
    <t>Dakar</t>
  </si>
  <si>
    <t>AF-SEN</t>
  </si>
  <si>
    <t>north_west_coast_africa</t>
  </si>
  <si>
    <t>terminal_AF-NGA</t>
  </si>
  <si>
    <t>h2_terminal_AF-NGA</t>
  </si>
  <si>
    <t>Lagos</t>
  </si>
  <si>
    <t>AF-NGA</t>
  </si>
  <si>
    <t>terminal_AF-AGO</t>
  </si>
  <si>
    <t>h2_terminal_AF-AGO</t>
  </si>
  <si>
    <t>Soyo</t>
  </si>
  <si>
    <t>AF-AGO</t>
  </si>
  <si>
    <t>west_coast_africa</t>
  </si>
  <si>
    <t>terminal_AF-ZAF</t>
  </si>
  <si>
    <t>h2_terminal_AF-ZAF</t>
  </si>
  <si>
    <t>Cape_Town</t>
  </si>
  <si>
    <t>AF-ZAF</t>
  </si>
  <si>
    <t>southern_africa</t>
  </si>
  <si>
    <t>terminal_AF-TZA</t>
  </si>
  <si>
    <t>h2_terminal_AF-TZA</t>
  </si>
  <si>
    <t>Lindi</t>
  </si>
  <si>
    <t>AF-TZA</t>
  </si>
  <si>
    <t>east_coast_africa</t>
  </si>
  <si>
    <t>terminal_AF-EGY</t>
  </si>
  <si>
    <t>h2_terminal_AF-EGY</t>
  </si>
  <si>
    <t>Attaka</t>
  </si>
  <si>
    <t>AF-EGY</t>
  </si>
  <si>
    <t>terminal_NA-USA-HA</t>
  </si>
  <si>
    <t>h2_terminal_NA-USA-HA</t>
  </si>
  <si>
    <t>Kalaola</t>
  </si>
  <si>
    <t>NA-USA-HA</t>
  </si>
  <si>
    <t>terminal_OC-AUS-WA</t>
  </si>
  <si>
    <t>h2_terminal_OC-AUS-WA</t>
  </si>
  <si>
    <t>Burrup</t>
  </si>
  <si>
    <t>OC-AUS-WA</t>
  </si>
  <si>
    <t>nh3</t>
  </si>
  <si>
    <t>nh3_terminal_EU-NLD</t>
  </si>
  <si>
    <t>nh3_terminal_EU-PRT</t>
  </si>
  <si>
    <t>nh3_terminal_EU-ESP</t>
  </si>
  <si>
    <t>nh3_terminal_EU-ITA</t>
  </si>
  <si>
    <t>nh3_terminal_AS-TUR</t>
  </si>
  <si>
    <t>nh3_terminal_EU-SWE</t>
  </si>
  <si>
    <t>nh3_terminal_EU-GBR</t>
  </si>
  <si>
    <t>nh3_terminal_AS-QAT</t>
  </si>
  <si>
    <t>nh3_terminal_AS-IND-WE</t>
  </si>
  <si>
    <t>nh3_terminal_AS-BGD</t>
  </si>
  <si>
    <t>nh3_terminal_AS-SGP</t>
  </si>
  <si>
    <t>nh3_terminal_AS-IDN</t>
  </si>
  <si>
    <t>nh3_terminal_AS-CHN-SH</t>
  </si>
  <si>
    <t>nh3_terminal_AS-JPN-TO</t>
  </si>
  <si>
    <t>nh3_terminal_AS-VNM</t>
  </si>
  <si>
    <t>nh3_terminal_OC-AUS-SW</t>
  </si>
  <si>
    <t>nh3_terminal_NA-USA-CA</t>
  </si>
  <si>
    <t>nh3_terminal_NA-USA-SV</t>
  </si>
  <si>
    <t>nh3_terminal_NA-USA-SA</t>
  </si>
  <si>
    <t>nh3_terminal_NA-MEX</t>
  </si>
  <si>
    <t>nh3_terminal_NA-NIC</t>
  </si>
  <si>
    <t>nh3_terminal_NA-DOM</t>
  </si>
  <si>
    <t>nh3_terminal_NA-TTO</t>
  </si>
  <si>
    <t>nh3_terminal_SA-BRA-SE</t>
  </si>
  <si>
    <t>nh3_terminal_SA-ARG</t>
  </si>
  <si>
    <t>nh3_terminal_SA-CHL</t>
  </si>
  <si>
    <t>nh3_terminal_SA-PER</t>
  </si>
  <si>
    <t>nh3_terminal_AF-DZA</t>
  </si>
  <si>
    <t>nh3_terminal_AF-SEN</t>
  </si>
  <si>
    <t>nh3_terminal_AF-NGA</t>
  </si>
  <si>
    <t>nh3_terminal_AF-AGO</t>
  </si>
  <si>
    <t>nh3_terminal_AF-ZAF</t>
  </si>
  <si>
    <t>nh3_terminal_AF-TZA</t>
  </si>
  <si>
    <t>nh3_terminal_AF-EGY</t>
  </si>
  <si>
    <t>nh3_terminal_NA-USA-HA</t>
  </si>
  <si>
    <t>nh3_terminal_OC-AUS-WA</t>
  </si>
  <si>
    <t>ch3oh</t>
  </si>
  <si>
    <t>ch3oh_terminal_EU-NLD</t>
  </si>
  <si>
    <t>ch3oh_terminal_EU-PRT</t>
  </si>
  <si>
    <t>ch3oh_terminal_EU-ESP</t>
  </si>
  <si>
    <t>ch3oh_terminal_EU-ITA</t>
  </si>
  <si>
    <t>ch3oh_terminal_AS-TUR</t>
  </si>
  <si>
    <t>ch3oh_terminal_EU-SWE</t>
  </si>
  <si>
    <t>ch3oh_terminal_EU-GBR</t>
  </si>
  <si>
    <t>ch3oh_terminal_AS-QAT</t>
  </si>
  <si>
    <t>ch3oh_terminal_AS-IND-WE</t>
  </si>
  <si>
    <t>ch3oh_terminal_AS-BGD</t>
  </si>
  <si>
    <t>ch3oh_terminal_AS-SGP</t>
  </si>
  <si>
    <t>ch3oh_terminal_AS-IDN</t>
  </si>
  <si>
    <t>ch3oh_terminal_AS-CHN-SH</t>
  </si>
  <si>
    <t>ch3oh_terminal_AS-JPN-TO</t>
  </si>
  <si>
    <t>ch3oh_terminal_AS-VNM</t>
  </si>
  <si>
    <t>ch3oh_terminal_OC-AUS-SW</t>
  </si>
  <si>
    <t>ch3oh_terminal_NA-USA-CA</t>
  </si>
  <si>
    <t>ch3oh_terminal_NA-USA-SV</t>
  </si>
  <si>
    <t>ch3oh_terminal_NA-USA-SA</t>
  </si>
  <si>
    <t>ch3oh_terminal_NA-MEX</t>
  </si>
  <si>
    <t>ch3oh_terminal_NA-NIC</t>
  </si>
  <si>
    <t>ch3oh_terminal_NA-DOM</t>
  </si>
  <si>
    <t>ch3oh_terminal_NA-TTO</t>
  </si>
  <si>
    <t>ch3oh_terminal_SA-BRA-SE</t>
  </si>
  <si>
    <t>ch3oh_terminal_SA-ARG</t>
  </si>
  <si>
    <t>ch3oh_terminal_SA-CHL</t>
  </si>
  <si>
    <t>ch3oh_terminal_SA-PER</t>
  </si>
  <si>
    <t>ch3oh_terminal_AF-DZA</t>
  </si>
  <si>
    <t>ch3oh_terminal_AF-SEN</t>
  </si>
  <si>
    <t>ch3oh_terminal_AF-NGA</t>
  </si>
  <si>
    <t>ch3oh_terminal_AF-AGO</t>
  </si>
  <si>
    <t>ch3oh_terminal_AF-ZAF</t>
  </si>
  <si>
    <t>ch3oh_terminal_AF-TZA</t>
  </si>
  <si>
    <t>ch3oh_terminal_AF-EGY</t>
  </si>
  <si>
    <t>ch3oh_terminal_NA-USA-HA</t>
  </si>
  <si>
    <t>ch3oh_terminal_OC-AUS-WA</t>
  </si>
  <si>
    <t>ship_connection_investment_cost</t>
  </si>
  <si>
    <t>ship_fuel_costs</t>
  </si>
  <si>
    <t>ship_fuel_consumption</t>
  </si>
  <si>
    <t>ship_connection_flow_cost</t>
  </si>
  <si>
    <t>transf_unit_capacity</t>
  </si>
  <si>
    <t>transf_candidate_units</t>
  </si>
  <si>
    <t>transf_efficiency</t>
  </si>
  <si>
    <t>transf_unit_investment_cost</t>
  </si>
  <si>
    <t>transf_unit_investment_lifetime</t>
  </si>
  <si>
    <t>transf_unit_investment_variable_type</t>
  </si>
  <si>
    <t>retransf_unit_capacity</t>
  </si>
  <si>
    <t>retransf_candidate_units</t>
  </si>
  <si>
    <t>retransf_efficiency</t>
  </si>
  <si>
    <t>retransf_unit_investment_cost</t>
  </si>
  <si>
    <t>retransf_unit_investment_lifetime</t>
  </si>
  <si>
    <t>retransf_unit_investment_variable_type</t>
  </si>
  <si>
    <t>candidate_connections</t>
  </si>
  <si>
    <t>terminal connection</t>
  </si>
  <si>
    <t>synthese</t>
  </si>
  <si>
    <t>verflüssigung</t>
  </si>
  <si>
    <t>transform cost</t>
  </si>
  <si>
    <t>node_terminal_connection</t>
  </si>
  <si>
    <t>€/MW</t>
  </si>
  <si>
    <t>€/MW/km</t>
  </si>
  <si>
    <t>invest cost</t>
  </si>
  <si>
    <t>invest</t>
  </si>
  <si>
    <t>length</t>
  </si>
  <si>
    <t>km</t>
  </si>
  <si>
    <t>annuity factor</t>
  </si>
  <si>
    <t>[-]</t>
  </si>
  <si>
    <t>pipeline factor</t>
  </si>
  <si>
    <t>connection_type</t>
  </si>
  <si>
    <t>connection_type_normal</t>
  </si>
  <si>
    <t>connection_capacity</t>
  </si>
  <si>
    <t>MW</t>
  </si>
  <si>
    <t>[€/MW/a]</t>
  </si>
  <si>
    <t>vom_cost / flow_cost</t>
  </si>
  <si>
    <t>€/MWh</t>
  </si>
  <si>
    <t>fom_cost</t>
  </si>
  <si>
    <t>fom_rel</t>
  </si>
  <si>
    <t>%</t>
  </si>
  <si>
    <t>€/MW/a</t>
  </si>
  <si>
    <t>-</t>
  </si>
  <si>
    <t>lifetime</t>
  </si>
  <si>
    <t>[a]</t>
  </si>
  <si>
    <t>shortest lifetime of the three elements (connection pipeline, synthesis plant, liqu. Plant)</t>
  </si>
  <si>
    <t>WACC</t>
  </si>
  <si>
    <t>[%]</t>
  </si>
  <si>
    <t>[km]</t>
  </si>
  <si>
    <t>MWhH2out/MWhH2in</t>
  </si>
  <si>
    <t>efficiency (stofflich)</t>
  </si>
  <si>
    <t>efficiency (energetisch)</t>
  </si>
  <si>
    <t>MWhH2out/Mwhelin</t>
  </si>
  <si>
    <t>kgNH3out/kgN2in</t>
  </si>
  <si>
    <t>transform + con pipeline</t>
  </si>
  <si>
    <t>ship</t>
  </si>
  <si>
    <t>connection_variable_invest_type</t>
  </si>
  <si>
    <t>connection_investment_variable_type_continuous</t>
  </si>
  <si>
    <t>spez. Verbrauch</t>
  </si>
  <si>
    <t>Mwhfuel/MWhH2transp/km (für Standardschiff)</t>
  </si>
  <si>
    <t>fuel_cost</t>
  </si>
  <si>
    <t>€/Mwhfuel</t>
  </si>
  <si>
    <t>flow_costs</t>
  </si>
  <si>
    <t xml:space="preserve">h2 </t>
  </si>
  <si>
    <t>terminal_connection_invest_cost</t>
  </si>
  <si>
    <t>terminal_connection_pipeline_factor</t>
  </si>
  <si>
    <t>terminal_connection_lenght</t>
  </si>
  <si>
    <t>terminal_connection_annuity_factor</t>
  </si>
  <si>
    <t>terminal_connection_invest</t>
  </si>
  <si>
    <t>terminal_connection</t>
  </si>
  <si>
    <t>liquefaction</t>
  </si>
  <si>
    <t>terminal_connection_fom_rel</t>
  </si>
  <si>
    <t>terminal_connection_fom_cost</t>
  </si>
  <si>
    <t>retransformation</t>
  </si>
  <si>
    <t>transformation</t>
  </si>
  <si>
    <t>/</t>
  </si>
  <si>
    <t>Von Marcel eingetragen</t>
  </si>
  <si>
    <t>regasification</t>
  </si>
  <si>
    <t>Südamerika</t>
  </si>
  <si>
    <t>Asien</t>
  </si>
  <si>
    <t>Ozeanien</t>
  </si>
  <si>
    <t>Europa</t>
  </si>
  <si>
    <t>Nordamerika</t>
  </si>
  <si>
    <t>Lateinamerika</t>
  </si>
  <si>
    <t>Regionenfaktoren</t>
  </si>
  <si>
    <t>Wird automatisch berechnet, wenn die zur Formel zugehörigen Zellen befüllt werden</t>
  </si>
  <si>
    <t>synthesis/methanolisation</t>
  </si>
  <si>
    <t>nh3_synthesis_invest</t>
  </si>
  <si>
    <t>nh3_synthesis_annuity_factor</t>
  </si>
  <si>
    <t>nh3_synthesis_invest_cost</t>
  </si>
  <si>
    <t>nh3_synthesis_fom_rel</t>
  </si>
  <si>
    <t>nh3_synthesis_fom_cost</t>
  </si>
  <si>
    <t>nh3_liquefaction_cost</t>
  </si>
  <si>
    <t>nh3_liquefaction_annuity_factor</t>
  </si>
  <si>
    <t>nh3_liquefaction_invest_cost</t>
  </si>
  <si>
    <t>nh3_liquefaction_fom_rel</t>
  </si>
  <si>
    <t>nh3_liquefaction_fom_cost</t>
  </si>
  <si>
    <t>nh3_transf_invest_cost</t>
  </si>
  <si>
    <t>nh3_transf_fom_cost</t>
  </si>
  <si>
    <t>nh3_transf_connection_type</t>
  </si>
  <si>
    <t>nh3_transf_connection_investment_variable_type</t>
  </si>
  <si>
    <t>nh3_transf_connection_capacity</t>
  </si>
  <si>
    <t>nh3_transf_candidate_connections</t>
  </si>
  <si>
    <t>nh3_transf_vom_flow_cost</t>
  </si>
  <si>
    <t>nh3_transf_lifetime</t>
  </si>
  <si>
    <t>nh3_transf_WACC</t>
  </si>
  <si>
    <t>nh3_transf_lenght</t>
  </si>
  <si>
    <t>nh3_transf_efficiency_substantial</t>
  </si>
  <si>
    <t>nh3_transf_efficiency_energetic</t>
  </si>
  <si>
    <t>nh3_ship_invest</t>
  </si>
  <si>
    <t>nh3_ship_annuity_factor</t>
  </si>
  <si>
    <t>nh3_ship_invest_cost</t>
  </si>
  <si>
    <t>nh3_ship_fom_rel</t>
  </si>
  <si>
    <t>nh3_ship_fom_cost</t>
  </si>
  <si>
    <t>nh3_ship_connection_type</t>
  </si>
  <si>
    <t>nh3_ship_connection_investment_variable_type</t>
  </si>
  <si>
    <t>nh3_ship_connection_capacity</t>
  </si>
  <si>
    <t>nh3_ship_candidate_connections</t>
  </si>
  <si>
    <t>nh3_ship_lenght</t>
  </si>
  <si>
    <t>nh3_ship_fuel_consumption</t>
  </si>
  <si>
    <t>nh3_ship_fuel_cost</t>
  </si>
  <si>
    <t>nh3_ship_vom_flow_cost</t>
  </si>
  <si>
    <t>nh3_ship_lifetime</t>
  </si>
  <si>
    <t>nh3_ship_WACC</t>
  </si>
  <si>
    <t>nh3_cracking_cost</t>
  </si>
  <si>
    <t>nh3_cracking_annuity_factor</t>
  </si>
  <si>
    <t>nh3_cracking_invest_cost</t>
  </si>
  <si>
    <t>nh3_cracking_fom_rel</t>
  </si>
  <si>
    <t>nh3_cracking_fom_cost</t>
  </si>
  <si>
    <t>nh3_retransf_invest_cost</t>
  </si>
  <si>
    <t>nh3_retransf_fom_cost</t>
  </si>
  <si>
    <t>nh3_retransf_connection_type</t>
  </si>
  <si>
    <t>nh3_retransf_connection_investment_variable_type</t>
  </si>
  <si>
    <t>nh3_retransf_connection_capacity</t>
  </si>
  <si>
    <t>nh3_retransf_candidate_connections</t>
  </si>
  <si>
    <t>nh3_retransf_vom_flow_cost</t>
  </si>
  <si>
    <t>nh3_retransf_lifetime</t>
  </si>
  <si>
    <t>nh3_retransf_WACC</t>
  </si>
  <si>
    <t>nh3_retransf_lenght</t>
  </si>
  <si>
    <t>nh3_retransf_efficiency_substantial</t>
  </si>
  <si>
    <t>nh3_retransf_efficiency_energetic</t>
  </si>
  <si>
    <t>h2_liquefaction_cost</t>
  </si>
  <si>
    <t>h2_liquefaction_annuity_factor</t>
  </si>
  <si>
    <t>h2_liquefaction_invest_cost</t>
  </si>
  <si>
    <t>h2_liquefaction_fom_rel</t>
  </si>
  <si>
    <t>h2_liquefaction_fom_cost</t>
  </si>
  <si>
    <t>h2_transf_invest_cost</t>
  </si>
  <si>
    <t>h2_transf_fom_cost</t>
  </si>
  <si>
    <t>h2_transf_connection_type</t>
  </si>
  <si>
    <t>h2_transf_connection_investment_variable_type</t>
  </si>
  <si>
    <t>h2_transf_connection_capacity</t>
  </si>
  <si>
    <t>h2_transf_candidate_connections</t>
  </si>
  <si>
    <t>h2_transf_vom_flow_cost</t>
  </si>
  <si>
    <t>h2_transf_lifetime</t>
  </si>
  <si>
    <t>h2_transf_WACC</t>
  </si>
  <si>
    <t>h2_transf_lenght</t>
  </si>
  <si>
    <t>h2_transf_efficiency_substantial</t>
  </si>
  <si>
    <t>h2_transf_efficiency_energetic</t>
  </si>
  <si>
    <t>h2_ship_invest</t>
  </si>
  <si>
    <t>h2_ship_annuity_factor</t>
  </si>
  <si>
    <t>h2_ship_invest_cost</t>
  </si>
  <si>
    <t>h2_ship_fom_rel</t>
  </si>
  <si>
    <t>h2_ship_fom_cost</t>
  </si>
  <si>
    <t>h2_ship_connection_type</t>
  </si>
  <si>
    <t>h2_ship_connection_investment_variable_type</t>
  </si>
  <si>
    <t>h2_ship_connection_capacity</t>
  </si>
  <si>
    <t>h2_ship_candidate_connections</t>
  </si>
  <si>
    <t>h2_ship_lenght</t>
  </si>
  <si>
    <t>h2_ship_fuel_consumption</t>
  </si>
  <si>
    <t>h2_ship_fuel_cost</t>
  </si>
  <si>
    <t>h2_ship_vom_flow_cost</t>
  </si>
  <si>
    <t>h2_ship_lifetime</t>
  </si>
  <si>
    <t>h2_ship_WACC</t>
  </si>
  <si>
    <t>h2_regasification_cost</t>
  </si>
  <si>
    <t>h2_regasification_annuity_factor</t>
  </si>
  <si>
    <t>h2_regasification_invest_cost</t>
  </si>
  <si>
    <t>h2_regasification_fom_rel</t>
  </si>
  <si>
    <t>h2_regasification_fom_cost</t>
  </si>
  <si>
    <t>h2_retransf_invest_cost</t>
  </si>
  <si>
    <t>h2_retransf_fom_cost</t>
  </si>
  <si>
    <t>h2_retransf_connection_type</t>
  </si>
  <si>
    <t>h2_retransf_connection_investment_variable_type</t>
  </si>
  <si>
    <t>h2_retransf_connection_capacity</t>
  </si>
  <si>
    <t>h2_retransf_candidate_connections</t>
  </si>
  <si>
    <t>h2_retransf_vom_flow_cost</t>
  </si>
  <si>
    <t>h2_retransf_lifetime</t>
  </si>
  <si>
    <t>h2_retransf_WACC</t>
  </si>
  <si>
    <t>h2_retransf_lenght</t>
  </si>
  <si>
    <t>h2_retransf_efficiency_substantial</t>
  </si>
  <si>
    <t>h2_retransf_efficiency_energetic</t>
  </si>
  <si>
    <t>ch3oh_synthesis_invest</t>
  </si>
  <si>
    <t>ch3oh_synthesis_annuity_factor</t>
  </si>
  <si>
    <t>ch3oh_synthesis_invest_cost</t>
  </si>
  <si>
    <t>ch3oh_synthesis_fom_rel</t>
  </si>
  <si>
    <t>ch3oh_synthesis_fom_cost</t>
  </si>
  <si>
    <t>ch3oh_transf_invest_cost</t>
  </si>
  <si>
    <t>ch3oh_transf_fom_cost</t>
  </si>
  <si>
    <t>ch3oh_transf_connection_type</t>
  </si>
  <si>
    <t>ch3oh_transf_connection_investment_variable_type</t>
  </si>
  <si>
    <t>ch3oh_transf_connection_capacity</t>
  </si>
  <si>
    <t>ch3oh_transf_candidate_connections</t>
  </si>
  <si>
    <t>ch3oh_transf_vom_flow_cost</t>
  </si>
  <si>
    <t>ch3oh_transf_lifetime</t>
  </si>
  <si>
    <t>ch3oh_transf_WACC</t>
  </si>
  <si>
    <t>ch3oh_transf_lenght</t>
  </si>
  <si>
    <t>ch3oh_transf_efficiency_substantial</t>
  </si>
  <si>
    <t>ch3oh_transf_efficiency_energetic</t>
  </si>
  <si>
    <t>ch3oh_ship_invest</t>
  </si>
  <si>
    <t>ch3oh_ship_annuity_factor</t>
  </si>
  <si>
    <t>ch3oh_ship_invest_cost</t>
  </si>
  <si>
    <t>ch3oh_ship_fom_rel</t>
  </si>
  <si>
    <t>ch3oh_ship_fom_cost</t>
  </si>
  <si>
    <t>ch3oh_ship_connection_type</t>
  </si>
  <si>
    <t>ch3oh_ship_connection_investment_variable_type</t>
  </si>
  <si>
    <t>ch3oh_ship_connection_capacity</t>
  </si>
  <si>
    <t>ch3oh_ship_candidate_connections</t>
  </si>
  <si>
    <t>ch3oh_ship_lenght</t>
  </si>
  <si>
    <t>ch3oh_ship_fuel_consumption</t>
  </si>
  <si>
    <t>ch3oh_ship_fuel_cost</t>
  </si>
  <si>
    <t>ch3oh_ship_vom_flow_cost</t>
  </si>
  <si>
    <t>ch3oh_ship_lifetime</t>
  </si>
  <si>
    <t>ch3oh_ship_WACC</t>
  </si>
  <si>
    <t>ch3oh_ship_efficiency_substantial</t>
  </si>
  <si>
    <t>ch3oh_resynthesis_invest</t>
  </si>
  <si>
    <t>ch3oh_resynthesis_annuity_factor</t>
  </si>
  <si>
    <t>ch3oh_resynthesis_invest_cost</t>
  </si>
  <si>
    <t>ch3oh_resynthesis_fom_rel</t>
  </si>
  <si>
    <t>ch3oh_resynthesis_fom_cost</t>
  </si>
  <si>
    <t>ch3oh_retransf_invest_cost</t>
  </si>
  <si>
    <t>ch3oh_retransf_fom_cost</t>
  </si>
  <si>
    <t>ch3oh_retransf_connection_type</t>
  </si>
  <si>
    <t>ch3oh_retransf_connection_investment_variable_type</t>
  </si>
  <si>
    <t>ch3oh_retransf_connection_capacity</t>
  </si>
  <si>
    <t>ch3oh_retransf_candidate_connections</t>
  </si>
  <si>
    <t>ch3oh_retransf_vom_flow_cost</t>
  </si>
  <si>
    <t>ch3oh_retransf_lifetime</t>
  </si>
  <si>
    <t>ch3oh_retransf_WACC</t>
  </si>
  <si>
    <t>ch3oh_retransf_lenght</t>
  </si>
  <si>
    <t>ch3oh_retransf_efficiency_substantial</t>
  </si>
  <si>
    <t>ch3oh_retransf_efficiency_energetic</t>
  </si>
  <si>
    <t>Afrika</t>
  </si>
  <si>
    <t>h2_ship_efficiency_1</t>
  </si>
  <si>
    <t>h2_ship_efficiency_2</t>
  </si>
  <si>
    <t>in "conversion" müsste sowohl Haber-Bosch als auch Verflüssigung drinstecken</t>
  </si>
  <si>
    <t>in IRENA als eine Section zusammengefasst</t>
  </si>
  <si>
    <t>NH3 Verflüssigung den Speicherkosten hinzugerechnet in PyPSA</t>
  </si>
  <si>
    <t>synthesis/haber bosch + liquef.</t>
  </si>
  <si>
    <t>deswegen nur links Werte eingetragen</t>
  </si>
  <si>
    <t>nh3_ship_efficiency</t>
  </si>
  <si>
    <t>resynthesis/regasification + ammonia cracking</t>
  </si>
  <si>
    <t>nh3_resynthesis_invest</t>
  </si>
  <si>
    <t>nh3_resynthesis_annuity_factor</t>
  </si>
  <si>
    <t>nh3_resynthesis_invest_cost</t>
  </si>
  <si>
    <t>nh3_resynthesis_fom_rel</t>
  </si>
  <si>
    <t>nh3_resynthesis_fom_cost</t>
  </si>
  <si>
    <t>ammonia_cracking</t>
  </si>
  <si>
    <t>terminal_connection_reg_fac</t>
  </si>
  <si>
    <t>h2_liquefaction_reg_fac</t>
  </si>
  <si>
    <t>h2_ship_reg_fac</t>
  </si>
  <si>
    <t>h2_regasification_reg_fac</t>
  </si>
  <si>
    <t>nh3_synthesis_reg_fac</t>
  </si>
  <si>
    <t>nh3_liquefaction_reg_fac</t>
  </si>
  <si>
    <t>nh3_ship_reg_fac</t>
  </si>
  <si>
    <t>nh3_resynthesis_reg_fac</t>
  </si>
  <si>
    <t>ch3oh_synthesis_reg_fac</t>
  </si>
  <si>
    <t>ch3oh_ship_reg_fac</t>
  </si>
  <si>
    <t>ch3oh_resynthesis_reg_fac</t>
  </si>
  <si>
    <t>keine Daten in unseren Datenquellen diesbezüglich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</si>
</sst>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00"/>
    <numFmt numFmtId="166" formatCode="0.0"/>
    <numFmt numFmtId="167" formatCode="0.0000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7"/>
      <color rgb="FF1F2328"/>
      <name val="Segoe UI"/>
      <family val="2"/>
    </font>
    <font>
      <sz val="8"/>
      <name val="Calibri"/>
      <family val="2"/>
      <scheme val="minor"/>
    </font>
  </fonts>
  <fills count="5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9C9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49998474074526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8">
    <xf numFmtId="0" fontId="0" fillId="0" borderId="0" xfId="0"/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0" fontId="0" fillId="33" borderId="0" xfId="0" applyFill="1"/>
    <xf numFmtId="0" fontId="0" fillId="34" borderId="0" xfId="0" applyFill="1"/>
    <xf numFmtId="0" fontId="0" fillId="36" borderId="0" xfId="0" applyFill="1"/>
    <xf numFmtId="0" fontId="0" fillId="38" borderId="0" xfId="0" applyFill="1"/>
    <xf numFmtId="165" fontId="0" fillId="39" borderId="0" xfId="0" applyNumberFormat="1" applyFill="1"/>
    <xf numFmtId="166" fontId="0" fillId="39" borderId="0" xfId="0" applyNumberFormat="1" applyFill="1"/>
    <xf numFmtId="1" fontId="0" fillId="0" borderId="0" xfId="0" applyNumberFormat="1" applyAlignment="1">
      <alignment horizontal="right"/>
    </xf>
    <xf numFmtId="1" fontId="0" fillId="39" borderId="0" xfId="0" applyNumberFormat="1" applyFill="1"/>
    <xf numFmtId="164" fontId="0" fillId="39" borderId="0" xfId="0" applyNumberFormat="1" applyFill="1"/>
    <xf numFmtId="0" fontId="0" fillId="39" borderId="0" xfId="0" applyFill="1"/>
    <xf numFmtId="0" fontId="0" fillId="40" borderId="0" xfId="0" applyFill="1"/>
    <xf numFmtId="2" fontId="0" fillId="40" borderId="0" xfId="0" applyNumberFormat="1" applyFill="1"/>
    <xf numFmtId="0" fontId="0" fillId="41" borderId="0" xfId="0" applyFill="1"/>
    <xf numFmtId="2" fontId="0" fillId="39" borderId="0" xfId="0" applyNumberFormat="1" applyFill="1"/>
    <xf numFmtId="17" fontId="18" fillId="0" borderId="0" xfId="0" applyNumberFormat="1" applyFont="1" applyAlignment="1">
      <alignment vertical="center"/>
    </xf>
    <xf numFmtId="0" fontId="18" fillId="0" borderId="0" xfId="0" applyFont="1" applyAlignment="1">
      <alignment vertical="center"/>
    </xf>
    <xf numFmtId="167" fontId="0" fillId="39" borderId="0" xfId="0" applyNumberFormat="1" applyFill="1"/>
    <xf numFmtId="1" fontId="0" fillId="44" borderId="0" xfId="0" applyNumberFormat="1" applyFill="1"/>
    <xf numFmtId="0" fontId="0" fillId="44" borderId="0" xfId="0" applyFill="1"/>
    <xf numFmtId="165" fontId="0" fillId="40" borderId="0" xfId="0" applyNumberFormat="1" applyFill="1"/>
    <xf numFmtId="0" fontId="0" fillId="45" borderId="0" xfId="0" applyFill="1"/>
    <xf numFmtId="0" fontId="0" fillId="46" borderId="0" xfId="0" applyFill="1"/>
    <xf numFmtId="0" fontId="0" fillId="42" borderId="0" xfId="0" applyFill="1"/>
    <xf numFmtId="0" fontId="0" fillId="43" borderId="0" xfId="0" applyFill="1"/>
    <xf numFmtId="165" fontId="0" fillId="49" borderId="0" xfId="0" applyNumberFormat="1" applyFill="1"/>
    <xf numFmtId="2" fontId="0" fillId="49" borderId="0" xfId="0" applyNumberFormat="1" applyFill="1"/>
    <xf numFmtId="0" fontId="0" fillId="48" borderId="0" xfId="0" applyFill="1" applyAlignment="1">
      <alignment horizontal="center"/>
    </xf>
    <xf numFmtId="0" fontId="0" fillId="47" borderId="0" xfId="0" applyFill="1" applyAlignment="1">
      <alignment horizontal="center"/>
    </xf>
    <xf numFmtId="0" fontId="0" fillId="41" borderId="0" xfId="0" applyFill="1" applyAlignment="1">
      <alignment horizontal="center"/>
    </xf>
    <xf numFmtId="0" fontId="0" fillId="35" borderId="0" xfId="0" applyFill="1" applyAlignment="1">
      <alignment horizontal="center"/>
    </xf>
    <xf numFmtId="0" fontId="0" fillId="37" borderId="0" xfId="0" applyFill="1" applyAlignment="1">
      <alignment horizontal="center"/>
    </xf>
    <xf numFmtId="0" fontId="0" fillId="38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33" borderId="0" xfId="0" applyFill="1" applyAlignment="1">
      <alignment horizontal="center"/>
    </xf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colors>
    <mruColors>
      <color rgb="FFFFC9C9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9.png"/><Relationship Id="rId1" Type="http://schemas.openxmlformats.org/officeDocument/2006/relationships/image" Target="../media/image8.png"/><Relationship Id="rId5" Type="http://schemas.openxmlformats.org/officeDocument/2006/relationships/image" Target="../media/image12.png"/><Relationship Id="rId4" Type="http://schemas.openxmlformats.org/officeDocument/2006/relationships/image" Target="../media/image1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4.png"/><Relationship Id="rId1" Type="http://schemas.openxmlformats.org/officeDocument/2006/relationships/image" Target="../media/image1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32</xdr:col>
      <xdr:colOff>0</xdr:colOff>
      <xdr:row>40</xdr:row>
      <xdr:rowOff>0</xdr:rowOff>
    </xdr:from>
    <xdr:to>
      <xdr:col>34</xdr:col>
      <xdr:colOff>472170</xdr:colOff>
      <xdr:row>56</xdr:row>
      <xdr:rowOff>72869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D9F22882-8200-9023-16ED-70B9F2C859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16729" y="7171765"/>
          <a:ext cx="2049958" cy="2941575"/>
        </a:xfrm>
        <a:prstGeom prst="rect">
          <a:avLst/>
        </a:prstGeom>
      </xdr:spPr>
    </xdr:pic>
    <xdr:clientData/>
  </xdr:twoCellAnchor>
  <xdr:twoCellAnchor editAs="oneCell">
    <xdr:from>
      <xdr:col>34</xdr:col>
      <xdr:colOff>466164</xdr:colOff>
      <xdr:row>39</xdr:row>
      <xdr:rowOff>143435</xdr:rowOff>
    </xdr:from>
    <xdr:to>
      <xdr:col>36</xdr:col>
      <xdr:colOff>191508</xdr:colOff>
      <xdr:row>56</xdr:row>
      <xdr:rowOff>90355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A0042F24-B854-3C6C-4AAE-BCF3C46D39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0560682" y="7135906"/>
          <a:ext cx="1303133" cy="2994920"/>
        </a:xfrm>
        <a:prstGeom prst="rect">
          <a:avLst/>
        </a:prstGeom>
      </xdr:spPr>
    </xdr:pic>
    <xdr:clientData/>
  </xdr:twoCellAnchor>
  <xdr:twoCellAnchor editAs="oneCell">
    <xdr:from>
      <xdr:col>77</xdr:col>
      <xdr:colOff>0</xdr:colOff>
      <xdr:row>39</xdr:row>
      <xdr:rowOff>0</xdr:rowOff>
    </xdr:from>
    <xdr:to>
      <xdr:col>79</xdr:col>
      <xdr:colOff>357859</xdr:colOff>
      <xdr:row>54</xdr:row>
      <xdr:rowOff>31165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CD677630-4ECA-68AC-AB0B-7C226AB7B0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4805859" y="6992471"/>
          <a:ext cx="1935648" cy="2720576"/>
        </a:xfrm>
        <a:prstGeom prst="rect">
          <a:avLst/>
        </a:prstGeom>
      </xdr:spPr>
    </xdr:pic>
    <xdr:clientData/>
  </xdr:twoCellAnchor>
  <xdr:twoCellAnchor editAs="oneCell">
    <xdr:from>
      <xdr:col>79</xdr:col>
      <xdr:colOff>394447</xdr:colOff>
      <xdr:row>39</xdr:row>
      <xdr:rowOff>116541</xdr:rowOff>
    </xdr:from>
    <xdr:to>
      <xdr:col>81</xdr:col>
      <xdr:colOff>28345</xdr:colOff>
      <xdr:row>54</xdr:row>
      <xdr:rowOff>86740</xdr:rowOff>
    </xdr:to>
    <xdr:pic>
      <xdr:nvPicPr>
        <xdr:cNvPr id="5" name="Grafik 4">
          <a:extLst>
            <a:ext uri="{FF2B5EF4-FFF2-40B4-BE49-F238E27FC236}">
              <a16:creationId xmlns:a16="http://schemas.microsoft.com/office/drawing/2014/main" id="{26D3D9BE-5BEC-50B7-64EB-6663AA3B6B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6778094" y="7109012"/>
          <a:ext cx="1211685" cy="2659610"/>
        </a:xfrm>
        <a:prstGeom prst="rect">
          <a:avLst/>
        </a:prstGeom>
      </xdr:spPr>
    </xdr:pic>
    <xdr:clientData/>
  </xdr:twoCellAnchor>
  <xdr:twoCellAnchor editAs="oneCell">
    <xdr:from>
      <xdr:col>32</xdr:col>
      <xdr:colOff>0</xdr:colOff>
      <xdr:row>58</xdr:row>
      <xdr:rowOff>0</xdr:rowOff>
    </xdr:from>
    <xdr:to>
      <xdr:col>39</xdr:col>
      <xdr:colOff>299926</xdr:colOff>
      <xdr:row>66</xdr:row>
      <xdr:rowOff>150744</xdr:rowOff>
    </xdr:to>
    <xdr:pic>
      <xdr:nvPicPr>
        <xdr:cNvPr id="6" name="Grafik 5">
          <a:extLst>
            <a:ext uri="{FF2B5EF4-FFF2-40B4-BE49-F238E27FC236}">
              <a16:creationId xmlns:a16="http://schemas.microsoft.com/office/drawing/2014/main" id="{ECA089E6-5950-8104-2A91-7F31305212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8516729" y="10399059"/>
          <a:ext cx="5822185" cy="1585097"/>
        </a:xfrm>
        <a:prstGeom prst="rect">
          <a:avLst/>
        </a:prstGeom>
      </xdr:spPr>
    </xdr:pic>
    <xdr:clientData/>
  </xdr:twoCellAnchor>
  <xdr:twoCellAnchor editAs="oneCell">
    <xdr:from>
      <xdr:col>77</xdr:col>
      <xdr:colOff>0</xdr:colOff>
      <xdr:row>57</xdr:row>
      <xdr:rowOff>0</xdr:rowOff>
    </xdr:from>
    <xdr:to>
      <xdr:col>84</xdr:col>
      <xdr:colOff>223719</xdr:colOff>
      <xdr:row>62</xdr:row>
      <xdr:rowOff>78975</xdr:rowOff>
    </xdr:to>
    <xdr:pic>
      <xdr:nvPicPr>
        <xdr:cNvPr id="7" name="Grafik 6">
          <a:extLst>
            <a:ext uri="{FF2B5EF4-FFF2-40B4-BE49-F238E27FC236}">
              <a16:creationId xmlns:a16="http://schemas.microsoft.com/office/drawing/2014/main" id="{2540A3AB-A885-E291-8BF6-FCE61D670E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4805859" y="10219765"/>
          <a:ext cx="5745978" cy="975445"/>
        </a:xfrm>
        <a:prstGeom prst="rect">
          <a:avLst/>
        </a:prstGeom>
      </xdr:spPr>
    </xdr:pic>
    <xdr:clientData/>
  </xdr:twoCellAnchor>
  <xdr:twoCellAnchor editAs="oneCell">
    <xdr:from>
      <xdr:col>49</xdr:col>
      <xdr:colOff>0</xdr:colOff>
      <xdr:row>40</xdr:row>
      <xdr:rowOff>0</xdr:rowOff>
    </xdr:from>
    <xdr:to>
      <xdr:col>52</xdr:col>
      <xdr:colOff>26205</xdr:colOff>
      <xdr:row>46</xdr:row>
      <xdr:rowOff>82576</xdr:rowOff>
    </xdr:to>
    <xdr:pic>
      <xdr:nvPicPr>
        <xdr:cNvPr id="8" name="Grafik 7">
          <a:extLst>
            <a:ext uri="{FF2B5EF4-FFF2-40B4-BE49-F238E27FC236}">
              <a16:creationId xmlns:a16="http://schemas.microsoft.com/office/drawing/2014/main" id="{FDEF232F-DEC7-18DF-5E97-FC65A9631F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7194565" y="7171765"/>
          <a:ext cx="2392887" cy="115834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37</xdr:col>
      <xdr:colOff>726141</xdr:colOff>
      <xdr:row>40</xdr:row>
      <xdr:rowOff>35859</xdr:rowOff>
    </xdr:from>
    <xdr:to>
      <xdr:col>45</xdr:col>
      <xdr:colOff>435310</xdr:colOff>
      <xdr:row>48</xdr:row>
      <xdr:rowOff>148500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16B943CD-B506-34F7-AFB3-65812DC82C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453976" y="7207624"/>
          <a:ext cx="6020322" cy="1546994"/>
        </a:xfrm>
        <a:prstGeom prst="rect">
          <a:avLst/>
        </a:prstGeom>
      </xdr:spPr>
    </xdr:pic>
    <xdr:clientData/>
  </xdr:twoCellAnchor>
  <xdr:twoCellAnchor editAs="oneCell">
    <xdr:from>
      <xdr:col>38</xdr:col>
      <xdr:colOff>0</xdr:colOff>
      <xdr:row>69</xdr:row>
      <xdr:rowOff>0</xdr:rowOff>
    </xdr:from>
    <xdr:to>
      <xdr:col>42</xdr:col>
      <xdr:colOff>220377</xdr:colOff>
      <xdr:row>85</xdr:row>
      <xdr:rowOff>80490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8871FCC8-38A4-EFA3-8666-26A4D9CFCB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8516729" y="9323294"/>
          <a:ext cx="3375953" cy="2949196"/>
        </a:xfrm>
        <a:prstGeom prst="rect">
          <a:avLst/>
        </a:prstGeom>
      </xdr:spPr>
    </xdr:pic>
    <xdr:clientData/>
  </xdr:twoCellAnchor>
  <xdr:twoCellAnchor editAs="oneCell">
    <xdr:from>
      <xdr:col>87</xdr:col>
      <xdr:colOff>0</xdr:colOff>
      <xdr:row>40</xdr:row>
      <xdr:rowOff>0</xdr:rowOff>
    </xdr:from>
    <xdr:to>
      <xdr:col>91</xdr:col>
      <xdr:colOff>128929</xdr:colOff>
      <xdr:row>55</xdr:row>
      <xdr:rowOff>107371</xdr:rowOff>
    </xdr:to>
    <xdr:pic>
      <xdr:nvPicPr>
        <xdr:cNvPr id="5" name="Grafik 4">
          <a:extLst>
            <a:ext uri="{FF2B5EF4-FFF2-40B4-BE49-F238E27FC236}">
              <a16:creationId xmlns:a16="http://schemas.microsoft.com/office/drawing/2014/main" id="{BADC3A35-D701-41C1-6CFD-506061334F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4805859" y="7171765"/>
          <a:ext cx="3284505" cy="2796782"/>
        </a:xfrm>
        <a:prstGeom prst="rect">
          <a:avLst/>
        </a:prstGeom>
      </xdr:spPr>
    </xdr:pic>
    <xdr:clientData/>
  </xdr:twoCellAnchor>
  <xdr:twoCellAnchor editAs="oneCell">
    <xdr:from>
      <xdr:col>87</xdr:col>
      <xdr:colOff>0</xdr:colOff>
      <xdr:row>56</xdr:row>
      <xdr:rowOff>0</xdr:rowOff>
    </xdr:from>
    <xdr:to>
      <xdr:col>94</xdr:col>
      <xdr:colOff>254203</xdr:colOff>
      <xdr:row>64</xdr:row>
      <xdr:rowOff>127882</xdr:rowOff>
    </xdr:to>
    <xdr:pic>
      <xdr:nvPicPr>
        <xdr:cNvPr id="6" name="Grafik 5">
          <a:extLst>
            <a:ext uri="{FF2B5EF4-FFF2-40B4-BE49-F238E27FC236}">
              <a16:creationId xmlns:a16="http://schemas.microsoft.com/office/drawing/2014/main" id="{D84DF350-42C9-53C3-571D-DAC0C7EDB2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4805859" y="10040471"/>
          <a:ext cx="5776461" cy="1562235"/>
        </a:xfrm>
        <a:prstGeom prst="rect">
          <a:avLst/>
        </a:prstGeom>
      </xdr:spPr>
    </xdr:pic>
    <xdr:clientData/>
  </xdr:twoCellAnchor>
  <xdr:twoCellAnchor>
    <xdr:from>
      <xdr:col>16</xdr:col>
      <xdr:colOff>385484</xdr:colOff>
      <xdr:row>38</xdr:row>
      <xdr:rowOff>161365</xdr:rowOff>
    </xdr:from>
    <xdr:to>
      <xdr:col>27</xdr:col>
      <xdr:colOff>735109</xdr:colOff>
      <xdr:row>40</xdr:row>
      <xdr:rowOff>107575</xdr:rowOff>
    </xdr:to>
    <xdr:sp macro="" textlink="">
      <xdr:nvSpPr>
        <xdr:cNvPr id="3" name="Geschweifte Klammer links 2">
          <a:extLst>
            <a:ext uri="{FF2B5EF4-FFF2-40B4-BE49-F238E27FC236}">
              <a16:creationId xmlns:a16="http://schemas.microsoft.com/office/drawing/2014/main" id="{691899BB-B116-F4AD-95F1-4C56FC0DC96D}"/>
            </a:ext>
          </a:extLst>
        </xdr:cNvPr>
        <xdr:cNvSpPr/>
      </xdr:nvSpPr>
      <xdr:spPr>
        <a:xfrm rot="16200000">
          <a:off x="16696767" y="3402105"/>
          <a:ext cx="304799" cy="7449672"/>
        </a:xfrm>
        <a:prstGeom prst="leftBrace">
          <a:avLst>
            <a:gd name="adj1" fmla="val 101437"/>
            <a:gd name="adj2" fmla="val 50000"/>
          </a:avLst>
        </a:prstGeom>
        <a:ln w="571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 editAs="oneCell">
    <xdr:from>
      <xdr:col>38</xdr:col>
      <xdr:colOff>116541</xdr:colOff>
      <xdr:row>51</xdr:row>
      <xdr:rowOff>35859</xdr:rowOff>
    </xdr:from>
    <xdr:to>
      <xdr:col>45</xdr:col>
      <xdr:colOff>683190</xdr:colOff>
      <xdr:row>63</xdr:row>
      <xdr:rowOff>79080</xdr:rowOff>
    </xdr:to>
    <xdr:pic>
      <xdr:nvPicPr>
        <xdr:cNvPr id="7" name="Grafik 6">
          <a:extLst>
            <a:ext uri="{FF2B5EF4-FFF2-40B4-BE49-F238E27FC236}">
              <a16:creationId xmlns:a16="http://schemas.microsoft.com/office/drawing/2014/main" id="{D2CC3FD2-93DE-FD91-68FD-48A5465B5F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8633270" y="9179859"/>
          <a:ext cx="6088908" cy="2194750"/>
        </a:xfrm>
        <a:prstGeom prst="rect">
          <a:avLst/>
        </a:prstGeom>
      </xdr:spPr>
    </xdr:pic>
    <xdr:clientData/>
  </xdr:twoCellAnchor>
  <xdr:twoCellAnchor>
    <xdr:from>
      <xdr:col>66</xdr:col>
      <xdr:colOff>251014</xdr:colOff>
      <xdr:row>38</xdr:row>
      <xdr:rowOff>116542</xdr:rowOff>
    </xdr:from>
    <xdr:to>
      <xdr:col>76</xdr:col>
      <xdr:colOff>600639</xdr:colOff>
      <xdr:row>40</xdr:row>
      <xdr:rowOff>62751</xdr:rowOff>
    </xdr:to>
    <xdr:sp macro="" textlink="">
      <xdr:nvSpPr>
        <xdr:cNvPr id="8" name="Geschweifte Klammer links 7">
          <a:extLst>
            <a:ext uri="{FF2B5EF4-FFF2-40B4-BE49-F238E27FC236}">
              <a16:creationId xmlns:a16="http://schemas.microsoft.com/office/drawing/2014/main" id="{5BF41B4E-21BE-4120-B0A8-82C3FC944E51}"/>
            </a:ext>
          </a:extLst>
        </xdr:cNvPr>
        <xdr:cNvSpPr/>
      </xdr:nvSpPr>
      <xdr:spPr>
        <a:xfrm rot="16200000">
          <a:off x="52851428" y="3357280"/>
          <a:ext cx="304798" cy="7449673"/>
        </a:xfrm>
        <a:prstGeom prst="leftBrace">
          <a:avLst>
            <a:gd name="adj1" fmla="val 101437"/>
            <a:gd name="adj2" fmla="val 50000"/>
          </a:avLst>
        </a:prstGeom>
        <a:ln w="571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29</xdr:col>
      <xdr:colOff>277907</xdr:colOff>
      <xdr:row>51</xdr:row>
      <xdr:rowOff>89647</xdr:rowOff>
    </xdr:from>
    <xdr:to>
      <xdr:col>37</xdr:col>
      <xdr:colOff>543384</xdr:colOff>
      <xdr:row>66</xdr:row>
      <xdr:rowOff>75087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B30CCDF4-4FD8-712F-8624-BBADBEBE3B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483483" y="9233647"/>
          <a:ext cx="6576630" cy="2674852"/>
        </a:xfrm>
        <a:prstGeom prst="rect">
          <a:avLst/>
        </a:prstGeom>
      </xdr:spPr>
    </xdr:pic>
    <xdr:clientData/>
  </xdr:twoCellAnchor>
  <xdr:twoCellAnchor editAs="oneCell">
    <xdr:from>
      <xdr:col>40</xdr:col>
      <xdr:colOff>8964</xdr:colOff>
      <xdr:row>42</xdr:row>
      <xdr:rowOff>26894</xdr:rowOff>
    </xdr:from>
    <xdr:to>
      <xdr:col>47</xdr:col>
      <xdr:colOff>377475</xdr:colOff>
      <xdr:row>49</xdr:row>
      <xdr:rowOff>21623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347C58FC-BC84-8DC6-16A2-A1B7BDD57F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2470164" y="7557247"/>
          <a:ext cx="5890770" cy="1249788"/>
        </a:xfrm>
        <a:prstGeom prst="rect">
          <a:avLst/>
        </a:prstGeom>
      </xdr:spPr>
    </xdr:pic>
    <xdr:clientData/>
  </xdr:twoCellAnchor>
  <xdr:twoCellAnchor>
    <xdr:from>
      <xdr:col>60</xdr:col>
      <xdr:colOff>71718</xdr:colOff>
      <xdr:row>39</xdr:row>
      <xdr:rowOff>17929</xdr:rowOff>
    </xdr:from>
    <xdr:to>
      <xdr:col>77</xdr:col>
      <xdr:colOff>744073</xdr:colOff>
      <xdr:row>40</xdr:row>
      <xdr:rowOff>143434</xdr:rowOff>
    </xdr:to>
    <xdr:sp macro="" textlink="">
      <xdr:nvSpPr>
        <xdr:cNvPr id="4" name="Geschweifte Klammer links 3">
          <a:extLst>
            <a:ext uri="{FF2B5EF4-FFF2-40B4-BE49-F238E27FC236}">
              <a16:creationId xmlns:a16="http://schemas.microsoft.com/office/drawing/2014/main" id="{CC383D04-B990-49C9-A29A-F8CF4B0A8DF5}"/>
            </a:ext>
          </a:extLst>
        </xdr:cNvPr>
        <xdr:cNvSpPr/>
      </xdr:nvSpPr>
      <xdr:spPr>
        <a:xfrm rot="16200000">
          <a:off x="55200178" y="121022"/>
          <a:ext cx="304799" cy="14083555"/>
        </a:xfrm>
        <a:prstGeom prst="leftBrace">
          <a:avLst>
            <a:gd name="adj1" fmla="val 101437"/>
            <a:gd name="adj2" fmla="val 50000"/>
          </a:avLst>
        </a:prstGeom>
        <a:ln w="571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cel Erdelt" id="{FB77B039-6156-4673-9174-EBEEF03F88DE}" userId="fcb17e537cac51b3" providerId="Windows Live"/>
  <person displayName="Erdelt, Marcel" id="{D0E461F7-9F2B-4888-A3E8-9F058843CB4D}" userId="S::Marcel.Erdelt@ruhr-uni-bochum.de::2272ef89-8e00-4503-83a4-be6903c9fa08" providerId="AD"/>
</personList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2" dT="2023-07-28T09:08:20.70" personId="{FB77B039-6156-4673-9174-EBEEF03F88DE}" id="{43D5DFC3-63F1-4A66-AA23-C15209FE8F24}">
    <text>€/MW/km</text>
  </threadedComment>
  <threadedComment ref="Q2" dT="2023-07-28T09:08:42.55" personId="{FB77B039-6156-4673-9174-EBEEF03F88DE}" id="{B9088D46-AF5A-4759-9CEF-21EA3B14614A}">
    <text>€/MW</text>
  </threadedComment>
  <threadedComment ref="AD2" dT="2023-07-27T14:06:58.31" personId="{D0E461F7-9F2B-4888-A3E8-9F058843CB4D}" id="{40EE12E8-BA58-4DF2-8FC7-A9BF12B12C31}">
    <text>Shortest lifetime (pipeline vs liquef. plant)</text>
  </threadedComment>
  <threadedComment ref="AD2" dT="2023-07-27T14:08:25.24" personId="{D0E461F7-9F2B-4888-A3E8-9F058843CB4D}" id="{A4A34F9D-3BC1-4FF7-B7C9-A242F72672E3}" parentId="{40EE12E8-BA58-4DF2-8FC7-A9BF12B12C31}">
    <text>Pipeline -&gt; 40 years
Liquefaction plant -&gt; 20 years (PyPSA); 30 years (EWI Cologne); Average: 25 years</text>
  </threadedComment>
  <threadedComment ref="AG2" dT="2023-07-25T09:47:36.53" personId="{FB77B039-6156-4673-9174-EBEEF03F88DE}" id="{7DC40717-B1F9-4D13-81EE-107B573F059B}">
    <text>MWh_H2_out/MWh_H2_in</text>
  </threadedComment>
  <threadedComment ref="AI2" dT="2023-07-25T11:57:31.99" personId="{FB77B039-6156-4673-9174-EBEEF03F88DE}" id="{9494B8ED-2956-4764-9479-5A7C7A1F00ED}">
    <text>€/MWh nicht €/MW</text>
  </threadedComment>
  <threadedComment ref="AI2" dT="2023-07-28T08:48:18.60" personId="{FB77B039-6156-4673-9174-EBEEF03F88DE}" id="{266F4228-7325-42CE-9AF9-2B9414944646}" parentId="{9494B8ED-2956-4764-9479-5A7C7A1F00ED}">
    <text>62,53 €/MW/km * 30 km/h</text>
  </threadedComment>
  <threadedComment ref="AT2" dT="2023-07-25T12:06:09.37" personId="{FB77B039-6156-4673-9174-EBEEF03F88DE}" id="{51746240-8F31-41C6-BFE7-C216154E488C}">
    <text>MWh_fuel/MWh_H2_transportiert/km</text>
  </threadedComment>
  <threadedComment ref="AT2" dT="2023-07-28T13:52:36.29" personId="{FB77B039-6156-4673-9174-EBEEF03F88DE}" id="{239F785B-0DD3-4ED9-A4C9-9643CDE27109}" parentId="{51746240-8F31-41C6-BFE7-C216154E488C}">
    <text>Gemäß IEA Future of Hydrogen wird das Boil-off Gas zum Antrieb verwendet</text>
  </threadedComment>
  <threadedComment ref="BB2" dT="2023-07-28T09:08:20.70" personId="{FB77B039-6156-4673-9174-EBEEF03F88DE}" id="{246551C0-1CF0-49ED-9F10-FC7BCCD4ADAE}">
    <text>€/MW/km</text>
  </threadedComment>
  <threadedComment ref="I3" dT="2023-07-25T09:36:12.30" personId="{FB77B039-6156-4673-9174-EBEEF03F88DE}" id="{F0DB9C40-C3D1-41D9-BFC0-A26A434ADA6F}">
    <text>Neue Pipeline; offshore; 1,2m Durchmesser; mittlere Kosten; 2030 -&gt; gemäß EHB (gleichbleibende Kosten von 2020 bis 2060 wurden angenommen)</text>
  </threadedComment>
  <threadedComment ref="J3" dT="2023-07-28T13:21:54.45" personId="{FB77B039-6156-4673-9174-EBEEF03F88DE}" id="{1396EF14-34E4-4B29-8874-4AA05713FE79}">
    <text>Selbst berechnet</text>
  </threadedComment>
  <threadedComment ref="N3" dT="2023-07-25T09:30:27.11" personId="{FB77B039-6156-4673-9174-EBEEF03F88DE}" id="{0185640E-8736-4CE4-A830-AF41F384652E}">
    <text>0,9% im mittleren Szenario gemäß EHB</text>
  </threadedComment>
  <threadedComment ref="Q3" dT="2023-07-25T09:34:18.51" personId="{FB77B039-6156-4673-9174-EBEEF03F88DE}" id="{FB8AAAAD-6AF9-49D3-8BF5-B270097A6CDF}">
    <text>Median für das Jahr 2030</text>
  </threadedComment>
  <threadedComment ref="Q3" dT="2023-07-28T13:33:44.08" personId="{FB77B039-6156-4673-9174-EBEEF03F88DE}" id="{35E6EC7D-C75D-487B-9B3C-0919978A07B5}" parentId="{FB8AAAAD-6AF9-49D3-8BF5-B270097A6CDF}">
    <text>Median aus EWI-Köln, IRENA pess., IRENA opt. Und PyPSA</text>
  </threadedComment>
  <threadedComment ref="T3" dT="2023-07-25T09:39:29.00" personId="{FB77B039-6156-4673-9174-EBEEF03F88DE}" id="{7713A8B3-7A37-4D67-B0D5-AC4DD1352696}">
    <text>IRENA -&gt; 4%; PyPSA -&gt; 2,5%
hier: 3,25%</text>
  </threadedComment>
  <threadedComment ref="AE3" dT="2023-07-27T14:09:16.77" personId="{D0E461F7-9F2B-4888-A3E8-9F058843CB4D}" id="{1103E52E-131E-497E-9C4D-673886F60A57}">
    <text>Keine Angaben in unseren Datenquellen</text>
  </threadedComment>
  <threadedComment ref="AG3" dT="2023-07-28T09:10:41.48" personId="{FB77B039-6156-4673-9174-EBEEF03F88DE}" id="{316AA576-DF9A-4D09-8B28-614F41BA6DE7}">
    <text xml:space="preserve">95% IRENA -&gt; Wert genommen
</text>
  </threadedComment>
  <threadedComment ref="AH3" dT="2023-07-25T09:57:24.53" personId="{FB77B039-6156-4673-9174-EBEEF03F88DE}" id="{4665B928-B592-4D38-B533-DD83B504FAEB}">
    <text>IRENA: 8,5 kWh Strom für 1 kg H2</text>
  </threadedComment>
  <threadedComment ref="AL3" dT="2023-07-25T12:00:57.44" personId="{FB77B039-6156-4673-9174-EBEEF03F88DE}" id="{D1711931-7C7B-4079-99A7-895E80222FF3}">
    <text>PyPSA -&gt; 4%; IRENA keine Angabe</text>
  </threadedComment>
  <threadedComment ref="AT3" dT="2023-07-28T09:14:02.59" personId="{FB77B039-6156-4673-9174-EBEEF03F88DE}" id="{9AA759FF-4C4B-4AC0-9511-020BD789FEEA}">
    <text>1487 MJ/km -&gt; umgewandelt und mit Schiffkapazität verrechnet</text>
  </threadedComment>
  <threadedComment ref="AU3" dT="2023-07-28T13:53:49.42" personId="{FB77B039-6156-4673-9174-EBEEF03F88DE}" id="{CA991F30-1FAC-42DB-AA41-F37560FEE581}">
    <text>"keine Fuel-Kosten", da das Boil-off Gas gemäß IEA Future of Hydrogen verwendet wird</text>
  </threadedComment>
  <threadedComment ref="AW3" dT="2023-07-28T13:51:53.79" personId="{FB77B039-6156-4673-9174-EBEEF03F88DE}" id="{C7E45A18-548E-42A9-AC83-7BFBDBDC4BB6}">
    <text>EWI-Köln -&gt; 30 years
PyPSA -&gt; 20 years</text>
  </threadedComment>
  <threadedComment ref="AW3" dT="2023-07-29T08:57:59.38" personId="{FB77B039-6156-4673-9174-EBEEF03F88DE}" id="{DDC16A0F-3828-49E2-94C4-071827F78A72}" parentId="{C7E45A18-548E-42A9-AC83-7BFBDBDC4BB6}">
    <text>Average 25 years</text>
  </threadedComment>
  <threadedComment ref="AX3" dT="2023-07-27T14:26:07.61" personId="{D0E461F7-9F2B-4888-A3E8-9F058843CB4D}" id="{ED025F9A-B317-4276-A78D-6D138EBE8A20}">
    <text>In keiner Datenquelle angegeben</text>
  </threadedComment>
  <threadedComment ref="AZ3" dT="2023-07-29T08:58:33.95" personId="{FB77B039-6156-4673-9174-EBEEF03F88DE}" id="{E5E387A6-CA73-410C-A444-92D7E158EA55}">
    <text>Flash-rate 1,3%</text>
  </threadedComment>
  <threadedComment ref="BA3" dT="2023-07-28T09:27:50.11" personId="{FB77B039-6156-4673-9174-EBEEF03F88DE}" id="{76C027F0-CC59-48BF-A41E-4A8C0CE82F04}">
    <text>Durch 720 weil 720km pro Tag gefahren werden können (24h*30km/h)</text>
  </threadedComment>
  <threadedComment ref="BA3" dT="2023-07-29T08:59:17.99" personId="{FB77B039-6156-4673-9174-EBEEF03F88DE}" id="{9F411E54-BB8E-4B8E-91A6-439276D6F892}" parentId="{76C027F0-CC59-48BF-A41E-4A8C0CE82F04}">
    <text>Wenn die Länge in Spalte AY eingetragen wird, passt sich der Wert an</text>
  </threadedComment>
  <threadedComment ref="BB3" dT="2023-07-25T09:36:12.30" personId="{FB77B039-6156-4673-9174-EBEEF03F88DE}" id="{850D1FE7-9BDA-4AB3-ACD3-B2F97935DD1B}">
    <text>Neue Pipeline; offshore; 1,2m Durchmesser; mittlere Kosten; 2030 -&gt; gemäß EHB (gleichbleibende Kosten von 2020 bis 2060 angenommen)</text>
  </threadedComment>
  <threadedComment ref="BC3" dT="2023-07-28T13:21:54.45" personId="{FB77B039-6156-4673-9174-EBEEF03F88DE}" id="{84F21756-0A40-4867-A896-41067D77AC7F}">
    <text>Selbst berechnet</text>
  </threadedComment>
  <threadedComment ref="BJ3" dT="2023-07-28T14:39:39.62" personId="{FB77B039-6156-4673-9174-EBEEF03F88DE}" id="{7711F81C-D24D-45E6-A9B0-1591409AFEE7}">
    <text>IRENA opt. Wert genommen (ist der Median aus PyPSA, IRENA opt. Und IRENA pess.)</text>
  </threadedComment>
  <threadedComment ref="BW3" dT="2023-07-29T09:00:26.11" personId="{FB77B039-6156-4673-9174-EBEEF03F88DE}" id="{AEEEC0FB-5A31-41D2-B609-974E742A6014}">
    <text>Gemäß PyPSA (sonst keine Daten diesbezüglich in den anderen Quellen)</text>
  </threadedComment>
  <threadedComment ref="BX3" dT="2023-07-28T09:01:35.30" personId="{FB77B039-6156-4673-9174-EBEEF03F88DE}" id="{C1D4CCEF-5369-453E-A2E7-DA222573E6DC}">
    <text>In keiner Datenquelle angegeben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I2" dT="2023-07-28T09:08:20.70" personId="{FB77B039-6156-4673-9174-EBEEF03F88DE}" id="{C76CF4FD-BADE-4C83-B5EB-676569FA89BE}">
    <text>€/MW/km</text>
  </threadedComment>
  <threadedComment ref="Q2" dT="2023-07-28T09:40:27.78" personId="{FB77B039-6156-4673-9174-EBEEF03F88DE}" id="{3596594E-D01E-4005-86B9-7289F447DF34}">
    <text>€/MW</text>
  </threadedComment>
  <threadedComment ref="AJ2" dT="2023-07-25T09:42:06.97" personId="{FB77B039-6156-4673-9174-EBEEF03F88DE}" id="{50752830-0E17-42EC-9DFA-283AAEB61E01}">
    <text>Shortest lifetime
Pipeline -&gt; 40 years
Synthesis plant -&gt; 30
Liquef. plant -&gt; ?
25 years analogous to H2 (l) transf. lifetime assumed</text>
  </threadedComment>
  <threadedComment ref="AO2" dT="2023-07-28T11:03:13.47" personId="{FB77B039-6156-4673-9174-EBEEF03F88DE}" id="{BD576D54-87C0-4BE7-B6C4-D84BC9EC9629}">
    <text>€/MWh</text>
  </threadedComment>
  <threadedComment ref="AZ2" dT="2023-07-29T09:24:20.36" personId="{FB77B039-6156-4673-9174-EBEEF03F88DE}" id="{D2329850-C859-4745-81C4-21F768C9D539}">
    <text xml:space="preserve">MWh_fuel/MWh_HNH3_transportiert/km
</text>
  </threadedComment>
  <threadedComment ref="BG2" dT="2023-07-28T09:08:20.70" personId="{FB77B039-6156-4673-9174-EBEEF03F88DE}" id="{62A935AD-B0E1-4D0B-B028-F9642BAE5077}">
    <text>€/MW/km</text>
  </threadedComment>
  <threadedComment ref="I3" dT="2023-07-25T09:36:12.30" personId="{FB77B039-6156-4673-9174-EBEEF03F88DE}" id="{8875254D-27C6-4F1A-8406-C56C969EAB75}">
    <text>Neue Pipeline; offshore; 1,2m Durchmesser; mittlere Kosten; 2030 -&gt; gemäß EHB (gleichbleibende Kosten von 2020 bis 2060 wurden angenommen)</text>
  </threadedComment>
  <threadedComment ref="J3" dT="2023-07-28T13:21:54.45" personId="{FB77B039-6156-4673-9174-EBEEF03F88DE}" id="{380E00ED-680C-4D0E-9DE4-861D0BA21F31}">
    <text>Selbst berechnet</text>
  </threadedComment>
  <threadedComment ref="N3" dT="2023-07-25T09:30:27.11" personId="{FB77B039-6156-4673-9174-EBEEF03F88DE}" id="{3B919D9D-8679-4DB4-8296-47199944BD33}">
    <text>0,9% im mittleren Szenario gemäß EHB</text>
  </threadedComment>
  <threadedComment ref="Q3" dT="2023-07-28T10:46:28.97" personId="{FB77B039-6156-4673-9174-EBEEF03F88DE}" id="{A4B6F891-7FB4-4286-8FCD-C5E737C29D1E}">
    <text>Durchschnitt aus IRENA Zahlen genommen (von $ in € noch umgewandelt)</text>
  </threadedComment>
  <threadedComment ref="T3" dT="2023-07-28T09:42:43.23" personId="{FB77B039-6156-4673-9174-EBEEF03F88DE}" id="{B1DE276F-7A95-4DD1-8799-173553C0A3B6}">
    <text xml:space="preserve">IRENA 2% </text>
  </threadedComment>
  <threadedComment ref="AK3" dT="2023-07-28T10:54:32.11" personId="{FB77B039-6156-4673-9174-EBEEF03F88DE}" id="{90B0D025-3069-4332-AB68-C92F507C59F4}">
    <text>Keine Angaben in den Datentabellen</text>
  </threadedComment>
  <threadedComment ref="AM3" dT="2023-07-29T09:04:28.24" personId="{FB77B039-6156-4673-9174-EBEEF03F88DE}" id="{0CA1DE3C-55EA-4FB1-A502-A3361B6E1E8F}">
    <text>IRENA-Wert genommen</text>
  </threadedComment>
  <threadedComment ref="AN3" dT="2023-07-29T09:04:41.86" personId="{FB77B039-6156-4673-9174-EBEEF03F88DE}" id="{D89656AD-40E5-4551-9BCA-A57E0653149D}">
    <text>IRENA-Wert umgerechnet</text>
  </threadedComment>
  <threadedComment ref="AZ3" dT="2023-07-28T14:48:25.92" personId="{FB77B039-6156-4673-9174-EBEEF03F88DE}" id="{EDD89DB6-377C-4745-AC7E-0C29CC5516EA}">
    <text>Ammonia ship uses heavy fuel oil according to IEA future of hydrogen</text>
  </threadedComment>
  <threadedComment ref="BA3" dT="2023-07-28T14:48:32.92" personId="{FB77B039-6156-4673-9174-EBEEF03F88DE}" id="{66096DAE-FD7E-4F85-B126-EB507D45618F}">
    <text>Ammonia ship uses heavy fuel oil according to IEA future of hydrogen</text>
  </threadedComment>
  <threadedComment ref="BA3" dT="2023-07-29T09:06:28.09" personId="{FB77B039-6156-4673-9174-EBEEF03F88DE}" id="{C32DEDA3-607A-46A3-ACF4-26EF692CC305}" parentId="{66096DAE-FD7E-4F85-B126-EB507D45618F}">
    <text>Haben wir eine Datentabelle zu den Kosten konventioneller Energieträger?</text>
  </threadedComment>
  <threadedComment ref="BC3" dT="2023-07-29T09:07:36.82" personId="{FB77B039-6156-4673-9174-EBEEF03F88DE}" id="{9DAA69FF-8D54-411E-82B3-3A9CC3992725}">
    <text>20 years according to PyPSA</text>
  </threadedComment>
  <threadedComment ref="BC3" dT="2023-07-29T09:08:40.56" personId="{FB77B039-6156-4673-9174-EBEEF03F88DE}" id="{14B5E1AC-61B4-40E2-954D-0709BD1613F6}" parentId="{9DAA69FF-8D54-411E-82B3-3A9CC3992725}">
    <text>25 Jahre angenommen, da bei H2 (l) EWI Köln auch deutlich optimistischer war bei der Schiff-Lebenszeit. EWI-Köln hat aber nur Daten zu H2-Schiffen</text>
  </threadedComment>
  <threadedComment ref="BD3" dT="2023-07-28T14:49:16.00" personId="{FB77B039-6156-4673-9174-EBEEF03F88DE}" id="{C338B1F5-9DC2-4F88-8D02-81F2B358F19D}">
    <text>Keine Angaben dazu in den Quellen</text>
  </threadedComment>
  <threadedComment ref="BG3" dT="2023-07-25T09:36:12.30" personId="{FB77B039-6156-4673-9174-EBEEF03F88DE}" id="{DB098B5C-0473-4E72-8A87-65B70AD7C266}">
    <text>Neue Pipeline; offshore; 1,2m Durchmesser; mittlere Kosten; 2030 -&gt; gemäß EHB (gleichbleibende Kosten von 2020 bis 2060 wurden angenommen)</text>
  </threadedComment>
  <threadedComment ref="BH3" dT="2023-07-28T13:21:54.45" personId="{FB77B039-6156-4673-9174-EBEEF03F88DE}" id="{C3E67F41-F514-464F-A6AC-D5E12BA60E99}">
    <text>Selbst berechnet</text>
  </threadedComment>
  <threadedComment ref="BL3" dT="2023-07-25T09:30:27.11" personId="{FB77B039-6156-4673-9174-EBEEF03F88DE}" id="{B047B19F-75F7-4D37-A816-B1EC8B350CCD}">
    <text>0,9% im mittleren Szenario gemäß EHB</text>
  </threadedComment>
  <threadedComment ref="BO3" dT="2023-07-28T11:56:15.71" personId="{FB77B039-6156-4673-9174-EBEEF03F88DE}" id="{6ADA1EAF-C368-446E-A022-C73FB6D8A322}">
    <text>Durchschnitt aus IRENA Zahlen genommen (von $ in € noch umgewandelt)</text>
  </threadedComment>
  <threadedComment ref="CH3" dT="2023-07-28T12:15:31.52" personId="{FB77B039-6156-4673-9174-EBEEF03F88DE}" id="{9C94E92D-B6BF-4533-800A-5D79318EABF2}">
    <text>Keine Daten</text>
  </threadedComment>
  <threadedComment ref="CJ3" dT="2023-07-29T09:11:17.45" personId="{FB77B039-6156-4673-9174-EBEEF03F88DE}" id="{63904231-BE54-408B-BBB5-20D95FE6E762}">
    <text>IRENA-Wert genommen</text>
  </threadedComment>
  <threadedComment ref="CK3" dT="2023-07-29T09:11:29.33" personId="{FB77B039-6156-4673-9174-EBEEF03F88DE}" id="{23924C38-DE37-440E-96DB-61121815866A}">
    <text>IRENA-Annahme umgerechnet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I2" dT="2023-07-28T09:08:20.70" personId="{FB77B039-6156-4673-9174-EBEEF03F88DE}" id="{61BEBC0D-E219-4C7C-944E-1DD138120DBE}">
    <text>€/MW/km</text>
  </threadedComment>
  <threadedComment ref="AD2" dT="2023-07-25T09:42:06.97" personId="{FB77B039-6156-4673-9174-EBEEF03F88DE}" id="{B27ACE50-82A9-40DD-AAED-B41DF1F28C2F}">
    <text>Shortest lifetime of the two elements</text>
  </threadedComment>
  <threadedComment ref="AG2" dT="2023-07-25T09:47:36.53" personId="{FB77B039-6156-4673-9174-EBEEF03F88DE}" id="{25F859C4-022C-4857-B071-A74DC2EAB7AA}">
    <text>MWh_H2_out/MWh_H2_in</text>
  </threadedComment>
  <threadedComment ref="BA2" dT="2023-07-28T09:08:20.70" personId="{FB77B039-6156-4673-9174-EBEEF03F88DE}" id="{C20F8B10-C1B3-43E5-8BB0-BE2AA9C44D33}">
    <text>€/MW/km</text>
  </threadedComment>
  <threadedComment ref="I3" dT="2023-07-25T09:36:12.30" personId="{FB77B039-6156-4673-9174-EBEEF03F88DE}" id="{B3522374-14F0-4433-A51E-010B993A7923}">
    <text>Neue Pipeline; offshore; 1,2m Durchmesser; mittlere Kosten; 2030 -&gt; gemäß EHB (gleichbleibende Kosten von 2020 bis 2060 wurden angenommen)</text>
  </threadedComment>
  <threadedComment ref="J3" dT="2023-07-28T13:21:54.45" personId="{FB77B039-6156-4673-9174-EBEEF03F88DE}" id="{CD0234E5-873D-489F-9BFD-DBBBEE04D644}">
    <text>Selbst berechnet</text>
  </threadedComment>
  <threadedComment ref="N3" dT="2023-07-25T09:30:27.11" personId="{FB77B039-6156-4673-9174-EBEEF03F88DE}" id="{6EC157E9-E24F-4FF7-8CC9-47116AEBC0A5}">
    <text>0,9% im mittleren Szenario gemäß EHB</text>
  </threadedComment>
  <threadedComment ref="AE3" dT="2023-07-28T12:49:49.40" personId="{FB77B039-6156-4673-9174-EBEEF03F88DE}" id="{026AF041-4E63-4DEA-A9FF-81734AD4F9CC}">
    <text>Keine Daten</text>
  </threadedComment>
  <threadedComment ref="AT3" dT="2023-07-29T09:31:33.28" personId="{FB77B039-6156-4673-9174-EBEEF03F88DE}" id="{D01E5776-0965-4580-B8C3-8AC7B2EAB348}">
    <text>Annahme:
gemäß IEA Future of Hydrogen -&gt;
Spritverbrauch schweres Heizöl bei Ammoniakschiff: 2500MJ/km bei 53000t Transportmenge
Spritverbrauch schweres Heizöl bei LOHC-Schiff: 3300MJ/km bei 110000t Transportmenge
Methanolschiff transportiert etwa die gemittelte Menge dieser beiden Schiffe. Daher Spritverbrauch auch gemittelt ((3300+2500)/2)MJ/km</text>
  </threadedComment>
  <threadedComment ref="AU3" dT="2023-07-29T09:32:15.99" personId="{FB77B039-6156-4673-9174-EBEEF03F88DE}" id="{78689644-FA1E-47D7-9027-2C5C73E6F781}">
    <text>Haben wir eine Datentabelle zu den Kosten konventioneller Energieträger?</text>
  </threadedComment>
  <threadedComment ref="AX3" dT="2023-07-29T09:21:13.65" personId="{FB77B039-6156-4673-9174-EBEEF03F88DE}" id="{74D61EDA-041C-4B80-9E2D-BC6220C02E2F}">
    <text>Keine Angaben</text>
  </threadedComment>
  <threadedComment ref="AZ3" dT="2023-07-29T09:21:48.81" personId="{FB77B039-6156-4673-9174-EBEEF03F88DE}" id="{801BBADA-D304-4269-A6DF-8450444C22A6}">
    <text>Annahme</text>
  </threadedComment>
  <threadedComment ref="BA3" dT="2023-07-25T09:36:12.30" personId="{FB77B039-6156-4673-9174-EBEEF03F88DE}" id="{8FDBF1D2-1A19-41D2-8C17-A453DBD67E3D}">
    <text>Neue Pipeline; offshore; 1,2m Durchmesser; mittlere Kosten; 2030 -&gt; gemäß EHB (gleichbleibende Kosten von 2020 bis 2060 wurden angenommen)</text>
  </threadedComment>
  <threadedComment ref="BB3" dT="2023-07-28T13:21:54.45" personId="{FB77B039-6156-4673-9174-EBEEF03F88DE}" id="{D0A422F5-29CC-48BD-82EF-5AE2EDC20B72}">
    <text>Selbst berechnet</text>
  </threadedComment>
  <threadedComment ref="BF3" dT="2023-07-25T09:30:27.11" personId="{FB77B039-6156-4673-9174-EBEEF03F88DE}" id="{563CF512-A272-47BA-96B4-D3B8689F9B02}">
    <text>0,9% im mittleren Szenario gemäß EHB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Relationship Id="rId4" Type="http://schemas.microsoft.com/office/2017/10/relationships/threadedComment" Target="../threadedComments/threadedComment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56A3E-13F8-4821-84B7-89446911CABA}">
  <sheetPr>
    <tabColor theme="4" tint="0.39997558519241921"/>
  </sheetPr>
  <dimension ref="A1:CA53"/>
  <sheetViews>
    <sheetView tabSelected="1" topLeftCell="BA1" zoomScaleNormal="100" workbookViewId="0">
      <selection activeCell="BJ3" sqref="BJ3"/>
    </sheetView>
  </sheetViews>
  <sheetFormatPr baseColWidth="10" defaultRowHeight="14.5" x14ac:dyDescent="0.35"/>
  <cols>
    <col min="1" max="1" width="19.453125" bestFit="1" customWidth="1"/>
    <col min="3" max="3" width="16.6328125" customWidth="1"/>
  </cols>
  <sheetData>
    <row r="1" spans="1:79" x14ac:dyDescent="0.35">
      <c r="I1" s="32" t="s">
        <v>315</v>
      </c>
      <c r="J1" s="32"/>
      <c r="K1" s="32"/>
      <c r="L1" s="32"/>
      <c r="M1" s="32"/>
      <c r="N1" s="32"/>
      <c r="O1" s="32"/>
      <c r="P1" s="32"/>
      <c r="Q1" s="33" t="s">
        <v>316</v>
      </c>
      <c r="R1" s="33"/>
      <c r="S1" s="33"/>
      <c r="T1" s="33"/>
      <c r="U1" s="33"/>
      <c r="V1" s="33"/>
      <c r="W1" s="31" t="s">
        <v>320</v>
      </c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4" t="s">
        <v>301</v>
      </c>
      <c r="AJ1" s="34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34"/>
      <c r="BA1" s="34"/>
      <c r="BB1" s="32" t="s">
        <v>315</v>
      </c>
      <c r="BC1" s="32"/>
      <c r="BD1" s="32"/>
      <c r="BE1" s="32"/>
      <c r="BF1" s="32"/>
      <c r="BG1" s="32"/>
      <c r="BH1" s="32"/>
      <c r="BI1" s="32"/>
      <c r="BJ1" s="30" t="s">
        <v>323</v>
      </c>
      <c r="BK1" s="30"/>
      <c r="BL1" s="30"/>
      <c r="BM1" s="30"/>
      <c r="BN1" s="30"/>
      <c r="BO1" s="30"/>
      <c r="BP1" s="31" t="s">
        <v>319</v>
      </c>
      <c r="BQ1" s="31"/>
      <c r="BR1" s="31"/>
      <c r="BS1" s="31"/>
      <c r="BT1" s="31"/>
      <c r="BU1" s="31"/>
      <c r="BV1" s="31"/>
      <c r="BW1" s="31"/>
      <c r="BX1" s="31"/>
      <c r="BY1" s="31"/>
      <c r="BZ1" s="31"/>
      <c r="CA1" s="31"/>
    </row>
    <row r="2" spans="1:79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s="25" t="s">
        <v>314</v>
      </c>
      <c r="J2" s="25" t="s">
        <v>311</v>
      </c>
      <c r="K2" s="25" t="s">
        <v>312</v>
      </c>
      <c r="L2" s="25" t="s">
        <v>313</v>
      </c>
      <c r="M2" s="25" t="s">
        <v>310</v>
      </c>
      <c r="N2" s="25" t="s">
        <v>317</v>
      </c>
      <c r="O2" s="25" t="s">
        <v>502</v>
      </c>
      <c r="P2" s="25" t="s">
        <v>318</v>
      </c>
      <c r="Q2" s="26" t="s">
        <v>387</v>
      </c>
      <c r="R2" s="26" t="s">
        <v>388</v>
      </c>
      <c r="S2" s="26" t="s">
        <v>389</v>
      </c>
      <c r="T2" s="26" t="s">
        <v>390</v>
      </c>
      <c r="U2" s="26" t="s">
        <v>503</v>
      </c>
      <c r="V2" s="26" t="s">
        <v>391</v>
      </c>
      <c r="W2" s="24" t="s">
        <v>392</v>
      </c>
      <c r="X2" s="24" t="s">
        <v>393</v>
      </c>
      <c r="Y2" s="24" t="s">
        <v>394</v>
      </c>
      <c r="Z2" s="24" t="s">
        <v>395</v>
      </c>
      <c r="AA2" s="24" t="s">
        <v>396</v>
      </c>
      <c r="AB2" s="24" t="s">
        <v>397</v>
      </c>
      <c r="AC2" s="24" t="s">
        <v>398</v>
      </c>
      <c r="AD2" s="24" t="s">
        <v>399</v>
      </c>
      <c r="AE2" s="24" t="s">
        <v>400</v>
      </c>
      <c r="AF2" s="24" t="s">
        <v>401</v>
      </c>
      <c r="AG2" s="24" t="s">
        <v>402</v>
      </c>
      <c r="AH2" s="24" t="s">
        <v>403</v>
      </c>
      <c r="AI2" s="6" t="s">
        <v>404</v>
      </c>
      <c r="AJ2" s="6" t="s">
        <v>405</v>
      </c>
      <c r="AK2" s="6" t="s">
        <v>406</v>
      </c>
      <c r="AL2" s="6" t="s">
        <v>407</v>
      </c>
      <c r="AM2" s="6" t="s">
        <v>504</v>
      </c>
      <c r="AN2" s="6" t="s">
        <v>408</v>
      </c>
      <c r="AO2" s="6" t="s">
        <v>409</v>
      </c>
      <c r="AP2" s="6" t="s">
        <v>410</v>
      </c>
      <c r="AQ2" s="6" t="s">
        <v>411</v>
      </c>
      <c r="AR2" s="6" t="s">
        <v>412</v>
      </c>
      <c r="AS2" s="6" t="s">
        <v>413</v>
      </c>
      <c r="AT2" s="6" t="s">
        <v>414</v>
      </c>
      <c r="AU2" s="6" t="s">
        <v>415</v>
      </c>
      <c r="AV2" s="6" t="s">
        <v>416</v>
      </c>
      <c r="AW2" s="6" t="s">
        <v>417</v>
      </c>
      <c r="AX2" s="6" t="s">
        <v>418</v>
      </c>
      <c r="AY2" s="6" t="s">
        <v>413</v>
      </c>
      <c r="AZ2" s="6" t="s">
        <v>487</v>
      </c>
      <c r="BA2" s="6" t="s">
        <v>488</v>
      </c>
      <c r="BB2" s="25" t="s">
        <v>314</v>
      </c>
      <c r="BC2" s="25" t="s">
        <v>311</v>
      </c>
      <c r="BD2" s="25" t="s">
        <v>312</v>
      </c>
      <c r="BE2" s="25" t="s">
        <v>313</v>
      </c>
      <c r="BF2" s="25" t="s">
        <v>310</v>
      </c>
      <c r="BG2" s="25" t="s">
        <v>317</v>
      </c>
      <c r="BH2" s="25" t="s">
        <v>502</v>
      </c>
      <c r="BI2" s="25" t="s">
        <v>318</v>
      </c>
      <c r="BJ2" s="27" t="s">
        <v>419</v>
      </c>
      <c r="BK2" s="27" t="s">
        <v>420</v>
      </c>
      <c r="BL2" s="27" t="s">
        <v>421</v>
      </c>
      <c r="BM2" s="27" t="s">
        <v>422</v>
      </c>
      <c r="BN2" s="27" t="s">
        <v>505</v>
      </c>
      <c r="BO2" s="27" t="s">
        <v>423</v>
      </c>
      <c r="BP2" s="24" t="s">
        <v>424</v>
      </c>
      <c r="BQ2" s="24" t="s">
        <v>425</v>
      </c>
      <c r="BR2" s="24" t="s">
        <v>426</v>
      </c>
      <c r="BS2" s="24" t="s">
        <v>427</v>
      </c>
      <c r="BT2" s="24" t="s">
        <v>428</v>
      </c>
      <c r="BU2" s="24" t="s">
        <v>429</v>
      </c>
      <c r="BV2" s="24" t="s">
        <v>430</v>
      </c>
      <c r="BW2" s="24" t="s">
        <v>431</v>
      </c>
      <c r="BX2" s="24" t="s">
        <v>432</v>
      </c>
      <c r="BY2" s="24" t="s">
        <v>433</v>
      </c>
      <c r="BZ2" s="24" t="s">
        <v>434</v>
      </c>
      <c r="CA2" s="24" t="s">
        <v>435</v>
      </c>
    </row>
    <row r="3" spans="1:79" x14ac:dyDescent="0.35">
      <c r="A3" t="s">
        <v>8</v>
      </c>
      <c r="B3" t="s">
        <v>9</v>
      </c>
      <c r="C3" t="s">
        <v>10</v>
      </c>
      <c r="D3" t="s">
        <v>11</v>
      </c>
      <c r="E3" t="s">
        <v>12</v>
      </c>
      <c r="F3" t="s">
        <v>13</v>
      </c>
      <c r="G3" s="2">
        <v>51.948455000000003</v>
      </c>
      <c r="H3" s="2">
        <v>4.1402960000000002</v>
      </c>
      <c r="I3" s="8">
        <v>298.49200220893238</v>
      </c>
      <c r="J3" s="9">
        <v>1.3</v>
      </c>
      <c r="K3" s="2"/>
      <c r="L3" s="2"/>
      <c r="M3" s="15">
        <f>I3*J3*K3*L3</f>
        <v>0</v>
      </c>
      <c r="N3" s="8">
        <v>8.9999999999999993E-3</v>
      </c>
      <c r="O3" s="12">
        <f>$K$50</f>
        <v>1.3486719798104709</v>
      </c>
      <c r="P3" s="15">
        <f>M3*N3*O3</f>
        <v>0</v>
      </c>
      <c r="Q3" s="11">
        <f>1344.06278187194*10^3</f>
        <v>1344062.78187194</v>
      </c>
      <c r="R3" s="2"/>
      <c r="S3" s="15">
        <f>Q3*R3</f>
        <v>0</v>
      </c>
      <c r="T3" s="12">
        <v>3.2500000000000001E-2</v>
      </c>
      <c r="U3" s="12">
        <f>$K$50</f>
        <v>1.3486719798104709</v>
      </c>
      <c r="V3" s="15">
        <f>S3*T3*U3</f>
        <v>0</v>
      </c>
      <c r="W3" s="15">
        <f>M3+S3</f>
        <v>0</v>
      </c>
      <c r="X3" s="15">
        <f>P3+V3</f>
        <v>0</v>
      </c>
      <c r="Y3" s="8" t="s">
        <v>278</v>
      </c>
      <c r="Z3" s="8" t="s">
        <v>303</v>
      </c>
      <c r="AA3" s="11">
        <v>0</v>
      </c>
      <c r="AB3" s="11">
        <v>10000</v>
      </c>
      <c r="AC3" s="10" t="s">
        <v>321</v>
      </c>
      <c r="AD3" s="11">
        <v>25</v>
      </c>
      <c r="AE3" s="11"/>
      <c r="AF3" s="3"/>
      <c r="AG3" s="17">
        <v>0.95</v>
      </c>
      <c r="AH3" s="17">
        <f>1-8.5/33.33</f>
        <v>0.74497449744974498</v>
      </c>
      <c r="AI3" s="11">
        <f>62.5318727742266*30</f>
        <v>1875.956183226798</v>
      </c>
      <c r="AJ3" s="3"/>
      <c r="AK3" s="15">
        <f>AI3*AJ3</f>
        <v>0</v>
      </c>
      <c r="AL3" s="17">
        <v>0.04</v>
      </c>
      <c r="AM3" s="12">
        <f>$K$50</f>
        <v>1.3486719798104709</v>
      </c>
      <c r="AN3" s="15">
        <f>AK3*AL3*AM3</f>
        <v>0</v>
      </c>
      <c r="AO3" s="8" t="s">
        <v>278</v>
      </c>
      <c r="AP3" s="8" t="s">
        <v>303</v>
      </c>
      <c r="AQ3" s="11">
        <v>0</v>
      </c>
      <c r="AR3" s="11">
        <v>10000</v>
      </c>
      <c r="AS3" s="3"/>
      <c r="AT3" s="20">
        <f>(1487/3600)/(11*10^6*33.33*10^-3)</f>
        <v>1.1266278142965812E-6</v>
      </c>
      <c r="AU3" s="13">
        <v>0</v>
      </c>
      <c r="AV3" s="15">
        <f>AS3*AT3*AU3</f>
        <v>0</v>
      </c>
      <c r="AW3" s="11">
        <v>25</v>
      </c>
      <c r="AX3" s="11"/>
      <c r="AY3" s="3"/>
      <c r="AZ3" s="8">
        <v>0.98699999999999999</v>
      </c>
      <c r="BA3" s="23">
        <f>1-(0.002/720)*AY3</f>
        <v>1</v>
      </c>
      <c r="BB3" s="8">
        <v>298.49200220893238</v>
      </c>
      <c r="BC3" s="9">
        <v>1.3</v>
      </c>
      <c r="BD3" s="2"/>
      <c r="BE3" s="2"/>
      <c r="BF3" s="15">
        <f>BB3*BC3*BD3*BE3</f>
        <v>0</v>
      </c>
      <c r="BG3" s="8">
        <v>8.9999999999999993E-3</v>
      </c>
      <c r="BH3" s="12">
        <f>$K$50</f>
        <v>1.3486719798104709</v>
      </c>
      <c r="BI3" s="15">
        <f>BF3*BG3*BH3</f>
        <v>0</v>
      </c>
      <c r="BJ3" s="11">
        <f>309.12*10^3</f>
        <v>309120</v>
      </c>
      <c r="BK3" s="2"/>
      <c r="BL3" s="15">
        <f>BJ3*BK3</f>
        <v>0</v>
      </c>
      <c r="BM3" s="17">
        <v>0.03</v>
      </c>
      <c r="BN3" s="12">
        <f>$K$50</f>
        <v>1.3486719798104709</v>
      </c>
      <c r="BO3" s="15">
        <f>BL3*BM3*BN3</f>
        <v>0</v>
      </c>
      <c r="BP3" s="15">
        <f>BF3+BL3</f>
        <v>0</v>
      </c>
      <c r="BQ3" s="15">
        <f>BI3+BO3</f>
        <v>0</v>
      </c>
      <c r="BR3" s="8" t="s">
        <v>278</v>
      </c>
      <c r="BS3" s="8" t="s">
        <v>303</v>
      </c>
      <c r="BT3" s="11">
        <v>0</v>
      </c>
      <c r="BU3" s="11">
        <v>10000</v>
      </c>
      <c r="BV3" s="10" t="s">
        <v>321</v>
      </c>
      <c r="BW3" s="11">
        <v>20</v>
      </c>
      <c r="BX3" s="11"/>
      <c r="BY3" s="3"/>
      <c r="BZ3" s="17">
        <v>0.98</v>
      </c>
      <c r="CA3" s="17">
        <f>1-0.75/33.33</f>
        <v>0.9774977497749775</v>
      </c>
    </row>
    <row r="4" spans="1:79" x14ac:dyDescent="0.35">
      <c r="A4" t="s">
        <v>15</v>
      </c>
      <c r="B4" t="s">
        <v>9</v>
      </c>
      <c r="C4" t="s">
        <v>16</v>
      </c>
      <c r="D4" t="s">
        <v>17</v>
      </c>
      <c r="E4" t="s">
        <v>18</v>
      </c>
      <c r="F4" t="s">
        <v>19</v>
      </c>
      <c r="G4" s="2">
        <v>37.961097819999999</v>
      </c>
      <c r="H4" s="2">
        <v>-8.8786876929999998</v>
      </c>
      <c r="I4" s="8">
        <v>298.49200220893238</v>
      </c>
      <c r="J4" s="9">
        <v>1.3</v>
      </c>
      <c r="K4" s="2"/>
      <c r="L4" s="2"/>
      <c r="M4" s="15">
        <f t="shared" ref="M4:M38" si="0">I4*J4*K4*L4</f>
        <v>0</v>
      </c>
      <c r="N4" s="8">
        <v>8.9999999999999993E-3</v>
      </c>
      <c r="O4" s="12">
        <f t="shared" ref="O4:O9" si="1">$K$50</f>
        <v>1.3486719798104709</v>
      </c>
      <c r="P4" s="15">
        <f t="shared" ref="P4:P38" si="2">M4*N4*O4</f>
        <v>0</v>
      </c>
      <c r="Q4" s="11">
        <f t="shared" ref="Q4:Q38" si="3">1344.06278187194*10^3</f>
        <v>1344062.78187194</v>
      </c>
      <c r="R4" s="2"/>
      <c r="S4" s="15">
        <f t="shared" ref="S4:S38" si="4">Q4*R4</f>
        <v>0</v>
      </c>
      <c r="T4" s="12">
        <v>3.2500000000000001E-2</v>
      </c>
      <c r="U4" s="12">
        <f t="shared" ref="U4:U9" si="5">$K$50</f>
        <v>1.3486719798104709</v>
      </c>
      <c r="V4" s="15">
        <f t="shared" ref="V4:V38" si="6">S4*T4*U4</f>
        <v>0</v>
      </c>
      <c r="W4" s="15">
        <f t="shared" ref="W4:W38" si="7">M4+S4</f>
        <v>0</v>
      </c>
      <c r="X4" s="15">
        <f t="shared" ref="X4:X38" si="8">P4+V4</f>
        <v>0</v>
      </c>
      <c r="Y4" s="8" t="s">
        <v>278</v>
      </c>
      <c r="Z4" s="8" t="s">
        <v>303</v>
      </c>
      <c r="AA4" s="11">
        <v>0</v>
      </c>
      <c r="AB4" s="11">
        <v>10000</v>
      </c>
      <c r="AC4" s="10" t="s">
        <v>321</v>
      </c>
      <c r="AD4" s="11">
        <v>25</v>
      </c>
      <c r="AE4" s="11"/>
      <c r="AF4" s="3"/>
      <c r="AG4" s="17">
        <v>0.95</v>
      </c>
      <c r="AH4" s="17">
        <f t="shared" ref="AH4:AH38" si="9">1-8.5/33.33</f>
        <v>0.74497449744974498</v>
      </c>
      <c r="AI4" s="11">
        <f t="shared" ref="AI4:AI38" si="10">62.5318727742266*30</f>
        <v>1875.956183226798</v>
      </c>
      <c r="AJ4" s="3"/>
      <c r="AK4" s="15">
        <f t="shared" ref="AK4:AK38" si="11">AI4*AJ4</f>
        <v>0</v>
      </c>
      <c r="AL4" s="17">
        <v>0.04</v>
      </c>
      <c r="AM4" s="12">
        <f t="shared" ref="AM4:AM9" si="12">$K$50</f>
        <v>1.3486719798104709</v>
      </c>
      <c r="AN4" s="15">
        <f t="shared" ref="AN4:AN38" si="13">AK4*AL4*AM4</f>
        <v>0</v>
      </c>
      <c r="AO4" s="8" t="s">
        <v>278</v>
      </c>
      <c r="AP4" s="8" t="s">
        <v>303</v>
      </c>
      <c r="AQ4" s="11">
        <v>0</v>
      </c>
      <c r="AR4" s="11">
        <v>10000</v>
      </c>
      <c r="AS4" s="3"/>
      <c r="AT4" s="20">
        <f t="shared" ref="AT4:AT38" si="14">(1487/3600)/(11*10^6*33.33*10^-3)</f>
        <v>1.1266278142965812E-6</v>
      </c>
      <c r="AU4" s="13">
        <v>0</v>
      </c>
      <c r="AV4" s="15">
        <f t="shared" ref="AV4:AV38" si="15">AS4*AT4*AU4</f>
        <v>0</v>
      </c>
      <c r="AW4" s="11">
        <v>25</v>
      </c>
      <c r="AX4" s="11"/>
      <c r="AY4" s="3"/>
      <c r="AZ4" s="8">
        <v>0.98699999999999999</v>
      </c>
      <c r="BA4" s="23">
        <f t="shared" ref="BA4:BA38" si="16">1-(0.002/720)*AY4</f>
        <v>1</v>
      </c>
      <c r="BB4" s="8">
        <v>298.49200220893238</v>
      </c>
      <c r="BC4" s="9">
        <v>1.3</v>
      </c>
      <c r="BD4" s="2"/>
      <c r="BE4" s="2"/>
      <c r="BF4" s="15">
        <f t="shared" ref="BF4:BF38" si="17">BB4*BC4*BD4*BE4</f>
        <v>0</v>
      </c>
      <c r="BG4" s="8">
        <v>8.9999999999999993E-3</v>
      </c>
      <c r="BH4" s="12">
        <f t="shared" ref="BH4:BH9" si="18">$K$50</f>
        <v>1.3486719798104709</v>
      </c>
      <c r="BI4" s="15">
        <f t="shared" ref="BI4:BI38" si="19">BF4*BG4*BH4</f>
        <v>0</v>
      </c>
      <c r="BJ4" s="11">
        <f t="shared" ref="BJ4:BJ38" si="20">309.12*10^3</f>
        <v>309120</v>
      </c>
      <c r="BK4" s="2"/>
      <c r="BL4" s="15">
        <f t="shared" ref="BL4:BL38" si="21">BJ4*BK4</f>
        <v>0</v>
      </c>
      <c r="BM4" s="17">
        <v>0.03</v>
      </c>
      <c r="BN4" s="12">
        <f t="shared" ref="BN4:BN9" si="22">$K$50</f>
        <v>1.3486719798104709</v>
      </c>
      <c r="BO4" s="15">
        <f t="shared" ref="BO4:BO38" si="23">BL4*BM4</f>
        <v>0</v>
      </c>
      <c r="BP4" s="15">
        <f t="shared" ref="BP4:BP38" si="24">BF4+BL4</f>
        <v>0</v>
      </c>
      <c r="BQ4" s="15">
        <f t="shared" ref="BQ4:BQ38" si="25">BI4+BO4</f>
        <v>0</v>
      </c>
      <c r="BR4" s="8" t="s">
        <v>278</v>
      </c>
      <c r="BS4" s="8" t="s">
        <v>303</v>
      </c>
      <c r="BT4" s="11">
        <v>0</v>
      </c>
      <c r="BU4" s="11">
        <v>10000</v>
      </c>
      <c r="BV4" s="10" t="s">
        <v>321</v>
      </c>
      <c r="BW4" s="11">
        <v>20</v>
      </c>
      <c r="BX4" s="11"/>
      <c r="BY4" s="3"/>
      <c r="BZ4" s="17">
        <v>0.98</v>
      </c>
      <c r="CA4" s="17">
        <f t="shared" ref="CA4:CA38" si="26">1-0.75/33.33</f>
        <v>0.9774977497749775</v>
      </c>
    </row>
    <row r="5" spans="1:79" x14ac:dyDescent="0.35">
      <c r="A5" t="s">
        <v>20</v>
      </c>
      <c r="B5" t="s">
        <v>9</v>
      </c>
      <c r="C5" t="s">
        <v>21</v>
      </c>
      <c r="D5" t="s">
        <v>22</v>
      </c>
      <c r="E5" t="s">
        <v>23</v>
      </c>
      <c r="F5" t="s">
        <v>19</v>
      </c>
      <c r="G5" s="2">
        <v>39.463713490000004</v>
      </c>
      <c r="H5" s="2">
        <v>-0.358819791</v>
      </c>
      <c r="I5" s="8">
        <v>298.49200220893238</v>
      </c>
      <c r="J5" s="9">
        <v>1.3</v>
      </c>
      <c r="K5" s="2"/>
      <c r="L5" s="2"/>
      <c r="M5" s="15">
        <f t="shared" si="0"/>
        <v>0</v>
      </c>
      <c r="N5" s="8">
        <v>8.9999999999999993E-3</v>
      </c>
      <c r="O5" s="12">
        <f t="shared" si="1"/>
        <v>1.3486719798104709</v>
      </c>
      <c r="P5" s="15">
        <f t="shared" si="2"/>
        <v>0</v>
      </c>
      <c r="Q5" s="11">
        <f t="shared" si="3"/>
        <v>1344062.78187194</v>
      </c>
      <c r="R5" s="2"/>
      <c r="S5" s="15">
        <f t="shared" si="4"/>
        <v>0</v>
      </c>
      <c r="T5" s="12">
        <v>3.2500000000000001E-2</v>
      </c>
      <c r="U5" s="12">
        <f t="shared" si="5"/>
        <v>1.3486719798104709</v>
      </c>
      <c r="V5" s="15">
        <f t="shared" si="6"/>
        <v>0</v>
      </c>
      <c r="W5" s="15">
        <f t="shared" si="7"/>
        <v>0</v>
      </c>
      <c r="X5" s="15">
        <f t="shared" si="8"/>
        <v>0</v>
      </c>
      <c r="Y5" s="8" t="s">
        <v>278</v>
      </c>
      <c r="Z5" s="8" t="s">
        <v>303</v>
      </c>
      <c r="AA5" s="11">
        <v>0</v>
      </c>
      <c r="AB5" s="11">
        <v>10000</v>
      </c>
      <c r="AC5" s="10" t="s">
        <v>321</v>
      </c>
      <c r="AD5" s="11">
        <v>25</v>
      </c>
      <c r="AE5" s="11"/>
      <c r="AF5" s="3"/>
      <c r="AG5" s="17">
        <v>0.95</v>
      </c>
      <c r="AH5" s="17">
        <f t="shared" si="9"/>
        <v>0.74497449744974498</v>
      </c>
      <c r="AI5" s="11">
        <f t="shared" si="10"/>
        <v>1875.956183226798</v>
      </c>
      <c r="AJ5" s="3"/>
      <c r="AK5" s="15">
        <f t="shared" si="11"/>
        <v>0</v>
      </c>
      <c r="AL5" s="17">
        <v>0.04</v>
      </c>
      <c r="AM5" s="12">
        <f t="shared" si="12"/>
        <v>1.3486719798104709</v>
      </c>
      <c r="AN5" s="15">
        <f t="shared" si="13"/>
        <v>0</v>
      </c>
      <c r="AO5" s="8" t="s">
        <v>278</v>
      </c>
      <c r="AP5" s="8" t="s">
        <v>303</v>
      </c>
      <c r="AQ5" s="11">
        <v>0</v>
      </c>
      <c r="AR5" s="11">
        <v>10000</v>
      </c>
      <c r="AS5" s="3"/>
      <c r="AT5" s="20">
        <f t="shared" si="14"/>
        <v>1.1266278142965812E-6</v>
      </c>
      <c r="AU5" s="13">
        <v>0</v>
      </c>
      <c r="AV5" s="15">
        <f t="shared" si="15"/>
        <v>0</v>
      </c>
      <c r="AW5" s="11">
        <v>25</v>
      </c>
      <c r="AX5" s="11"/>
      <c r="AY5" s="3"/>
      <c r="AZ5" s="8">
        <v>0.98699999999999999</v>
      </c>
      <c r="BA5" s="23">
        <f t="shared" si="16"/>
        <v>1</v>
      </c>
      <c r="BB5" s="8">
        <v>298.49200220893238</v>
      </c>
      <c r="BC5" s="9">
        <v>1.3</v>
      </c>
      <c r="BD5" s="2"/>
      <c r="BE5" s="2"/>
      <c r="BF5" s="15">
        <f t="shared" si="17"/>
        <v>0</v>
      </c>
      <c r="BG5" s="8">
        <v>8.9999999999999993E-3</v>
      </c>
      <c r="BH5" s="12">
        <f t="shared" si="18"/>
        <v>1.3486719798104709</v>
      </c>
      <c r="BI5" s="15">
        <f t="shared" si="19"/>
        <v>0</v>
      </c>
      <c r="BJ5" s="11">
        <f t="shared" si="20"/>
        <v>309120</v>
      </c>
      <c r="BK5" s="2"/>
      <c r="BL5" s="15">
        <f t="shared" si="21"/>
        <v>0</v>
      </c>
      <c r="BM5" s="17">
        <v>0.03</v>
      </c>
      <c r="BN5" s="12">
        <f t="shared" si="22"/>
        <v>1.3486719798104709</v>
      </c>
      <c r="BO5" s="15">
        <f t="shared" si="23"/>
        <v>0</v>
      </c>
      <c r="BP5" s="15">
        <f t="shared" si="24"/>
        <v>0</v>
      </c>
      <c r="BQ5" s="15">
        <f t="shared" si="25"/>
        <v>0</v>
      </c>
      <c r="BR5" s="8" t="s">
        <v>278</v>
      </c>
      <c r="BS5" s="8" t="s">
        <v>303</v>
      </c>
      <c r="BT5" s="11">
        <v>0</v>
      </c>
      <c r="BU5" s="11">
        <v>10000</v>
      </c>
      <c r="BV5" s="10" t="s">
        <v>321</v>
      </c>
      <c r="BW5" s="11">
        <v>20</v>
      </c>
      <c r="BX5" s="11"/>
      <c r="BY5" s="3"/>
      <c r="BZ5" s="17">
        <v>0.98</v>
      </c>
      <c r="CA5" s="17">
        <f t="shared" si="26"/>
        <v>0.9774977497749775</v>
      </c>
    </row>
    <row r="6" spans="1:79" x14ac:dyDescent="0.35">
      <c r="A6" t="s">
        <v>24</v>
      </c>
      <c r="B6" t="s">
        <v>9</v>
      </c>
      <c r="C6" t="s">
        <v>25</v>
      </c>
      <c r="D6" t="s">
        <v>26</v>
      </c>
      <c r="E6" t="s">
        <v>27</v>
      </c>
      <c r="F6" t="s">
        <v>19</v>
      </c>
      <c r="G6" s="2">
        <v>45.205817279999998</v>
      </c>
      <c r="H6" s="2">
        <v>12.29365557</v>
      </c>
      <c r="I6" s="8">
        <v>298.49200220893238</v>
      </c>
      <c r="J6" s="9">
        <v>1.3</v>
      </c>
      <c r="K6" s="2"/>
      <c r="L6" s="2"/>
      <c r="M6" s="15">
        <f t="shared" si="0"/>
        <v>0</v>
      </c>
      <c r="N6" s="8">
        <v>8.9999999999999993E-3</v>
      </c>
      <c r="O6" s="12">
        <f t="shared" si="1"/>
        <v>1.3486719798104709</v>
      </c>
      <c r="P6" s="15">
        <f t="shared" si="2"/>
        <v>0</v>
      </c>
      <c r="Q6" s="11">
        <f t="shared" si="3"/>
        <v>1344062.78187194</v>
      </c>
      <c r="R6" s="2"/>
      <c r="S6" s="15">
        <f t="shared" si="4"/>
        <v>0</v>
      </c>
      <c r="T6" s="12">
        <v>3.2500000000000001E-2</v>
      </c>
      <c r="U6" s="12">
        <f t="shared" si="5"/>
        <v>1.3486719798104709</v>
      </c>
      <c r="V6" s="15">
        <f t="shared" si="6"/>
        <v>0</v>
      </c>
      <c r="W6" s="15">
        <f t="shared" si="7"/>
        <v>0</v>
      </c>
      <c r="X6" s="15">
        <f t="shared" si="8"/>
        <v>0</v>
      </c>
      <c r="Y6" s="8" t="s">
        <v>278</v>
      </c>
      <c r="Z6" s="8" t="s">
        <v>303</v>
      </c>
      <c r="AA6" s="11">
        <v>0</v>
      </c>
      <c r="AB6" s="11">
        <v>10000</v>
      </c>
      <c r="AC6" s="10" t="s">
        <v>321</v>
      </c>
      <c r="AD6" s="11">
        <v>25</v>
      </c>
      <c r="AE6" s="11"/>
      <c r="AF6" s="3"/>
      <c r="AG6" s="17">
        <v>0.95</v>
      </c>
      <c r="AH6" s="17">
        <f t="shared" si="9"/>
        <v>0.74497449744974498</v>
      </c>
      <c r="AI6" s="11">
        <f t="shared" si="10"/>
        <v>1875.956183226798</v>
      </c>
      <c r="AJ6" s="3"/>
      <c r="AK6" s="15">
        <f t="shared" si="11"/>
        <v>0</v>
      </c>
      <c r="AL6" s="17">
        <v>0.04</v>
      </c>
      <c r="AM6" s="12">
        <f t="shared" si="12"/>
        <v>1.3486719798104709</v>
      </c>
      <c r="AN6" s="15">
        <f t="shared" si="13"/>
        <v>0</v>
      </c>
      <c r="AO6" s="8" t="s">
        <v>278</v>
      </c>
      <c r="AP6" s="8" t="s">
        <v>303</v>
      </c>
      <c r="AQ6" s="11">
        <v>0</v>
      </c>
      <c r="AR6" s="11">
        <v>10000</v>
      </c>
      <c r="AS6" s="3"/>
      <c r="AT6" s="20">
        <f t="shared" si="14"/>
        <v>1.1266278142965812E-6</v>
      </c>
      <c r="AU6" s="13">
        <v>0</v>
      </c>
      <c r="AV6" s="15">
        <f t="shared" si="15"/>
        <v>0</v>
      </c>
      <c r="AW6" s="11">
        <v>25</v>
      </c>
      <c r="AX6" s="11"/>
      <c r="AY6" s="3"/>
      <c r="AZ6" s="8">
        <v>0.98699999999999999</v>
      </c>
      <c r="BA6" s="23">
        <f t="shared" si="16"/>
        <v>1</v>
      </c>
      <c r="BB6" s="8">
        <v>298.49200220893238</v>
      </c>
      <c r="BC6" s="9">
        <v>1.3</v>
      </c>
      <c r="BD6" s="2"/>
      <c r="BE6" s="2"/>
      <c r="BF6" s="15">
        <f t="shared" si="17"/>
        <v>0</v>
      </c>
      <c r="BG6" s="8">
        <v>8.9999999999999993E-3</v>
      </c>
      <c r="BH6" s="12">
        <f t="shared" si="18"/>
        <v>1.3486719798104709</v>
      </c>
      <c r="BI6" s="15">
        <f t="shared" si="19"/>
        <v>0</v>
      </c>
      <c r="BJ6" s="11">
        <f t="shared" si="20"/>
        <v>309120</v>
      </c>
      <c r="BK6" s="2"/>
      <c r="BL6" s="15">
        <f t="shared" si="21"/>
        <v>0</v>
      </c>
      <c r="BM6" s="17">
        <v>0.03</v>
      </c>
      <c r="BN6" s="12">
        <f t="shared" si="22"/>
        <v>1.3486719798104709</v>
      </c>
      <c r="BO6" s="15">
        <f t="shared" si="23"/>
        <v>0</v>
      </c>
      <c r="BP6" s="15">
        <f t="shared" si="24"/>
        <v>0</v>
      </c>
      <c r="BQ6" s="15">
        <f t="shared" si="25"/>
        <v>0</v>
      </c>
      <c r="BR6" s="8" t="s">
        <v>278</v>
      </c>
      <c r="BS6" s="8" t="s">
        <v>303</v>
      </c>
      <c r="BT6" s="11">
        <v>0</v>
      </c>
      <c r="BU6" s="11">
        <v>10000</v>
      </c>
      <c r="BV6" s="10" t="s">
        <v>321</v>
      </c>
      <c r="BW6" s="11">
        <v>20</v>
      </c>
      <c r="BX6" s="11"/>
      <c r="BY6" s="3"/>
      <c r="BZ6" s="17">
        <v>0.98</v>
      </c>
      <c r="CA6" s="17">
        <f t="shared" si="26"/>
        <v>0.9774977497749775</v>
      </c>
    </row>
    <row r="7" spans="1:79" x14ac:dyDescent="0.35">
      <c r="A7" t="s">
        <v>28</v>
      </c>
      <c r="B7" t="s">
        <v>9</v>
      </c>
      <c r="C7" t="s">
        <v>29</v>
      </c>
      <c r="D7" t="s">
        <v>30</v>
      </c>
      <c r="E7" t="s">
        <v>31</v>
      </c>
      <c r="F7" t="s">
        <v>32</v>
      </c>
      <c r="G7" s="2">
        <v>36.825940789999997</v>
      </c>
      <c r="H7" s="2">
        <v>36.177898030000001</v>
      </c>
      <c r="I7" s="8">
        <v>298.49200220893238</v>
      </c>
      <c r="J7" s="9">
        <v>1.3</v>
      </c>
      <c r="K7" s="2"/>
      <c r="L7" s="2"/>
      <c r="M7" s="15">
        <f t="shared" si="0"/>
        <v>0</v>
      </c>
      <c r="N7" s="8">
        <v>8.9999999999999993E-3</v>
      </c>
      <c r="O7" s="12">
        <f>$K$48</f>
        <v>0.58296565349252727</v>
      </c>
      <c r="P7" s="15">
        <f t="shared" si="2"/>
        <v>0</v>
      </c>
      <c r="Q7" s="11">
        <f t="shared" si="3"/>
        <v>1344062.78187194</v>
      </c>
      <c r="R7" s="2"/>
      <c r="S7" s="15">
        <f t="shared" si="4"/>
        <v>0</v>
      </c>
      <c r="T7" s="12">
        <v>3.2500000000000001E-2</v>
      </c>
      <c r="U7" s="12">
        <f>$K$48</f>
        <v>0.58296565349252727</v>
      </c>
      <c r="V7" s="15">
        <f t="shared" si="6"/>
        <v>0</v>
      </c>
      <c r="W7" s="15">
        <f t="shared" si="7"/>
        <v>0</v>
      </c>
      <c r="X7" s="15">
        <f t="shared" si="8"/>
        <v>0</v>
      </c>
      <c r="Y7" s="8" t="s">
        <v>278</v>
      </c>
      <c r="Z7" s="8" t="s">
        <v>303</v>
      </c>
      <c r="AA7" s="11">
        <v>0</v>
      </c>
      <c r="AB7" s="11">
        <v>10000</v>
      </c>
      <c r="AC7" s="10" t="s">
        <v>321</v>
      </c>
      <c r="AD7" s="11">
        <v>25</v>
      </c>
      <c r="AE7" s="11"/>
      <c r="AF7" s="3"/>
      <c r="AG7" s="17">
        <v>0.95</v>
      </c>
      <c r="AH7" s="17">
        <f t="shared" si="9"/>
        <v>0.74497449744974498</v>
      </c>
      <c r="AI7" s="11">
        <f t="shared" si="10"/>
        <v>1875.956183226798</v>
      </c>
      <c r="AJ7" s="3"/>
      <c r="AK7" s="15">
        <f t="shared" si="11"/>
        <v>0</v>
      </c>
      <c r="AL7" s="17">
        <v>0.04</v>
      </c>
      <c r="AM7" s="12">
        <f>$K$48</f>
        <v>0.58296565349252727</v>
      </c>
      <c r="AN7" s="15">
        <f t="shared" si="13"/>
        <v>0</v>
      </c>
      <c r="AO7" s="8" t="s">
        <v>278</v>
      </c>
      <c r="AP7" s="8" t="s">
        <v>303</v>
      </c>
      <c r="AQ7" s="11">
        <v>0</v>
      </c>
      <c r="AR7" s="11">
        <v>10000</v>
      </c>
      <c r="AS7" s="3"/>
      <c r="AT7" s="20">
        <f t="shared" si="14"/>
        <v>1.1266278142965812E-6</v>
      </c>
      <c r="AU7" s="13">
        <v>0</v>
      </c>
      <c r="AV7" s="15">
        <f t="shared" si="15"/>
        <v>0</v>
      </c>
      <c r="AW7" s="11">
        <v>25</v>
      </c>
      <c r="AX7" s="11"/>
      <c r="AY7" s="3"/>
      <c r="AZ7" s="8">
        <v>0.98699999999999999</v>
      </c>
      <c r="BA7" s="23">
        <f t="shared" si="16"/>
        <v>1</v>
      </c>
      <c r="BB7" s="8">
        <v>298.49200220893238</v>
      </c>
      <c r="BC7" s="9">
        <v>1.3</v>
      </c>
      <c r="BD7" s="2"/>
      <c r="BE7" s="2"/>
      <c r="BF7" s="15">
        <f t="shared" si="17"/>
        <v>0</v>
      </c>
      <c r="BG7" s="8">
        <v>8.9999999999999993E-3</v>
      </c>
      <c r="BH7" s="12">
        <f>$K$48</f>
        <v>0.58296565349252727</v>
      </c>
      <c r="BI7" s="15">
        <f t="shared" si="19"/>
        <v>0</v>
      </c>
      <c r="BJ7" s="11">
        <f t="shared" si="20"/>
        <v>309120</v>
      </c>
      <c r="BK7" s="2"/>
      <c r="BL7" s="15">
        <f t="shared" si="21"/>
        <v>0</v>
      </c>
      <c r="BM7" s="17">
        <v>0.03</v>
      </c>
      <c r="BN7" s="12">
        <f>$K$48</f>
        <v>0.58296565349252727</v>
      </c>
      <c r="BO7" s="15">
        <f t="shared" si="23"/>
        <v>0</v>
      </c>
      <c r="BP7" s="15">
        <f t="shared" si="24"/>
        <v>0</v>
      </c>
      <c r="BQ7" s="15">
        <f t="shared" si="25"/>
        <v>0</v>
      </c>
      <c r="BR7" s="8" t="s">
        <v>278</v>
      </c>
      <c r="BS7" s="8" t="s">
        <v>303</v>
      </c>
      <c r="BT7" s="11">
        <v>0</v>
      </c>
      <c r="BU7" s="11">
        <v>10000</v>
      </c>
      <c r="BV7" s="10" t="s">
        <v>321</v>
      </c>
      <c r="BW7" s="11">
        <v>20</v>
      </c>
      <c r="BX7" s="11"/>
      <c r="BY7" s="3"/>
      <c r="BZ7" s="17">
        <v>0.98</v>
      </c>
      <c r="CA7" s="17">
        <f t="shared" si="26"/>
        <v>0.9774977497749775</v>
      </c>
    </row>
    <row r="8" spans="1:79" x14ac:dyDescent="0.35">
      <c r="A8" t="s">
        <v>33</v>
      </c>
      <c r="B8" t="s">
        <v>9</v>
      </c>
      <c r="C8" t="s">
        <v>34</v>
      </c>
      <c r="D8" t="s">
        <v>35</v>
      </c>
      <c r="E8" t="s">
        <v>36</v>
      </c>
      <c r="F8" t="s">
        <v>37</v>
      </c>
      <c r="G8" s="2">
        <v>58.913024630000002</v>
      </c>
      <c r="H8" s="2">
        <v>17.96051026</v>
      </c>
      <c r="I8" s="8">
        <v>298.49200220893238</v>
      </c>
      <c r="J8" s="9">
        <v>1.3</v>
      </c>
      <c r="K8" s="2"/>
      <c r="L8" s="2"/>
      <c r="M8" s="15">
        <f t="shared" si="0"/>
        <v>0</v>
      </c>
      <c r="N8" s="8">
        <v>8.9999999999999993E-3</v>
      </c>
      <c r="O8" s="12">
        <f t="shared" si="1"/>
        <v>1.3486719798104709</v>
      </c>
      <c r="P8" s="15">
        <f t="shared" si="2"/>
        <v>0</v>
      </c>
      <c r="Q8" s="11">
        <f t="shared" si="3"/>
        <v>1344062.78187194</v>
      </c>
      <c r="R8" s="2"/>
      <c r="S8" s="15">
        <f t="shared" si="4"/>
        <v>0</v>
      </c>
      <c r="T8" s="12">
        <v>3.2500000000000001E-2</v>
      </c>
      <c r="U8" s="12">
        <f t="shared" si="5"/>
        <v>1.3486719798104709</v>
      </c>
      <c r="V8" s="15">
        <f t="shared" si="6"/>
        <v>0</v>
      </c>
      <c r="W8" s="15">
        <f t="shared" si="7"/>
        <v>0</v>
      </c>
      <c r="X8" s="15">
        <f t="shared" si="8"/>
        <v>0</v>
      </c>
      <c r="Y8" s="8" t="s">
        <v>278</v>
      </c>
      <c r="Z8" s="8" t="s">
        <v>303</v>
      </c>
      <c r="AA8" s="11">
        <v>0</v>
      </c>
      <c r="AB8" s="11">
        <v>10000</v>
      </c>
      <c r="AC8" s="10" t="s">
        <v>321</v>
      </c>
      <c r="AD8" s="11">
        <v>25</v>
      </c>
      <c r="AE8" s="11"/>
      <c r="AF8" s="3"/>
      <c r="AG8" s="17">
        <v>0.95</v>
      </c>
      <c r="AH8" s="17">
        <f t="shared" si="9"/>
        <v>0.74497449744974498</v>
      </c>
      <c r="AI8" s="11">
        <f t="shared" si="10"/>
        <v>1875.956183226798</v>
      </c>
      <c r="AJ8" s="3"/>
      <c r="AK8" s="15">
        <f t="shared" si="11"/>
        <v>0</v>
      </c>
      <c r="AL8" s="17">
        <v>0.04</v>
      </c>
      <c r="AM8" s="12">
        <f t="shared" si="12"/>
        <v>1.3486719798104709</v>
      </c>
      <c r="AN8" s="15">
        <f t="shared" si="13"/>
        <v>0</v>
      </c>
      <c r="AO8" s="8" t="s">
        <v>278</v>
      </c>
      <c r="AP8" s="8" t="s">
        <v>303</v>
      </c>
      <c r="AQ8" s="11">
        <v>0</v>
      </c>
      <c r="AR8" s="11">
        <v>10000</v>
      </c>
      <c r="AS8" s="3"/>
      <c r="AT8" s="20">
        <f t="shared" si="14"/>
        <v>1.1266278142965812E-6</v>
      </c>
      <c r="AU8" s="13">
        <v>0</v>
      </c>
      <c r="AV8" s="15">
        <f t="shared" si="15"/>
        <v>0</v>
      </c>
      <c r="AW8" s="11">
        <v>25</v>
      </c>
      <c r="AX8" s="11"/>
      <c r="AY8" s="3"/>
      <c r="AZ8" s="8">
        <v>0.98699999999999999</v>
      </c>
      <c r="BA8" s="23">
        <f t="shared" si="16"/>
        <v>1</v>
      </c>
      <c r="BB8" s="8">
        <v>298.49200220893238</v>
      </c>
      <c r="BC8" s="9">
        <v>1.3</v>
      </c>
      <c r="BD8" s="2"/>
      <c r="BE8" s="2"/>
      <c r="BF8" s="15">
        <f t="shared" si="17"/>
        <v>0</v>
      </c>
      <c r="BG8" s="8">
        <v>8.9999999999999993E-3</v>
      </c>
      <c r="BH8" s="12">
        <f t="shared" si="18"/>
        <v>1.3486719798104709</v>
      </c>
      <c r="BI8" s="15">
        <f t="shared" si="19"/>
        <v>0</v>
      </c>
      <c r="BJ8" s="11">
        <f t="shared" si="20"/>
        <v>309120</v>
      </c>
      <c r="BK8" s="2"/>
      <c r="BL8" s="15">
        <f t="shared" si="21"/>
        <v>0</v>
      </c>
      <c r="BM8" s="17">
        <v>0.03</v>
      </c>
      <c r="BN8" s="12">
        <f t="shared" si="22"/>
        <v>1.3486719798104709</v>
      </c>
      <c r="BO8" s="15">
        <f t="shared" si="23"/>
        <v>0</v>
      </c>
      <c r="BP8" s="15">
        <f t="shared" si="24"/>
        <v>0</v>
      </c>
      <c r="BQ8" s="15">
        <f t="shared" si="25"/>
        <v>0</v>
      </c>
      <c r="BR8" s="8" t="s">
        <v>278</v>
      </c>
      <c r="BS8" s="8" t="s">
        <v>303</v>
      </c>
      <c r="BT8" s="11">
        <v>0</v>
      </c>
      <c r="BU8" s="11">
        <v>10000</v>
      </c>
      <c r="BV8" s="10" t="s">
        <v>321</v>
      </c>
      <c r="BW8" s="11">
        <v>20</v>
      </c>
      <c r="BX8" s="11"/>
      <c r="BY8" s="3"/>
      <c r="BZ8" s="17">
        <v>0.98</v>
      </c>
      <c r="CA8" s="17">
        <f t="shared" si="26"/>
        <v>0.9774977497749775</v>
      </c>
    </row>
    <row r="9" spans="1:79" x14ac:dyDescent="0.35">
      <c r="A9" t="s">
        <v>38</v>
      </c>
      <c r="B9" t="s">
        <v>9</v>
      </c>
      <c r="C9" t="s">
        <v>39</v>
      </c>
      <c r="D9" t="s">
        <v>40</v>
      </c>
      <c r="E9" t="s">
        <v>41</v>
      </c>
      <c r="F9" t="s">
        <v>37</v>
      </c>
      <c r="G9" s="2">
        <v>51.708290169999998</v>
      </c>
      <c r="H9" s="2">
        <v>-5.0646297740000001</v>
      </c>
      <c r="I9" s="8">
        <v>298.49200220893238</v>
      </c>
      <c r="J9" s="9">
        <v>1.3</v>
      </c>
      <c r="K9" s="2"/>
      <c r="L9" s="2"/>
      <c r="M9" s="15">
        <f t="shared" si="0"/>
        <v>0</v>
      </c>
      <c r="N9" s="8">
        <v>8.9999999999999993E-3</v>
      </c>
      <c r="O9" s="12">
        <f t="shared" si="1"/>
        <v>1.3486719798104709</v>
      </c>
      <c r="P9" s="15">
        <f t="shared" si="2"/>
        <v>0</v>
      </c>
      <c r="Q9" s="11">
        <f t="shared" si="3"/>
        <v>1344062.78187194</v>
      </c>
      <c r="R9" s="2"/>
      <c r="S9" s="15">
        <f t="shared" si="4"/>
        <v>0</v>
      </c>
      <c r="T9" s="12">
        <v>3.2500000000000001E-2</v>
      </c>
      <c r="U9" s="12">
        <f t="shared" si="5"/>
        <v>1.3486719798104709</v>
      </c>
      <c r="V9" s="15">
        <f t="shared" si="6"/>
        <v>0</v>
      </c>
      <c r="W9" s="15">
        <f t="shared" si="7"/>
        <v>0</v>
      </c>
      <c r="X9" s="15">
        <f t="shared" si="8"/>
        <v>0</v>
      </c>
      <c r="Y9" s="8" t="s">
        <v>278</v>
      </c>
      <c r="Z9" s="8" t="s">
        <v>303</v>
      </c>
      <c r="AA9" s="11">
        <v>0</v>
      </c>
      <c r="AB9" s="11">
        <v>10000</v>
      </c>
      <c r="AC9" s="10" t="s">
        <v>321</v>
      </c>
      <c r="AD9" s="11">
        <v>25</v>
      </c>
      <c r="AE9" s="11"/>
      <c r="AF9" s="3"/>
      <c r="AG9" s="17">
        <v>0.95</v>
      </c>
      <c r="AH9" s="17">
        <f t="shared" si="9"/>
        <v>0.74497449744974498</v>
      </c>
      <c r="AI9" s="11">
        <f t="shared" si="10"/>
        <v>1875.956183226798</v>
      </c>
      <c r="AJ9" s="3"/>
      <c r="AK9" s="15">
        <f t="shared" si="11"/>
        <v>0</v>
      </c>
      <c r="AL9" s="17">
        <v>0.04</v>
      </c>
      <c r="AM9" s="12">
        <f t="shared" si="12"/>
        <v>1.3486719798104709</v>
      </c>
      <c r="AN9" s="15">
        <f t="shared" si="13"/>
        <v>0</v>
      </c>
      <c r="AO9" s="8" t="s">
        <v>278</v>
      </c>
      <c r="AP9" s="8" t="s">
        <v>303</v>
      </c>
      <c r="AQ9" s="11">
        <v>0</v>
      </c>
      <c r="AR9" s="11">
        <v>10000</v>
      </c>
      <c r="AS9" s="3"/>
      <c r="AT9" s="20">
        <f t="shared" si="14"/>
        <v>1.1266278142965812E-6</v>
      </c>
      <c r="AU9" s="13">
        <v>0</v>
      </c>
      <c r="AV9" s="15">
        <f t="shared" si="15"/>
        <v>0</v>
      </c>
      <c r="AW9" s="11">
        <v>25</v>
      </c>
      <c r="AX9" s="11"/>
      <c r="AY9" s="3"/>
      <c r="AZ9" s="8">
        <v>0.98699999999999999</v>
      </c>
      <c r="BA9" s="23">
        <f t="shared" si="16"/>
        <v>1</v>
      </c>
      <c r="BB9" s="8">
        <v>298.49200220893238</v>
      </c>
      <c r="BC9" s="9">
        <v>1.3</v>
      </c>
      <c r="BD9" s="2"/>
      <c r="BE9" s="2"/>
      <c r="BF9" s="15">
        <f t="shared" si="17"/>
        <v>0</v>
      </c>
      <c r="BG9" s="8">
        <v>8.9999999999999993E-3</v>
      </c>
      <c r="BH9" s="12">
        <f t="shared" si="18"/>
        <v>1.3486719798104709</v>
      </c>
      <c r="BI9" s="15">
        <f t="shared" si="19"/>
        <v>0</v>
      </c>
      <c r="BJ9" s="11">
        <f t="shared" si="20"/>
        <v>309120</v>
      </c>
      <c r="BK9" s="2"/>
      <c r="BL9" s="15">
        <f t="shared" si="21"/>
        <v>0</v>
      </c>
      <c r="BM9" s="17">
        <v>0.03</v>
      </c>
      <c r="BN9" s="12">
        <f t="shared" si="22"/>
        <v>1.3486719798104709</v>
      </c>
      <c r="BO9" s="15">
        <f t="shared" si="23"/>
        <v>0</v>
      </c>
      <c r="BP9" s="15">
        <f t="shared" si="24"/>
        <v>0</v>
      </c>
      <c r="BQ9" s="15">
        <f t="shared" si="25"/>
        <v>0</v>
      </c>
      <c r="BR9" s="8" t="s">
        <v>278</v>
      </c>
      <c r="BS9" s="8" t="s">
        <v>303</v>
      </c>
      <c r="BT9" s="11">
        <v>0</v>
      </c>
      <c r="BU9" s="11">
        <v>10000</v>
      </c>
      <c r="BV9" s="10" t="s">
        <v>321</v>
      </c>
      <c r="BW9" s="11">
        <v>20</v>
      </c>
      <c r="BX9" s="11"/>
      <c r="BY9" s="3"/>
      <c r="BZ9" s="17">
        <v>0.98</v>
      </c>
      <c r="CA9" s="17">
        <f t="shared" si="26"/>
        <v>0.9774977497749775</v>
      </c>
    </row>
    <row r="10" spans="1:79" x14ac:dyDescent="0.35">
      <c r="A10" t="s">
        <v>42</v>
      </c>
      <c r="B10" t="s">
        <v>9</v>
      </c>
      <c r="C10" t="s">
        <v>43</v>
      </c>
      <c r="D10" t="s">
        <v>44</v>
      </c>
      <c r="E10" t="s">
        <v>45</v>
      </c>
      <c r="F10" t="s">
        <v>32</v>
      </c>
      <c r="G10" s="2">
        <v>25.883521009999999</v>
      </c>
      <c r="H10" s="2">
        <v>51.480261319999997</v>
      </c>
      <c r="I10" s="8">
        <v>298.49200220893238</v>
      </c>
      <c r="J10" s="9">
        <v>1.3</v>
      </c>
      <c r="K10" s="2"/>
      <c r="L10" s="2"/>
      <c r="M10" s="15">
        <f t="shared" si="0"/>
        <v>0</v>
      </c>
      <c r="N10" s="8">
        <v>8.9999999999999993E-3</v>
      </c>
      <c r="O10" s="12">
        <f>$K$48</f>
        <v>0.58296565349252727</v>
      </c>
      <c r="P10" s="15">
        <f t="shared" si="2"/>
        <v>0</v>
      </c>
      <c r="Q10" s="11">
        <f t="shared" si="3"/>
        <v>1344062.78187194</v>
      </c>
      <c r="R10" s="2"/>
      <c r="S10" s="15">
        <f t="shared" si="4"/>
        <v>0</v>
      </c>
      <c r="T10" s="12">
        <v>3.2500000000000001E-2</v>
      </c>
      <c r="U10" s="12">
        <f>$K$48</f>
        <v>0.58296565349252727</v>
      </c>
      <c r="V10" s="15">
        <f t="shared" si="6"/>
        <v>0</v>
      </c>
      <c r="W10" s="15">
        <f t="shared" si="7"/>
        <v>0</v>
      </c>
      <c r="X10" s="15">
        <f t="shared" si="8"/>
        <v>0</v>
      </c>
      <c r="Y10" s="8" t="s">
        <v>278</v>
      </c>
      <c r="Z10" s="8" t="s">
        <v>303</v>
      </c>
      <c r="AA10" s="11">
        <v>0</v>
      </c>
      <c r="AB10" s="11">
        <v>10000</v>
      </c>
      <c r="AC10" s="10" t="s">
        <v>321</v>
      </c>
      <c r="AD10" s="11">
        <v>25</v>
      </c>
      <c r="AE10" s="11"/>
      <c r="AF10" s="3"/>
      <c r="AG10" s="17">
        <v>0.95</v>
      </c>
      <c r="AH10" s="17">
        <f t="shared" si="9"/>
        <v>0.74497449744974498</v>
      </c>
      <c r="AI10" s="11">
        <f t="shared" si="10"/>
        <v>1875.956183226798</v>
      </c>
      <c r="AJ10" s="3"/>
      <c r="AK10" s="15">
        <f t="shared" si="11"/>
        <v>0</v>
      </c>
      <c r="AL10" s="17">
        <v>0.04</v>
      </c>
      <c r="AM10" s="12">
        <f>$K$48</f>
        <v>0.58296565349252727</v>
      </c>
      <c r="AN10" s="15">
        <f t="shared" si="13"/>
        <v>0</v>
      </c>
      <c r="AO10" s="8" t="s">
        <v>278</v>
      </c>
      <c r="AP10" s="8" t="s">
        <v>303</v>
      </c>
      <c r="AQ10" s="11">
        <v>0</v>
      </c>
      <c r="AR10" s="11">
        <v>10000</v>
      </c>
      <c r="AS10" s="3"/>
      <c r="AT10" s="20">
        <f t="shared" si="14"/>
        <v>1.1266278142965812E-6</v>
      </c>
      <c r="AU10" s="13">
        <v>0</v>
      </c>
      <c r="AV10" s="15">
        <f t="shared" si="15"/>
        <v>0</v>
      </c>
      <c r="AW10" s="11">
        <v>25</v>
      </c>
      <c r="AX10" s="11"/>
      <c r="AY10" s="3"/>
      <c r="AZ10" s="8">
        <v>0.98699999999999999</v>
      </c>
      <c r="BA10" s="23">
        <f t="shared" si="16"/>
        <v>1</v>
      </c>
      <c r="BB10" s="8">
        <v>298.49200220893238</v>
      </c>
      <c r="BC10" s="9">
        <v>1.3</v>
      </c>
      <c r="BD10" s="2"/>
      <c r="BE10" s="2"/>
      <c r="BF10" s="15">
        <f t="shared" si="17"/>
        <v>0</v>
      </c>
      <c r="BG10" s="8">
        <v>8.9999999999999993E-3</v>
      </c>
      <c r="BH10" s="12">
        <f>$K$48</f>
        <v>0.58296565349252727</v>
      </c>
      <c r="BI10" s="15">
        <f t="shared" si="19"/>
        <v>0</v>
      </c>
      <c r="BJ10" s="11">
        <f t="shared" si="20"/>
        <v>309120</v>
      </c>
      <c r="BK10" s="2"/>
      <c r="BL10" s="15">
        <f t="shared" si="21"/>
        <v>0</v>
      </c>
      <c r="BM10" s="17">
        <v>0.03</v>
      </c>
      <c r="BN10" s="12">
        <f>$K$48</f>
        <v>0.58296565349252727</v>
      </c>
      <c r="BO10" s="15">
        <f t="shared" si="23"/>
        <v>0</v>
      </c>
      <c r="BP10" s="15">
        <f t="shared" si="24"/>
        <v>0</v>
      </c>
      <c r="BQ10" s="15">
        <f t="shared" si="25"/>
        <v>0</v>
      </c>
      <c r="BR10" s="8" t="s">
        <v>278</v>
      </c>
      <c r="BS10" s="8" t="s">
        <v>303</v>
      </c>
      <c r="BT10" s="11">
        <v>0</v>
      </c>
      <c r="BU10" s="11">
        <v>10000</v>
      </c>
      <c r="BV10" s="10" t="s">
        <v>321</v>
      </c>
      <c r="BW10" s="11">
        <v>20</v>
      </c>
      <c r="BX10" s="11"/>
      <c r="BY10" s="3"/>
      <c r="BZ10" s="17">
        <v>0.98</v>
      </c>
      <c r="CA10" s="17">
        <f t="shared" si="26"/>
        <v>0.9774977497749775</v>
      </c>
    </row>
    <row r="11" spans="1:79" x14ac:dyDescent="0.35">
      <c r="A11" t="s">
        <v>46</v>
      </c>
      <c r="B11" t="s">
        <v>9</v>
      </c>
      <c r="C11" t="s">
        <v>47</v>
      </c>
      <c r="D11" t="s">
        <v>48</v>
      </c>
      <c r="E11" t="s">
        <v>49</v>
      </c>
      <c r="F11" t="s">
        <v>50</v>
      </c>
      <c r="G11" s="2">
        <v>18.944742420000001</v>
      </c>
      <c r="H11" s="2">
        <v>72.950074349999994</v>
      </c>
      <c r="I11" s="8">
        <v>298.49200220893238</v>
      </c>
      <c r="J11" s="9">
        <v>1.3</v>
      </c>
      <c r="K11" s="2"/>
      <c r="L11" s="2"/>
      <c r="M11" s="15">
        <f t="shared" si="0"/>
        <v>0</v>
      </c>
      <c r="N11" s="8">
        <v>8.9999999999999993E-3</v>
      </c>
      <c r="O11" s="12">
        <f t="shared" ref="O11:O17" si="27">$K$48</f>
        <v>0.58296565349252727</v>
      </c>
      <c r="P11" s="15">
        <f t="shared" si="2"/>
        <v>0</v>
      </c>
      <c r="Q11" s="11">
        <f t="shared" si="3"/>
        <v>1344062.78187194</v>
      </c>
      <c r="R11" s="2"/>
      <c r="S11" s="15">
        <f t="shared" si="4"/>
        <v>0</v>
      </c>
      <c r="T11" s="12">
        <v>3.2500000000000001E-2</v>
      </c>
      <c r="U11" s="12">
        <f t="shared" ref="U11:U17" si="28">$K$48</f>
        <v>0.58296565349252727</v>
      </c>
      <c r="V11" s="15">
        <f t="shared" si="6"/>
        <v>0</v>
      </c>
      <c r="W11" s="15">
        <f t="shared" si="7"/>
        <v>0</v>
      </c>
      <c r="X11" s="15">
        <f t="shared" si="8"/>
        <v>0</v>
      </c>
      <c r="Y11" s="8" t="s">
        <v>278</v>
      </c>
      <c r="Z11" s="8" t="s">
        <v>303</v>
      </c>
      <c r="AA11" s="11">
        <v>0</v>
      </c>
      <c r="AB11" s="11">
        <v>10000</v>
      </c>
      <c r="AC11" s="10" t="s">
        <v>321</v>
      </c>
      <c r="AD11" s="11">
        <v>25</v>
      </c>
      <c r="AE11" s="11"/>
      <c r="AF11" s="3"/>
      <c r="AG11" s="17">
        <v>0.95</v>
      </c>
      <c r="AH11" s="17">
        <f t="shared" si="9"/>
        <v>0.74497449744974498</v>
      </c>
      <c r="AI11" s="11">
        <f t="shared" si="10"/>
        <v>1875.956183226798</v>
      </c>
      <c r="AJ11" s="3"/>
      <c r="AK11" s="15">
        <f t="shared" si="11"/>
        <v>0</v>
      </c>
      <c r="AL11" s="17">
        <v>0.04</v>
      </c>
      <c r="AM11" s="12">
        <f t="shared" ref="AM11:AM17" si="29">$K$48</f>
        <v>0.58296565349252727</v>
      </c>
      <c r="AN11" s="15">
        <f t="shared" si="13"/>
        <v>0</v>
      </c>
      <c r="AO11" s="8" t="s">
        <v>278</v>
      </c>
      <c r="AP11" s="8" t="s">
        <v>303</v>
      </c>
      <c r="AQ11" s="11">
        <v>0</v>
      </c>
      <c r="AR11" s="11">
        <v>10000</v>
      </c>
      <c r="AS11" s="3"/>
      <c r="AT11" s="20">
        <f t="shared" si="14"/>
        <v>1.1266278142965812E-6</v>
      </c>
      <c r="AU11" s="13">
        <v>0</v>
      </c>
      <c r="AV11" s="15">
        <f t="shared" si="15"/>
        <v>0</v>
      </c>
      <c r="AW11" s="11">
        <v>25</v>
      </c>
      <c r="AX11" s="11"/>
      <c r="AY11" s="3"/>
      <c r="AZ11" s="8">
        <v>0.98699999999999999</v>
      </c>
      <c r="BA11" s="23">
        <f t="shared" si="16"/>
        <v>1</v>
      </c>
      <c r="BB11" s="8">
        <v>298.49200220893238</v>
      </c>
      <c r="BC11" s="9">
        <v>1.3</v>
      </c>
      <c r="BD11" s="2"/>
      <c r="BE11" s="2"/>
      <c r="BF11" s="15">
        <f t="shared" si="17"/>
        <v>0</v>
      </c>
      <c r="BG11" s="8">
        <v>8.9999999999999993E-3</v>
      </c>
      <c r="BH11" s="12">
        <f t="shared" ref="BH11:BH17" si="30">$K$48</f>
        <v>0.58296565349252727</v>
      </c>
      <c r="BI11" s="15">
        <f t="shared" si="19"/>
        <v>0</v>
      </c>
      <c r="BJ11" s="11">
        <f t="shared" si="20"/>
        <v>309120</v>
      </c>
      <c r="BK11" s="2"/>
      <c r="BL11" s="15">
        <f t="shared" si="21"/>
        <v>0</v>
      </c>
      <c r="BM11" s="17">
        <v>0.03</v>
      </c>
      <c r="BN11" s="12">
        <f t="shared" ref="BN11:BN17" si="31">$K$48</f>
        <v>0.58296565349252727</v>
      </c>
      <c r="BO11" s="15">
        <f t="shared" si="23"/>
        <v>0</v>
      </c>
      <c r="BP11" s="15">
        <f t="shared" si="24"/>
        <v>0</v>
      </c>
      <c r="BQ11" s="15">
        <f t="shared" si="25"/>
        <v>0</v>
      </c>
      <c r="BR11" s="8" t="s">
        <v>278</v>
      </c>
      <c r="BS11" s="8" t="s">
        <v>303</v>
      </c>
      <c r="BT11" s="11">
        <v>0</v>
      </c>
      <c r="BU11" s="11">
        <v>10000</v>
      </c>
      <c r="BV11" s="10" t="s">
        <v>321</v>
      </c>
      <c r="BW11" s="11">
        <v>20</v>
      </c>
      <c r="BX11" s="11"/>
      <c r="BY11" s="3"/>
      <c r="BZ11" s="17">
        <v>0.98</v>
      </c>
      <c r="CA11" s="17">
        <f t="shared" si="26"/>
        <v>0.9774977497749775</v>
      </c>
    </row>
    <row r="12" spans="1:79" x14ac:dyDescent="0.35">
      <c r="A12" t="s">
        <v>51</v>
      </c>
      <c r="B12" t="s">
        <v>9</v>
      </c>
      <c r="C12" t="s">
        <v>52</v>
      </c>
      <c r="D12" t="s">
        <v>53</v>
      </c>
      <c r="E12" t="s">
        <v>54</v>
      </c>
      <c r="F12" t="s">
        <v>50</v>
      </c>
      <c r="G12" s="2">
        <v>22.256499399999999</v>
      </c>
      <c r="H12" s="2">
        <v>91.784941779999997</v>
      </c>
      <c r="I12" s="8">
        <v>298.49200220893238</v>
      </c>
      <c r="J12" s="9">
        <v>1.3</v>
      </c>
      <c r="K12" s="2"/>
      <c r="L12" s="2"/>
      <c r="M12" s="15">
        <f t="shared" si="0"/>
        <v>0</v>
      </c>
      <c r="N12" s="8">
        <v>8.9999999999999993E-3</v>
      </c>
      <c r="O12" s="12">
        <f t="shared" si="27"/>
        <v>0.58296565349252727</v>
      </c>
      <c r="P12" s="15">
        <f t="shared" si="2"/>
        <v>0</v>
      </c>
      <c r="Q12" s="11">
        <f t="shared" si="3"/>
        <v>1344062.78187194</v>
      </c>
      <c r="R12" s="2"/>
      <c r="S12" s="15">
        <f t="shared" si="4"/>
        <v>0</v>
      </c>
      <c r="T12" s="12">
        <v>3.2500000000000001E-2</v>
      </c>
      <c r="U12" s="12">
        <f t="shared" si="28"/>
        <v>0.58296565349252727</v>
      </c>
      <c r="V12" s="15">
        <f t="shared" si="6"/>
        <v>0</v>
      </c>
      <c r="W12" s="15">
        <f t="shared" si="7"/>
        <v>0</v>
      </c>
      <c r="X12" s="15">
        <f t="shared" si="8"/>
        <v>0</v>
      </c>
      <c r="Y12" s="8" t="s">
        <v>278</v>
      </c>
      <c r="Z12" s="8" t="s">
        <v>303</v>
      </c>
      <c r="AA12" s="11">
        <v>0</v>
      </c>
      <c r="AB12" s="11">
        <v>10000</v>
      </c>
      <c r="AC12" s="10" t="s">
        <v>321</v>
      </c>
      <c r="AD12" s="11">
        <v>25</v>
      </c>
      <c r="AE12" s="11"/>
      <c r="AF12" s="3"/>
      <c r="AG12" s="17">
        <v>0.95</v>
      </c>
      <c r="AH12" s="17">
        <f t="shared" si="9"/>
        <v>0.74497449744974498</v>
      </c>
      <c r="AI12" s="11">
        <f t="shared" si="10"/>
        <v>1875.956183226798</v>
      </c>
      <c r="AJ12" s="3"/>
      <c r="AK12" s="15">
        <f t="shared" si="11"/>
        <v>0</v>
      </c>
      <c r="AL12" s="17">
        <v>0.04</v>
      </c>
      <c r="AM12" s="12">
        <f t="shared" si="29"/>
        <v>0.58296565349252727</v>
      </c>
      <c r="AN12" s="15">
        <f t="shared" si="13"/>
        <v>0</v>
      </c>
      <c r="AO12" s="8" t="s">
        <v>278</v>
      </c>
      <c r="AP12" s="8" t="s">
        <v>303</v>
      </c>
      <c r="AQ12" s="11">
        <v>0</v>
      </c>
      <c r="AR12" s="11">
        <v>10000</v>
      </c>
      <c r="AS12" s="3"/>
      <c r="AT12" s="20">
        <f t="shared" si="14"/>
        <v>1.1266278142965812E-6</v>
      </c>
      <c r="AU12" s="13">
        <v>0</v>
      </c>
      <c r="AV12" s="15">
        <f t="shared" si="15"/>
        <v>0</v>
      </c>
      <c r="AW12" s="11">
        <v>25</v>
      </c>
      <c r="AX12" s="11"/>
      <c r="AY12" s="3"/>
      <c r="AZ12" s="8">
        <v>0.98699999999999999</v>
      </c>
      <c r="BA12" s="23">
        <f t="shared" si="16"/>
        <v>1</v>
      </c>
      <c r="BB12" s="8">
        <v>298.49200220893238</v>
      </c>
      <c r="BC12" s="9">
        <v>1.3</v>
      </c>
      <c r="BD12" s="2"/>
      <c r="BE12" s="2"/>
      <c r="BF12" s="15">
        <f t="shared" si="17"/>
        <v>0</v>
      </c>
      <c r="BG12" s="8">
        <v>8.9999999999999993E-3</v>
      </c>
      <c r="BH12" s="12">
        <f t="shared" si="30"/>
        <v>0.58296565349252727</v>
      </c>
      <c r="BI12" s="15">
        <f t="shared" si="19"/>
        <v>0</v>
      </c>
      <c r="BJ12" s="11">
        <f t="shared" si="20"/>
        <v>309120</v>
      </c>
      <c r="BK12" s="2"/>
      <c r="BL12" s="15">
        <f t="shared" si="21"/>
        <v>0</v>
      </c>
      <c r="BM12" s="17">
        <v>0.03</v>
      </c>
      <c r="BN12" s="12">
        <f t="shared" si="31"/>
        <v>0.58296565349252727</v>
      </c>
      <c r="BO12" s="15">
        <f t="shared" si="23"/>
        <v>0</v>
      </c>
      <c r="BP12" s="15">
        <f t="shared" si="24"/>
        <v>0</v>
      </c>
      <c r="BQ12" s="15">
        <f t="shared" si="25"/>
        <v>0</v>
      </c>
      <c r="BR12" s="8" t="s">
        <v>278</v>
      </c>
      <c r="BS12" s="8" t="s">
        <v>303</v>
      </c>
      <c r="BT12" s="11">
        <v>0</v>
      </c>
      <c r="BU12" s="11">
        <v>10000</v>
      </c>
      <c r="BV12" s="10" t="s">
        <v>321</v>
      </c>
      <c r="BW12" s="11">
        <v>20</v>
      </c>
      <c r="BX12" s="11"/>
      <c r="BY12" s="3"/>
      <c r="BZ12" s="17">
        <v>0.98</v>
      </c>
      <c r="CA12" s="17">
        <f t="shared" si="26"/>
        <v>0.9774977497749775</v>
      </c>
    </row>
    <row r="13" spans="1:79" x14ac:dyDescent="0.35">
      <c r="A13" t="s">
        <v>55</v>
      </c>
      <c r="B13" t="s">
        <v>9</v>
      </c>
      <c r="C13" t="s">
        <v>56</v>
      </c>
      <c r="D13" t="s">
        <v>57</v>
      </c>
      <c r="E13" t="s">
        <v>58</v>
      </c>
      <c r="F13" t="s">
        <v>59</v>
      </c>
      <c r="G13" s="2">
        <v>1.2924510250000001</v>
      </c>
      <c r="H13" s="2">
        <v>103.63954649999999</v>
      </c>
      <c r="I13" s="8">
        <v>298.49200220893238</v>
      </c>
      <c r="J13" s="9">
        <v>1.3</v>
      </c>
      <c r="K13" s="2"/>
      <c r="L13" s="2"/>
      <c r="M13" s="15">
        <f t="shared" si="0"/>
        <v>0</v>
      </c>
      <c r="N13" s="8">
        <v>8.9999999999999993E-3</v>
      </c>
      <c r="O13" s="12">
        <f t="shared" si="27"/>
        <v>0.58296565349252727</v>
      </c>
      <c r="P13" s="15">
        <f t="shared" si="2"/>
        <v>0</v>
      </c>
      <c r="Q13" s="11">
        <f t="shared" si="3"/>
        <v>1344062.78187194</v>
      </c>
      <c r="R13" s="2"/>
      <c r="S13" s="15">
        <f t="shared" si="4"/>
        <v>0</v>
      </c>
      <c r="T13" s="12">
        <v>3.2500000000000001E-2</v>
      </c>
      <c r="U13" s="12">
        <f t="shared" si="28"/>
        <v>0.58296565349252727</v>
      </c>
      <c r="V13" s="15">
        <f t="shared" si="6"/>
        <v>0</v>
      </c>
      <c r="W13" s="15">
        <f t="shared" si="7"/>
        <v>0</v>
      </c>
      <c r="X13" s="15">
        <f t="shared" si="8"/>
        <v>0</v>
      </c>
      <c r="Y13" s="8" t="s">
        <v>278</v>
      </c>
      <c r="Z13" s="8" t="s">
        <v>303</v>
      </c>
      <c r="AA13" s="11">
        <v>0</v>
      </c>
      <c r="AB13" s="11">
        <v>10000</v>
      </c>
      <c r="AC13" s="10" t="s">
        <v>321</v>
      </c>
      <c r="AD13" s="11">
        <v>25</v>
      </c>
      <c r="AE13" s="11"/>
      <c r="AF13" s="3"/>
      <c r="AG13" s="17">
        <v>0.95</v>
      </c>
      <c r="AH13" s="17">
        <f t="shared" si="9"/>
        <v>0.74497449744974498</v>
      </c>
      <c r="AI13" s="11">
        <f t="shared" si="10"/>
        <v>1875.956183226798</v>
      </c>
      <c r="AJ13" s="3"/>
      <c r="AK13" s="15">
        <f t="shared" si="11"/>
        <v>0</v>
      </c>
      <c r="AL13" s="17">
        <v>0.04</v>
      </c>
      <c r="AM13" s="12">
        <f t="shared" si="29"/>
        <v>0.58296565349252727</v>
      </c>
      <c r="AN13" s="15">
        <f t="shared" si="13"/>
        <v>0</v>
      </c>
      <c r="AO13" s="8" t="s">
        <v>278</v>
      </c>
      <c r="AP13" s="8" t="s">
        <v>303</v>
      </c>
      <c r="AQ13" s="11">
        <v>0</v>
      </c>
      <c r="AR13" s="11">
        <v>10000</v>
      </c>
      <c r="AS13" s="3"/>
      <c r="AT13" s="20">
        <f t="shared" si="14"/>
        <v>1.1266278142965812E-6</v>
      </c>
      <c r="AU13" s="13">
        <v>0</v>
      </c>
      <c r="AV13" s="15">
        <f t="shared" si="15"/>
        <v>0</v>
      </c>
      <c r="AW13" s="11">
        <v>25</v>
      </c>
      <c r="AX13" s="11"/>
      <c r="AY13" s="3"/>
      <c r="AZ13" s="8">
        <v>0.98699999999999999</v>
      </c>
      <c r="BA13" s="23">
        <f t="shared" si="16"/>
        <v>1</v>
      </c>
      <c r="BB13" s="8">
        <v>298.49200220893238</v>
      </c>
      <c r="BC13" s="9">
        <v>1.3</v>
      </c>
      <c r="BD13" s="2"/>
      <c r="BE13" s="2"/>
      <c r="BF13" s="15">
        <f t="shared" si="17"/>
        <v>0</v>
      </c>
      <c r="BG13" s="8">
        <v>8.9999999999999993E-3</v>
      </c>
      <c r="BH13" s="12">
        <f t="shared" si="30"/>
        <v>0.58296565349252727</v>
      </c>
      <c r="BI13" s="15">
        <f t="shared" si="19"/>
        <v>0</v>
      </c>
      <c r="BJ13" s="11">
        <f t="shared" si="20"/>
        <v>309120</v>
      </c>
      <c r="BK13" s="2"/>
      <c r="BL13" s="15">
        <f t="shared" si="21"/>
        <v>0</v>
      </c>
      <c r="BM13" s="17">
        <v>0.03</v>
      </c>
      <c r="BN13" s="12">
        <f t="shared" si="31"/>
        <v>0.58296565349252727</v>
      </c>
      <c r="BO13" s="15">
        <f t="shared" si="23"/>
        <v>0</v>
      </c>
      <c r="BP13" s="15">
        <f t="shared" si="24"/>
        <v>0</v>
      </c>
      <c r="BQ13" s="15">
        <f t="shared" si="25"/>
        <v>0</v>
      </c>
      <c r="BR13" s="8" t="s">
        <v>278</v>
      </c>
      <c r="BS13" s="8" t="s">
        <v>303</v>
      </c>
      <c r="BT13" s="11">
        <v>0</v>
      </c>
      <c r="BU13" s="11">
        <v>10000</v>
      </c>
      <c r="BV13" s="10" t="s">
        <v>321</v>
      </c>
      <c r="BW13" s="11">
        <v>20</v>
      </c>
      <c r="BX13" s="11"/>
      <c r="BY13" s="3"/>
      <c r="BZ13" s="17">
        <v>0.98</v>
      </c>
      <c r="CA13" s="17">
        <f t="shared" si="26"/>
        <v>0.9774977497749775</v>
      </c>
    </row>
    <row r="14" spans="1:79" x14ac:dyDescent="0.35">
      <c r="A14" t="s">
        <v>60</v>
      </c>
      <c r="B14" t="s">
        <v>9</v>
      </c>
      <c r="C14" t="s">
        <v>61</v>
      </c>
      <c r="D14" t="s">
        <v>62</v>
      </c>
      <c r="E14" t="s">
        <v>63</v>
      </c>
      <c r="F14" t="s">
        <v>59</v>
      </c>
      <c r="G14" s="2">
        <v>-0.88613326299999995</v>
      </c>
      <c r="H14" s="2">
        <v>131.27111149999999</v>
      </c>
      <c r="I14" s="8">
        <v>298.49200220893238</v>
      </c>
      <c r="J14" s="9">
        <v>1.3</v>
      </c>
      <c r="K14" s="2"/>
      <c r="L14" s="2"/>
      <c r="M14" s="15">
        <f t="shared" si="0"/>
        <v>0</v>
      </c>
      <c r="N14" s="8">
        <v>8.9999999999999993E-3</v>
      </c>
      <c r="O14" s="12">
        <f t="shared" si="27"/>
        <v>0.58296565349252727</v>
      </c>
      <c r="P14" s="15">
        <f t="shared" si="2"/>
        <v>0</v>
      </c>
      <c r="Q14" s="11">
        <f t="shared" si="3"/>
        <v>1344062.78187194</v>
      </c>
      <c r="R14" s="2"/>
      <c r="S14" s="15">
        <f t="shared" si="4"/>
        <v>0</v>
      </c>
      <c r="T14" s="12">
        <v>3.2500000000000001E-2</v>
      </c>
      <c r="U14" s="12">
        <f t="shared" si="28"/>
        <v>0.58296565349252727</v>
      </c>
      <c r="V14" s="15">
        <f t="shared" si="6"/>
        <v>0</v>
      </c>
      <c r="W14" s="15">
        <f t="shared" si="7"/>
        <v>0</v>
      </c>
      <c r="X14" s="15">
        <f t="shared" si="8"/>
        <v>0</v>
      </c>
      <c r="Y14" s="8" t="s">
        <v>278</v>
      </c>
      <c r="Z14" s="8" t="s">
        <v>303</v>
      </c>
      <c r="AA14" s="11">
        <v>0</v>
      </c>
      <c r="AB14" s="11">
        <v>10000</v>
      </c>
      <c r="AC14" s="10" t="s">
        <v>321</v>
      </c>
      <c r="AD14" s="11">
        <v>25</v>
      </c>
      <c r="AE14" s="11"/>
      <c r="AF14" s="3"/>
      <c r="AG14" s="17">
        <v>0.95</v>
      </c>
      <c r="AH14" s="17">
        <f t="shared" si="9"/>
        <v>0.74497449744974498</v>
      </c>
      <c r="AI14" s="11">
        <f t="shared" si="10"/>
        <v>1875.956183226798</v>
      </c>
      <c r="AJ14" s="3"/>
      <c r="AK14" s="15">
        <f t="shared" si="11"/>
        <v>0</v>
      </c>
      <c r="AL14" s="17">
        <v>0.04</v>
      </c>
      <c r="AM14" s="12">
        <f t="shared" si="29"/>
        <v>0.58296565349252727</v>
      </c>
      <c r="AN14" s="15">
        <f t="shared" si="13"/>
        <v>0</v>
      </c>
      <c r="AO14" s="8" t="s">
        <v>278</v>
      </c>
      <c r="AP14" s="8" t="s">
        <v>303</v>
      </c>
      <c r="AQ14" s="11">
        <v>0</v>
      </c>
      <c r="AR14" s="11">
        <v>10000</v>
      </c>
      <c r="AS14" s="3"/>
      <c r="AT14" s="20">
        <f t="shared" si="14"/>
        <v>1.1266278142965812E-6</v>
      </c>
      <c r="AU14" s="13">
        <v>0</v>
      </c>
      <c r="AV14" s="15">
        <f t="shared" si="15"/>
        <v>0</v>
      </c>
      <c r="AW14" s="11">
        <v>25</v>
      </c>
      <c r="AX14" s="11"/>
      <c r="AY14" s="3"/>
      <c r="AZ14" s="8">
        <v>0.98699999999999999</v>
      </c>
      <c r="BA14" s="23">
        <f t="shared" si="16"/>
        <v>1</v>
      </c>
      <c r="BB14" s="8">
        <v>298.49200220893238</v>
      </c>
      <c r="BC14" s="9">
        <v>1.3</v>
      </c>
      <c r="BD14" s="2"/>
      <c r="BE14" s="2"/>
      <c r="BF14" s="15">
        <f t="shared" si="17"/>
        <v>0</v>
      </c>
      <c r="BG14" s="8">
        <v>8.9999999999999993E-3</v>
      </c>
      <c r="BH14" s="12">
        <f t="shared" si="30"/>
        <v>0.58296565349252727</v>
      </c>
      <c r="BI14" s="15">
        <f t="shared" si="19"/>
        <v>0</v>
      </c>
      <c r="BJ14" s="11">
        <f t="shared" si="20"/>
        <v>309120</v>
      </c>
      <c r="BK14" s="2"/>
      <c r="BL14" s="15">
        <f t="shared" si="21"/>
        <v>0</v>
      </c>
      <c r="BM14" s="17">
        <v>0.03</v>
      </c>
      <c r="BN14" s="12">
        <f t="shared" si="31"/>
        <v>0.58296565349252727</v>
      </c>
      <c r="BO14" s="15">
        <f t="shared" si="23"/>
        <v>0</v>
      </c>
      <c r="BP14" s="15">
        <f t="shared" si="24"/>
        <v>0</v>
      </c>
      <c r="BQ14" s="15">
        <f t="shared" si="25"/>
        <v>0</v>
      </c>
      <c r="BR14" s="8" t="s">
        <v>278</v>
      </c>
      <c r="BS14" s="8" t="s">
        <v>303</v>
      </c>
      <c r="BT14" s="11">
        <v>0</v>
      </c>
      <c r="BU14" s="11">
        <v>10000</v>
      </c>
      <c r="BV14" s="10" t="s">
        <v>321</v>
      </c>
      <c r="BW14" s="11">
        <v>20</v>
      </c>
      <c r="BX14" s="11"/>
      <c r="BY14" s="3"/>
      <c r="BZ14" s="17">
        <v>0.98</v>
      </c>
      <c r="CA14" s="17">
        <f t="shared" si="26"/>
        <v>0.9774977497749775</v>
      </c>
    </row>
    <row r="15" spans="1:79" x14ac:dyDescent="0.35">
      <c r="A15" t="s">
        <v>64</v>
      </c>
      <c r="B15" t="s">
        <v>9</v>
      </c>
      <c r="C15" t="s">
        <v>65</v>
      </c>
      <c r="D15" t="s">
        <v>66</v>
      </c>
      <c r="E15" t="s">
        <v>67</v>
      </c>
      <c r="F15" t="s">
        <v>68</v>
      </c>
      <c r="G15" s="2">
        <v>31.331849340000002</v>
      </c>
      <c r="H15" s="2">
        <v>121.63780029999999</v>
      </c>
      <c r="I15" s="8">
        <v>298.49200220893238</v>
      </c>
      <c r="J15" s="9">
        <v>1.3</v>
      </c>
      <c r="K15" s="2"/>
      <c r="L15" s="2"/>
      <c r="M15" s="15">
        <f t="shared" si="0"/>
        <v>0</v>
      </c>
      <c r="N15" s="8">
        <v>8.9999999999999993E-3</v>
      </c>
      <c r="O15" s="12">
        <f t="shared" si="27"/>
        <v>0.58296565349252727</v>
      </c>
      <c r="P15" s="15">
        <f t="shared" si="2"/>
        <v>0</v>
      </c>
      <c r="Q15" s="11">
        <f t="shared" si="3"/>
        <v>1344062.78187194</v>
      </c>
      <c r="R15" s="2"/>
      <c r="S15" s="15">
        <f t="shared" si="4"/>
        <v>0</v>
      </c>
      <c r="T15" s="12">
        <v>3.2500000000000001E-2</v>
      </c>
      <c r="U15" s="12">
        <f t="shared" si="28"/>
        <v>0.58296565349252727</v>
      </c>
      <c r="V15" s="15">
        <f t="shared" si="6"/>
        <v>0</v>
      </c>
      <c r="W15" s="15">
        <f t="shared" si="7"/>
        <v>0</v>
      </c>
      <c r="X15" s="15">
        <f t="shared" si="8"/>
        <v>0</v>
      </c>
      <c r="Y15" s="8" t="s">
        <v>278</v>
      </c>
      <c r="Z15" s="8" t="s">
        <v>303</v>
      </c>
      <c r="AA15" s="11">
        <v>0</v>
      </c>
      <c r="AB15" s="11">
        <v>10000</v>
      </c>
      <c r="AC15" s="10" t="s">
        <v>321</v>
      </c>
      <c r="AD15" s="11">
        <v>25</v>
      </c>
      <c r="AE15" s="11"/>
      <c r="AF15" s="3"/>
      <c r="AG15" s="17">
        <v>0.95</v>
      </c>
      <c r="AH15" s="17">
        <f t="shared" si="9"/>
        <v>0.74497449744974498</v>
      </c>
      <c r="AI15" s="11">
        <f t="shared" si="10"/>
        <v>1875.956183226798</v>
      </c>
      <c r="AJ15" s="3"/>
      <c r="AK15" s="15">
        <f t="shared" si="11"/>
        <v>0</v>
      </c>
      <c r="AL15" s="17">
        <v>0.04</v>
      </c>
      <c r="AM15" s="12">
        <f t="shared" si="29"/>
        <v>0.58296565349252727</v>
      </c>
      <c r="AN15" s="15">
        <f t="shared" si="13"/>
        <v>0</v>
      </c>
      <c r="AO15" s="8" t="s">
        <v>278</v>
      </c>
      <c r="AP15" s="8" t="s">
        <v>303</v>
      </c>
      <c r="AQ15" s="11">
        <v>0</v>
      </c>
      <c r="AR15" s="11">
        <v>10000</v>
      </c>
      <c r="AS15" s="3"/>
      <c r="AT15" s="20">
        <f t="shared" si="14"/>
        <v>1.1266278142965812E-6</v>
      </c>
      <c r="AU15" s="13">
        <v>0</v>
      </c>
      <c r="AV15" s="15">
        <f t="shared" si="15"/>
        <v>0</v>
      </c>
      <c r="AW15" s="11">
        <v>25</v>
      </c>
      <c r="AX15" s="11"/>
      <c r="AY15" s="3"/>
      <c r="AZ15" s="8">
        <v>0.98699999999999999</v>
      </c>
      <c r="BA15" s="23">
        <f t="shared" si="16"/>
        <v>1</v>
      </c>
      <c r="BB15" s="8">
        <v>298.49200220893238</v>
      </c>
      <c r="BC15" s="9">
        <v>1.3</v>
      </c>
      <c r="BD15" s="2"/>
      <c r="BE15" s="2"/>
      <c r="BF15" s="15">
        <f t="shared" si="17"/>
        <v>0</v>
      </c>
      <c r="BG15" s="8">
        <v>8.9999999999999993E-3</v>
      </c>
      <c r="BH15" s="12">
        <f t="shared" si="30"/>
        <v>0.58296565349252727</v>
      </c>
      <c r="BI15" s="15">
        <f t="shared" si="19"/>
        <v>0</v>
      </c>
      <c r="BJ15" s="11">
        <f t="shared" si="20"/>
        <v>309120</v>
      </c>
      <c r="BK15" s="2"/>
      <c r="BL15" s="15">
        <f t="shared" si="21"/>
        <v>0</v>
      </c>
      <c r="BM15" s="17">
        <v>0.03</v>
      </c>
      <c r="BN15" s="12">
        <f t="shared" si="31"/>
        <v>0.58296565349252727</v>
      </c>
      <c r="BO15" s="15">
        <f t="shared" si="23"/>
        <v>0</v>
      </c>
      <c r="BP15" s="15">
        <f t="shared" si="24"/>
        <v>0</v>
      </c>
      <c r="BQ15" s="15">
        <f t="shared" si="25"/>
        <v>0</v>
      </c>
      <c r="BR15" s="8" t="s">
        <v>278</v>
      </c>
      <c r="BS15" s="8" t="s">
        <v>303</v>
      </c>
      <c r="BT15" s="11">
        <v>0</v>
      </c>
      <c r="BU15" s="11">
        <v>10000</v>
      </c>
      <c r="BV15" s="10" t="s">
        <v>321</v>
      </c>
      <c r="BW15" s="11">
        <v>20</v>
      </c>
      <c r="BX15" s="11"/>
      <c r="BY15" s="3"/>
      <c r="BZ15" s="17">
        <v>0.98</v>
      </c>
      <c r="CA15" s="17">
        <f t="shared" si="26"/>
        <v>0.9774977497749775</v>
      </c>
    </row>
    <row r="16" spans="1:79" x14ac:dyDescent="0.35">
      <c r="A16" t="s">
        <v>69</v>
      </c>
      <c r="B16" t="s">
        <v>9</v>
      </c>
      <c r="C16" t="s">
        <v>70</v>
      </c>
      <c r="D16" t="s">
        <v>71</v>
      </c>
      <c r="E16" t="s">
        <v>72</v>
      </c>
      <c r="F16" t="s">
        <v>68</v>
      </c>
      <c r="G16" s="2">
        <v>35.477499450000003</v>
      </c>
      <c r="H16" s="2">
        <v>139.67820470000001</v>
      </c>
      <c r="I16" s="8">
        <v>298.49200220893238</v>
      </c>
      <c r="J16" s="9">
        <v>1.3</v>
      </c>
      <c r="K16" s="2"/>
      <c r="L16" s="2"/>
      <c r="M16" s="15">
        <f t="shared" si="0"/>
        <v>0</v>
      </c>
      <c r="N16" s="8">
        <v>8.9999999999999993E-3</v>
      </c>
      <c r="O16" s="12">
        <f t="shared" si="27"/>
        <v>0.58296565349252727</v>
      </c>
      <c r="P16" s="15">
        <f t="shared" si="2"/>
        <v>0</v>
      </c>
      <c r="Q16" s="11">
        <f t="shared" si="3"/>
        <v>1344062.78187194</v>
      </c>
      <c r="R16" s="2"/>
      <c r="S16" s="15">
        <f t="shared" si="4"/>
        <v>0</v>
      </c>
      <c r="T16" s="12">
        <v>3.2500000000000001E-2</v>
      </c>
      <c r="U16" s="12">
        <f t="shared" si="28"/>
        <v>0.58296565349252727</v>
      </c>
      <c r="V16" s="15">
        <f t="shared" si="6"/>
        <v>0</v>
      </c>
      <c r="W16" s="15">
        <f t="shared" si="7"/>
        <v>0</v>
      </c>
      <c r="X16" s="15">
        <f t="shared" si="8"/>
        <v>0</v>
      </c>
      <c r="Y16" s="8" t="s">
        <v>278</v>
      </c>
      <c r="Z16" s="8" t="s">
        <v>303</v>
      </c>
      <c r="AA16" s="11">
        <v>0</v>
      </c>
      <c r="AB16" s="11">
        <v>10000</v>
      </c>
      <c r="AC16" s="10" t="s">
        <v>321</v>
      </c>
      <c r="AD16" s="11">
        <v>25</v>
      </c>
      <c r="AE16" s="11"/>
      <c r="AF16" s="3"/>
      <c r="AG16" s="17">
        <v>0.95</v>
      </c>
      <c r="AH16" s="17">
        <f t="shared" si="9"/>
        <v>0.74497449744974498</v>
      </c>
      <c r="AI16" s="11">
        <f t="shared" si="10"/>
        <v>1875.956183226798</v>
      </c>
      <c r="AJ16" s="3"/>
      <c r="AK16" s="15">
        <f t="shared" si="11"/>
        <v>0</v>
      </c>
      <c r="AL16" s="17">
        <v>0.04</v>
      </c>
      <c r="AM16" s="12">
        <f t="shared" si="29"/>
        <v>0.58296565349252727</v>
      </c>
      <c r="AN16" s="15">
        <f t="shared" si="13"/>
        <v>0</v>
      </c>
      <c r="AO16" s="8" t="s">
        <v>278</v>
      </c>
      <c r="AP16" s="8" t="s">
        <v>303</v>
      </c>
      <c r="AQ16" s="11">
        <v>0</v>
      </c>
      <c r="AR16" s="11">
        <v>10000</v>
      </c>
      <c r="AS16" s="3"/>
      <c r="AT16" s="20">
        <f t="shared" si="14"/>
        <v>1.1266278142965812E-6</v>
      </c>
      <c r="AU16" s="13">
        <v>0</v>
      </c>
      <c r="AV16" s="15">
        <f t="shared" si="15"/>
        <v>0</v>
      </c>
      <c r="AW16" s="11">
        <v>25</v>
      </c>
      <c r="AX16" s="11"/>
      <c r="AY16" s="3"/>
      <c r="AZ16" s="8">
        <v>0.98699999999999999</v>
      </c>
      <c r="BA16" s="23">
        <f t="shared" si="16"/>
        <v>1</v>
      </c>
      <c r="BB16" s="8">
        <v>298.49200220893238</v>
      </c>
      <c r="BC16" s="9">
        <v>1.3</v>
      </c>
      <c r="BD16" s="2"/>
      <c r="BE16" s="2"/>
      <c r="BF16" s="15">
        <f t="shared" si="17"/>
        <v>0</v>
      </c>
      <c r="BG16" s="8">
        <v>8.9999999999999993E-3</v>
      </c>
      <c r="BH16" s="12">
        <f t="shared" si="30"/>
        <v>0.58296565349252727</v>
      </c>
      <c r="BI16" s="15">
        <f t="shared" si="19"/>
        <v>0</v>
      </c>
      <c r="BJ16" s="11">
        <f t="shared" si="20"/>
        <v>309120</v>
      </c>
      <c r="BK16" s="2"/>
      <c r="BL16" s="15">
        <f t="shared" si="21"/>
        <v>0</v>
      </c>
      <c r="BM16" s="17">
        <v>0.03</v>
      </c>
      <c r="BN16" s="12">
        <f t="shared" si="31"/>
        <v>0.58296565349252727</v>
      </c>
      <c r="BO16" s="15">
        <f t="shared" si="23"/>
        <v>0</v>
      </c>
      <c r="BP16" s="15">
        <f t="shared" si="24"/>
        <v>0</v>
      </c>
      <c r="BQ16" s="15">
        <f t="shared" si="25"/>
        <v>0</v>
      </c>
      <c r="BR16" s="8" t="s">
        <v>278</v>
      </c>
      <c r="BS16" s="8" t="s">
        <v>303</v>
      </c>
      <c r="BT16" s="11">
        <v>0</v>
      </c>
      <c r="BU16" s="11">
        <v>10000</v>
      </c>
      <c r="BV16" s="10" t="s">
        <v>321</v>
      </c>
      <c r="BW16" s="11">
        <v>20</v>
      </c>
      <c r="BX16" s="11"/>
      <c r="BY16" s="3"/>
      <c r="BZ16" s="17">
        <v>0.98</v>
      </c>
      <c r="CA16" s="17">
        <f t="shared" si="26"/>
        <v>0.9774977497749775</v>
      </c>
    </row>
    <row r="17" spans="1:79" x14ac:dyDescent="0.35">
      <c r="A17" t="s">
        <v>73</v>
      </c>
      <c r="B17" t="s">
        <v>9</v>
      </c>
      <c r="C17" t="s">
        <v>74</v>
      </c>
      <c r="D17" t="s">
        <v>75</v>
      </c>
      <c r="E17" t="s">
        <v>76</v>
      </c>
      <c r="F17" t="s">
        <v>59</v>
      </c>
      <c r="G17" s="2">
        <v>20.71420444</v>
      </c>
      <c r="H17" s="2">
        <v>106.7809084</v>
      </c>
      <c r="I17" s="8">
        <v>298.49200220893238</v>
      </c>
      <c r="J17" s="9">
        <v>1.3</v>
      </c>
      <c r="K17" s="2"/>
      <c r="L17" s="2"/>
      <c r="M17" s="15">
        <f t="shared" si="0"/>
        <v>0</v>
      </c>
      <c r="N17" s="8">
        <v>8.9999999999999993E-3</v>
      </c>
      <c r="O17" s="12">
        <f t="shared" si="27"/>
        <v>0.58296565349252727</v>
      </c>
      <c r="P17" s="15">
        <f t="shared" si="2"/>
        <v>0</v>
      </c>
      <c r="Q17" s="11">
        <f t="shared" si="3"/>
        <v>1344062.78187194</v>
      </c>
      <c r="R17" s="2"/>
      <c r="S17" s="15">
        <f t="shared" si="4"/>
        <v>0</v>
      </c>
      <c r="T17" s="12">
        <v>3.2500000000000001E-2</v>
      </c>
      <c r="U17" s="12">
        <f t="shared" si="28"/>
        <v>0.58296565349252727</v>
      </c>
      <c r="V17" s="15">
        <f t="shared" si="6"/>
        <v>0</v>
      </c>
      <c r="W17" s="15">
        <f t="shared" si="7"/>
        <v>0</v>
      </c>
      <c r="X17" s="15">
        <f t="shared" si="8"/>
        <v>0</v>
      </c>
      <c r="Y17" s="8" t="s">
        <v>278</v>
      </c>
      <c r="Z17" s="8" t="s">
        <v>303</v>
      </c>
      <c r="AA17" s="11">
        <v>0</v>
      </c>
      <c r="AB17" s="11">
        <v>10000</v>
      </c>
      <c r="AC17" s="10" t="s">
        <v>321</v>
      </c>
      <c r="AD17" s="11">
        <v>25</v>
      </c>
      <c r="AE17" s="11"/>
      <c r="AF17" s="3"/>
      <c r="AG17" s="17">
        <v>0.95</v>
      </c>
      <c r="AH17" s="17">
        <f t="shared" si="9"/>
        <v>0.74497449744974498</v>
      </c>
      <c r="AI17" s="11">
        <f t="shared" si="10"/>
        <v>1875.956183226798</v>
      </c>
      <c r="AJ17" s="3"/>
      <c r="AK17" s="15">
        <f t="shared" si="11"/>
        <v>0</v>
      </c>
      <c r="AL17" s="17">
        <v>0.04</v>
      </c>
      <c r="AM17" s="12">
        <f t="shared" si="29"/>
        <v>0.58296565349252727</v>
      </c>
      <c r="AN17" s="15">
        <f t="shared" si="13"/>
        <v>0</v>
      </c>
      <c r="AO17" s="8" t="s">
        <v>278</v>
      </c>
      <c r="AP17" s="8" t="s">
        <v>303</v>
      </c>
      <c r="AQ17" s="11">
        <v>0</v>
      </c>
      <c r="AR17" s="11">
        <v>10000</v>
      </c>
      <c r="AS17" s="3"/>
      <c r="AT17" s="20">
        <f t="shared" si="14"/>
        <v>1.1266278142965812E-6</v>
      </c>
      <c r="AU17" s="13">
        <v>0</v>
      </c>
      <c r="AV17" s="15">
        <f t="shared" si="15"/>
        <v>0</v>
      </c>
      <c r="AW17" s="11">
        <v>25</v>
      </c>
      <c r="AX17" s="11"/>
      <c r="AY17" s="3"/>
      <c r="AZ17" s="8">
        <v>0.98699999999999999</v>
      </c>
      <c r="BA17" s="23">
        <f t="shared" si="16"/>
        <v>1</v>
      </c>
      <c r="BB17" s="8">
        <v>298.49200220893238</v>
      </c>
      <c r="BC17" s="9">
        <v>1.3</v>
      </c>
      <c r="BD17" s="2"/>
      <c r="BE17" s="2"/>
      <c r="BF17" s="15">
        <f t="shared" si="17"/>
        <v>0</v>
      </c>
      <c r="BG17" s="8">
        <v>8.9999999999999993E-3</v>
      </c>
      <c r="BH17" s="12">
        <f t="shared" si="30"/>
        <v>0.58296565349252727</v>
      </c>
      <c r="BI17" s="15">
        <f t="shared" si="19"/>
        <v>0</v>
      </c>
      <c r="BJ17" s="11">
        <f t="shared" si="20"/>
        <v>309120</v>
      </c>
      <c r="BK17" s="2"/>
      <c r="BL17" s="15">
        <f t="shared" si="21"/>
        <v>0</v>
      </c>
      <c r="BM17" s="17">
        <v>0.03</v>
      </c>
      <c r="BN17" s="12">
        <f t="shared" si="31"/>
        <v>0.58296565349252727</v>
      </c>
      <c r="BO17" s="15">
        <f t="shared" si="23"/>
        <v>0</v>
      </c>
      <c r="BP17" s="15">
        <f t="shared" si="24"/>
        <v>0</v>
      </c>
      <c r="BQ17" s="15">
        <f t="shared" si="25"/>
        <v>0</v>
      </c>
      <c r="BR17" s="8" t="s">
        <v>278</v>
      </c>
      <c r="BS17" s="8" t="s">
        <v>303</v>
      </c>
      <c r="BT17" s="11">
        <v>0</v>
      </c>
      <c r="BU17" s="11">
        <v>10000</v>
      </c>
      <c r="BV17" s="10" t="s">
        <v>321</v>
      </c>
      <c r="BW17" s="11">
        <v>20</v>
      </c>
      <c r="BX17" s="11"/>
      <c r="BY17" s="3"/>
      <c r="BZ17" s="17">
        <v>0.98</v>
      </c>
      <c r="CA17" s="17">
        <f t="shared" si="26"/>
        <v>0.9774977497749775</v>
      </c>
    </row>
    <row r="18" spans="1:79" x14ac:dyDescent="0.35">
      <c r="A18" t="s">
        <v>77</v>
      </c>
      <c r="B18" t="s">
        <v>9</v>
      </c>
      <c r="C18" t="s">
        <v>78</v>
      </c>
      <c r="D18" t="s">
        <v>79</v>
      </c>
      <c r="E18" t="s">
        <v>80</v>
      </c>
      <c r="F18" t="s">
        <v>81</v>
      </c>
      <c r="G18" s="2">
        <v>-34.453054180000002</v>
      </c>
      <c r="H18" s="2">
        <v>150.89914529999999</v>
      </c>
      <c r="I18" s="8">
        <v>298.49200220893238</v>
      </c>
      <c r="J18" s="9">
        <v>1.3</v>
      </c>
      <c r="K18" s="2"/>
      <c r="L18" s="2"/>
      <c r="M18" s="15">
        <f t="shared" si="0"/>
        <v>0</v>
      </c>
      <c r="N18" s="8">
        <v>8.9999999999999993E-3</v>
      </c>
      <c r="O18" s="12">
        <f>$K$49</f>
        <v>0.8721606300502085</v>
      </c>
      <c r="P18" s="15">
        <f t="shared" si="2"/>
        <v>0</v>
      </c>
      <c r="Q18" s="11">
        <f t="shared" si="3"/>
        <v>1344062.78187194</v>
      </c>
      <c r="R18" s="2"/>
      <c r="S18" s="15">
        <f t="shared" si="4"/>
        <v>0</v>
      </c>
      <c r="T18" s="12">
        <v>3.2500000000000001E-2</v>
      </c>
      <c r="U18" s="12">
        <f>$K$49</f>
        <v>0.8721606300502085</v>
      </c>
      <c r="V18" s="15">
        <f t="shared" si="6"/>
        <v>0</v>
      </c>
      <c r="W18" s="15">
        <f t="shared" si="7"/>
        <v>0</v>
      </c>
      <c r="X18" s="15">
        <f t="shared" si="8"/>
        <v>0</v>
      </c>
      <c r="Y18" s="8" t="s">
        <v>278</v>
      </c>
      <c r="Z18" s="8" t="s">
        <v>303</v>
      </c>
      <c r="AA18" s="11">
        <v>0</v>
      </c>
      <c r="AB18" s="11">
        <v>10000</v>
      </c>
      <c r="AC18" s="10" t="s">
        <v>321</v>
      </c>
      <c r="AD18" s="11">
        <v>25</v>
      </c>
      <c r="AE18" s="11"/>
      <c r="AF18" s="3"/>
      <c r="AG18" s="17">
        <v>0.95</v>
      </c>
      <c r="AH18" s="17">
        <f t="shared" si="9"/>
        <v>0.74497449744974498</v>
      </c>
      <c r="AI18" s="11">
        <f t="shared" si="10"/>
        <v>1875.956183226798</v>
      </c>
      <c r="AJ18" s="3"/>
      <c r="AK18" s="15">
        <f t="shared" si="11"/>
        <v>0</v>
      </c>
      <c r="AL18" s="17">
        <v>0.04</v>
      </c>
      <c r="AM18" s="12">
        <f>$K$49</f>
        <v>0.8721606300502085</v>
      </c>
      <c r="AN18" s="15">
        <f t="shared" si="13"/>
        <v>0</v>
      </c>
      <c r="AO18" s="8" t="s">
        <v>278</v>
      </c>
      <c r="AP18" s="8" t="s">
        <v>303</v>
      </c>
      <c r="AQ18" s="11">
        <v>0</v>
      </c>
      <c r="AR18" s="11">
        <v>10000</v>
      </c>
      <c r="AS18" s="3"/>
      <c r="AT18" s="20">
        <f t="shared" si="14"/>
        <v>1.1266278142965812E-6</v>
      </c>
      <c r="AU18" s="13">
        <v>0</v>
      </c>
      <c r="AV18" s="15">
        <f t="shared" si="15"/>
        <v>0</v>
      </c>
      <c r="AW18" s="11">
        <v>25</v>
      </c>
      <c r="AX18" s="11"/>
      <c r="AY18" s="3"/>
      <c r="AZ18" s="8">
        <v>0.98699999999999999</v>
      </c>
      <c r="BA18" s="23">
        <f t="shared" si="16"/>
        <v>1</v>
      </c>
      <c r="BB18" s="8">
        <v>298.49200220893238</v>
      </c>
      <c r="BC18" s="9">
        <v>1.3</v>
      </c>
      <c r="BD18" s="2"/>
      <c r="BE18" s="2"/>
      <c r="BF18" s="15">
        <f t="shared" si="17"/>
        <v>0</v>
      </c>
      <c r="BG18" s="8">
        <v>8.9999999999999993E-3</v>
      </c>
      <c r="BH18" s="12">
        <f>$K$49</f>
        <v>0.8721606300502085</v>
      </c>
      <c r="BI18" s="15">
        <f t="shared" si="19"/>
        <v>0</v>
      </c>
      <c r="BJ18" s="11">
        <f t="shared" si="20"/>
        <v>309120</v>
      </c>
      <c r="BK18" s="2"/>
      <c r="BL18" s="15">
        <f t="shared" si="21"/>
        <v>0</v>
      </c>
      <c r="BM18" s="17">
        <v>0.03</v>
      </c>
      <c r="BN18" s="12">
        <f>$K$49</f>
        <v>0.8721606300502085</v>
      </c>
      <c r="BO18" s="15">
        <f t="shared" si="23"/>
        <v>0</v>
      </c>
      <c r="BP18" s="15">
        <f t="shared" si="24"/>
        <v>0</v>
      </c>
      <c r="BQ18" s="15">
        <f t="shared" si="25"/>
        <v>0</v>
      </c>
      <c r="BR18" s="8" t="s">
        <v>278</v>
      </c>
      <c r="BS18" s="8" t="s">
        <v>303</v>
      </c>
      <c r="BT18" s="11">
        <v>0</v>
      </c>
      <c r="BU18" s="11">
        <v>10000</v>
      </c>
      <c r="BV18" s="10" t="s">
        <v>321</v>
      </c>
      <c r="BW18" s="11">
        <v>20</v>
      </c>
      <c r="BX18" s="11"/>
      <c r="BY18" s="3"/>
      <c r="BZ18" s="17">
        <v>0.98</v>
      </c>
      <c r="CA18" s="17">
        <f t="shared" si="26"/>
        <v>0.9774977497749775</v>
      </c>
    </row>
    <row r="19" spans="1:79" x14ac:dyDescent="0.35">
      <c r="A19" t="s">
        <v>82</v>
      </c>
      <c r="B19" t="s">
        <v>9</v>
      </c>
      <c r="C19" t="s">
        <v>83</v>
      </c>
      <c r="D19" t="s">
        <v>84</v>
      </c>
      <c r="E19" t="s">
        <v>85</v>
      </c>
      <c r="F19" t="s">
        <v>86</v>
      </c>
      <c r="G19" s="2">
        <v>37.805478909999998</v>
      </c>
      <c r="H19" s="2">
        <v>-122.31633100000001</v>
      </c>
      <c r="I19" s="8">
        <v>298.49200220893238</v>
      </c>
      <c r="J19" s="9">
        <v>1.3</v>
      </c>
      <c r="K19" s="2"/>
      <c r="L19" s="2"/>
      <c r="M19" s="15">
        <f t="shared" si="0"/>
        <v>0</v>
      </c>
      <c r="N19" s="8">
        <v>8.9999999999999993E-3</v>
      </c>
      <c r="O19" s="12">
        <f t="shared" ref="O19:O21" si="32">$K$51</f>
        <v>1.3374192380309164</v>
      </c>
      <c r="P19" s="15">
        <f t="shared" si="2"/>
        <v>0</v>
      </c>
      <c r="Q19" s="11">
        <f t="shared" si="3"/>
        <v>1344062.78187194</v>
      </c>
      <c r="R19" s="2"/>
      <c r="S19" s="15">
        <f t="shared" si="4"/>
        <v>0</v>
      </c>
      <c r="T19" s="12">
        <v>3.2500000000000001E-2</v>
      </c>
      <c r="U19" s="12">
        <f t="shared" ref="U19:U21" si="33">$K$51</f>
        <v>1.3374192380309164</v>
      </c>
      <c r="V19" s="15">
        <f t="shared" si="6"/>
        <v>0</v>
      </c>
      <c r="W19" s="15">
        <f t="shared" si="7"/>
        <v>0</v>
      </c>
      <c r="X19" s="15">
        <f t="shared" si="8"/>
        <v>0</v>
      </c>
      <c r="Y19" s="8" t="s">
        <v>278</v>
      </c>
      <c r="Z19" s="8" t="s">
        <v>303</v>
      </c>
      <c r="AA19" s="11">
        <v>0</v>
      </c>
      <c r="AB19" s="11">
        <v>10000</v>
      </c>
      <c r="AC19" s="10" t="s">
        <v>321</v>
      </c>
      <c r="AD19" s="11">
        <v>25</v>
      </c>
      <c r="AE19" s="11"/>
      <c r="AF19" s="3"/>
      <c r="AG19" s="17">
        <v>0.95</v>
      </c>
      <c r="AH19" s="17">
        <f t="shared" si="9"/>
        <v>0.74497449744974498</v>
      </c>
      <c r="AI19" s="11">
        <f t="shared" si="10"/>
        <v>1875.956183226798</v>
      </c>
      <c r="AJ19" s="3"/>
      <c r="AK19" s="15">
        <f t="shared" si="11"/>
        <v>0</v>
      </c>
      <c r="AL19" s="17">
        <v>0.04</v>
      </c>
      <c r="AM19" s="12">
        <f t="shared" ref="AM19:AM21" si="34">$K$51</f>
        <v>1.3374192380309164</v>
      </c>
      <c r="AN19" s="15">
        <f t="shared" si="13"/>
        <v>0</v>
      </c>
      <c r="AO19" s="8" t="s">
        <v>278</v>
      </c>
      <c r="AP19" s="8" t="s">
        <v>303</v>
      </c>
      <c r="AQ19" s="11">
        <v>0</v>
      </c>
      <c r="AR19" s="11">
        <v>10000</v>
      </c>
      <c r="AS19" s="3"/>
      <c r="AT19" s="20">
        <f t="shared" si="14"/>
        <v>1.1266278142965812E-6</v>
      </c>
      <c r="AU19" s="13">
        <v>0</v>
      </c>
      <c r="AV19" s="15">
        <f t="shared" si="15"/>
        <v>0</v>
      </c>
      <c r="AW19" s="11">
        <v>25</v>
      </c>
      <c r="AX19" s="11"/>
      <c r="AY19" s="3"/>
      <c r="AZ19" s="8">
        <v>0.98699999999999999</v>
      </c>
      <c r="BA19" s="23">
        <f t="shared" si="16"/>
        <v>1</v>
      </c>
      <c r="BB19" s="8">
        <v>298.49200220893238</v>
      </c>
      <c r="BC19" s="9">
        <v>1.3</v>
      </c>
      <c r="BD19" s="2"/>
      <c r="BE19" s="2"/>
      <c r="BF19" s="15">
        <f t="shared" si="17"/>
        <v>0</v>
      </c>
      <c r="BG19" s="8">
        <v>8.9999999999999993E-3</v>
      </c>
      <c r="BH19" s="12">
        <f t="shared" ref="BH19:BH21" si="35">$K$51</f>
        <v>1.3374192380309164</v>
      </c>
      <c r="BI19" s="15">
        <f t="shared" si="19"/>
        <v>0</v>
      </c>
      <c r="BJ19" s="11">
        <f t="shared" si="20"/>
        <v>309120</v>
      </c>
      <c r="BK19" s="2"/>
      <c r="BL19" s="15">
        <f t="shared" si="21"/>
        <v>0</v>
      </c>
      <c r="BM19" s="17">
        <v>0.03</v>
      </c>
      <c r="BN19" s="12">
        <f t="shared" ref="BN19:BN21" si="36">$K$51</f>
        <v>1.3374192380309164</v>
      </c>
      <c r="BO19" s="15">
        <f t="shared" si="23"/>
        <v>0</v>
      </c>
      <c r="BP19" s="15">
        <f t="shared" si="24"/>
        <v>0</v>
      </c>
      <c r="BQ19" s="15">
        <f t="shared" si="25"/>
        <v>0</v>
      </c>
      <c r="BR19" s="8" t="s">
        <v>278</v>
      </c>
      <c r="BS19" s="8" t="s">
        <v>303</v>
      </c>
      <c r="BT19" s="11">
        <v>0</v>
      </c>
      <c r="BU19" s="11">
        <v>10000</v>
      </c>
      <c r="BV19" s="10" t="s">
        <v>321</v>
      </c>
      <c r="BW19" s="11">
        <v>20</v>
      </c>
      <c r="BX19" s="11"/>
      <c r="BY19" s="3"/>
      <c r="BZ19" s="17">
        <v>0.98</v>
      </c>
      <c r="CA19" s="17">
        <f t="shared" si="26"/>
        <v>0.9774977497749775</v>
      </c>
    </row>
    <row r="20" spans="1:79" x14ac:dyDescent="0.35">
      <c r="A20" t="s">
        <v>87</v>
      </c>
      <c r="B20" t="s">
        <v>9</v>
      </c>
      <c r="C20" t="s">
        <v>88</v>
      </c>
      <c r="D20" t="s">
        <v>89</v>
      </c>
      <c r="E20" t="s">
        <v>90</v>
      </c>
      <c r="F20" t="s">
        <v>86</v>
      </c>
      <c r="G20" s="2">
        <v>38.350882130000002</v>
      </c>
      <c r="H20" s="2">
        <v>-76.411079920000006</v>
      </c>
      <c r="I20" s="8">
        <v>298.49200220893238</v>
      </c>
      <c r="J20" s="9">
        <v>1.3</v>
      </c>
      <c r="K20" s="2"/>
      <c r="L20" s="2"/>
      <c r="M20" s="15">
        <f t="shared" si="0"/>
        <v>0</v>
      </c>
      <c r="N20" s="8">
        <v>8.9999999999999993E-3</v>
      </c>
      <c r="O20" s="12">
        <f t="shared" si="32"/>
        <v>1.3374192380309164</v>
      </c>
      <c r="P20" s="15">
        <f t="shared" si="2"/>
        <v>0</v>
      </c>
      <c r="Q20" s="11">
        <f t="shared" si="3"/>
        <v>1344062.78187194</v>
      </c>
      <c r="R20" s="2"/>
      <c r="S20" s="15">
        <f t="shared" si="4"/>
        <v>0</v>
      </c>
      <c r="T20" s="12">
        <v>3.2500000000000001E-2</v>
      </c>
      <c r="U20" s="12">
        <f t="shared" si="33"/>
        <v>1.3374192380309164</v>
      </c>
      <c r="V20" s="15">
        <f t="shared" si="6"/>
        <v>0</v>
      </c>
      <c r="W20" s="15">
        <f t="shared" si="7"/>
        <v>0</v>
      </c>
      <c r="X20" s="15">
        <f t="shared" si="8"/>
        <v>0</v>
      </c>
      <c r="Y20" s="8" t="s">
        <v>278</v>
      </c>
      <c r="Z20" s="8" t="s">
        <v>303</v>
      </c>
      <c r="AA20" s="11">
        <v>0</v>
      </c>
      <c r="AB20" s="11">
        <v>10000</v>
      </c>
      <c r="AC20" s="10" t="s">
        <v>321</v>
      </c>
      <c r="AD20" s="11">
        <v>25</v>
      </c>
      <c r="AE20" s="11"/>
      <c r="AF20" s="3"/>
      <c r="AG20" s="17">
        <v>0.95</v>
      </c>
      <c r="AH20" s="17">
        <f t="shared" si="9"/>
        <v>0.74497449744974498</v>
      </c>
      <c r="AI20" s="11">
        <f t="shared" si="10"/>
        <v>1875.956183226798</v>
      </c>
      <c r="AJ20" s="3"/>
      <c r="AK20" s="15">
        <f t="shared" si="11"/>
        <v>0</v>
      </c>
      <c r="AL20" s="17">
        <v>0.04</v>
      </c>
      <c r="AM20" s="12">
        <f t="shared" si="34"/>
        <v>1.3374192380309164</v>
      </c>
      <c r="AN20" s="15">
        <f t="shared" si="13"/>
        <v>0</v>
      </c>
      <c r="AO20" s="8" t="s">
        <v>278</v>
      </c>
      <c r="AP20" s="8" t="s">
        <v>303</v>
      </c>
      <c r="AQ20" s="11">
        <v>0</v>
      </c>
      <c r="AR20" s="11">
        <v>10000</v>
      </c>
      <c r="AS20" s="3"/>
      <c r="AT20" s="20">
        <f t="shared" si="14"/>
        <v>1.1266278142965812E-6</v>
      </c>
      <c r="AU20" s="13">
        <v>0</v>
      </c>
      <c r="AV20" s="15">
        <f t="shared" si="15"/>
        <v>0</v>
      </c>
      <c r="AW20" s="11">
        <v>25</v>
      </c>
      <c r="AX20" s="11"/>
      <c r="AY20" s="3"/>
      <c r="AZ20" s="8">
        <v>0.98699999999999999</v>
      </c>
      <c r="BA20" s="23">
        <f t="shared" si="16"/>
        <v>1</v>
      </c>
      <c r="BB20" s="8">
        <v>298.49200220893238</v>
      </c>
      <c r="BC20" s="9">
        <v>1.3</v>
      </c>
      <c r="BD20" s="2"/>
      <c r="BE20" s="2"/>
      <c r="BF20" s="15">
        <f t="shared" si="17"/>
        <v>0</v>
      </c>
      <c r="BG20" s="8">
        <v>8.9999999999999993E-3</v>
      </c>
      <c r="BH20" s="12">
        <f t="shared" si="35"/>
        <v>1.3374192380309164</v>
      </c>
      <c r="BI20" s="15">
        <f t="shared" si="19"/>
        <v>0</v>
      </c>
      <c r="BJ20" s="11">
        <f t="shared" si="20"/>
        <v>309120</v>
      </c>
      <c r="BK20" s="2"/>
      <c r="BL20" s="15">
        <f t="shared" si="21"/>
        <v>0</v>
      </c>
      <c r="BM20" s="17">
        <v>0.03</v>
      </c>
      <c r="BN20" s="12">
        <f t="shared" si="36"/>
        <v>1.3374192380309164</v>
      </c>
      <c r="BO20" s="15">
        <f t="shared" si="23"/>
        <v>0</v>
      </c>
      <c r="BP20" s="15">
        <f t="shared" si="24"/>
        <v>0</v>
      </c>
      <c r="BQ20" s="15">
        <f t="shared" si="25"/>
        <v>0</v>
      </c>
      <c r="BR20" s="8" t="s">
        <v>278</v>
      </c>
      <c r="BS20" s="8" t="s">
        <v>303</v>
      </c>
      <c r="BT20" s="11">
        <v>0</v>
      </c>
      <c r="BU20" s="11">
        <v>10000</v>
      </c>
      <c r="BV20" s="10" t="s">
        <v>321</v>
      </c>
      <c r="BW20" s="11">
        <v>20</v>
      </c>
      <c r="BX20" s="11"/>
      <c r="BY20" s="3"/>
      <c r="BZ20" s="17">
        <v>0.98</v>
      </c>
      <c r="CA20" s="17">
        <f t="shared" si="26"/>
        <v>0.9774977497749775</v>
      </c>
    </row>
    <row r="21" spans="1:79" x14ac:dyDescent="0.35">
      <c r="A21" t="s">
        <v>91</v>
      </c>
      <c r="B21" t="s">
        <v>9</v>
      </c>
      <c r="C21" t="s">
        <v>92</v>
      </c>
      <c r="D21" t="s">
        <v>93</v>
      </c>
      <c r="E21" t="s">
        <v>94</v>
      </c>
      <c r="F21" t="s">
        <v>86</v>
      </c>
      <c r="G21" s="2">
        <v>30.27045948</v>
      </c>
      <c r="H21" s="2">
        <v>-89.391982049999996</v>
      </c>
      <c r="I21" s="8">
        <v>298.49200220893238</v>
      </c>
      <c r="J21" s="9">
        <v>1.3</v>
      </c>
      <c r="K21" s="2"/>
      <c r="L21" s="2"/>
      <c r="M21" s="15">
        <f t="shared" si="0"/>
        <v>0</v>
      </c>
      <c r="N21" s="8">
        <v>8.9999999999999993E-3</v>
      </c>
      <c r="O21" s="12">
        <f t="shared" si="32"/>
        <v>1.3374192380309164</v>
      </c>
      <c r="P21" s="15">
        <f t="shared" si="2"/>
        <v>0</v>
      </c>
      <c r="Q21" s="11">
        <f t="shared" si="3"/>
        <v>1344062.78187194</v>
      </c>
      <c r="R21" s="2"/>
      <c r="S21" s="15">
        <f t="shared" si="4"/>
        <v>0</v>
      </c>
      <c r="T21" s="12">
        <v>3.2500000000000001E-2</v>
      </c>
      <c r="U21" s="12">
        <f t="shared" si="33"/>
        <v>1.3374192380309164</v>
      </c>
      <c r="V21" s="15">
        <f t="shared" si="6"/>
        <v>0</v>
      </c>
      <c r="W21" s="15">
        <f t="shared" si="7"/>
        <v>0</v>
      </c>
      <c r="X21" s="15">
        <f t="shared" si="8"/>
        <v>0</v>
      </c>
      <c r="Y21" s="8" t="s">
        <v>278</v>
      </c>
      <c r="Z21" s="8" t="s">
        <v>303</v>
      </c>
      <c r="AA21" s="11">
        <v>0</v>
      </c>
      <c r="AB21" s="11">
        <v>10000</v>
      </c>
      <c r="AC21" s="10" t="s">
        <v>321</v>
      </c>
      <c r="AD21" s="11">
        <v>25</v>
      </c>
      <c r="AE21" s="11"/>
      <c r="AF21" s="3"/>
      <c r="AG21" s="17">
        <v>0.95</v>
      </c>
      <c r="AH21" s="17">
        <f t="shared" si="9"/>
        <v>0.74497449744974498</v>
      </c>
      <c r="AI21" s="11">
        <f t="shared" si="10"/>
        <v>1875.956183226798</v>
      </c>
      <c r="AJ21" s="3"/>
      <c r="AK21" s="15">
        <f t="shared" si="11"/>
        <v>0</v>
      </c>
      <c r="AL21" s="17">
        <v>0.04</v>
      </c>
      <c r="AM21" s="12">
        <f t="shared" si="34"/>
        <v>1.3374192380309164</v>
      </c>
      <c r="AN21" s="15">
        <f t="shared" si="13"/>
        <v>0</v>
      </c>
      <c r="AO21" s="8" t="s">
        <v>278</v>
      </c>
      <c r="AP21" s="8" t="s">
        <v>303</v>
      </c>
      <c r="AQ21" s="11">
        <v>0</v>
      </c>
      <c r="AR21" s="11">
        <v>10000</v>
      </c>
      <c r="AS21" s="3"/>
      <c r="AT21" s="20">
        <f t="shared" si="14"/>
        <v>1.1266278142965812E-6</v>
      </c>
      <c r="AU21" s="13">
        <v>0</v>
      </c>
      <c r="AV21" s="15">
        <f t="shared" si="15"/>
        <v>0</v>
      </c>
      <c r="AW21" s="11">
        <v>25</v>
      </c>
      <c r="AX21" s="11"/>
      <c r="AY21" s="3"/>
      <c r="AZ21" s="8">
        <v>0.98699999999999999</v>
      </c>
      <c r="BA21" s="23">
        <f t="shared" si="16"/>
        <v>1</v>
      </c>
      <c r="BB21" s="8">
        <v>298.49200220893238</v>
      </c>
      <c r="BC21" s="9">
        <v>1.3</v>
      </c>
      <c r="BD21" s="2"/>
      <c r="BE21" s="2"/>
      <c r="BF21" s="15">
        <f t="shared" si="17"/>
        <v>0</v>
      </c>
      <c r="BG21" s="8">
        <v>8.9999999999999993E-3</v>
      </c>
      <c r="BH21" s="12">
        <f t="shared" si="35"/>
        <v>1.3374192380309164</v>
      </c>
      <c r="BI21" s="15">
        <f t="shared" si="19"/>
        <v>0</v>
      </c>
      <c r="BJ21" s="11">
        <f t="shared" si="20"/>
        <v>309120</v>
      </c>
      <c r="BK21" s="2"/>
      <c r="BL21" s="15">
        <f t="shared" si="21"/>
        <v>0</v>
      </c>
      <c r="BM21" s="17">
        <v>0.03</v>
      </c>
      <c r="BN21" s="12">
        <f t="shared" si="36"/>
        <v>1.3374192380309164</v>
      </c>
      <c r="BO21" s="15">
        <f t="shared" si="23"/>
        <v>0</v>
      </c>
      <c r="BP21" s="15">
        <f t="shared" si="24"/>
        <v>0</v>
      </c>
      <c r="BQ21" s="15">
        <f t="shared" si="25"/>
        <v>0</v>
      </c>
      <c r="BR21" s="8" t="s">
        <v>278</v>
      </c>
      <c r="BS21" s="8" t="s">
        <v>303</v>
      </c>
      <c r="BT21" s="11">
        <v>0</v>
      </c>
      <c r="BU21" s="11">
        <v>10000</v>
      </c>
      <c r="BV21" s="10" t="s">
        <v>321</v>
      </c>
      <c r="BW21" s="11">
        <v>20</v>
      </c>
      <c r="BX21" s="11"/>
      <c r="BY21" s="3"/>
      <c r="BZ21" s="17">
        <v>0.98</v>
      </c>
      <c r="CA21" s="17">
        <f t="shared" si="26"/>
        <v>0.9774977497749775</v>
      </c>
    </row>
    <row r="22" spans="1:79" x14ac:dyDescent="0.35">
      <c r="A22" t="s">
        <v>95</v>
      </c>
      <c r="B22" t="s">
        <v>9</v>
      </c>
      <c r="C22" t="s">
        <v>96</v>
      </c>
      <c r="D22" t="s">
        <v>97</v>
      </c>
      <c r="E22" t="s">
        <v>98</v>
      </c>
      <c r="F22" t="s">
        <v>99</v>
      </c>
      <c r="G22" s="2">
        <v>18.155675850000002</v>
      </c>
      <c r="H22" s="2">
        <v>-94.536118009999996</v>
      </c>
      <c r="I22" s="8">
        <v>298.49200220893238</v>
      </c>
      <c r="J22" s="9">
        <v>1.3</v>
      </c>
      <c r="K22" s="2"/>
      <c r="L22" s="2"/>
      <c r="M22" s="15">
        <f t="shared" si="0"/>
        <v>0</v>
      </c>
      <c r="N22" s="8">
        <v>8.9999999999999993E-3</v>
      </c>
      <c r="O22" s="12">
        <f>$K$52</f>
        <v>0.19446491273097016</v>
      </c>
      <c r="P22" s="15">
        <f t="shared" si="2"/>
        <v>0</v>
      </c>
      <c r="Q22" s="11">
        <f t="shared" si="3"/>
        <v>1344062.78187194</v>
      </c>
      <c r="R22" s="2"/>
      <c r="S22" s="15">
        <f t="shared" si="4"/>
        <v>0</v>
      </c>
      <c r="T22" s="12">
        <v>3.2500000000000001E-2</v>
      </c>
      <c r="U22" s="12">
        <f>$K$52</f>
        <v>0.19446491273097016</v>
      </c>
      <c r="V22" s="15">
        <f t="shared" si="6"/>
        <v>0</v>
      </c>
      <c r="W22" s="15">
        <f t="shared" si="7"/>
        <v>0</v>
      </c>
      <c r="X22" s="15">
        <f t="shared" si="8"/>
        <v>0</v>
      </c>
      <c r="Y22" s="8" t="s">
        <v>278</v>
      </c>
      <c r="Z22" s="8" t="s">
        <v>303</v>
      </c>
      <c r="AA22" s="11">
        <v>0</v>
      </c>
      <c r="AB22" s="11">
        <v>10000</v>
      </c>
      <c r="AC22" s="10" t="s">
        <v>321</v>
      </c>
      <c r="AD22" s="11">
        <v>25</v>
      </c>
      <c r="AE22" s="11"/>
      <c r="AF22" s="3"/>
      <c r="AG22" s="17">
        <v>0.95</v>
      </c>
      <c r="AH22" s="17">
        <f t="shared" si="9"/>
        <v>0.74497449744974498</v>
      </c>
      <c r="AI22" s="11">
        <f t="shared" si="10"/>
        <v>1875.956183226798</v>
      </c>
      <c r="AJ22" s="3"/>
      <c r="AK22" s="15">
        <f t="shared" si="11"/>
        <v>0</v>
      </c>
      <c r="AL22" s="17">
        <v>0.04</v>
      </c>
      <c r="AM22" s="12">
        <f>$K$52</f>
        <v>0.19446491273097016</v>
      </c>
      <c r="AN22" s="15">
        <f t="shared" si="13"/>
        <v>0</v>
      </c>
      <c r="AO22" s="8" t="s">
        <v>278</v>
      </c>
      <c r="AP22" s="8" t="s">
        <v>303</v>
      </c>
      <c r="AQ22" s="11">
        <v>0</v>
      </c>
      <c r="AR22" s="11">
        <v>10000</v>
      </c>
      <c r="AS22" s="3"/>
      <c r="AT22" s="20">
        <f t="shared" si="14"/>
        <v>1.1266278142965812E-6</v>
      </c>
      <c r="AU22" s="13">
        <v>0</v>
      </c>
      <c r="AV22" s="15">
        <f t="shared" si="15"/>
        <v>0</v>
      </c>
      <c r="AW22" s="11">
        <v>25</v>
      </c>
      <c r="AX22" s="11"/>
      <c r="AY22" s="3"/>
      <c r="AZ22" s="8">
        <v>0.98699999999999999</v>
      </c>
      <c r="BA22" s="23">
        <f t="shared" si="16"/>
        <v>1</v>
      </c>
      <c r="BB22" s="8">
        <v>298.49200220893238</v>
      </c>
      <c r="BC22" s="9">
        <v>1.3</v>
      </c>
      <c r="BD22" s="2"/>
      <c r="BE22" s="2"/>
      <c r="BF22" s="15">
        <f t="shared" si="17"/>
        <v>0</v>
      </c>
      <c r="BG22" s="8">
        <v>8.9999999999999993E-3</v>
      </c>
      <c r="BH22" s="12">
        <f>$K$52</f>
        <v>0.19446491273097016</v>
      </c>
      <c r="BI22" s="15">
        <f t="shared" si="19"/>
        <v>0</v>
      </c>
      <c r="BJ22" s="11">
        <f t="shared" si="20"/>
        <v>309120</v>
      </c>
      <c r="BK22" s="2"/>
      <c r="BL22" s="15">
        <f t="shared" si="21"/>
        <v>0</v>
      </c>
      <c r="BM22" s="17">
        <v>0.03</v>
      </c>
      <c r="BN22" s="12">
        <f>$K$52</f>
        <v>0.19446491273097016</v>
      </c>
      <c r="BO22" s="15">
        <f t="shared" si="23"/>
        <v>0</v>
      </c>
      <c r="BP22" s="15">
        <f t="shared" si="24"/>
        <v>0</v>
      </c>
      <c r="BQ22" s="15">
        <f t="shared" si="25"/>
        <v>0</v>
      </c>
      <c r="BR22" s="8" t="s">
        <v>278</v>
      </c>
      <c r="BS22" s="8" t="s">
        <v>303</v>
      </c>
      <c r="BT22" s="11">
        <v>0</v>
      </c>
      <c r="BU22" s="11">
        <v>10000</v>
      </c>
      <c r="BV22" s="10" t="s">
        <v>321</v>
      </c>
      <c r="BW22" s="11">
        <v>20</v>
      </c>
      <c r="BX22" s="11"/>
      <c r="BY22" s="3"/>
      <c r="BZ22" s="17">
        <v>0.98</v>
      </c>
      <c r="CA22" s="17">
        <f t="shared" si="26"/>
        <v>0.9774977497749775</v>
      </c>
    </row>
    <row r="23" spans="1:79" x14ac:dyDescent="0.35">
      <c r="A23" t="s">
        <v>100</v>
      </c>
      <c r="B23" t="s">
        <v>9</v>
      </c>
      <c r="C23" t="s">
        <v>101</v>
      </c>
      <c r="D23" t="s">
        <v>102</v>
      </c>
      <c r="E23" t="s">
        <v>103</v>
      </c>
      <c r="F23" t="s">
        <v>99</v>
      </c>
      <c r="G23" s="2">
        <v>12.20558819</v>
      </c>
      <c r="H23" s="2">
        <v>-86.761905609999999</v>
      </c>
      <c r="I23" s="8">
        <v>298.49200220893238</v>
      </c>
      <c r="J23" s="9">
        <v>1.3</v>
      </c>
      <c r="K23" s="2"/>
      <c r="L23" s="2"/>
      <c r="M23" s="15">
        <f t="shared" si="0"/>
        <v>0</v>
      </c>
      <c r="N23" s="8">
        <v>8.9999999999999993E-3</v>
      </c>
      <c r="O23" s="12">
        <f t="shared" ref="O23:O25" si="37">$K$52</f>
        <v>0.19446491273097016</v>
      </c>
      <c r="P23" s="15">
        <f t="shared" si="2"/>
        <v>0</v>
      </c>
      <c r="Q23" s="11">
        <f t="shared" si="3"/>
        <v>1344062.78187194</v>
      </c>
      <c r="R23" s="2"/>
      <c r="S23" s="15">
        <f t="shared" si="4"/>
        <v>0</v>
      </c>
      <c r="T23" s="12">
        <v>3.2500000000000001E-2</v>
      </c>
      <c r="U23" s="12">
        <f t="shared" ref="U23:U25" si="38">$K$52</f>
        <v>0.19446491273097016</v>
      </c>
      <c r="V23" s="15">
        <f t="shared" si="6"/>
        <v>0</v>
      </c>
      <c r="W23" s="15">
        <f t="shared" si="7"/>
        <v>0</v>
      </c>
      <c r="X23" s="15">
        <f t="shared" si="8"/>
        <v>0</v>
      </c>
      <c r="Y23" s="8" t="s">
        <v>278</v>
      </c>
      <c r="Z23" s="8" t="s">
        <v>303</v>
      </c>
      <c r="AA23" s="11">
        <v>0</v>
      </c>
      <c r="AB23" s="11">
        <v>10000</v>
      </c>
      <c r="AC23" s="10" t="s">
        <v>321</v>
      </c>
      <c r="AD23" s="11">
        <v>25</v>
      </c>
      <c r="AE23" s="11"/>
      <c r="AF23" s="3"/>
      <c r="AG23" s="17">
        <v>0.95</v>
      </c>
      <c r="AH23" s="17">
        <f t="shared" si="9"/>
        <v>0.74497449744974498</v>
      </c>
      <c r="AI23" s="11">
        <f t="shared" si="10"/>
        <v>1875.956183226798</v>
      </c>
      <c r="AJ23" s="3"/>
      <c r="AK23" s="15">
        <f t="shared" si="11"/>
        <v>0</v>
      </c>
      <c r="AL23" s="17">
        <v>0.04</v>
      </c>
      <c r="AM23" s="12">
        <f t="shared" ref="AM23:AM25" si="39">$K$52</f>
        <v>0.19446491273097016</v>
      </c>
      <c r="AN23" s="15">
        <f t="shared" si="13"/>
        <v>0</v>
      </c>
      <c r="AO23" s="8" t="s">
        <v>278</v>
      </c>
      <c r="AP23" s="8" t="s">
        <v>303</v>
      </c>
      <c r="AQ23" s="11">
        <v>0</v>
      </c>
      <c r="AR23" s="11">
        <v>10000</v>
      </c>
      <c r="AS23" s="3"/>
      <c r="AT23" s="20">
        <f t="shared" si="14"/>
        <v>1.1266278142965812E-6</v>
      </c>
      <c r="AU23" s="13">
        <v>0</v>
      </c>
      <c r="AV23" s="15">
        <f t="shared" si="15"/>
        <v>0</v>
      </c>
      <c r="AW23" s="11">
        <v>25</v>
      </c>
      <c r="AX23" s="11"/>
      <c r="AY23" s="3"/>
      <c r="AZ23" s="8">
        <v>0.98699999999999999</v>
      </c>
      <c r="BA23" s="23">
        <f t="shared" si="16"/>
        <v>1</v>
      </c>
      <c r="BB23" s="8">
        <v>298.49200220893238</v>
      </c>
      <c r="BC23" s="9">
        <v>1.3</v>
      </c>
      <c r="BD23" s="2"/>
      <c r="BE23" s="2"/>
      <c r="BF23" s="15">
        <f t="shared" si="17"/>
        <v>0</v>
      </c>
      <c r="BG23" s="8">
        <v>8.9999999999999993E-3</v>
      </c>
      <c r="BH23" s="12">
        <f t="shared" ref="BH23:BH25" si="40">$K$52</f>
        <v>0.19446491273097016</v>
      </c>
      <c r="BI23" s="15">
        <f t="shared" si="19"/>
        <v>0</v>
      </c>
      <c r="BJ23" s="11">
        <f t="shared" si="20"/>
        <v>309120</v>
      </c>
      <c r="BK23" s="2"/>
      <c r="BL23" s="15">
        <f t="shared" si="21"/>
        <v>0</v>
      </c>
      <c r="BM23" s="17">
        <v>0.03</v>
      </c>
      <c r="BN23" s="12">
        <f t="shared" ref="BN23:BN25" si="41">$K$52</f>
        <v>0.19446491273097016</v>
      </c>
      <c r="BO23" s="15">
        <f t="shared" si="23"/>
        <v>0</v>
      </c>
      <c r="BP23" s="15">
        <f t="shared" si="24"/>
        <v>0</v>
      </c>
      <c r="BQ23" s="15">
        <f t="shared" si="25"/>
        <v>0</v>
      </c>
      <c r="BR23" s="8" t="s">
        <v>278</v>
      </c>
      <c r="BS23" s="8" t="s">
        <v>303</v>
      </c>
      <c r="BT23" s="11">
        <v>0</v>
      </c>
      <c r="BU23" s="11">
        <v>10000</v>
      </c>
      <c r="BV23" s="10" t="s">
        <v>321</v>
      </c>
      <c r="BW23" s="11">
        <v>20</v>
      </c>
      <c r="BX23" s="11"/>
      <c r="BY23" s="3"/>
      <c r="BZ23" s="17">
        <v>0.98</v>
      </c>
      <c r="CA23" s="17">
        <f t="shared" si="26"/>
        <v>0.9774977497749775</v>
      </c>
    </row>
    <row r="24" spans="1:79" x14ac:dyDescent="0.35">
      <c r="A24" t="s">
        <v>104</v>
      </c>
      <c r="B24" t="s">
        <v>9</v>
      </c>
      <c r="C24" t="s">
        <v>105</v>
      </c>
      <c r="D24" t="s">
        <v>106</v>
      </c>
      <c r="E24" t="s">
        <v>107</v>
      </c>
      <c r="F24" t="s">
        <v>108</v>
      </c>
      <c r="G24" s="2">
        <v>18.423848960000001</v>
      </c>
      <c r="H24" s="2">
        <v>-69.633278090000005</v>
      </c>
      <c r="I24" s="8">
        <v>298.49200220893238</v>
      </c>
      <c r="J24" s="9">
        <v>1.3</v>
      </c>
      <c r="K24" s="2"/>
      <c r="L24" s="2"/>
      <c r="M24" s="15">
        <f t="shared" si="0"/>
        <v>0</v>
      </c>
      <c r="N24" s="8">
        <v>8.9999999999999993E-3</v>
      </c>
      <c r="O24" s="12">
        <f t="shared" si="37"/>
        <v>0.19446491273097016</v>
      </c>
      <c r="P24" s="15">
        <f t="shared" si="2"/>
        <v>0</v>
      </c>
      <c r="Q24" s="11">
        <f t="shared" si="3"/>
        <v>1344062.78187194</v>
      </c>
      <c r="R24" s="2"/>
      <c r="S24" s="15">
        <f t="shared" si="4"/>
        <v>0</v>
      </c>
      <c r="T24" s="12">
        <v>3.2500000000000001E-2</v>
      </c>
      <c r="U24" s="12">
        <f t="shared" si="38"/>
        <v>0.19446491273097016</v>
      </c>
      <c r="V24" s="15">
        <f t="shared" si="6"/>
        <v>0</v>
      </c>
      <c r="W24" s="15">
        <f t="shared" si="7"/>
        <v>0</v>
      </c>
      <c r="X24" s="15">
        <f t="shared" si="8"/>
        <v>0</v>
      </c>
      <c r="Y24" s="8" t="s">
        <v>278</v>
      </c>
      <c r="Z24" s="8" t="s">
        <v>303</v>
      </c>
      <c r="AA24" s="11">
        <v>0</v>
      </c>
      <c r="AB24" s="11">
        <v>10000</v>
      </c>
      <c r="AC24" s="10" t="s">
        <v>321</v>
      </c>
      <c r="AD24" s="11">
        <v>25</v>
      </c>
      <c r="AE24" s="11"/>
      <c r="AF24" s="3"/>
      <c r="AG24" s="17">
        <v>0.95</v>
      </c>
      <c r="AH24" s="17">
        <f t="shared" si="9"/>
        <v>0.74497449744974498</v>
      </c>
      <c r="AI24" s="11">
        <f t="shared" si="10"/>
        <v>1875.956183226798</v>
      </c>
      <c r="AJ24" s="3"/>
      <c r="AK24" s="15">
        <f t="shared" si="11"/>
        <v>0</v>
      </c>
      <c r="AL24" s="17">
        <v>0.04</v>
      </c>
      <c r="AM24" s="12">
        <f t="shared" si="39"/>
        <v>0.19446491273097016</v>
      </c>
      <c r="AN24" s="15">
        <f t="shared" si="13"/>
        <v>0</v>
      </c>
      <c r="AO24" s="8" t="s">
        <v>278</v>
      </c>
      <c r="AP24" s="8" t="s">
        <v>303</v>
      </c>
      <c r="AQ24" s="11">
        <v>0</v>
      </c>
      <c r="AR24" s="11">
        <v>10000</v>
      </c>
      <c r="AS24" s="3"/>
      <c r="AT24" s="20">
        <f t="shared" si="14"/>
        <v>1.1266278142965812E-6</v>
      </c>
      <c r="AU24" s="13">
        <v>0</v>
      </c>
      <c r="AV24" s="15">
        <f t="shared" si="15"/>
        <v>0</v>
      </c>
      <c r="AW24" s="11">
        <v>25</v>
      </c>
      <c r="AX24" s="11"/>
      <c r="AY24" s="3"/>
      <c r="AZ24" s="8">
        <v>0.98699999999999999</v>
      </c>
      <c r="BA24" s="23">
        <f t="shared" si="16"/>
        <v>1</v>
      </c>
      <c r="BB24" s="8">
        <v>298.49200220893238</v>
      </c>
      <c r="BC24" s="9">
        <v>1.3</v>
      </c>
      <c r="BD24" s="2"/>
      <c r="BE24" s="2"/>
      <c r="BF24" s="15">
        <f t="shared" si="17"/>
        <v>0</v>
      </c>
      <c r="BG24" s="8">
        <v>8.9999999999999993E-3</v>
      </c>
      <c r="BH24" s="12">
        <f t="shared" si="40"/>
        <v>0.19446491273097016</v>
      </c>
      <c r="BI24" s="15">
        <f t="shared" si="19"/>
        <v>0</v>
      </c>
      <c r="BJ24" s="11">
        <f t="shared" si="20"/>
        <v>309120</v>
      </c>
      <c r="BK24" s="2"/>
      <c r="BL24" s="15">
        <f t="shared" si="21"/>
        <v>0</v>
      </c>
      <c r="BM24" s="17">
        <v>0.03</v>
      </c>
      <c r="BN24" s="12">
        <f t="shared" si="41"/>
        <v>0.19446491273097016</v>
      </c>
      <c r="BO24" s="15">
        <f t="shared" si="23"/>
        <v>0</v>
      </c>
      <c r="BP24" s="15">
        <f t="shared" si="24"/>
        <v>0</v>
      </c>
      <c r="BQ24" s="15">
        <f t="shared" si="25"/>
        <v>0</v>
      </c>
      <c r="BR24" s="8" t="s">
        <v>278</v>
      </c>
      <c r="BS24" s="8" t="s">
        <v>303</v>
      </c>
      <c r="BT24" s="11">
        <v>0</v>
      </c>
      <c r="BU24" s="11">
        <v>10000</v>
      </c>
      <c r="BV24" s="10" t="s">
        <v>321</v>
      </c>
      <c r="BW24" s="11">
        <v>20</v>
      </c>
      <c r="BX24" s="11"/>
      <c r="BY24" s="3"/>
      <c r="BZ24" s="17">
        <v>0.98</v>
      </c>
      <c r="CA24" s="17">
        <f t="shared" si="26"/>
        <v>0.9774977497749775</v>
      </c>
    </row>
    <row r="25" spans="1:79" x14ac:dyDescent="0.35">
      <c r="A25" t="s">
        <v>109</v>
      </c>
      <c r="B25" t="s">
        <v>9</v>
      </c>
      <c r="C25" t="s">
        <v>110</v>
      </c>
      <c r="D25" t="s">
        <v>111</v>
      </c>
      <c r="E25" t="s">
        <v>112</v>
      </c>
      <c r="F25" t="s">
        <v>113</v>
      </c>
      <c r="G25" s="2">
        <v>10.183118159999999</v>
      </c>
      <c r="H25" s="2">
        <v>-61.6857033</v>
      </c>
      <c r="I25" s="8">
        <v>298.49200220893238</v>
      </c>
      <c r="J25" s="9">
        <v>1.3</v>
      </c>
      <c r="K25" s="2"/>
      <c r="L25" s="2"/>
      <c r="M25" s="15">
        <f t="shared" si="0"/>
        <v>0</v>
      </c>
      <c r="N25" s="8">
        <v>8.9999999999999993E-3</v>
      </c>
      <c r="O25" s="12">
        <f t="shared" si="37"/>
        <v>0.19446491273097016</v>
      </c>
      <c r="P25" s="15">
        <f t="shared" si="2"/>
        <v>0</v>
      </c>
      <c r="Q25" s="11">
        <f t="shared" si="3"/>
        <v>1344062.78187194</v>
      </c>
      <c r="R25" s="2"/>
      <c r="S25" s="15">
        <f t="shared" si="4"/>
        <v>0</v>
      </c>
      <c r="T25" s="12">
        <v>3.2500000000000001E-2</v>
      </c>
      <c r="U25" s="12">
        <f t="shared" si="38"/>
        <v>0.19446491273097016</v>
      </c>
      <c r="V25" s="15">
        <f t="shared" si="6"/>
        <v>0</v>
      </c>
      <c r="W25" s="15">
        <f t="shared" si="7"/>
        <v>0</v>
      </c>
      <c r="X25" s="15">
        <f t="shared" si="8"/>
        <v>0</v>
      </c>
      <c r="Y25" s="8" t="s">
        <v>278</v>
      </c>
      <c r="Z25" s="8" t="s">
        <v>303</v>
      </c>
      <c r="AA25" s="11">
        <v>0</v>
      </c>
      <c r="AB25" s="11">
        <v>10000</v>
      </c>
      <c r="AC25" s="10" t="s">
        <v>321</v>
      </c>
      <c r="AD25" s="11">
        <v>25</v>
      </c>
      <c r="AE25" s="11"/>
      <c r="AF25" s="3"/>
      <c r="AG25" s="17">
        <v>0.95</v>
      </c>
      <c r="AH25" s="17">
        <f t="shared" si="9"/>
        <v>0.74497449744974498</v>
      </c>
      <c r="AI25" s="11">
        <f t="shared" si="10"/>
        <v>1875.956183226798</v>
      </c>
      <c r="AJ25" s="3"/>
      <c r="AK25" s="15">
        <f t="shared" si="11"/>
        <v>0</v>
      </c>
      <c r="AL25" s="17">
        <v>0.04</v>
      </c>
      <c r="AM25" s="12">
        <f t="shared" si="39"/>
        <v>0.19446491273097016</v>
      </c>
      <c r="AN25" s="15">
        <f t="shared" si="13"/>
        <v>0</v>
      </c>
      <c r="AO25" s="8" t="s">
        <v>278</v>
      </c>
      <c r="AP25" s="8" t="s">
        <v>303</v>
      </c>
      <c r="AQ25" s="11">
        <v>0</v>
      </c>
      <c r="AR25" s="11">
        <v>10000</v>
      </c>
      <c r="AS25" s="3"/>
      <c r="AT25" s="20">
        <f t="shared" si="14"/>
        <v>1.1266278142965812E-6</v>
      </c>
      <c r="AU25" s="13">
        <v>0</v>
      </c>
      <c r="AV25" s="15">
        <f t="shared" si="15"/>
        <v>0</v>
      </c>
      <c r="AW25" s="11">
        <v>25</v>
      </c>
      <c r="AX25" s="11"/>
      <c r="AY25" s="3"/>
      <c r="AZ25" s="8">
        <v>0.98699999999999999</v>
      </c>
      <c r="BA25" s="23">
        <f t="shared" si="16"/>
        <v>1</v>
      </c>
      <c r="BB25" s="8">
        <v>298.49200220893238</v>
      </c>
      <c r="BC25" s="9">
        <v>1.3</v>
      </c>
      <c r="BD25" s="2"/>
      <c r="BE25" s="2"/>
      <c r="BF25" s="15">
        <f t="shared" si="17"/>
        <v>0</v>
      </c>
      <c r="BG25" s="8">
        <v>8.9999999999999993E-3</v>
      </c>
      <c r="BH25" s="12">
        <f t="shared" si="40"/>
        <v>0.19446491273097016</v>
      </c>
      <c r="BI25" s="15">
        <f t="shared" si="19"/>
        <v>0</v>
      </c>
      <c r="BJ25" s="11">
        <f t="shared" si="20"/>
        <v>309120</v>
      </c>
      <c r="BK25" s="2"/>
      <c r="BL25" s="15">
        <f t="shared" si="21"/>
        <v>0</v>
      </c>
      <c r="BM25" s="17">
        <v>0.03</v>
      </c>
      <c r="BN25" s="12">
        <f t="shared" si="41"/>
        <v>0.19446491273097016</v>
      </c>
      <c r="BO25" s="15">
        <f t="shared" si="23"/>
        <v>0</v>
      </c>
      <c r="BP25" s="15">
        <f t="shared" si="24"/>
        <v>0</v>
      </c>
      <c r="BQ25" s="15">
        <f t="shared" si="25"/>
        <v>0</v>
      </c>
      <c r="BR25" s="8" t="s">
        <v>278</v>
      </c>
      <c r="BS25" s="8" t="s">
        <v>303</v>
      </c>
      <c r="BT25" s="11">
        <v>0</v>
      </c>
      <c r="BU25" s="11">
        <v>10000</v>
      </c>
      <c r="BV25" s="10" t="s">
        <v>321</v>
      </c>
      <c r="BW25" s="11">
        <v>20</v>
      </c>
      <c r="BX25" s="11"/>
      <c r="BY25" s="3"/>
      <c r="BZ25" s="17">
        <v>0.98</v>
      </c>
      <c r="CA25" s="17">
        <f t="shared" si="26"/>
        <v>0.9774977497749775</v>
      </c>
    </row>
    <row r="26" spans="1:79" x14ac:dyDescent="0.35">
      <c r="A26" t="s">
        <v>114</v>
      </c>
      <c r="B26" t="s">
        <v>9</v>
      </c>
      <c r="C26" t="s">
        <v>115</v>
      </c>
      <c r="D26" t="s">
        <v>116</v>
      </c>
      <c r="E26" t="s">
        <v>117</v>
      </c>
      <c r="F26" t="s">
        <v>113</v>
      </c>
      <c r="G26" s="2">
        <v>-22.95599094</v>
      </c>
      <c r="H26" s="2">
        <v>-43.05571612</v>
      </c>
      <c r="I26" s="8">
        <v>298.49200220893238</v>
      </c>
      <c r="J26" s="9">
        <v>1.3</v>
      </c>
      <c r="K26" s="2"/>
      <c r="L26" s="2"/>
      <c r="M26" s="15">
        <f t="shared" si="0"/>
        <v>0</v>
      </c>
      <c r="N26" s="8">
        <v>8.9999999999999993E-3</v>
      </c>
      <c r="O26" s="12">
        <f>$K$47</f>
        <v>9.2385896983770852E-2</v>
      </c>
      <c r="P26" s="15">
        <f t="shared" si="2"/>
        <v>0</v>
      </c>
      <c r="Q26" s="11">
        <f t="shared" si="3"/>
        <v>1344062.78187194</v>
      </c>
      <c r="R26" s="2"/>
      <c r="S26" s="15">
        <f t="shared" si="4"/>
        <v>0</v>
      </c>
      <c r="T26" s="12">
        <v>3.2500000000000001E-2</v>
      </c>
      <c r="U26" s="12">
        <f>$K$47</f>
        <v>9.2385896983770852E-2</v>
      </c>
      <c r="V26" s="15">
        <f t="shared" si="6"/>
        <v>0</v>
      </c>
      <c r="W26" s="15">
        <f t="shared" si="7"/>
        <v>0</v>
      </c>
      <c r="X26" s="15">
        <f t="shared" si="8"/>
        <v>0</v>
      </c>
      <c r="Y26" s="8" t="s">
        <v>278</v>
      </c>
      <c r="Z26" s="8" t="s">
        <v>303</v>
      </c>
      <c r="AA26" s="11">
        <v>0</v>
      </c>
      <c r="AB26" s="11">
        <v>10000</v>
      </c>
      <c r="AC26" s="10" t="s">
        <v>321</v>
      </c>
      <c r="AD26" s="11">
        <v>25</v>
      </c>
      <c r="AE26" s="11"/>
      <c r="AF26" s="3"/>
      <c r="AG26" s="17">
        <v>0.95</v>
      </c>
      <c r="AH26" s="17">
        <f t="shared" si="9"/>
        <v>0.74497449744974498</v>
      </c>
      <c r="AI26" s="11">
        <f t="shared" si="10"/>
        <v>1875.956183226798</v>
      </c>
      <c r="AJ26" s="3"/>
      <c r="AK26" s="15">
        <f t="shared" si="11"/>
        <v>0</v>
      </c>
      <c r="AL26" s="17">
        <v>0.04</v>
      </c>
      <c r="AM26" s="12">
        <f>$K$47</f>
        <v>9.2385896983770852E-2</v>
      </c>
      <c r="AN26" s="15">
        <f t="shared" si="13"/>
        <v>0</v>
      </c>
      <c r="AO26" s="8" t="s">
        <v>278</v>
      </c>
      <c r="AP26" s="8" t="s">
        <v>303</v>
      </c>
      <c r="AQ26" s="11">
        <v>0</v>
      </c>
      <c r="AR26" s="11">
        <v>10000</v>
      </c>
      <c r="AS26" s="3"/>
      <c r="AT26" s="20">
        <f t="shared" si="14"/>
        <v>1.1266278142965812E-6</v>
      </c>
      <c r="AU26" s="13">
        <v>0</v>
      </c>
      <c r="AV26" s="15">
        <f t="shared" si="15"/>
        <v>0</v>
      </c>
      <c r="AW26" s="11">
        <v>25</v>
      </c>
      <c r="AX26" s="11"/>
      <c r="AY26" s="3"/>
      <c r="AZ26" s="8">
        <v>0.98699999999999999</v>
      </c>
      <c r="BA26" s="23">
        <f t="shared" si="16"/>
        <v>1</v>
      </c>
      <c r="BB26" s="8">
        <v>298.49200220893238</v>
      </c>
      <c r="BC26" s="9">
        <v>1.3</v>
      </c>
      <c r="BD26" s="2"/>
      <c r="BE26" s="2"/>
      <c r="BF26" s="15">
        <f t="shared" si="17"/>
        <v>0</v>
      </c>
      <c r="BG26" s="8">
        <v>8.9999999999999993E-3</v>
      </c>
      <c r="BH26" s="12">
        <f>$K$47</f>
        <v>9.2385896983770852E-2</v>
      </c>
      <c r="BI26" s="15">
        <f t="shared" si="19"/>
        <v>0</v>
      </c>
      <c r="BJ26" s="11">
        <f t="shared" si="20"/>
        <v>309120</v>
      </c>
      <c r="BK26" s="2"/>
      <c r="BL26" s="15">
        <f t="shared" si="21"/>
        <v>0</v>
      </c>
      <c r="BM26" s="17">
        <v>0.03</v>
      </c>
      <c r="BN26" s="12">
        <f>$K$47</f>
        <v>9.2385896983770852E-2</v>
      </c>
      <c r="BO26" s="15">
        <f t="shared" si="23"/>
        <v>0</v>
      </c>
      <c r="BP26" s="15">
        <f t="shared" si="24"/>
        <v>0</v>
      </c>
      <c r="BQ26" s="15">
        <f t="shared" si="25"/>
        <v>0</v>
      </c>
      <c r="BR26" s="8" t="s">
        <v>278</v>
      </c>
      <c r="BS26" s="8" t="s">
        <v>303</v>
      </c>
      <c r="BT26" s="11">
        <v>0</v>
      </c>
      <c r="BU26" s="11">
        <v>10000</v>
      </c>
      <c r="BV26" s="10" t="s">
        <v>321</v>
      </c>
      <c r="BW26" s="11">
        <v>20</v>
      </c>
      <c r="BX26" s="11"/>
      <c r="BY26" s="3"/>
      <c r="BZ26" s="17">
        <v>0.98</v>
      </c>
      <c r="CA26" s="17">
        <f t="shared" si="26"/>
        <v>0.9774977497749775</v>
      </c>
    </row>
    <row r="27" spans="1:79" x14ac:dyDescent="0.35">
      <c r="A27" t="s">
        <v>118</v>
      </c>
      <c r="B27" t="s">
        <v>9</v>
      </c>
      <c r="C27" t="s">
        <v>119</v>
      </c>
      <c r="D27" t="s">
        <v>120</v>
      </c>
      <c r="E27" t="s">
        <v>121</v>
      </c>
      <c r="F27" t="s">
        <v>113</v>
      </c>
      <c r="G27" s="2">
        <v>-38.78344354</v>
      </c>
      <c r="H27" s="2">
        <v>-62.285329240000003</v>
      </c>
      <c r="I27" s="8">
        <v>298.49200220893238</v>
      </c>
      <c r="J27" s="9">
        <v>1.3</v>
      </c>
      <c r="K27" s="2"/>
      <c r="L27" s="2"/>
      <c r="M27" s="15">
        <f t="shared" si="0"/>
        <v>0</v>
      </c>
      <c r="N27" s="8">
        <v>8.9999999999999993E-3</v>
      </c>
      <c r="O27" s="12">
        <f t="shared" ref="O27:O29" si="42">$K$47</f>
        <v>9.2385896983770852E-2</v>
      </c>
      <c r="P27" s="15">
        <f t="shared" si="2"/>
        <v>0</v>
      </c>
      <c r="Q27" s="11">
        <f t="shared" si="3"/>
        <v>1344062.78187194</v>
      </c>
      <c r="R27" s="2"/>
      <c r="S27" s="15">
        <f t="shared" si="4"/>
        <v>0</v>
      </c>
      <c r="T27" s="12">
        <v>3.2500000000000001E-2</v>
      </c>
      <c r="U27" s="12">
        <f t="shared" ref="U27:U29" si="43">$K$47</f>
        <v>9.2385896983770852E-2</v>
      </c>
      <c r="V27" s="15">
        <f t="shared" si="6"/>
        <v>0</v>
      </c>
      <c r="W27" s="15">
        <f t="shared" si="7"/>
        <v>0</v>
      </c>
      <c r="X27" s="15">
        <f t="shared" si="8"/>
        <v>0</v>
      </c>
      <c r="Y27" s="8" t="s">
        <v>278</v>
      </c>
      <c r="Z27" s="8" t="s">
        <v>303</v>
      </c>
      <c r="AA27" s="11">
        <v>0</v>
      </c>
      <c r="AB27" s="11">
        <v>10000</v>
      </c>
      <c r="AC27" s="10" t="s">
        <v>321</v>
      </c>
      <c r="AD27" s="11">
        <v>25</v>
      </c>
      <c r="AE27" s="11"/>
      <c r="AF27" s="3"/>
      <c r="AG27" s="17">
        <v>0.95</v>
      </c>
      <c r="AH27" s="17">
        <f t="shared" si="9"/>
        <v>0.74497449744974498</v>
      </c>
      <c r="AI27" s="11">
        <f t="shared" si="10"/>
        <v>1875.956183226798</v>
      </c>
      <c r="AJ27" s="3"/>
      <c r="AK27" s="15">
        <f t="shared" si="11"/>
        <v>0</v>
      </c>
      <c r="AL27" s="17">
        <v>0.04</v>
      </c>
      <c r="AM27" s="12">
        <f t="shared" ref="AM27:AM29" si="44">$K$47</f>
        <v>9.2385896983770852E-2</v>
      </c>
      <c r="AN27" s="15">
        <f t="shared" si="13"/>
        <v>0</v>
      </c>
      <c r="AO27" s="8" t="s">
        <v>278</v>
      </c>
      <c r="AP27" s="8" t="s">
        <v>303</v>
      </c>
      <c r="AQ27" s="11">
        <v>0</v>
      </c>
      <c r="AR27" s="11">
        <v>10000</v>
      </c>
      <c r="AS27" s="3"/>
      <c r="AT27" s="20">
        <f t="shared" si="14"/>
        <v>1.1266278142965812E-6</v>
      </c>
      <c r="AU27" s="13">
        <v>0</v>
      </c>
      <c r="AV27" s="15">
        <f t="shared" si="15"/>
        <v>0</v>
      </c>
      <c r="AW27" s="11">
        <v>25</v>
      </c>
      <c r="AX27" s="11"/>
      <c r="AY27" s="3"/>
      <c r="AZ27" s="8">
        <v>0.98699999999999999</v>
      </c>
      <c r="BA27" s="23">
        <f t="shared" si="16"/>
        <v>1</v>
      </c>
      <c r="BB27" s="8">
        <v>298.49200220893238</v>
      </c>
      <c r="BC27" s="9">
        <v>1.3</v>
      </c>
      <c r="BD27" s="2"/>
      <c r="BE27" s="2"/>
      <c r="BF27" s="15">
        <f t="shared" si="17"/>
        <v>0</v>
      </c>
      <c r="BG27" s="8">
        <v>8.9999999999999993E-3</v>
      </c>
      <c r="BH27" s="12">
        <f t="shared" ref="BH27:BH29" si="45">$K$47</f>
        <v>9.2385896983770852E-2</v>
      </c>
      <c r="BI27" s="15">
        <f t="shared" si="19"/>
        <v>0</v>
      </c>
      <c r="BJ27" s="11">
        <f t="shared" si="20"/>
        <v>309120</v>
      </c>
      <c r="BK27" s="2"/>
      <c r="BL27" s="15">
        <f t="shared" si="21"/>
        <v>0</v>
      </c>
      <c r="BM27" s="17">
        <v>0.03</v>
      </c>
      <c r="BN27" s="12">
        <f t="shared" ref="BN27:BN29" si="46">$K$47</f>
        <v>9.2385896983770852E-2</v>
      </c>
      <c r="BO27" s="15">
        <f t="shared" si="23"/>
        <v>0</v>
      </c>
      <c r="BP27" s="15">
        <f t="shared" si="24"/>
        <v>0</v>
      </c>
      <c r="BQ27" s="15">
        <f t="shared" si="25"/>
        <v>0</v>
      </c>
      <c r="BR27" s="8" t="s">
        <v>278</v>
      </c>
      <c r="BS27" s="8" t="s">
        <v>303</v>
      </c>
      <c r="BT27" s="11">
        <v>0</v>
      </c>
      <c r="BU27" s="11">
        <v>10000</v>
      </c>
      <c r="BV27" s="10" t="s">
        <v>321</v>
      </c>
      <c r="BW27" s="11">
        <v>20</v>
      </c>
      <c r="BX27" s="11"/>
      <c r="BY27" s="3"/>
      <c r="BZ27" s="17">
        <v>0.98</v>
      </c>
      <c r="CA27" s="17">
        <f t="shared" si="26"/>
        <v>0.9774977497749775</v>
      </c>
    </row>
    <row r="28" spans="1:79" x14ac:dyDescent="0.35">
      <c r="A28" t="s">
        <v>122</v>
      </c>
      <c r="B28" t="s">
        <v>9</v>
      </c>
      <c r="C28" t="s">
        <v>123</v>
      </c>
      <c r="D28" t="s">
        <v>124</v>
      </c>
      <c r="E28" t="s">
        <v>125</v>
      </c>
      <c r="F28" t="s">
        <v>126</v>
      </c>
      <c r="G28" s="2">
        <v>-36.744015390000001</v>
      </c>
      <c r="H28" s="2">
        <v>-73.124998890000001</v>
      </c>
      <c r="I28" s="8">
        <v>298.49200220893238</v>
      </c>
      <c r="J28" s="9">
        <v>1.3</v>
      </c>
      <c r="K28" s="2"/>
      <c r="L28" s="2"/>
      <c r="M28" s="15">
        <f t="shared" si="0"/>
        <v>0</v>
      </c>
      <c r="N28" s="8">
        <v>8.9999999999999993E-3</v>
      </c>
      <c r="O28" s="12">
        <f t="shared" si="42"/>
        <v>9.2385896983770852E-2</v>
      </c>
      <c r="P28" s="15">
        <f t="shared" si="2"/>
        <v>0</v>
      </c>
      <c r="Q28" s="11">
        <f t="shared" si="3"/>
        <v>1344062.78187194</v>
      </c>
      <c r="R28" s="2"/>
      <c r="S28" s="15">
        <f t="shared" si="4"/>
        <v>0</v>
      </c>
      <c r="T28" s="12">
        <v>3.2500000000000001E-2</v>
      </c>
      <c r="U28" s="12">
        <f t="shared" si="43"/>
        <v>9.2385896983770852E-2</v>
      </c>
      <c r="V28" s="15">
        <f t="shared" si="6"/>
        <v>0</v>
      </c>
      <c r="W28" s="15">
        <f t="shared" si="7"/>
        <v>0</v>
      </c>
      <c r="X28" s="15">
        <f t="shared" si="8"/>
        <v>0</v>
      </c>
      <c r="Y28" s="8" t="s">
        <v>278</v>
      </c>
      <c r="Z28" s="8" t="s">
        <v>303</v>
      </c>
      <c r="AA28" s="11">
        <v>0</v>
      </c>
      <c r="AB28" s="11">
        <v>10000</v>
      </c>
      <c r="AC28" s="10" t="s">
        <v>321</v>
      </c>
      <c r="AD28" s="11">
        <v>25</v>
      </c>
      <c r="AE28" s="11"/>
      <c r="AF28" s="3"/>
      <c r="AG28" s="17">
        <v>0.95</v>
      </c>
      <c r="AH28" s="17">
        <f t="shared" si="9"/>
        <v>0.74497449744974498</v>
      </c>
      <c r="AI28" s="11">
        <f t="shared" si="10"/>
        <v>1875.956183226798</v>
      </c>
      <c r="AJ28" s="3"/>
      <c r="AK28" s="15">
        <f t="shared" si="11"/>
        <v>0</v>
      </c>
      <c r="AL28" s="17">
        <v>0.04</v>
      </c>
      <c r="AM28" s="12">
        <f t="shared" si="44"/>
        <v>9.2385896983770852E-2</v>
      </c>
      <c r="AN28" s="15">
        <f t="shared" si="13"/>
        <v>0</v>
      </c>
      <c r="AO28" s="8" t="s">
        <v>278</v>
      </c>
      <c r="AP28" s="8" t="s">
        <v>303</v>
      </c>
      <c r="AQ28" s="11">
        <v>0</v>
      </c>
      <c r="AR28" s="11">
        <v>10000</v>
      </c>
      <c r="AS28" s="3"/>
      <c r="AT28" s="20">
        <f t="shared" si="14"/>
        <v>1.1266278142965812E-6</v>
      </c>
      <c r="AU28" s="13">
        <v>0</v>
      </c>
      <c r="AV28" s="15">
        <f t="shared" si="15"/>
        <v>0</v>
      </c>
      <c r="AW28" s="11">
        <v>25</v>
      </c>
      <c r="AX28" s="11"/>
      <c r="AY28" s="3"/>
      <c r="AZ28" s="8">
        <v>0.98699999999999999</v>
      </c>
      <c r="BA28" s="23">
        <f t="shared" si="16"/>
        <v>1</v>
      </c>
      <c r="BB28" s="8">
        <v>298.49200220893238</v>
      </c>
      <c r="BC28" s="9">
        <v>1.3</v>
      </c>
      <c r="BD28" s="2"/>
      <c r="BE28" s="2"/>
      <c r="BF28" s="15">
        <f t="shared" si="17"/>
        <v>0</v>
      </c>
      <c r="BG28" s="8">
        <v>8.9999999999999993E-3</v>
      </c>
      <c r="BH28" s="12">
        <f t="shared" si="45"/>
        <v>9.2385896983770852E-2</v>
      </c>
      <c r="BI28" s="15">
        <f t="shared" si="19"/>
        <v>0</v>
      </c>
      <c r="BJ28" s="11">
        <f t="shared" si="20"/>
        <v>309120</v>
      </c>
      <c r="BK28" s="2"/>
      <c r="BL28" s="15">
        <f t="shared" si="21"/>
        <v>0</v>
      </c>
      <c r="BM28" s="17">
        <v>0.03</v>
      </c>
      <c r="BN28" s="12">
        <f t="shared" si="46"/>
        <v>9.2385896983770852E-2</v>
      </c>
      <c r="BO28" s="15">
        <f t="shared" si="23"/>
        <v>0</v>
      </c>
      <c r="BP28" s="15">
        <f t="shared" si="24"/>
        <v>0</v>
      </c>
      <c r="BQ28" s="15">
        <f t="shared" si="25"/>
        <v>0</v>
      </c>
      <c r="BR28" s="8" t="s">
        <v>278</v>
      </c>
      <c r="BS28" s="8" t="s">
        <v>303</v>
      </c>
      <c r="BT28" s="11">
        <v>0</v>
      </c>
      <c r="BU28" s="11">
        <v>10000</v>
      </c>
      <c r="BV28" s="10" t="s">
        <v>321</v>
      </c>
      <c r="BW28" s="11">
        <v>20</v>
      </c>
      <c r="BX28" s="11"/>
      <c r="BY28" s="3"/>
      <c r="BZ28" s="17">
        <v>0.98</v>
      </c>
      <c r="CA28" s="17">
        <f t="shared" si="26"/>
        <v>0.9774977497749775</v>
      </c>
    </row>
    <row r="29" spans="1:79" x14ac:dyDescent="0.35">
      <c r="A29" t="s">
        <v>127</v>
      </c>
      <c r="B29" t="s">
        <v>9</v>
      </c>
      <c r="C29" t="s">
        <v>128</v>
      </c>
      <c r="D29" t="s">
        <v>129</v>
      </c>
      <c r="E29" t="s">
        <v>130</v>
      </c>
      <c r="F29" t="s">
        <v>126</v>
      </c>
      <c r="G29" s="2">
        <v>-11.81733442</v>
      </c>
      <c r="H29" s="2">
        <v>-77.17339115</v>
      </c>
      <c r="I29" s="8">
        <v>298.49200220893238</v>
      </c>
      <c r="J29" s="9">
        <v>1.3</v>
      </c>
      <c r="K29" s="2"/>
      <c r="L29" s="2"/>
      <c r="M29" s="15">
        <f t="shared" si="0"/>
        <v>0</v>
      </c>
      <c r="N29" s="8">
        <v>8.9999999999999993E-3</v>
      </c>
      <c r="O29" s="12">
        <f t="shared" si="42"/>
        <v>9.2385896983770852E-2</v>
      </c>
      <c r="P29" s="15">
        <f t="shared" si="2"/>
        <v>0</v>
      </c>
      <c r="Q29" s="11">
        <f t="shared" si="3"/>
        <v>1344062.78187194</v>
      </c>
      <c r="R29" s="2"/>
      <c r="S29" s="15">
        <f t="shared" si="4"/>
        <v>0</v>
      </c>
      <c r="T29" s="12">
        <v>3.2500000000000001E-2</v>
      </c>
      <c r="U29" s="12">
        <f t="shared" si="43"/>
        <v>9.2385896983770852E-2</v>
      </c>
      <c r="V29" s="15">
        <f t="shared" si="6"/>
        <v>0</v>
      </c>
      <c r="W29" s="15">
        <f t="shared" si="7"/>
        <v>0</v>
      </c>
      <c r="X29" s="15">
        <f t="shared" si="8"/>
        <v>0</v>
      </c>
      <c r="Y29" s="8" t="s">
        <v>278</v>
      </c>
      <c r="Z29" s="8" t="s">
        <v>303</v>
      </c>
      <c r="AA29" s="11">
        <v>0</v>
      </c>
      <c r="AB29" s="11">
        <v>10000</v>
      </c>
      <c r="AC29" s="10" t="s">
        <v>321</v>
      </c>
      <c r="AD29" s="11">
        <v>25</v>
      </c>
      <c r="AE29" s="11"/>
      <c r="AF29" s="3"/>
      <c r="AG29" s="17">
        <v>0.95</v>
      </c>
      <c r="AH29" s="17">
        <f t="shared" si="9"/>
        <v>0.74497449744974498</v>
      </c>
      <c r="AI29" s="11">
        <f t="shared" si="10"/>
        <v>1875.956183226798</v>
      </c>
      <c r="AJ29" s="3"/>
      <c r="AK29" s="15">
        <f t="shared" si="11"/>
        <v>0</v>
      </c>
      <c r="AL29" s="17">
        <v>0.04</v>
      </c>
      <c r="AM29" s="12">
        <f t="shared" si="44"/>
        <v>9.2385896983770852E-2</v>
      </c>
      <c r="AN29" s="15">
        <f t="shared" si="13"/>
        <v>0</v>
      </c>
      <c r="AO29" s="8" t="s">
        <v>278</v>
      </c>
      <c r="AP29" s="8" t="s">
        <v>303</v>
      </c>
      <c r="AQ29" s="11">
        <v>0</v>
      </c>
      <c r="AR29" s="11">
        <v>10000</v>
      </c>
      <c r="AS29" s="3"/>
      <c r="AT29" s="20">
        <f t="shared" si="14"/>
        <v>1.1266278142965812E-6</v>
      </c>
      <c r="AU29" s="13">
        <v>0</v>
      </c>
      <c r="AV29" s="15">
        <f t="shared" si="15"/>
        <v>0</v>
      </c>
      <c r="AW29" s="11">
        <v>25</v>
      </c>
      <c r="AX29" s="11"/>
      <c r="AY29" s="3"/>
      <c r="AZ29" s="8">
        <v>0.98699999999999999</v>
      </c>
      <c r="BA29" s="23">
        <f t="shared" si="16"/>
        <v>1</v>
      </c>
      <c r="BB29" s="8">
        <v>298.49200220893238</v>
      </c>
      <c r="BC29" s="9">
        <v>1.3</v>
      </c>
      <c r="BD29" s="2"/>
      <c r="BE29" s="2"/>
      <c r="BF29" s="15">
        <f t="shared" si="17"/>
        <v>0</v>
      </c>
      <c r="BG29" s="8">
        <v>8.9999999999999993E-3</v>
      </c>
      <c r="BH29" s="12">
        <f t="shared" si="45"/>
        <v>9.2385896983770852E-2</v>
      </c>
      <c r="BI29" s="15">
        <f t="shared" si="19"/>
        <v>0</v>
      </c>
      <c r="BJ29" s="11">
        <f t="shared" si="20"/>
        <v>309120</v>
      </c>
      <c r="BK29" s="2"/>
      <c r="BL29" s="15">
        <f t="shared" si="21"/>
        <v>0</v>
      </c>
      <c r="BM29" s="17">
        <v>0.03</v>
      </c>
      <c r="BN29" s="12">
        <f t="shared" si="46"/>
        <v>9.2385896983770852E-2</v>
      </c>
      <c r="BO29" s="15">
        <f t="shared" si="23"/>
        <v>0</v>
      </c>
      <c r="BP29" s="15">
        <f t="shared" si="24"/>
        <v>0</v>
      </c>
      <c r="BQ29" s="15">
        <f t="shared" si="25"/>
        <v>0</v>
      </c>
      <c r="BR29" s="8" t="s">
        <v>278</v>
      </c>
      <c r="BS29" s="8" t="s">
        <v>303</v>
      </c>
      <c r="BT29" s="11">
        <v>0</v>
      </c>
      <c r="BU29" s="11">
        <v>10000</v>
      </c>
      <c r="BV29" s="10" t="s">
        <v>321</v>
      </c>
      <c r="BW29" s="11">
        <v>20</v>
      </c>
      <c r="BX29" s="11"/>
      <c r="BY29" s="3"/>
      <c r="BZ29" s="17">
        <v>0.98</v>
      </c>
      <c r="CA29" s="17">
        <f t="shared" si="26"/>
        <v>0.9774977497749775</v>
      </c>
    </row>
    <row r="30" spans="1:79" x14ac:dyDescent="0.35">
      <c r="A30" t="s">
        <v>131</v>
      </c>
      <c r="B30" t="s">
        <v>9</v>
      </c>
      <c r="C30" t="s">
        <v>132</v>
      </c>
      <c r="D30" t="s">
        <v>133</v>
      </c>
      <c r="E30" t="s">
        <v>134</v>
      </c>
      <c r="F30" t="s">
        <v>135</v>
      </c>
      <c r="G30" s="2">
        <v>36.885833669999997</v>
      </c>
      <c r="H30" s="2">
        <v>6.9043777879999997</v>
      </c>
      <c r="I30" s="8">
        <v>298.49200220893238</v>
      </c>
      <c r="J30" s="9">
        <v>1.3</v>
      </c>
      <c r="K30" s="2"/>
      <c r="L30" s="2"/>
      <c r="M30" s="15">
        <f t="shared" si="0"/>
        <v>0</v>
      </c>
      <c r="N30" s="8">
        <v>8.9999999999999993E-3</v>
      </c>
      <c r="O30" s="21"/>
      <c r="P30" s="15">
        <f t="shared" si="2"/>
        <v>0</v>
      </c>
      <c r="Q30" s="11">
        <f t="shared" si="3"/>
        <v>1344062.78187194</v>
      </c>
      <c r="R30" s="2"/>
      <c r="S30" s="15">
        <f t="shared" si="4"/>
        <v>0</v>
      </c>
      <c r="T30" s="12">
        <v>3.2500000000000001E-2</v>
      </c>
      <c r="U30" s="21"/>
      <c r="V30" s="15">
        <f t="shared" si="6"/>
        <v>0</v>
      </c>
      <c r="W30" s="15">
        <f t="shared" si="7"/>
        <v>0</v>
      </c>
      <c r="X30" s="15">
        <f t="shared" si="8"/>
        <v>0</v>
      </c>
      <c r="Y30" s="8" t="s">
        <v>278</v>
      </c>
      <c r="Z30" s="8" t="s">
        <v>303</v>
      </c>
      <c r="AA30" s="11">
        <v>0</v>
      </c>
      <c r="AB30" s="11">
        <v>10000</v>
      </c>
      <c r="AC30" s="10" t="s">
        <v>321</v>
      </c>
      <c r="AD30" s="11">
        <v>25</v>
      </c>
      <c r="AE30" s="11"/>
      <c r="AF30" s="3"/>
      <c r="AG30" s="17">
        <v>0.95</v>
      </c>
      <c r="AH30" s="17">
        <f t="shared" si="9"/>
        <v>0.74497449744974498</v>
      </c>
      <c r="AI30" s="11">
        <f t="shared" si="10"/>
        <v>1875.956183226798</v>
      </c>
      <c r="AJ30" s="3"/>
      <c r="AK30" s="15">
        <f t="shared" si="11"/>
        <v>0</v>
      </c>
      <c r="AL30" s="17">
        <v>0.04</v>
      </c>
      <c r="AM30" s="21"/>
      <c r="AN30" s="15">
        <f t="shared" si="13"/>
        <v>0</v>
      </c>
      <c r="AO30" s="8" t="s">
        <v>278</v>
      </c>
      <c r="AP30" s="8" t="s">
        <v>303</v>
      </c>
      <c r="AQ30" s="11">
        <v>0</v>
      </c>
      <c r="AR30" s="11">
        <v>10000</v>
      </c>
      <c r="AS30" s="3"/>
      <c r="AT30" s="20">
        <f t="shared" si="14"/>
        <v>1.1266278142965812E-6</v>
      </c>
      <c r="AU30" s="13">
        <v>0</v>
      </c>
      <c r="AV30" s="15">
        <f t="shared" si="15"/>
        <v>0</v>
      </c>
      <c r="AW30" s="11">
        <v>25</v>
      </c>
      <c r="AX30" s="11"/>
      <c r="AY30" s="3"/>
      <c r="AZ30" s="8">
        <v>0.98699999999999999</v>
      </c>
      <c r="BA30" s="23">
        <f t="shared" si="16"/>
        <v>1</v>
      </c>
      <c r="BB30" s="8">
        <v>298.49200220893238</v>
      </c>
      <c r="BC30" s="9">
        <v>1.3</v>
      </c>
      <c r="BD30" s="2"/>
      <c r="BE30" s="2"/>
      <c r="BF30" s="15">
        <f t="shared" si="17"/>
        <v>0</v>
      </c>
      <c r="BG30" s="8">
        <v>8.9999999999999993E-3</v>
      </c>
      <c r="BH30" s="21"/>
      <c r="BI30" s="15">
        <f t="shared" si="19"/>
        <v>0</v>
      </c>
      <c r="BJ30" s="11">
        <f t="shared" si="20"/>
        <v>309120</v>
      </c>
      <c r="BK30" s="2"/>
      <c r="BL30" s="15">
        <f t="shared" si="21"/>
        <v>0</v>
      </c>
      <c r="BM30" s="17">
        <v>0.03</v>
      </c>
      <c r="BN30" s="21"/>
      <c r="BO30" s="15">
        <f t="shared" si="23"/>
        <v>0</v>
      </c>
      <c r="BP30" s="15">
        <f t="shared" si="24"/>
        <v>0</v>
      </c>
      <c r="BQ30" s="15">
        <f t="shared" si="25"/>
        <v>0</v>
      </c>
      <c r="BR30" s="8" t="s">
        <v>278</v>
      </c>
      <c r="BS30" s="8" t="s">
        <v>303</v>
      </c>
      <c r="BT30" s="11">
        <v>0</v>
      </c>
      <c r="BU30" s="11">
        <v>10000</v>
      </c>
      <c r="BV30" s="10" t="s">
        <v>321</v>
      </c>
      <c r="BW30" s="11">
        <v>20</v>
      </c>
      <c r="BX30" s="11"/>
      <c r="BY30" s="3"/>
      <c r="BZ30" s="17">
        <v>0.98</v>
      </c>
      <c r="CA30" s="17">
        <f t="shared" si="26"/>
        <v>0.9774977497749775</v>
      </c>
    </row>
    <row r="31" spans="1:79" x14ac:dyDescent="0.35">
      <c r="A31" t="s">
        <v>136</v>
      </c>
      <c r="B31" t="s">
        <v>9</v>
      </c>
      <c r="C31" t="s">
        <v>137</v>
      </c>
      <c r="D31" t="s">
        <v>138</v>
      </c>
      <c r="E31" t="s">
        <v>139</v>
      </c>
      <c r="F31" t="s">
        <v>140</v>
      </c>
      <c r="G31" s="2">
        <v>14.73659842</v>
      </c>
      <c r="H31" s="2">
        <v>-17.481210319999999</v>
      </c>
      <c r="I31" s="8">
        <v>298.49200220893238</v>
      </c>
      <c r="J31" s="9">
        <v>1.3</v>
      </c>
      <c r="K31" s="2"/>
      <c r="L31" s="2"/>
      <c r="M31" s="15">
        <f t="shared" si="0"/>
        <v>0</v>
      </c>
      <c r="N31" s="8">
        <v>8.9999999999999993E-3</v>
      </c>
      <c r="O31" s="21"/>
      <c r="P31" s="15">
        <f t="shared" si="2"/>
        <v>0</v>
      </c>
      <c r="Q31" s="11">
        <f t="shared" si="3"/>
        <v>1344062.78187194</v>
      </c>
      <c r="R31" s="2"/>
      <c r="S31" s="15">
        <f t="shared" si="4"/>
        <v>0</v>
      </c>
      <c r="T31" s="12">
        <v>3.2500000000000001E-2</v>
      </c>
      <c r="U31" s="21"/>
      <c r="V31" s="15">
        <f t="shared" si="6"/>
        <v>0</v>
      </c>
      <c r="W31" s="15">
        <f t="shared" si="7"/>
        <v>0</v>
      </c>
      <c r="X31" s="15">
        <f t="shared" si="8"/>
        <v>0</v>
      </c>
      <c r="Y31" s="8" t="s">
        <v>278</v>
      </c>
      <c r="Z31" s="8" t="s">
        <v>303</v>
      </c>
      <c r="AA31" s="11">
        <v>0</v>
      </c>
      <c r="AB31" s="11">
        <v>10000</v>
      </c>
      <c r="AC31" s="10" t="s">
        <v>321</v>
      </c>
      <c r="AD31" s="11">
        <v>25</v>
      </c>
      <c r="AE31" s="11"/>
      <c r="AF31" s="3"/>
      <c r="AG31" s="17">
        <v>0.95</v>
      </c>
      <c r="AH31" s="17">
        <f t="shared" si="9"/>
        <v>0.74497449744974498</v>
      </c>
      <c r="AI31" s="11">
        <f t="shared" si="10"/>
        <v>1875.956183226798</v>
      </c>
      <c r="AJ31" s="3"/>
      <c r="AK31" s="15">
        <f t="shared" si="11"/>
        <v>0</v>
      </c>
      <c r="AL31" s="17">
        <v>0.04</v>
      </c>
      <c r="AM31" s="21"/>
      <c r="AN31" s="15">
        <f t="shared" si="13"/>
        <v>0</v>
      </c>
      <c r="AO31" s="8" t="s">
        <v>278</v>
      </c>
      <c r="AP31" s="8" t="s">
        <v>303</v>
      </c>
      <c r="AQ31" s="11">
        <v>0</v>
      </c>
      <c r="AR31" s="11">
        <v>10000</v>
      </c>
      <c r="AS31" s="3"/>
      <c r="AT31" s="20">
        <f t="shared" si="14"/>
        <v>1.1266278142965812E-6</v>
      </c>
      <c r="AU31" s="13">
        <v>0</v>
      </c>
      <c r="AV31" s="15">
        <f t="shared" si="15"/>
        <v>0</v>
      </c>
      <c r="AW31" s="11">
        <v>25</v>
      </c>
      <c r="AX31" s="11"/>
      <c r="AY31" s="3"/>
      <c r="AZ31" s="8">
        <v>0.98699999999999999</v>
      </c>
      <c r="BA31" s="23">
        <f t="shared" si="16"/>
        <v>1</v>
      </c>
      <c r="BB31" s="8">
        <v>298.49200220893238</v>
      </c>
      <c r="BC31" s="9">
        <v>1.3</v>
      </c>
      <c r="BD31" s="2"/>
      <c r="BE31" s="2"/>
      <c r="BF31" s="15">
        <f t="shared" si="17"/>
        <v>0</v>
      </c>
      <c r="BG31" s="8">
        <v>8.9999999999999993E-3</v>
      </c>
      <c r="BH31" s="21"/>
      <c r="BI31" s="15">
        <f t="shared" si="19"/>
        <v>0</v>
      </c>
      <c r="BJ31" s="11">
        <f t="shared" si="20"/>
        <v>309120</v>
      </c>
      <c r="BK31" s="2"/>
      <c r="BL31" s="15">
        <f t="shared" si="21"/>
        <v>0</v>
      </c>
      <c r="BM31" s="17">
        <v>0.03</v>
      </c>
      <c r="BN31" s="21"/>
      <c r="BO31" s="15">
        <f t="shared" si="23"/>
        <v>0</v>
      </c>
      <c r="BP31" s="15">
        <f t="shared" si="24"/>
        <v>0</v>
      </c>
      <c r="BQ31" s="15">
        <f t="shared" si="25"/>
        <v>0</v>
      </c>
      <c r="BR31" s="8" t="s">
        <v>278</v>
      </c>
      <c r="BS31" s="8" t="s">
        <v>303</v>
      </c>
      <c r="BT31" s="11">
        <v>0</v>
      </c>
      <c r="BU31" s="11">
        <v>10000</v>
      </c>
      <c r="BV31" s="10" t="s">
        <v>321</v>
      </c>
      <c r="BW31" s="11">
        <v>20</v>
      </c>
      <c r="BX31" s="11"/>
      <c r="BY31" s="3"/>
      <c r="BZ31" s="17">
        <v>0.98</v>
      </c>
      <c r="CA31" s="17">
        <f t="shared" si="26"/>
        <v>0.9774977497749775</v>
      </c>
    </row>
    <row r="32" spans="1:79" x14ac:dyDescent="0.35">
      <c r="A32" t="s">
        <v>141</v>
      </c>
      <c r="B32" t="s">
        <v>9</v>
      </c>
      <c r="C32" t="s">
        <v>142</v>
      </c>
      <c r="D32" t="s">
        <v>143</v>
      </c>
      <c r="E32" t="s">
        <v>144</v>
      </c>
      <c r="F32" t="s">
        <v>140</v>
      </c>
      <c r="G32" s="2">
        <v>6.4294702499999996</v>
      </c>
      <c r="H32" s="2">
        <v>3.4963682029999998</v>
      </c>
      <c r="I32" s="8">
        <v>298.49200220893238</v>
      </c>
      <c r="J32" s="9">
        <v>1.3</v>
      </c>
      <c r="K32" s="2"/>
      <c r="L32" s="2"/>
      <c r="M32" s="15">
        <f t="shared" si="0"/>
        <v>0</v>
      </c>
      <c r="N32" s="8">
        <v>8.9999999999999993E-3</v>
      </c>
      <c r="O32" s="21"/>
      <c r="P32" s="15">
        <f t="shared" si="2"/>
        <v>0</v>
      </c>
      <c r="Q32" s="11">
        <f t="shared" si="3"/>
        <v>1344062.78187194</v>
      </c>
      <c r="R32" s="2"/>
      <c r="S32" s="15">
        <f t="shared" si="4"/>
        <v>0</v>
      </c>
      <c r="T32" s="12">
        <v>3.2500000000000001E-2</v>
      </c>
      <c r="U32" s="21"/>
      <c r="V32" s="15">
        <f t="shared" si="6"/>
        <v>0</v>
      </c>
      <c r="W32" s="15">
        <f t="shared" si="7"/>
        <v>0</v>
      </c>
      <c r="X32" s="15">
        <f t="shared" si="8"/>
        <v>0</v>
      </c>
      <c r="Y32" s="8" t="s">
        <v>278</v>
      </c>
      <c r="Z32" s="8" t="s">
        <v>303</v>
      </c>
      <c r="AA32" s="11">
        <v>0</v>
      </c>
      <c r="AB32" s="11">
        <v>10000</v>
      </c>
      <c r="AC32" s="10" t="s">
        <v>321</v>
      </c>
      <c r="AD32" s="11">
        <v>25</v>
      </c>
      <c r="AE32" s="11"/>
      <c r="AF32" s="3"/>
      <c r="AG32" s="17">
        <v>0.95</v>
      </c>
      <c r="AH32" s="17">
        <f t="shared" si="9"/>
        <v>0.74497449744974498</v>
      </c>
      <c r="AI32" s="11">
        <f t="shared" si="10"/>
        <v>1875.956183226798</v>
      </c>
      <c r="AJ32" s="3"/>
      <c r="AK32" s="15">
        <f t="shared" si="11"/>
        <v>0</v>
      </c>
      <c r="AL32" s="17">
        <v>0.04</v>
      </c>
      <c r="AM32" s="21"/>
      <c r="AN32" s="15">
        <f t="shared" si="13"/>
        <v>0</v>
      </c>
      <c r="AO32" s="8" t="s">
        <v>278</v>
      </c>
      <c r="AP32" s="8" t="s">
        <v>303</v>
      </c>
      <c r="AQ32" s="11">
        <v>0</v>
      </c>
      <c r="AR32" s="11">
        <v>10000</v>
      </c>
      <c r="AS32" s="3"/>
      <c r="AT32" s="20">
        <f t="shared" si="14"/>
        <v>1.1266278142965812E-6</v>
      </c>
      <c r="AU32" s="13">
        <v>0</v>
      </c>
      <c r="AV32" s="15">
        <f t="shared" si="15"/>
        <v>0</v>
      </c>
      <c r="AW32" s="11">
        <v>25</v>
      </c>
      <c r="AX32" s="11"/>
      <c r="AY32" s="3"/>
      <c r="AZ32" s="8">
        <v>0.98699999999999999</v>
      </c>
      <c r="BA32" s="23">
        <f t="shared" si="16"/>
        <v>1</v>
      </c>
      <c r="BB32" s="8">
        <v>298.49200220893238</v>
      </c>
      <c r="BC32" s="9">
        <v>1.3</v>
      </c>
      <c r="BD32" s="2"/>
      <c r="BE32" s="2"/>
      <c r="BF32" s="15">
        <f t="shared" si="17"/>
        <v>0</v>
      </c>
      <c r="BG32" s="8">
        <v>8.9999999999999993E-3</v>
      </c>
      <c r="BH32" s="21"/>
      <c r="BI32" s="15">
        <f t="shared" si="19"/>
        <v>0</v>
      </c>
      <c r="BJ32" s="11">
        <f t="shared" si="20"/>
        <v>309120</v>
      </c>
      <c r="BK32" s="2"/>
      <c r="BL32" s="15">
        <f t="shared" si="21"/>
        <v>0</v>
      </c>
      <c r="BM32" s="17">
        <v>0.03</v>
      </c>
      <c r="BN32" s="21"/>
      <c r="BO32" s="15">
        <f t="shared" si="23"/>
        <v>0</v>
      </c>
      <c r="BP32" s="15">
        <f t="shared" si="24"/>
        <v>0</v>
      </c>
      <c r="BQ32" s="15">
        <f t="shared" si="25"/>
        <v>0</v>
      </c>
      <c r="BR32" s="8" t="s">
        <v>278</v>
      </c>
      <c r="BS32" s="8" t="s">
        <v>303</v>
      </c>
      <c r="BT32" s="11">
        <v>0</v>
      </c>
      <c r="BU32" s="11">
        <v>10000</v>
      </c>
      <c r="BV32" s="10" t="s">
        <v>321</v>
      </c>
      <c r="BW32" s="11">
        <v>20</v>
      </c>
      <c r="BX32" s="11"/>
      <c r="BY32" s="3"/>
      <c r="BZ32" s="17">
        <v>0.98</v>
      </c>
      <c r="CA32" s="17">
        <f t="shared" si="26"/>
        <v>0.9774977497749775</v>
      </c>
    </row>
    <row r="33" spans="1:79" x14ac:dyDescent="0.35">
      <c r="A33" t="s">
        <v>145</v>
      </c>
      <c r="B33" t="s">
        <v>9</v>
      </c>
      <c r="C33" t="s">
        <v>146</v>
      </c>
      <c r="D33" t="s">
        <v>147</v>
      </c>
      <c r="E33" t="s">
        <v>148</v>
      </c>
      <c r="F33" t="s">
        <v>149</v>
      </c>
      <c r="G33" s="2">
        <v>-6.118802198</v>
      </c>
      <c r="H33" s="2">
        <v>12.33208099</v>
      </c>
      <c r="I33" s="8">
        <v>298.49200220893238</v>
      </c>
      <c r="J33" s="9">
        <v>1.3</v>
      </c>
      <c r="K33" s="2"/>
      <c r="L33" s="2"/>
      <c r="M33" s="15">
        <f t="shared" si="0"/>
        <v>0</v>
      </c>
      <c r="N33" s="8">
        <v>8.9999999999999993E-3</v>
      </c>
      <c r="O33" s="21"/>
      <c r="P33" s="15">
        <f t="shared" si="2"/>
        <v>0</v>
      </c>
      <c r="Q33" s="11">
        <f t="shared" si="3"/>
        <v>1344062.78187194</v>
      </c>
      <c r="R33" s="2"/>
      <c r="S33" s="15">
        <f t="shared" si="4"/>
        <v>0</v>
      </c>
      <c r="T33" s="12">
        <v>3.2500000000000001E-2</v>
      </c>
      <c r="U33" s="21"/>
      <c r="V33" s="15">
        <f t="shared" si="6"/>
        <v>0</v>
      </c>
      <c r="W33" s="15">
        <f t="shared" si="7"/>
        <v>0</v>
      </c>
      <c r="X33" s="15">
        <f t="shared" si="8"/>
        <v>0</v>
      </c>
      <c r="Y33" s="8" t="s">
        <v>278</v>
      </c>
      <c r="Z33" s="8" t="s">
        <v>303</v>
      </c>
      <c r="AA33" s="11">
        <v>0</v>
      </c>
      <c r="AB33" s="11">
        <v>10000</v>
      </c>
      <c r="AC33" s="10" t="s">
        <v>321</v>
      </c>
      <c r="AD33" s="11">
        <v>25</v>
      </c>
      <c r="AE33" s="11"/>
      <c r="AF33" s="3"/>
      <c r="AG33" s="17">
        <v>0.95</v>
      </c>
      <c r="AH33" s="17">
        <f t="shared" si="9"/>
        <v>0.74497449744974498</v>
      </c>
      <c r="AI33" s="11">
        <f t="shared" si="10"/>
        <v>1875.956183226798</v>
      </c>
      <c r="AJ33" s="3"/>
      <c r="AK33" s="15">
        <f t="shared" si="11"/>
        <v>0</v>
      </c>
      <c r="AL33" s="17">
        <v>0.04</v>
      </c>
      <c r="AM33" s="21"/>
      <c r="AN33" s="15">
        <f t="shared" si="13"/>
        <v>0</v>
      </c>
      <c r="AO33" s="8" t="s">
        <v>278</v>
      </c>
      <c r="AP33" s="8" t="s">
        <v>303</v>
      </c>
      <c r="AQ33" s="11">
        <v>0</v>
      </c>
      <c r="AR33" s="11">
        <v>10000</v>
      </c>
      <c r="AS33" s="3"/>
      <c r="AT33" s="20">
        <f t="shared" si="14"/>
        <v>1.1266278142965812E-6</v>
      </c>
      <c r="AU33" s="13">
        <v>0</v>
      </c>
      <c r="AV33" s="15">
        <f t="shared" si="15"/>
        <v>0</v>
      </c>
      <c r="AW33" s="11">
        <v>25</v>
      </c>
      <c r="AX33" s="11"/>
      <c r="AY33" s="3"/>
      <c r="AZ33" s="8">
        <v>0.98699999999999999</v>
      </c>
      <c r="BA33" s="23">
        <f t="shared" si="16"/>
        <v>1</v>
      </c>
      <c r="BB33" s="8">
        <v>298.49200220893238</v>
      </c>
      <c r="BC33" s="9">
        <v>1.3</v>
      </c>
      <c r="BD33" s="2"/>
      <c r="BE33" s="2"/>
      <c r="BF33" s="15">
        <f t="shared" si="17"/>
        <v>0</v>
      </c>
      <c r="BG33" s="8">
        <v>8.9999999999999993E-3</v>
      </c>
      <c r="BH33" s="21"/>
      <c r="BI33" s="15">
        <f t="shared" si="19"/>
        <v>0</v>
      </c>
      <c r="BJ33" s="11">
        <f t="shared" si="20"/>
        <v>309120</v>
      </c>
      <c r="BK33" s="2"/>
      <c r="BL33" s="15">
        <f t="shared" si="21"/>
        <v>0</v>
      </c>
      <c r="BM33" s="17">
        <v>0.03</v>
      </c>
      <c r="BN33" s="21"/>
      <c r="BO33" s="15">
        <f t="shared" si="23"/>
        <v>0</v>
      </c>
      <c r="BP33" s="15">
        <f t="shared" si="24"/>
        <v>0</v>
      </c>
      <c r="BQ33" s="15">
        <f t="shared" si="25"/>
        <v>0</v>
      </c>
      <c r="BR33" s="8" t="s">
        <v>278</v>
      </c>
      <c r="BS33" s="8" t="s">
        <v>303</v>
      </c>
      <c r="BT33" s="11">
        <v>0</v>
      </c>
      <c r="BU33" s="11">
        <v>10000</v>
      </c>
      <c r="BV33" s="10" t="s">
        <v>321</v>
      </c>
      <c r="BW33" s="11">
        <v>20</v>
      </c>
      <c r="BX33" s="11"/>
      <c r="BY33" s="3"/>
      <c r="BZ33" s="17">
        <v>0.98</v>
      </c>
      <c r="CA33" s="17">
        <f t="shared" si="26"/>
        <v>0.9774977497749775</v>
      </c>
    </row>
    <row r="34" spans="1:79" x14ac:dyDescent="0.35">
      <c r="A34" t="s">
        <v>150</v>
      </c>
      <c r="B34" t="s">
        <v>9</v>
      </c>
      <c r="C34" t="s">
        <v>151</v>
      </c>
      <c r="D34" t="s">
        <v>152</v>
      </c>
      <c r="E34" t="s">
        <v>153</v>
      </c>
      <c r="F34" t="s">
        <v>154</v>
      </c>
      <c r="G34" s="2">
        <v>-33.731549340000001</v>
      </c>
      <c r="H34" s="2">
        <v>18.4458488</v>
      </c>
      <c r="I34" s="8">
        <v>298.49200220893238</v>
      </c>
      <c r="J34" s="9">
        <v>1.3</v>
      </c>
      <c r="K34" s="2"/>
      <c r="L34" s="2"/>
      <c r="M34" s="15">
        <f t="shared" si="0"/>
        <v>0</v>
      </c>
      <c r="N34" s="8">
        <v>8.9999999999999993E-3</v>
      </c>
      <c r="O34" s="21"/>
      <c r="P34" s="15">
        <f t="shared" si="2"/>
        <v>0</v>
      </c>
      <c r="Q34" s="11">
        <f t="shared" si="3"/>
        <v>1344062.78187194</v>
      </c>
      <c r="R34" s="2"/>
      <c r="S34" s="15">
        <f t="shared" si="4"/>
        <v>0</v>
      </c>
      <c r="T34" s="12">
        <v>3.2500000000000001E-2</v>
      </c>
      <c r="U34" s="21"/>
      <c r="V34" s="15">
        <f t="shared" si="6"/>
        <v>0</v>
      </c>
      <c r="W34" s="15">
        <f t="shared" si="7"/>
        <v>0</v>
      </c>
      <c r="X34" s="15">
        <f t="shared" si="8"/>
        <v>0</v>
      </c>
      <c r="Y34" s="8" t="s">
        <v>278</v>
      </c>
      <c r="Z34" s="8" t="s">
        <v>303</v>
      </c>
      <c r="AA34" s="11">
        <v>0</v>
      </c>
      <c r="AB34" s="11">
        <v>10000</v>
      </c>
      <c r="AC34" s="10" t="s">
        <v>321</v>
      </c>
      <c r="AD34" s="11">
        <v>25</v>
      </c>
      <c r="AE34" s="11"/>
      <c r="AF34" s="3"/>
      <c r="AG34" s="17">
        <v>0.95</v>
      </c>
      <c r="AH34" s="17">
        <f t="shared" si="9"/>
        <v>0.74497449744974498</v>
      </c>
      <c r="AI34" s="11">
        <f t="shared" si="10"/>
        <v>1875.956183226798</v>
      </c>
      <c r="AJ34" s="3"/>
      <c r="AK34" s="15">
        <f t="shared" si="11"/>
        <v>0</v>
      </c>
      <c r="AL34" s="17">
        <v>0.04</v>
      </c>
      <c r="AM34" s="21"/>
      <c r="AN34" s="15">
        <f t="shared" si="13"/>
        <v>0</v>
      </c>
      <c r="AO34" s="8" t="s">
        <v>278</v>
      </c>
      <c r="AP34" s="8" t="s">
        <v>303</v>
      </c>
      <c r="AQ34" s="11">
        <v>0</v>
      </c>
      <c r="AR34" s="11">
        <v>10000</v>
      </c>
      <c r="AS34" s="3"/>
      <c r="AT34" s="20">
        <f t="shared" si="14"/>
        <v>1.1266278142965812E-6</v>
      </c>
      <c r="AU34" s="13">
        <v>0</v>
      </c>
      <c r="AV34" s="15">
        <f t="shared" si="15"/>
        <v>0</v>
      </c>
      <c r="AW34" s="11">
        <v>25</v>
      </c>
      <c r="AX34" s="11"/>
      <c r="AY34" s="3"/>
      <c r="AZ34" s="8">
        <v>0.98699999999999999</v>
      </c>
      <c r="BA34" s="23">
        <f t="shared" si="16"/>
        <v>1</v>
      </c>
      <c r="BB34" s="8">
        <v>298.49200220893238</v>
      </c>
      <c r="BC34" s="9">
        <v>1.3</v>
      </c>
      <c r="BD34" s="2"/>
      <c r="BE34" s="2"/>
      <c r="BF34" s="15">
        <f t="shared" si="17"/>
        <v>0</v>
      </c>
      <c r="BG34" s="8">
        <v>8.9999999999999993E-3</v>
      </c>
      <c r="BH34" s="21"/>
      <c r="BI34" s="15">
        <f t="shared" si="19"/>
        <v>0</v>
      </c>
      <c r="BJ34" s="11">
        <f t="shared" si="20"/>
        <v>309120</v>
      </c>
      <c r="BK34" s="2"/>
      <c r="BL34" s="15">
        <f t="shared" si="21"/>
        <v>0</v>
      </c>
      <c r="BM34" s="17">
        <v>0.03</v>
      </c>
      <c r="BN34" s="21"/>
      <c r="BO34" s="15">
        <f t="shared" si="23"/>
        <v>0</v>
      </c>
      <c r="BP34" s="15">
        <f t="shared" si="24"/>
        <v>0</v>
      </c>
      <c r="BQ34" s="15">
        <f t="shared" si="25"/>
        <v>0</v>
      </c>
      <c r="BR34" s="8" t="s">
        <v>278</v>
      </c>
      <c r="BS34" s="8" t="s">
        <v>303</v>
      </c>
      <c r="BT34" s="11">
        <v>0</v>
      </c>
      <c r="BU34" s="11">
        <v>10000</v>
      </c>
      <c r="BV34" s="10" t="s">
        <v>321</v>
      </c>
      <c r="BW34" s="11">
        <v>20</v>
      </c>
      <c r="BX34" s="11"/>
      <c r="BY34" s="3"/>
      <c r="BZ34" s="17">
        <v>0.98</v>
      </c>
      <c r="CA34" s="17">
        <f t="shared" si="26"/>
        <v>0.9774977497749775</v>
      </c>
    </row>
    <row r="35" spans="1:79" x14ac:dyDescent="0.35">
      <c r="A35" t="s">
        <v>155</v>
      </c>
      <c r="B35" t="s">
        <v>9</v>
      </c>
      <c r="C35" t="s">
        <v>156</v>
      </c>
      <c r="D35" t="s">
        <v>157</v>
      </c>
      <c r="E35" t="s">
        <v>158</v>
      </c>
      <c r="F35" t="s">
        <v>159</v>
      </c>
      <c r="G35" s="2">
        <v>-9.9692840890000003</v>
      </c>
      <c r="H35" s="2">
        <v>39.704937809999997</v>
      </c>
      <c r="I35" s="8">
        <v>298.49200220893238</v>
      </c>
      <c r="J35" s="9">
        <v>1.3</v>
      </c>
      <c r="K35" s="2"/>
      <c r="L35" s="2"/>
      <c r="M35" s="15">
        <f t="shared" si="0"/>
        <v>0</v>
      </c>
      <c r="N35" s="8">
        <v>8.9999999999999993E-3</v>
      </c>
      <c r="O35" s="21"/>
      <c r="P35" s="15">
        <f t="shared" si="2"/>
        <v>0</v>
      </c>
      <c r="Q35" s="11">
        <f t="shared" si="3"/>
        <v>1344062.78187194</v>
      </c>
      <c r="R35" s="2"/>
      <c r="S35" s="15">
        <f t="shared" si="4"/>
        <v>0</v>
      </c>
      <c r="T35" s="12">
        <v>3.2500000000000001E-2</v>
      </c>
      <c r="U35" s="21"/>
      <c r="V35" s="15">
        <f t="shared" si="6"/>
        <v>0</v>
      </c>
      <c r="W35" s="15">
        <f t="shared" si="7"/>
        <v>0</v>
      </c>
      <c r="X35" s="15">
        <f t="shared" si="8"/>
        <v>0</v>
      </c>
      <c r="Y35" s="8" t="s">
        <v>278</v>
      </c>
      <c r="Z35" s="8" t="s">
        <v>303</v>
      </c>
      <c r="AA35" s="11">
        <v>0</v>
      </c>
      <c r="AB35" s="11">
        <v>10000</v>
      </c>
      <c r="AC35" s="10" t="s">
        <v>321</v>
      </c>
      <c r="AD35" s="11">
        <v>25</v>
      </c>
      <c r="AE35" s="11"/>
      <c r="AF35" s="3"/>
      <c r="AG35" s="17">
        <v>0.95</v>
      </c>
      <c r="AH35" s="17">
        <f t="shared" si="9"/>
        <v>0.74497449744974498</v>
      </c>
      <c r="AI35" s="11">
        <f t="shared" si="10"/>
        <v>1875.956183226798</v>
      </c>
      <c r="AJ35" s="3"/>
      <c r="AK35" s="15">
        <f t="shared" si="11"/>
        <v>0</v>
      </c>
      <c r="AL35" s="17">
        <v>0.04</v>
      </c>
      <c r="AM35" s="21"/>
      <c r="AN35" s="15">
        <f t="shared" si="13"/>
        <v>0</v>
      </c>
      <c r="AO35" s="8" t="s">
        <v>278</v>
      </c>
      <c r="AP35" s="8" t="s">
        <v>303</v>
      </c>
      <c r="AQ35" s="11">
        <v>0</v>
      </c>
      <c r="AR35" s="11">
        <v>10000</v>
      </c>
      <c r="AS35" s="3"/>
      <c r="AT35" s="20">
        <f t="shared" si="14"/>
        <v>1.1266278142965812E-6</v>
      </c>
      <c r="AU35" s="13">
        <v>0</v>
      </c>
      <c r="AV35" s="15">
        <f t="shared" si="15"/>
        <v>0</v>
      </c>
      <c r="AW35" s="11">
        <v>25</v>
      </c>
      <c r="AX35" s="11"/>
      <c r="AY35" s="3"/>
      <c r="AZ35" s="8">
        <v>0.98699999999999999</v>
      </c>
      <c r="BA35" s="23">
        <f t="shared" si="16"/>
        <v>1</v>
      </c>
      <c r="BB35" s="8">
        <v>298.49200220893238</v>
      </c>
      <c r="BC35" s="9">
        <v>1.3</v>
      </c>
      <c r="BD35" s="2"/>
      <c r="BE35" s="2"/>
      <c r="BF35" s="15">
        <f t="shared" si="17"/>
        <v>0</v>
      </c>
      <c r="BG35" s="8">
        <v>8.9999999999999993E-3</v>
      </c>
      <c r="BH35" s="21"/>
      <c r="BI35" s="15">
        <f t="shared" si="19"/>
        <v>0</v>
      </c>
      <c r="BJ35" s="11">
        <f t="shared" si="20"/>
        <v>309120</v>
      </c>
      <c r="BK35" s="2"/>
      <c r="BL35" s="15">
        <f t="shared" si="21"/>
        <v>0</v>
      </c>
      <c r="BM35" s="17">
        <v>0.03</v>
      </c>
      <c r="BN35" s="21"/>
      <c r="BO35" s="15">
        <f t="shared" si="23"/>
        <v>0</v>
      </c>
      <c r="BP35" s="15">
        <f t="shared" si="24"/>
        <v>0</v>
      </c>
      <c r="BQ35" s="15">
        <f t="shared" si="25"/>
        <v>0</v>
      </c>
      <c r="BR35" s="8" t="s">
        <v>278</v>
      </c>
      <c r="BS35" s="8" t="s">
        <v>303</v>
      </c>
      <c r="BT35" s="11">
        <v>0</v>
      </c>
      <c r="BU35" s="11">
        <v>10000</v>
      </c>
      <c r="BV35" s="10" t="s">
        <v>321</v>
      </c>
      <c r="BW35" s="11">
        <v>20</v>
      </c>
      <c r="BX35" s="11"/>
      <c r="BY35" s="3"/>
      <c r="BZ35" s="17">
        <v>0.98</v>
      </c>
      <c r="CA35" s="17">
        <f t="shared" si="26"/>
        <v>0.9774977497749775</v>
      </c>
    </row>
    <row r="36" spans="1:79" x14ac:dyDescent="0.35">
      <c r="A36" t="s">
        <v>160</v>
      </c>
      <c r="B36" t="s">
        <v>9</v>
      </c>
      <c r="C36" t="s">
        <v>161</v>
      </c>
      <c r="D36" t="s">
        <v>162</v>
      </c>
      <c r="E36" t="s">
        <v>163</v>
      </c>
      <c r="F36" t="s">
        <v>135</v>
      </c>
      <c r="G36" s="2">
        <v>29.916288659999999</v>
      </c>
      <c r="H36" s="2">
        <v>32.449177310000003</v>
      </c>
      <c r="I36" s="8">
        <v>298.49200220893238</v>
      </c>
      <c r="J36" s="9">
        <v>1.3</v>
      </c>
      <c r="K36" s="2"/>
      <c r="L36" s="2"/>
      <c r="M36" s="15">
        <f t="shared" si="0"/>
        <v>0</v>
      </c>
      <c r="N36" s="8">
        <v>8.9999999999999993E-3</v>
      </c>
      <c r="O36" s="21"/>
      <c r="P36" s="15">
        <f t="shared" si="2"/>
        <v>0</v>
      </c>
      <c r="Q36" s="11">
        <f t="shared" si="3"/>
        <v>1344062.78187194</v>
      </c>
      <c r="R36" s="2"/>
      <c r="S36" s="15">
        <f t="shared" si="4"/>
        <v>0</v>
      </c>
      <c r="T36" s="12">
        <v>3.2500000000000001E-2</v>
      </c>
      <c r="U36" s="21"/>
      <c r="V36" s="15">
        <f t="shared" si="6"/>
        <v>0</v>
      </c>
      <c r="W36" s="15">
        <f t="shared" si="7"/>
        <v>0</v>
      </c>
      <c r="X36" s="15">
        <f t="shared" si="8"/>
        <v>0</v>
      </c>
      <c r="Y36" s="8" t="s">
        <v>278</v>
      </c>
      <c r="Z36" s="8" t="s">
        <v>303</v>
      </c>
      <c r="AA36" s="11">
        <v>0</v>
      </c>
      <c r="AB36" s="11">
        <v>10000</v>
      </c>
      <c r="AC36" s="10" t="s">
        <v>321</v>
      </c>
      <c r="AD36" s="11">
        <v>25</v>
      </c>
      <c r="AE36" s="11"/>
      <c r="AF36" s="3"/>
      <c r="AG36" s="17">
        <v>0.95</v>
      </c>
      <c r="AH36" s="17">
        <f t="shared" si="9"/>
        <v>0.74497449744974498</v>
      </c>
      <c r="AI36" s="11">
        <f t="shared" si="10"/>
        <v>1875.956183226798</v>
      </c>
      <c r="AJ36" s="3"/>
      <c r="AK36" s="15">
        <f t="shared" si="11"/>
        <v>0</v>
      </c>
      <c r="AL36" s="17">
        <v>0.04</v>
      </c>
      <c r="AM36" s="21"/>
      <c r="AN36" s="15">
        <f t="shared" si="13"/>
        <v>0</v>
      </c>
      <c r="AO36" s="8" t="s">
        <v>278</v>
      </c>
      <c r="AP36" s="8" t="s">
        <v>303</v>
      </c>
      <c r="AQ36" s="11">
        <v>0</v>
      </c>
      <c r="AR36" s="11">
        <v>10000</v>
      </c>
      <c r="AS36" s="3"/>
      <c r="AT36" s="20">
        <f t="shared" si="14"/>
        <v>1.1266278142965812E-6</v>
      </c>
      <c r="AU36" s="13">
        <v>0</v>
      </c>
      <c r="AV36" s="15">
        <f t="shared" si="15"/>
        <v>0</v>
      </c>
      <c r="AW36" s="11">
        <v>25</v>
      </c>
      <c r="AX36" s="11"/>
      <c r="AY36" s="3"/>
      <c r="AZ36" s="8">
        <v>0.98699999999999999</v>
      </c>
      <c r="BA36" s="23">
        <f t="shared" si="16"/>
        <v>1</v>
      </c>
      <c r="BB36" s="8">
        <v>298.49200220893238</v>
      </c>
      <c r="BC36" s="9">
        <v>1.3</v>
      </c>
      <c r="BD36" s="2"/>
      <c r="BE36" s="2"/>
      <c r="BF36" s="15">
        <f t="shared" si="17"/>
        <v>0</v>
      </c>
      <c r="BG36" s="8">
        <v>8.9999999999999993E-3</v>
      </c>
      <c r="BH36" s="21"/>
      <c r="BI36" s="15">
        <f t="shared" si="19"/>
        <v>0</v>
      </c>
      <c r="BJ36" s="11">
        <f t="shared" si="20"/>
        <v>309120</v>
      </c>
      <c r="BK36" s="2"/>
      <c r="BL36" s="15">
        <f t="shared" si="21"/>
        <v>0</v>
      </c>
      <c r="BM36" s="17">
        <v>0.03</v>
      </c>
      <c r="BN36" s="21"/>
      <c r="BO36" s="15">
        <f t="shared" si="23"/>
        <v>0</v>
      </c>
      <c r="BP36" s="15">
        <f t="shared" si="24"/>
        <v>0</v>
      </c>
      <c r="BQ36" s="15">
        <f t="shared" si="25"/>
        <v>0</v>
      </c>
      <c r="BR36" s="8" t="s">
        <v>278</v>
      </c>
      <c r="BS36" s="8" t="s">
        <v>303</v>
      </c>
      <c r="BT36" s="11">
        <v>0</v>
      </c>
      <c r="BU36" s="11">
        <v>10000</v>
      </c>
      <c r="BV36" s="10" t="s">
        <v>321</v>
      </c>
      <c r="BW36" s="11">
        <v>20</v>
      </c>
      <c r="BX36" s="11"/>
      <c r="BY36" s="3"/>
      <c r="BZ36" s="17">
        <v>0.98</v>
      </c>
      <c r="CA36" s="17">
        <f t="shared" si="26"/>
        <v>0.9774977497749775</v>
      </c>
    </row>
    <row r="37" spans="1:79" x14ac:dyDescent="0.35">
      <c r="A37" t="s">
        <v>164</v>
      </c>
      <c r="B37" t="s">
        <v>9</v>
      </c>
      <c r="C37" t="s">
        <v>165</v>
      </c>
      <c r="D37" t="s">
        <v>166</v>
      </c>
      <c r="E37" t="s">
        <v>167</v>
      </c>
      <c r="F37" t="s">
        <v>86</v>
      </c>
      <c r="G37" s="2">
        <v>19.735625450000001</v>
      </c>
      <c r="H37" s="2">
        <v>-156.01238409999999</v>
      </c>
      <c r="I37" s="8">
        <v>298.49200220893238</v>
      </c>
      <c r="J37" s="9">
        <v>1.3</v>
      </c>
      <c r="K37" s="2"/>
      <c r="L37" s="2"/>
      <c r="M37" s="15">
        <f t="shared" si="0"/>
        <v>0</v>
      </c>
      <c r="N37" s="8">
        <v>8.9999999999999993E-3</v>
      </c>
      <c r="O37" s="12">
        <f>$K$51</f>
        <v>1.3374192380309164</v>
      </c>
      <c r="P37" s="15">
        <f t="shared" si="2"/>
        <v>0</v>
      </c>
      <c r="Q37" s="11">
        <f t="shared" si="3"/>
        <v>1344062.78187194</v>
      </c>
      <c r="R37" s="2"/>
      <c r="S37" s="15">
        <f t="shared" si="4"/>
        <v>0</v>
      </c>
      <c r="T37" s="12">
        <v>3.2500000000000001E-2</v>
      </c>
      <c r="U37" s="12">
        <f>$K$51</f>
        <v>1.3374192380309164</v>
      </c>
      <c r="V37" s="15">
        <f t="shared" si="6"/>
        <v>0</v>
      </c>
      <c r="W37" s="15">
        <f t="shared" si="7"/>
        <v>0</v>
      </c>
      <c r="X37" s="15">
        <f t="shared" si="8"/>
        <v>0</v>
      </c>
      <c r="Y37" s="8" t="s">
        <v>278</v>
      </c>
      <c r="Z37" s="8" t="s">
        <v>303</v>
      </c>
      <c r="AA37" s="11">
        <v>0</v>
      </c>
      <c r="AB37" s="11">
        <v>10000</v>
      </c>
      <c r="AC37" s="10" t="s">
        <v>321</v>
      </c>
      <c r="AD37" s="11">
        <v>25</v>
      </c>
      <c r="AE37" s="11"/>
      <c r="AF37" s="3"/>
      <c r="AG37" s="17">
        <v>0.95</v>
      </c>
      <c r="AH37" s="17">
        <f t="shared" si="9"/>
        <v>0.74497449744974498</v>
      </c>
      <c r="AI37" s="11">
        <f t="shared" si="10"/>
        <v>1875.956183226798</v>
      </c>
      <c r="AJ37" s="3"/>
      <c r="AK37" s="15">
        <f t="shared" si="11"/>
        <v>0</v>
      </c>
      <c r="AL37" s="17">
        <v>0.04</v>
      </c>
      <c r="AM37" s="12">
        <f>$K$51</f>
        <v>1.3374192380309164</v>
      </c>
      <c r="AN37" s="15">
        <f t="shared" si="13"/>
        <v>0</v>
      </c>
      <c r="AO37" s="8" t="s">
        <v>278</v>
      </c>
      <c r="AP37" s="8" t="s">
        <v>303</v>
      </c>
      <c r="AQ37" s="11">
        <v>0</v>
      </c>
      <c r="AR37" s="11">
        <v>10000</v>
      </c>
      <c r="AS37" s="3"/>
      <c r="AT37" s="20">
        <f t="shared" si="14"/>
        <v>1.1266278142965812E-6</v>
      </c>
      <c r="AU37" s="13">
        <v>0</v>
      </c>
      <c r="AV37" s="15">
        <f t="shared" si="15"/>
        <v>0</v>
      </c>
      <c r="AW37" s="11">
        <v>25</v>
      </c>
      <c r="AX37" s="11"/>
      <c r="AY37" s="3"/>
      <c r="AZ37" s="8">
        <v>0.98699999999999999</v>
      </c>
      <c r="BA37" s="23">
        <f t="shared" si="16"/>
        <v>1</v>
      </c>
      <c r="BB37" s="8">
        <v>298.49200220893238</v>
      </c>
      <c r="BC37" s="9">
        <v>1.3</v>
      </c>
      <c r="BD37" s="2"/>
      <c r="BE37" s="2"/>
      <c r="BF37" s="15">
        <f t="shared" si="17"/>
        <v>0</v>
      </c>
      <c r="BG37" s="8">
        <v>8.9999999999999993E-3</v>
      </c>
      <c r="BH37" s="12">
        <f>$K$51</f>
        <v>1.3374192380309164</v>
      </c>
      <c r="BI37" s="15">
        <f t="shared" si="19"/>
        <v>0</v>
      </c>
      <c r="BJ37" s="11">
        <f t="shared" si="20"/>
        <v>309120</v>
      </c>
      <c r="BK37" s="2"/>
      <c r="BL37" s="15">
        <f t="shared" si="21"/>
        <v>0</v>
      </c>
      <c r="BM37" s="17">
        <v>0.03</v>
      </c>
      <c r="BN37" s="12">
        <f>$K$51</f>
        <v>1.3374192380309164</v>
      </c>
      <c r="BO37" s="15">
        <f t="shared" si="23"/>
        <v>0</v>
      </c>
      <c r="BP37" s="15">
        <f t="shared" si="24"/>
        <v>0</v>
      </c>
      <c r="BQ37" s="15">
        <f t="shared" si="25"/>
        <v>0</v>
      </c>
      <c r="BR37" s="8" t="s">
        <v>278</v>
      </c>
      <c r="BS37" s="8" t="s">
        <v>303</v>
      </c>
      <c r="BT37" s="11">
        <v>0</v>
      </c>
      <c r="BU37" s="11">
        <v>10000</v>
      </c>
      <c r="BV37" s="10" t="s">
        <v>321</v>
      </c>
      <c r="BW37" s="11">
        <v>20</v>
      </c>
      <c r="BX37" s="11"/>
      <c r="BY37" s="3"/>
      <c r="BZ37" s="17">
        <v>0.98</v>
      </c>
      <c r="CA37" s="17">
        <f t="shared" si="26"/>
        <v>0.9774977497749775</v>
      </c>
    </row>
    <row r="38" spans="1:79" x14ac:dyDescent="0.35">
      <c r="A38" t="s">
        <v>168</v>
      </c>
      <c r="B38" t="s">
        <v>9</v>
      </c>
      <c r="C38" t="s">
        <v>169</v>
      </c>
      <c r="D38" t="s">
        <v>170</v>
      </c>
      <c r="E38" t="s">
        <v>171</v>
      </c>
      <c r="F38" t="s">
        <v>81</v>
      </c>
      <c r="G38" s="2">
        <v>-21.80043045</v>
      </c>
      <c r="H38" s="2">
        <v>114.8019882</v>
      </c>
      <c r="I38" s="8">
        <v>298.49200220893238</v>
      </c>
      <c r="J38" s="9">
        <v>1.3</v>
      </c>
      <c r="K38" s="2"/>
      <c r="L38" s="2"/>
      <c r="M38" s="15">
        <f t="shared" si="0"/>
        <v>0</v>
      </c>
      <c r="N38" s="8">
        <v>8.9999999999999993E-3</v>
      </c>
      <c r="O38" s="12">
        <f>$K$49</f>
        <v>0.8721606300502085</v>
      </c>
      <c r="P38" s="15">
        <f t="shared" si="2"/>
        <v>0</v>
      </c>
      <c r="Q38" s="11">
        <f t="shared" si="3"/>
        <v>1344062.78187194</v>
      </c>
      <c r="R38" s="2"/>
      <c r="S38" s="15">
        <f t="shared" si="4"/>
        <v>0</v>
      </c>
      <c r="T38" s="12">
        <v>3.2500000000000001E-2</v>
      </c>
      <c r="U38" s="12">
        <f>$K$49</f>
        <v>0.8721606300502085</v>
      </c>
      <c r="V38" s="15">
        <f t="shared" si="6"/>
        <v>0</v>
      </c>
      <c r="W38" s="15">
        <f t="shared" si="7"/>
        <v>0</v>
      </c>
      <c r="X38" s="15">
        <f t="shared" si="8"/>
        <v>0</v>
      </c>
      <c r="Y38" s="8" t="s">
        <v>278</v>
      </c>
      <c r="Z38" s="8" t="s">
        <v>303</v>
      </c>
      <c r="AA38" s="11">
        <v>0</v>
      </c>
      <c r="AB38" s="11">
        <v>10000</v>
      </c>
      <c r="AC38" s="10" t="s">
        <v>321</v>
      </c>
      <c r="AD38" s="11">
        <v>25</v>
      </c>
      <c r="AE38" s="11"/>
      <c r="AF38" s="3"/>
      <c r="AG38" s="17">
        <v>0.95</v>
      </c>
      <c r="AH38" s="17">
        <f t="shared" si="9"/>
        <v>0.74497449744974498</v>
      </c>
      <c r="AI38" s="11">
        <f t="shared" si="10"/>
        <v>1875.956183226798</v>
      </c>
      <c r="AJ38" s="3"/>
      <c r="AK38" s="15">
        <f t="shared" si="11"/>
        <v>0</v>
      </c>
      <c r="AL38" s="17">
        <v>0.04</v>
      </c>
      <c r="AM38" s="12">
        <f>$K$49</f>
        <v>0.8721606300502085</v>
      </c>
      <c r="AN38" s="15">
        <f t="shared" si="13"/>
        <v>0</v>
      </c>
      <c r="AO38" s="8" t="s">
        <v>278</v>
      </c>
      <c r="AP38" s="8" t="s">
        <v>303</v>
      </c>
      <c r="AQ38" s="11">
        <v>0</v>
      </c>
      <c r="AR38" s="11">
        <v>10000</v>
      </c>
      <c r="AS38" s="3"/>
      <c r="AT38" s="20">
        <f t="shared" si="14"/>
        <v>1.1266278142965812E-6</v>
      </c>
      <c r="AU38" s="13">
        <v>0</v>
      </c>
      <c r="AV38" s="15">
        <f t="shared" si="15"/>
        <v>0</v>
      </c>
      <c r="AW38" s="11">
        <v>25</v>
      </c>
      <c r="AX38" s="11"/>
      <c r="AY38" s="3"/>
      <c r="AZ38" s="8">
        <v>0.98699999999999999</v>
      </c>
      <c r="BA38" s="23">
        <f t="shared" si="16"/>
        <v>1</v>
      </c>
      <c r="BB38" s="8">
        <v>298.49200220893238</v>
      </c>
      <c r="BC38" s="9">
        <v>1.3</v>
      </c>
      <c r="BD38" s="2"/>
      <c r="BE38" s="2"/>
      <c r="BF38" s="15">
        <f t="shared" si="17"/>
        <v>0</v>
      </c>
      <c r="BG38" s="8">
        <v>8.9999999999999993E-3</v>
      </c>
      <c r="BH38" s="12">
        <f>$K$49</f>
        <v>0.8721606300502085</v>
      </c>
      <c r="BI38" s="15">
        <f t="shared" si="19"/>
        <v>0</v>
      </c>
      <c r="BJ38" s="11">
        <f t="shared" si="20"/>
        <v>309120</v>
      </c>
      <c r="BK38" s="2"/>
      <c r="BL38" s="15">
        <f t="shared" si="21"/>
        <v>0</v>
      </c>
      <c r="BM38" s="17">
        <v>0.03</v>
      </c>
      <c r="BN38" s="12">
        <f>$K$49</f>
        <v>0.8721606300502085</v>
      </c>
      <c r="BO38" s="15">
        <f t="shared" si="23"/>
        <v>0</v>
      </c>
      <c r="BP38" s="15">
        <f t="shared" si="24"/>
        <v>0</v>
      </c>
      <c r="BQ38" s="15">
        <f t="shared" si="25"/>
        <v>0</v>
      </c>
      <c r="BR38" s="8" t="s">
        <v>278</v>
      </c>
      <c r="BS38" s="8" t="s">
        <v>303</v>
      </c>
      <c r="BT38" s="11">
        <v>0</v>
      </c>
      <c r="BU38" s="11">
        <v>10000</v>
      </c>
      <c r="BV38" s="10" t="s">
        <v>321</v>
      </c>
      <c r="BW38" s="11">
        <v>20</v>
      </c>
      <c r="BX38" s="11"/>
      <c r="BY38" s="3"/>
      <c r="BZ38" s="17">
        <v>0.98</v>
      </c>
      <c r="CA38" s="17">
        <f t="shared" si="26"/>
        <v>0.9774977497749775</v>
      </c>
    </row>
    <row r="39" spans="1:79" x14ac:dyDescent="0.35">
      <c r="BM39" s="3"/>
      <c r="BN39" s="3"/>
    </row>
    <row r="42" spans="1:79" x14ac:dyDescent="0.35">
      <c r="I42" s="13"/>
      <c r="J42" t="s">
        <v>322</v>
      </c>
    </row>
    <row r="43" spans="1:79" x14ac:dyDescent="0.35">
      <c r="I43" s="14"/>
      <c r="J43" t="s">
        <v>331</v>
      </c>
    </row>
    <row r="46" spans="1:79" x14ac:dyDescent="0.35">
      <c r="I46" s="16" t="s">
        <v>330</v>
      </c>
      <c r="J46" s="16"/>
    </row>
    <row r="47" spans="1:79" x14ac:dyDescent="0.35">
      <c r="I47" t="s">
        <v>324</v>
      </c>
      <c r="K47" s="1">
        <v>9.2385896983770852E-2</v>
      </c>
    </row>
    <row r="48" spans="1:79" x14ac:dyDescent="0.35">
      <c r="I48" t="s">
        <v>325</v>
      </c>
      <c r="K48" s="1">
        <v>0.58296565349252727</v>
      </c>
    </row>
    <row r="49" spans="9:11" x14ac:dyDescent="0.35">
      <c r="I49" t="s">
        <v>326</v>
      </c>
      <c r="K49" s="1">
        <v>0.8721606300502085</v>
      </c>
    </row>
    <row r="50" spans="9:11" x14ac:dyDescent="0.35">
      <c r="I50" t="s">
        <v>327</v>
      </c>
      <c r="K50" s="1">
        <v>1.3486719798104709</v>
      </c>
    </row>
    <row r="51" spans="9:11" x14ac:dyDescent="0.35">
      <c r="I51" t="s">
        <v>328</v>
      </c>
      <c r="K51" s="1">
        <v>1.3374192380309164</v>
      </c>
    </row>
    <row r="52" spans="9:11" x14ac:dyDescent="0.35">
      <c r="I52" t="s">
        <v>329</v>
      </c>
      <c r="K52" s="1">
        <v>0.19446491273097016</v>
      </c>
    </row>
    <row r="53" spans="9:11" x14ac:dyDescent="0.35">
      <c r="I53" t="s">
        <v>486</v>
      </c>
      <c r="K53" s="22"/>
    </row>
  </sheetData>
  <mergeCells count="7">
    <mergeCell ref="BJ1:BO1"/>
    <mergeCell ref="BP1:CA1"/>
    <mergeCell ref="I1:P1"/>
    <mergeCell ref="Q1:V1"/>
    <mergeCell ref="W1:AH1"/>
    <mergeCell ref="BB1:BI1"/>
    <mergeCell ref="AI1:BA1"/>
  </mergeCells>
  <phoneticPr fontId="19" type="noConversion"/>
  <pageMargins left="0.7" right="0.7" top="0.78740157499999996" bottom="0.78740157499999996" header="0.3" footer="0.3"/>
  <ignoredErrors>
    <ignoredError sqref="O7 BN7 BH7 U7 AM7" formula="1"/>
  </ignoredErrors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20851-A8E8-4029-A2E6-7D237A513AE5}">
  <sheetPr>
    <tabColor theme="9" tint="0.39997558519241921"/>
  </sheetPr>
  <dimension ref="A1:CK87"/>
  <sheetViews>
    <sheetView topLeftCell="U1" zoomScale="85" zoomScaleNormal="85" workbookViewId="0">
      <selection activeCell="BA3" sqref="BA3"/>
    </sheetView>
  </sheetViews>
  <sheetFormatPr baseColWidth="10" defaultRowHeight="14.5" x14ac:dyDescent="0.35"/>
  <cols>
    <col min="1" max="1" width="19.453125" bestFit="1" customWidth="1"/>
    <col min="3" max="3" width="16.6328125" customWidth="1"/>
  </cols>
  <sheetData>
    <row r="1" spans="1:89" x14ac:dyDescent="0.35">
      <c r="I1" s="32" t="s">
        <v>315</v>
      </c>
      <c r="J1" s="32"/>
      <c r="K1" s="32"/>
      <c r="L1" s="32"/>
      <c r="M1" s="32"/>
      <c r="N1" s="32"/>
      <c r="O1" s="32"/>
      <c r="P1" s="32"/>
      <c r="Q1" s="33" t="s">
        <v>492</v>
      </c>
      <c r="R1" s="33"/>
      <c r="S1" s="33"/>
      <c r="T1" s="33"/>
      <c r="U1" s="33"/>
      <c r="V1" s="33"/>
      <c r="W1" s="36" t="s">
        <v>316</v>
      </c>
      <c r="X1" s="36"/>
      <c r="Y1" s="36"/>
      <c r="Z1" s="36"/>
      <c r="AA1" s="36"/>
      <c r="AB1" s="36"/>
      <c r="AC1" s="31" t="s">
        <v>320</v>
      </c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4" t="s">
        <v>301</v>
      </c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34"/>
      <c r="BA1" s="34"/>
      <c r="BB1" s="34"/>
      <c r="BC1" s="34"/>
      <c r="BD1" s="34"/>
      <c r="BE1" s="34"/>
      <c r="BF1" s="34"/>
      <c r="BG1" s="32" t="s">
        <v>315</v>
      </c>
      <c r="BH1" s="32"/>
      <c r="BI1" s="32"/>
      <c r="BJ1" s="32"/>
      <c r="BK1" s="32"/>
      <c r="BL1" s="32"/>
      <c r="BM1" s="32"/>
      <c r="BN1" s="32"/>
      <c r="BO1" s="35" t="s">
        <v>495</v>
      </c>
      <c r="BP1" s="35"/>
      <c r="BQ1" s="35"/>
      <c r="BR1" s="35"/>
      <c r="BS1" s="35"/>
      <c r="BT1" s="35"/>
      <c r="BU1" s="36" t="s">
        <v>501</v>
      </c>
      <c r="BV1" s="36"/>
      <c r="BW1" s="36"/>
      <c r="BX1" s="36"/>
      <c r="BY1" s="36"/>
      <c r="BZ1" s="31" t="s">
        <v>319</v>
      </c>
      <c r="CA1" s="31"/>
      <c r="CB1" s="31"/>
      <c r="CC1" s="31"/>
      <c r="CD1" s="31"/>
      <c r="CE1" s="31"/>
      <c r="CF1" s="31"/>
      <c r="CG1" s="31"/>
      <c r="CH1" s="31"/>
      <c r="CI1" s="31"/>
      <c r="CJ1" s="31"/>
      <c r="CK1" s="31"/>
    </row>
    <row r="2" spans="1:89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s="25" t="s">
        <v>314</v>
      </c>
      <c r="J2" s="25" t="s">
        <v>311</v>
      </c>
      <c r="K2" s="25" t="s">
        <v>312</v>
      </c>
      <c r="L2" s="25" t="s">
        <v>313</v>
      </c>
      <c r="M2" s="25" t="s">
        <v>310</v>
      </c>
      <c r="N2" s="25" t="s">
        <v>317</v>
      </c>
      <c r="O2" s="25" t="s">
        <v>502</v>
      </c>
      <c r="P2" s="25" t="s">
        <v>318</v>
      </c>
      <c r="Q2" s="26" t="s">
        <v>333</v>
      </c>
      <c r="R2" s="26" t="s">
        <v>334</v>
      </c>
      <c r="S2" s="26" t="s">
        <v>335</v>
      </c>
      <c r="T2" s="26" t="s">
        <v>336</v>
      </c>
      <c r="U2" s="26" t="s">
        <v>506</v>
      </c>
      <c r="V2" s="26" t="s">
        <v>337</v>
      </c>
      <c r="W2" t="s">
        <v>338</v>
      </c>
      <c r="X2" t="s">
        <v>339</v>
      </c>
      <c r="Y2" t="s">
        <v>340</v>
      </c>
      <c r="Z2" t="s">
        <v>341</v>
      </c>
      <c r="AA2" t="s">
        <v>507</v>
      </c>
      <c r="AB2" t="s">
        <v>342</v>
      </c>
      <c r="AC2" s="24" t="s">
        <v>343</v>
      </c>
      <c r="AD2" s="24" t="s">
        <v>344</v>
      </c>
      <c r="AE2" s="24" t="s">
        <v>345</v>
      </c>
      <c r="AF2" s="24" t="s">
        <v>346</v>
      </c>
      <c r="AG2" s="24" t="s">
        <v>347</v>
      </c>
      <c r="AH2" s="24" t="s">
        <v>348</v>
      </c>
      <c r="AI2" s="24" t="s">
        <v>349</v>
      </c>
      <c r="AJ2" s="24" t="s">
        <v>350</v>
      </c>
      <c r="AK2" s="24" t="s">
        <v>351</v>
      </c>
      <c r="AL2" s="24" t="s">
        <v>352</v>
      </c>
      <c r="AM2" s="24" t="s">
        <v>353</v>
      </c>
      <c r="AN2" s="24" t="s">
        <v>354</v>
      </c>
      <c r="AO2" s="6" t="s">
        <v>355</v>
      </c>
      <c r="AP2" s="6" t="s">
        <v>356</v>
      </c>
      <c r="AQ2" s="6" t="s">
        <v>357</v>
      </c>
      <c r="AR2" s="6" t="s">
        <v>358</v>
      </c>
      <c r="AS2" s="6" t="s">
        <v>508</v>
      </c>
      <c r="AT2" s="6" t="s">
        <v>359</v>
      </c>
      <c r="AU2" s="6" t="s">
        <v>360</v>
      </c>
      <c r="AV2" s="6" t="s">
        <v>361</v>
      </c>
      <c r="AW2" s="6" t="s">
        <v>362</v>
      </c>
      <c r="AX2" s="6" t="s">
        <v>363</v>
      </c>
      <c r="AY2" s="6" t="s">
        <v>364</v>
      </c>
      <c r="AZ2" s="6" t="s">
        <v>365</v>
      </c>
      <c r="BA2" s="6" t="s">
        <v>366</v>
      </c>
      <c r="BB2" s="6" t="s">
        <v>367</v>
      </c>
      <c r="BC2" s="6" t="s">
        <v>368</v>
      </c>
      <c r="BD2" s="6" t="s">
        <v>369</v>
      </c>
      <c r="BE2" s="6" t="s">
        <v>364</v>
      </c>
      <c r="BF2" s="6" t="s">
        <v>494</v>
      </c>
      <c r="BG2" s="25" t="s">
        <v>314</v>
      </c>
      <c r="BH2" s="25" t="s">
        <v>311</v>
      </c>
      <c r="BI2" s="25" t="s">
        <v>312</v>
      </c>
      <c r="BJ2" s="25" t="s">
        <v>313</v>
      </c>
      <c r="BK2" s="25" t="s">
        <v>310</v>
      </c>
      <c r="BL2" s="25" t="s">
        <v>317</v>
      </c>
      <c r="BM2" s="25" t="s">
        <v>502</v>
      </c>
      <c r="BN2" s="25" t="s">
        <v>318</v>
      </c>
      <c r="BO2" s="7" t="s">
        <v>496</v>
      </c>
      <c r="BP2" s="7" t="s">
        <v>497</v>
      </c>
      <c r="BQ2" s="7" t="s">
        <v>498</v>
      </c>
      <c r="BR2" s="7" t="s">
        <v>499</v>
      </c>
      <c r="BS2" s="7" t="s">
        <v>509</v>
      </c>
      <c r="BT2" s="7" t="s">
        <v>500</v>
      </c>
      <c r="BU2" t="s">
        <v>370</v>
      </c>
      <c r="BV2" t="s">
        <v>371</v>
      </c>
      <c r="BW2" t="s">
        <v>372</v>
      </c>
      <c r="BX2" t="s">
        <v>373</v>
      </c>
      <c r="BY2" t="s">
        <v>374</v>
      </c>
      <c r="BZ2" s="24" t="s">
        <v>375</v>
      </c>
      <c r="CA2" s="24" t="s">
        <v>376</v>
      </c>
      <c r="CB2" s="24" t="s">
        <v>377</v>
      </c>
      <c r="CC2" s="24" t="s">
        <v>378</v>
      </c>
      <c r="CD2" s="24" t="s">
        <v>379</v>
      </c>
      <c r="CE2" s="24" t="s">
        <v>380</v>
      </c>
      <c r="CF2" s="24" t="s">
        <v>381</v>
      </c>
      <c r="CG2" s="24" t="s">
        <v>382</v>
      </c>
      <c r="CH2" s="24" t="s">
        <v>383</v>
      </c>
      <c r="CI2" s="24" t="s">
        <v>384</v>
      </c>
      <c r="CJ2" s="24" t="s">
        <v>385</v>
      </c>
      <c r="CK2" s="24" t="s">
        <v>386</v>
      </c>
    </row>
    <row r="3" spans="1:89" x14ac:dyDescent="0.35">
      <c r="A3" t="s">
        <v>8</v>
      </c>
      <c r="B3" t="s">
        <v>9</v>
      </c>
      <c r="C3" t="s">
        <v>10</v>
      </c>
      <c r="D3" t="s">
        <v>11</v>
      </c>
      <c r="E3" t="s">
        <v>12</v>
      </c>
      <c r="F3" t="s">
        <v>13</v>
      </c>
      <c r="G3" s="2">
        <v>51.948455000000003</v>
      </c>
      <c r="H3" s="2">
        <v>4.1402960000000002</v>
      </c>
      <c r="I3" s="8">
        <v>298.49200220893238</v>
      </c>
      <c r="J3" s="9">
        <v>1.3</v>
      </c>
      <c r="K3" s="2"/>
      <c r="L3" s="2"/>
      <c r="M3" s="15">
        <f>I3*J3*K3*L3</f>
        <v>0</v>
      </c>
      <c r="N3" s="8">
        <v>8.9999999999999993E-3</v>
      </c>
      <c r="O3" s="12">
        <f>$K$50</f>
        <v>1.3486719798104709</v>
      </c>
      <c r="P3" s="15">
        <f>M3*N3*O3</f>
        <v>0</v>
      </c>
      <c r="Q3" s="11">
        <f>(1668.97776274626+834.531157520927)/2*10^3</f>
        <v>1251754.4601335935</v>
      </c>
      <c r="R3" s="2"/>
      <c r="S3" s="15">
        <f>Q3*R3</f>
        <v>0</v>
      </c>
      <c r="T3" s="17">
        <v>0.02</v>
      </c>
      <c r="U3" s="12">
        <f>$K$50</f>
        <v>1.3486719798104709</v>
      </c>
      <c r="V3" s="15">
        <f>S3*T3*U3</f>
        <v>0</v>
      </c>
      <c r="W3" s="28"/>
      <c r="X3" s="28"/>
      <c r="Y3" s="29"/>
      <c r="Z3" s="28"/>
      <c r="AA3" s="28"/>
      <c r="AB3" s="29"/>
      <c r="AC3" s="15">
        <f>M3+S3</f>
        <v>0</v>
      </c>
      <c r="AD3" s="15">
        <f>P3+V3</f>
        <v>0</v>
      </c>
      <c r="AE3" s="8" t="s">
        <v>278</v>
      </c>
      <c r="AF3" s="8" t="s">
        <v>303</v>
      </c>
      <c r="AG3" s="11">
        <v>0</v>
      </c>
      <c r="AH3" s="11">
        <v>10000</v>
      </c>
      <c r="AI3" s="10" t="s">
        <v>321</v>
      </c>
      <c r="AJ3" s="11">
        <v>25</v>
      </c>
      <c r="AK3" s="11"/>
      <c r="AL3" s="3"/>
      <c r="AM3" s="8">
        <f>0.875</f>
        <v>0.875</v>
      </c>
      <c r="AN3" s="17">
        <f>1-4.3/33.33</f>
        <v>0.87098709870987101</v>
      </c>
      <c r="AO3" s="17">
        <f>14.7587115964557*30</f>
        <v>442.76134789367103</v>
      </c>
      <c r="AP3" s="3"/>
      <c r="AQ3" s="15">
        <f>AO3*AP3</f>
        <v>0</v>
      </c>
      <c r="AR3" s="17">
        <v>0.04</v>
      </c>
      <c r="AS3" s="12">
        <f>$K$50</f>
        <v>1.3486719798104709</v>
      </c>
      <c r="AT3" s="15">
        <f>AQ3*AR3</f>
        <v>0</v>
      </c>
      <c r="AU3" s="8" t="s">
        <v>278</v>
      </c>
      <c r="AV3" s="8" t="s">
        <v>303</v>
      </c>
      <c r="AW3" s="11">
        <v>0</v>
      </c>
      <c r="AX3" s="11">
        <v>10000</v>
      </c>
      <c r="AY3" s="3"/>
      <c r="AZ3" s="20">
        <f t="shared" ref="AZ3:AZ38" si="0">2500/3600/(53*10^6*5.2*10^-3)</f>
        <v>2.5197548782454443E-6</v>
      </c>
      <c r="BA3" s="13"/>
      <c r="BB3" s="15">
        <f>AY3*AZ3*BA3</f>
        <v>0</v>
      </c>
      <c r="BC3" s="11">
        <v>25</v>
      </c>
      <c r="BD3" s="11"/>
      <c r="BE3" s="3"/>
      <c r="BF3" s="17">
        <v>100</v>
      </c>
      <c r="BG3" s="8">
        <v>298.49200220893238</v>
      </c>
      <c r="BH3" s="9">
        <v>1.3</v>
      </c>
      <c r="BI3" s="2"/>
      <c r="BJ3" s="2"/>
      <c r="BK3" s="15">
        <f>BG3*BH3*BI3*BJ3</f>
        <v>0</v>
      </c>
      <c r="BL3" s="8">
        <v>8.9999999999999993E-3</v>
      </c>
      <c r="BM3" s="12">
        <f>$K$50</f>
        <v>1.3486719798104709</v>
      </c>
      <c r="BN3" s="15">
        <f>BK3*BL3*BM3</f>
        <v>0</v>
      </c>
      <c r="BO3" s="11">
        <f>(51.5667540373721+19.8714805106959)/2*10^3</f>
        <v>35719.117274033997</v>
      </c>
      <c r="BP3" s="2"/>
      <c r="BQ3" s="15">
        <f>BO3*BP3</f>
        <v>0</v>
      </c>
      <c r="BR3" s="8">
        <v>3.5000000000000003E-2</v>
      </c>
      <c r="BS3" s="12">
        <f>$K$50</f>
        <v>1.3486719798104709</v>
      </c>
      <c r="BT3" s="15">
        <f>BQ3*BR3</f>
        <v>0</v>
      </c>
      <c r="BU3" s="28"/>
      <c r="BV3" s="28"/>
      <c r="BW3" s="29"/>
      <c r="BX3" s="28"/>
      <c r="BY3" s="29"/>
      <c r="BZ3" s="15">
        <f>BK3+BQ3</f>
        <v>0</v>
      </c>
      <c r="CA3" s="15">
        <f>BN3+BT3</f>
        <v>0</v>
      </c>
      <c r="CB3" s="8" t="s">
        <v>278</v>
      </c>
      <c r="CC3" s="8" t="s">
        <v>303</v>
      </c>
      <c r="CD3" s="11">
        <v>0</v>
      </c>
      <c r="CE3" s="11">
        <v>10000</v>
      </c>
      <c r="CF3" s="10" t="s">
        <v>321</v>
      </c>
      <c r="CG3" s="11">
        <v>25</v>
      </c>
      <c r="CH3" s="11"/>
      <c r="CI3" s="3"/>
      <c r="CJ3" s="17">
        <v>0.98</v>
      </c>
      <c r="CK3" s="17">
        <f>1-2/33.33</f>
        <v>0.93999399939993999</v>
      </c>
    </row>
    <row r="4" spans="1:89" x14ac:dyDescent="0.35">
      <c r="A4" t="s">
        <v>15</v>
      </c>
      <c r="B4" t="s">
        <v>9</v>
      </c>
      <c r="C4" t="s">
        <v>16</v>
      </c>
      <c r="D4" t="s">
        <v>17</v>
      </c>
      <c r="E4" t="s">
        <v>18</v>
      </c>
      <c r="F4" t="s">
        <v>19</v>
      </c>
      <c r="G4" s="2">
        <v>37.961097819999999</v>
      </c>
      <c r="H4" s="2">
        <v>-8.8786876929999998</v>
      </c>
      <c r="I4" s="8">
        <v>298.49200220893238</v>
      </c>
      <c r="J4" s="9">
        <v>1.3</v>
      </c>
      <c r="K4" s="2"/>
      <c r="L4" s="2"/>
      <c r="M4" s="15">
        <f t="shared" ref="M4:M38" si="1">I4*J4*K4*L4</f>
        <v>0</v>
      </c>
      <c r="N4" s="8">
        <v>8.9999999999999993E-3</v>
      </c>
      <c r="O4" s="12">
        <f t="shared" ref="O4:O9" si="2">$K$50</f>
        <v>1.3486719798104709</v>
      </c>
      <c r="P4" s="15">
        <f t="shared" ref="P4:P38" si="3">M4*N4*O4</f>
        <v>0</v>
      </c>
      <c r="Q4" s="11">
        <f t="shared" ref="Q4:Q38" si="4">(1668.97776274626+834.531157520927)/2*10^3</f>
        <v>1251754.4601335935</v>
      </c>
      <c r="R4" s="2"/>
      <c r="S4" s="15">
        <f t="shared" ref="S4:S38" si="5">Q4*R4</f>
        <v>0</v>
      </c>
      <c r="T4" s="17">
        <v>0.02</v>
      </c>
      <c r="U4" s="12">
        <f t="shared" ref="U4:U9" si="6">$K$50</f>
        <v>1.3486719798104709</v>
      </c>
      <c r="V4" s="15">
        <f t="shared" ref="V4:V38" si="7">S4*T4*U4</f>
        <v>0</v>
      </c>
      <c r="W4" s="28"/>
      <c r="X4" s="28"/>
      <c r="Y4" s="29"/>
      <c r="Z4" s="28"/>
      <c r="AA4" s="28"/>
      <c r="AB4" s="29"/>
      <c r="AC4" s="15">
        <f t="shared" ref="AC4:AC38" si="8">M4+S4</f>
        <v>0</v>
      </c>
      <c r="AD4" s="15">
        <f t="shared" ref="AD4:AD38" si="9">P4+V4</f>
        <v>0</v>
      </c>
      <c r="AE4" s="8" t="s">
        <v>278</v>
      </c>
      <c r="AF4" s="8" t="s">
        <v>303</v>
      </c>
      <c r="AG4" s="11">
        <v>0</v>
      </c>
      <c r="AH4" s="11">
        <v>10000</v>
      </c>
      <c r="AI4" s="10" t="s">
        <v>321</v>
      </c>
      <c r="AJ4" s="11">
        <v>25</v>
      </c>
      <c r="AK4" s="11"/>
      <c r="AL4" s="3"/>
      <c r="AM4" s="8">
        <f t="shared" ref="AM4:AM38" si="10">0.875</f>
        <v>0.875</v>
      </c>
      <c r="AN4" s="17">
        <f t="shared" ref="AN4:AN38" si="11">1-4.3/33.33</f>
        <v>0.87098709870987101</v>
      </c>
      <c r="AO4" s="17">
        <f t="shared" ref="AO4:AO38" si="12">14.7587115964557*30</f>
        <v>442.76134789367103</v>
      </c>
      <c r="AP4" s="3"/>
      <c r="AQ4" s="15">
        <f t="shared" ref="AQ4:AQ38" si="13">AO4*AP4</f>
        <v>0</v>
      </c>
      <c r="AR4" s="17">
        <v>0.04</v>
      </c>
      <c r="AS4" s="12">
        <f t="shared" ref="AS4:AS9" si="14">$K$50</f>
        <v>1.3486719798104709</v>
      </c>
      <c r="AT4" s="15">
        <f t="shared" ref="AT4:AT38" si="15">AQ4*AR4</f>
        <v>0</v>
      </c>
      <c r="AU4" s="8" t="s">
        <v>278</v>
      </c>
      <c r="AV4" s="8" t="s">
        <v>303</v>
      </c>
      <c r="AW4" s="11">
        <v>0</v>
      </c>
      <c r="AX4" s="11">
        <v>10000</v>
      </c>
      <c r="AY4" s="3"/>
      <c r="AZ4" s="20">
        <f>2500/3600/(53*10^6*5.2*10^-3)</f>
        <v>2.5197548782454443E-6</v>
      </c>
      <c r="BA4" s="11"/>
      <c r="BB4" s="15">
        <f t="shared" ref="BB4:BB38" si="16">AY4*AZ4*BA4</f>
        <v>0</v>
      </c>
      <c r="BC4" s="11">
        <v>25</v>
      </c>
      <c r="BD4" s="11"/>
      <c r="BE4" s="3"/>
      <c r="BF4" s="17">
        <v>100</v>
      </c>
      <c r="BG4" s="8">
        <v>298.49200220893238</v>
      </c>
      <c r="BH4" s="9">
        <v>1.3</v>
      </c>
      <c r="BI4" s="2"/>
      <c r="BJ4" s="2"/>
      <c r="BK4" s="15">
        <f t="shared" ref="BK4:BK38" si="17">BG4*BH4*BI4*BJ4</f>
        <v>0</v>
      </c>
      <c r="BL4" s="8">
        <v>8.9999999999999993E-3</v>
      </c>
      <c r="BM4" s="12">
        <f t="shared" ref="BM4:BM9" si="18">$K$50</f>
        <v>1.3486719798104709</v>
      </c>
      <c r="BN4" s="15">
        <f t="shared" ref="BN4:BN38" si="19">BK4*BL4*BM4</f>
        <v>0</v>
      </c>
      <c r="BO4" s="11">
        <f t="shared" ref="BO4:BO38" si="20">(51.5667540373721+19.8714805106959)/2*10^3</f>
        <v>35719.117274033997</v>
      </c>
      <c r="BP4" s="2"/>
      <c r="BQ4" s="15">
        <f t="shared" ref="BQ4:BQ38" si="21">BO4*BP4</f>
        <v>0</v>
      </c>
      <c r="BR4" s="8">
        <v>3.5000000000000003E-2</v>
      </c>
      <c r="BS4" s="12">
        <f t="shared" ref="BS4:BS9" si="22">$K$50</f>
        <v>1.3486719798104709</v>
      </c>
      <c r="BT4" s="15">
        <f t="shared" ref="BT4:BT38" si="23">BQ4*BR4</f>
        <v>0</v>
      </c>
      <c r="BU4" s="28"/>
      <c r="BV4" s="28"/>
      <c r="BW4" s="29"/>
      <c r="BX4" s="28"/>
      <c r="BY4" s="29"/>
      <c r="BZ4" s="15">
        <f t="shared" ref="BZ4:BZ38" si="24">BK4+BQ4</f>
        <v>0</v>
      </c>
      <c r="CA4" s="15">
        <f t="shared" ref="CA4:CA38" si="25">BN4+BT4</f>
        <v>0</v>
      </c>
      <c r="CB4" s="8" t="s">
        <v>278</v>
      </c>
      <c r="CC4" s="8" t="s">
        <v>303</v>
      </c>
      <c r="CD4" s="11">
        <v>0</v>
      </c>
      <c r="CE4" s="11">
        <v>10000</v>
      </c>
      <c r="CF4" s="10" t="s">
        <v>321</v>
      </c>
      <c r="CG4" s="11">
        <v>25</v>
      </c>
      <c r="CH4" s="11"/>
      <c r="CI4" s="3"/>
      <c r="CJ4" s="17">
        <v>0.98</v>
      </c>
      <c r="CK4" s="17">
        <f t="shared" ref="CK4:CK38" si="26">1-2/33.33</f>
        <v>0.93999399939993999</v>
      </c>
    </row>
    <row r="5" spans="1:89" x14ac:dyDescent="0.35">
      <c r="A5" t="s">
        <v>20</v>
      </c>
      <c r="B5" t="s">
        <v>9</v>
      </c>
      <c r="C5" t="s">
        <v>21</v>
      </c>
      <c r="D5" t="s">
        <v>22</v>
      </c>
      <c r="E5" t="s">
        <v>23</v>
      </c>
      <c r="F5" t="s">
        <v>19</v>
      </c>
      <c r="G5" s="2">
        <v>39.463713490000004</v>
      </c>
      <c r="H5" s="2">
        <v>-0.358819791</v>
      </c>
      <c r="I5" s="8">
        <v>298.49200220893238</v>
      </c>
      <c r="J5" s="9">
        <v>1.3</v>
      </c>
      <c r="K5" s="2"/>
      <c r="L5" s="2"/>
      <c r="M5" s="15">
        <f t="shared" si="1"/>
        <v>0</v>
      </c>
      <c r="N5" s="8">
        <v>8.9999999999999993E-3</v>
      </c>
      <c r="O5" s="12">
        <f t="shared" si="2"/>
        <v>1.3486719798104709</v>
      </c>
      <c r="P5" s="15">
        <f t="shared" si="3"/>
        <v>0</v>
      </c>
      <c r="Q5" s="11">
        <f t="shared" si="4"/>
        <v>1251754.4601335935</v>
      </c>
      <c r="R5" s="2"/>
      <c r="S5" s="15">
        <f t="shared" si="5"/>
        <v>0</v>
      </c>
      <c r="T5" s="17">
        <v>0.02</v>
      </c>
      <c r="U5" s="12">
        <f t="shared" si="6"/>
        <v>1.3486719798104709</v>
      </c>
      <c r="V5" s="15">
        <f t="shared" si="7"/>
        <v>0</v>
      </c>
      <c r="W5" s="28"/>
      <c r="X5" s="28"/>
      <c r="Y5" s="29"/>
      <c r="Z5" s="28"/>
      <c r="AA5" s="28"/>
      <c r="AB5" s="29"/>
      <c r="AC5" s="15">
        <f t="shared" si="8"/>
        <v>0</v>
      </c>
      <c r="AD5" s="15">
        <f t="shared" si="9"/>
        <v>0</v>
      </c>
      <c r="AE5" s="8" t="s">
        <v>278</v>
      </c>
      <c r="AF5" s="8" t="s">
        <v>303</v>
      </c>
      <c r="AG5" s="11">
        <v>0</v>
      </c>
      <c r="AH5" s="11">
        <v>10000</v>
      </c>
      <c r="AI5" s="10" t="s">
        <v>321</v>
      </c>
      <c r="AJ5" s="11">
        <v>25</v>
      </c>
      <c r="AK5" s="11"/>
      <c r="AL5" s="3"/>
      <c r="AM5" s="8">
        <f t="shared" si="10"/>
        <v>0.875</v>
      </c>
      <c r="AN5" s="17">
        <f t="shared" si="11"/>
        <v>0.87098709870987101</v>
      </c>
      <c r="AO5" s="17">
        <f t="shared" si="12"/>
        <v>442.76134789367103</v>
      </c>
      <c r="AP5" s="3"/>
      <c r="AQ5" s="15">
        <f t="shared" si="13"/>
        <v>0</v>
      </c>
      <c r="AR5" s="17">
        <v>0.04</v>
      </c>
      <c r="AS5" s="12">
        <f t="shared" si="14"/>
        <v>1.3486719798104709</v>
      </c>
      <c r="AT5" s="15">
        <f t="shared" si="15"/>
        <v>0</v>
      </c>
      <c r="AU5" s="8" t="s">
        <v>278</v>
      </c>
      <c r="AV5" s="8" t="s">
        <v>303</v>
      </c>
      <c r="AW5" s="11">
        <v>0</v>
      </c>
      <c r="AX5" s="11">
        <v>10000</v>
      </c>
      <c r="AY5" s="3"/>
      <c r="AZ5" s="20">
        <f t="shared" si="0"/>
        <v>2.5197548782454443E-6</v>
      </c>
      <c r="BA5" s="11"/>
      <c r="BB5" s="15">
        <f t="shared" si="16"/>
        <v>0</v>
      </c>
      <c r="BC5" s="11">
        <v>25</v>
      </c>
      <c r="BD5" s="11"/>
      <c r="BE5" s="3"/>
      <c r="BF5" s="17">
        <v>100</v>
      </c>
      <c r="BG5" s="8">
        <v>298.49200220893238</v>
      </c>
      <c r="BH5" s="9">
        <v>1.3</v>
      </c>
      <c r="BI5" s="2"/>
      <c r="BJ5" s="2"/>
      <c r="BK5" s="15">
        <f t="shared" si="17"/>
        <v>0</v>
      </c>
      <c r="BL5" s="8">
        <v>8.9999999999999993E-3</v>
      </c>
      <c r="BM5" s="12">
        <f t="shared" si="18"/>
        <v>1.3486719798104709</v>
      </c>
      <c r="BN5" s="15">
        <f t="shared" si="19"/>
        <v>0</v>
      </c>
      <c r="BO5" s="11">
        <f t="shared" si="20"/>
        <v>35719.117274033997</v>
      </c>
      <c r="BP5" s="2"/>
      <c r="BQ5" s="15">
        <f t="shared" si="21"/>
        <v>0</v>
      </c>
      <c r="BR5" s="8">
        <v>3.5000000000000003E-2</v>
      </c>
      <c r="BS5" s="12">
        <f t="shared" si="22"/>
        <v>1.3486719798104709</v>
      </c>
      <c r="BT5" s="15">
        <f t="shared" si="23"/>
        <v>0</v>
      </c>
      <c r="BU5" s="28"/>
      <c r="BV5" s="28"/>
      <c r="BW5" s="29"/>
      <c r="BX5" s="28"/>
      <c r="BY5" s="29"/>
      <c r="BZ5" s="15">
        <f t="shared" si="24"/>
        <v>0</v>
      </c>
      <c r="CA5" s="15">
        <f t="shared" si="25"/>
        <v>0</v>
      </c>
      <c r="CB5" s="8" t="s">
        <v>278</v>
      </c>
      <c r="CC5" s="8" t="s">
        <v>303</v>
      </c>
      <c r="CD5" s="11">
        <v>0</v>
      </c>
      <c r="CE5" s="11">
        <v>10000</v>
      </c>
      <c r="CF5" s="10" t="s">
        <v>321</v>
      </c>
      <c r="CG5" s="11">
        <v>25</v>
      </c>
      <c r="CH5" s="11"/>
      <c r="CI5" s="3"/>
      <c r="CJ5" s="17">
        <v>0.98</v>
      </c>
      <c r="CK5" s="17">
        <f t="shared" si="26"/>
        <v>0.93999399939993999</v>
      </c>
    </row>
    <row r="6" spans="1:89" x14ac:dyDescent="0.35">
      <c r="A6" t="s">
        <v>24</v>
      </c>
      <c r="B6" t="s">
        <v>9</v>
      </c>
      <c r="C6" t="s">
        <v>25</v>
      </c>
      <c r="D6" t="s">
        <v>26</v>
      </c>
      <c r="E6" t="s">
        <v>27</v>
      </c>
      <c r="F6" t="s">
        <v>19</v>
      </c>
      <c r="G6" s="2">
        <v>45.205817279999998</v>
      </c>
      <c r="H6" s="2">
        <v>12.29365557</v>
      </c>
      <c r="I6" s="8">
        <v>298.49200220893238</v>
      </c>
      <c r="J6" s="9">
        <v>1.3</v>
      </c>
      <c r="K6" s="2"/>
      <c r="L6" s="2"/>
      <c r="M6" s="15">
        <f t="shared" si="1"/>
        <v>0</v>
      </c>
      <c r="N6" s="8">
        <v>8.9999999999999993E-3</v>
      </c>
      <c r="O6" s="12">
        <f t="shared" si="2"/>
        <v>1.3486719798104709</v>
      </c>
      <c r="P6" s="15">
        <f t="shared" si="3"/>
        <v>0</v>
      </c>
      <c r="Q6" s="11">
        <f t="shared" si="4"/>
        <v>1251754.4601335935</v>
      </c>
      <c r="R6" s="2"/>
      <c r="S6" s="15">
        <f t="shared" si="5"/>
        <v>0</v>
      </c>
      <c r="T6" s="17">
        <v>0.02</v>
      </c>
      <c r="U6" s="12">
        <f t="shared" si="6"/>
        <v>1.3486719798104709</v>
      </c>
      <c r="V6" s="15">
        <f t="shared" si="7"/>
        <v>0</v>
      </c>
      <c r="W6" s="28"/>
      <c r="X6" s="28"/>
      <c r="Y6" s="29"/>
      <c r="Z6" s="28"/>
      <c r="AA6" s="28"/>
      <c r="AB6" s="29"/>
      <c r="AC6" s="15">
        <f t="shared" si="8"/>
        <v>0</v>
      </c>
      <c r="AD6" s="15">
        <f t="shared" si="9"/>
        <v>0</v>
      </c>
      <c r="AE6" s="8" t="s">
        <v>278</v>
      </c>
      <c r="AF6" s="8" t="s">
        <v>303</v>
      </c>
      <c r="AG6" s="11">
        <v>0</v>
      </c>
      <c r="AH6" s="11">
        <v>10000</v>
      </c>
      <c r="AI6" s="10" t="s">
        <v>321</v>
      </c>
      <c r="AJ6" s="11">
        <v>25</v>
      </c>
      <c r="AK6" s="11"/>
      <c r="AL6" s="3"/>
      <c r="AM6" s="8">
        <f t="shared" si="10"/>
        <v>0.875</v>
      </c>
      <c r="AN6" s="17">
        <f t="shared" si="11"/>
        <v>0.87098709870987101</v>
      </c>
      <c r="AO6" s="17">
        <f t="shared" si="12"/>
        <v>442.76134789367103</v>
      </c>
      <c r="AP6" s="3"/>
      <c r="AQ6" s="15">
        <f t="shared" si="13"/>
        <v>0</v>
      </c>
      <c r="AR6" s="17">
        <v>0.04</v>
      </c>
      <c r="AS6" s="12">
        <f t="shared" si="14"/>
        <v>1.3486719798104709</v>
      </c>
      <c r="AT6" s="15">
        <f t="shared" si="15"/>
        <v>0</v>
      </c>
      <c r="AU6" s="8" t="s">
        <v>278</v>
      </c>
      <c r="AV6" s="8" t="s">
        <v>303</v>
      </c>
      <c r="AW6" s="11">
        <v>0</v>
      </c>
      <c r="AX6" s="11">
        <v>10000</v>
      </c>
      <c r="AY6" s="3"/>
      <c r="AZ6" s="20">
        <f t="shared" si="0"/>
        <v>2.5197548782454443E-6</v>
      </c>
      <c r="BA6" s="11"/>
      <c r="BB6" s="15">
        <f t="shared" si="16"/>
        <v>0</v>
      </c>
      <c r="BC6" s="11">
        <v>25</v>
      </c>
      <c r="BD6" s="11"/>
      <c r="BE6" s="3"/>
      <c r="BF6" s="17">
        <v>100</v>
      </c>
      <c r="BG6" s="8">
        <v>298.49200220893238</v>
      </c>
      <c r="BH6" s="9">
        <v>1.3</v>
      </c>
      <c r="BI6" s="2"/>
      <c r="BJ6" s="2"/>
      <c r="BK6" s="15">
        <f t="shared" si="17"/>
        <v>0</v>
      </c>
      <c r="BL6" s="8">
        <v>8.9999999999999993E-3</v>
      </c>
      <c r="BM6" s="12">
        <f t="shared" si="18"/>
        <v>1.3486719798104709</v>
      </c>
      <c r="BN6" s="15">
        <f t="shared" si="19"/>
        <v>0</v>
      </c>
      <c r="BO6" s="11">
        <f t="shared" si="20"/>
        <v>35719.117274033997</v>
      </c>
      <c r="BP6" s="2"/>
      <c r="BQ6" s="15">
        <f t="shared" si="21"/>
        <v>0</v>
      </c>
      <c r="BR6" s="8">
        <v>3.5000000000000003E-2</v>
      </c>
      <c r="BS6" s="12">
        <f t="shared" si="22"/>
        <v>1.3486719798104709</v>
      </c>
      <c r="BT6" s="15">
        <f t="shared" si="23"/>
        <v>0</v>
      </c>
      <c r="BU6" s="28"/>
      <c r="BV6" s="28"/>
      <c r="BW6" s="29"/>
      <c r="BX6" s="28"/>
      <c r="BY6" s="29"/>
      <c r="BZ6" s="15">
        <f t="shared" si="24"/>
        <v>0</v>
      </c>
      <c r="CA6" s="15">
        <f t="shared" si="25"/>
        <v>0</v>
      </c>
      <c r="CB6" s="8" t="s">
        <v>278</v>
      </c>
      <c r="CC6" s="8" t="s">
        <v>303</v>
      </c>
      <c r="CD6" s="11">
        <v>0</v>
      </c>
      <c r="CE6" s="11">
        <v>10000</v>
      </c>
      <c r="CF6" s="10" t="s">
        <v>321</v>
      </c>
      <c r="CG6" s="11">
        <v>25</v>
      </c>
      <c r="CH6" s="11"/>
      <c r="CI6" s="3"/>
      <c r="CJ6" s="17">
        <v>0.98</v>
      </c>
      <c r="CK6" s="17">
        <f t="shared" si="26"/>
        <v>0.93999399939993999</v>
      </c>
    </row>
    <row r="7" spans="1:89" x14ac:dyDescent="0.35">
      <c r="A7" t="s">
        <v>28</v>
      </c>
      <c r="B7" t="s">
        <v>9</v>
      </c>
      <c r="C7" t="s">
        <v>29</v>
      </c>
      <c r="D7" t="s">
        <v>30</v>
      </c>
      <c r="E7" t="s">
        <v>31</v>
      </c>
      <c r="F7" t="s">
        <v>32</v>
      </c>
      <c r="G7" s="2">
        <v>36.825940789999997</v>
      </c>
      <c r="H7" s="2">
        <v>36.177898030000001</v>
      </c>
      <c r="I7" s="8">
        <v>298.49200220893238</v>
      </c>
      <c r="J7" s="9">
        <v>1.3</v>
      </c>
      <c r="K7" s="2"/>
      <c r="L7" s="2"/>
      <c r="M7" s="15">
        <f t="shared" si="1"/>
        <v>0</v>
      </c>
      <c r="N7" s="8">
        <v>8.9999999999999993E-3</v>
      </c>
      <c r="O7" s="12">
        <f>$K$48</f>
        <v>0.58296565349252727</v>
      </c>
      <c r="P7" s="15">
        <f t="shared" si="3"/>
        <v>0</v>
      </c>
      <c r="Q7" s="11">
        <f t="shared" si="4"/>
        <v>1251754.4601335935</v>
      </c>
      <c r="R7" s="2"/>
      <c r="S7" s="15">
        <f t="shared" si="5"/>
        <v>0</v>
      </c>
      <c r="T7" s="17">
        <v>0.02</v>
      </c>
      <c r="U7" s="12">
        <f>$K$48</f>
        <v>0.58296565349252727</v>
      </c>
      <c r="V7" s="15">
        <f t="shared" si="7"/>
        <v>0</v>
      </c>
      <c r="W7" s="28"/>
      <c r="X7" s="28"/>
      <c r="Y7" s="29"/>
      <c r="Z7" s="28"/>
      <c r="AA7" s="28"/>
      <c r="AB7" s="29"/>
      <c r="AC7" s="15">
        <f t="shared" si="8"/>
        <v>0</v>
      </c>
      <c r="AD7" s="15">
        <f t="shared" si="9"/>
        <v>0</v>
      </c>
      <c r="AE7" s="8" t="s">
        <v>278</v>
      </c>
      <c r="AF7" s="8" t="s">
        <v>303</v>
      </c>
      <c r="AG7" s="11">
        <v>0</v>
      </c>
      <c r="AH7" s="11">
        <v>10000</v>
      </c>
      <c r="AI7" s="10" t="s">
        <v>321</v>
      </c>
      <c r="AJ7" s="11">
        <v>25</v>
      </c>
      <c r="AK7" s="11"/>
      <c r="AL7" s="3"/>
      <c r="AM7" s="8">
        <f t="shared" si="10"/>
        <v>0.875</v>
      </c>
      <c r="AN7" s="17">
        <f t="shared" si="11"/>
        <v>0.87098709870987101</v>
      </c>
      <c r="AO7" s="17">
        <f t="shared" si="12"/>
        <v>442.76134789367103</v>
      </c>
      <c r="AP7" s="3"/>
      <c r="AQ7" s="15">
        <f t="shared" si="13"/>
        <v>0</v>
      </c>
      <c r="AR7" s="17">
        <v>0.04</v>
      </c>
      <c r="AS7" s="12">
        <f>$K$48</f>
        <v>0.58296565349252727</v>
      </c>
      <c r="AT7" s="15">
        <f t="shared" si="15"/>
        <v>0</v>
      </c>
      <c r="AU7" s="8" t="s">
        <v>278</v>
      </c>
      <c r="AV7" s="8" t="s">
        <v>303</v>
      </c>
      <c r="AW7" s="11">
        <v>0</v>
      </c>
      <c r="AX7" s="11">
        <v>10000</v>
      </c>
      <c r="AY7" s="3"/>
      <c r="AZ7" s="20">
        <f t="shared" si="0"/>
        <v>2.5197548782454443E-6</v>
      </c>
      <c r="BA7" s="11"/>
      <c r="BB7" s="15">
        <f t="shared" si="16"/>
        <v>0</v>
      </c>
      <c r="BC7" s="11">
        <v>25</v>
      </c>
      <c r="BD7" s="11"/>
      <c r="BE7" s="3"/>
      <c r="BF7" s="17">
        <v>100</v>
      </c>
      <c r="BG7" s="8">
        <v>298.49200220893238</v>
      </c>
      <c r="BH7" s="9">
        <v>1.3</v>
      </c>
      <c r="BI7" s="2"/>
      <c r="BJ7" s="2"/>
      <c r="BK7" s="15">
        <f t="shared" si="17"/>
        <v>0</v>
      </c>
      <c r="BL7" s="8">
        <v>8.9999999999999993E-3</v>
      </c>
      <c r="BM7" s="12">
        <f>$K$48</f>
        <v>0.58296565349252727</v>
      </c>
      <c r="BN7" s="15">
        <f t="shared" si="19"/>
        <v>0</v>
      </c>
      <c r="BO7" s="11">
        <f t="shared" si="20"/>
        <v>35719.117274033997</v>
      </c>
      <c r="BP7" s="2"/>
      <c r="BQ7" s="15">
        <f t="shared" si="21"/>
        <v>0</v>
      </c>
      <c r="BR7" s="8">
        <v>3.5000000000000003E-2</v>
      </c>
      <c r="BS7" s="12">
        <f>$K$48</f>
        <v>0.58296565349252727</v>
      </c>
      <c r="BT7" s="15">
        <f t="shared" si="23"/>
        <v>0</v>
      </c>
      <c r="BU7" s="28"/>
      <c r="BV7" s="28"/>
      <c r="BW7" s="29"/>
      <c r="BX7" s="28"/>
      <c r="BY7" s="29"/>
      <c r="BZ7" s="15">
        <f t="shared" si="24"/>
        <v>0</v>
      </c>
      <c r="CA7" s="15">
        <f t="shared" si="25"/>
        <v>0</v>
      </c>
      <c r="CB7" s="8" t="s">
        <v>278</v>
      </c>
      <c r="CC7" s="8" t="s">
        <v>303</v>
      </c>
      <c r="CD7" s="11">
        <v>0</v>
      </c>
      <c r="CE7" s="11">
        <v>10000</v>
      </c>
      <c r="CF7" s="10" t="s">
        <v>321</v>
      </c>
      <c r="CG7" s="11">
        <v>25</v>
      </c>
      <c r="CH7" s="11"/>
      <c r="CI7" s="3"/>
      <c r="CJ7" s="17">
        <v>0.98</v>
      </c>
      <c r="CK7" s="17">
        <f t="shared" si="26"/>
        <v>0.93999399939993999</v>
      </c>
    </row>
    <row r="8" spans="1:89" x14ac:dyDescent="0.35">
      <c r="A8" t="s">
        <v>33</v>
      </c>
      <c r="B8" t="s">
        <v>9</v>
      </c>
      <c r="C8" t="s">
        <v>34</v>
      </c>
      <c r="D8" t="s">
        <v>35</v>
      </c>
      <c r="E8" t="s">
        <v>36</v>
      </c>
      <c r="F8" t="s">
        <v>37</v>
      </c>
      <c r="G8" s="2">
        <v>58.913024630000002</v>
      </c>
      <c r="H8" s="2">
        <v>17.96051026</v>
      </c>
      <c r="I8" s="8">
        <v>298.49200220893238</v>
      </c>
      <c r="J8" s="9">
        <v>1.3</v>
      </c>
      <c r="K8" s="2"/>
      <c r="L8" s="2"/>
      <c r="M8" s="15">
        <f t="shared" si="1"/>
        <v>0</v>
      </c>
      <c r="N8" s="8">
        <v>8.9999999999999993E-3</v>
      </c>
      <c r="O8" s="12">
        <f t="shared" si="2"/>
        <v>1.3486719798104709</v>
      </c>
      <c r="P8" s="15">
        <f t="shared" si="3"/>
        <v>0</v>
      </c>
      <c r="Q8" s="11">
        <f t="shared" si="4"/>
        <v>1251754.4601335935</v>
      </c>
      <c r="R8" s="2"/>
      <c r="S8" s="15">
        <f t="shared" si="5"/>
        <v>0</v>
      </c>
      <c r="T8" s="17">
        <v>0.02</v>
      </c>
      <c r="U8" s="12">
        <f t="shared" si="6"/>
        <v>1.3486719798104709</v>
      </c>
      <c r="V8" s="15">
        <f t="shared" si="7"/>
        <v>0</v>
      </c>
      <c r="W8" s="28"/>
      <c r="X8" s="28"/>
      <c r="Y8" s="29"/>
      <c r="Z8" s="28"/>
      <c r="AA8" s="28"/>
      <c r="AB8" s="29"/>
      <c r="AC8" s="15">
        <f t="shared" si="8"/>
        <v>0</v>
      </c>
      <c r="AD8" s="15">
        <f t="shared" si="9"/>
        <v>0</v>
      </c>
      <c r="AE8" s="8" t="s">
        <v>278</v>
      </c>
      <c r="AF8" s="8" t="s">
        <v>303</v>
      </c>
      <c r="AG8" s="11">
        <v>0</v>
      </c>
      <c r="AH8" s="11">
        <v>10000</v>
      </c>
      <c r="AI8" s="10" t="s">
        <v>321</v>
      </c>
      <c r="AJ8" s="11">
        <v>25</v>
      </c>
      <c r="AK8" s="11"/>
      <c r="AL8" s="3"/>
      <c r="AM8" s="8">
        <f t="shared" si="10"/>
        <v>0.875</v>
      </c>
      <c r="AN8" s="17">
        <f t="shared" si="11"/>
        <v>0.87098709870987101</v>
      </c>
      <c r="AO8" s="17">
        <f t="shared" si="12"/>
        <v>442.76134789367103</v>
      </c>
      <c r="AP8" s="3"/>
      <c r="AQ8" s="15">
        <f t="shared" si="13"/>
        <v>0</v>
      </c>
      <c r="AR8" s="17">
        <v>0.04</v>
      </c>
      <c r="AS8" s="12">
        <f t="shared" si="14"/>
        <v>1.3486719798104709</v>
      </c>
      <c r="AT8" s="15">
        <f t="shared" si="15"/>
        <v>0</v>
      </c>
      <c r="AU8" s="8" t="s">
        <v>278</v>
      </c>
      <c r="AV8" s="8" t="s">
        <v>303</v>
      </c>
      <c r="AW8" s="11">
        <v>0</v>
      </c>
      <c r="AX8" s="11">
        <v>10000</v>
      </c>
      <c r="AY8" s="3"/>
      <c r="AZ8" s="20">
        <f t="shared" si="0"/>
        <v>2.5197548782454443E-6</v>
      </c>
      <c r="BA8" s="11"/>
      <c r="BB8" s="15">
        <f t="shared" si="16"/>
        <v>0</v>
      </c>
      <c r="BC8" s="11">
        <v>25</v>
      </c>
      <c r="BD8" s="11"/>
      <c r="BE8" s="3"/>
      <c r="BF8" s="17">
        <v>100</v>
      </c>
      <c r="BG8" s="8">
        <v>298.49200220893238</v>
      </c>
      <c r="BH8" s="9">
        <v>1.3</v>
      </c>
      <c r="BI8" s="2"/>
      <c r="BJ8" s="2"/>
      <c r="BK8" s="15">
        <f t="shared" si="17"/>
        <v>0</v>
      </c>
      <c r="BL8" s="8">
        <v>8.9999999999999993E-3</v>
      </c>
      <c r="BM8" s="12">
        <f t="shared" si="18"/>
        <v>1.3486719798104709</v>
      </c>
      <c r="BN8" s="15">
        <f t="shared" si="19"/>
        <v>0</v>
      </c>
      <c r="BO8" s="11">
        <f t="shared" si="20"/>
        <v>35719.117274033997</v>
      </c>
      <c r="BP8" s="2"/>
      <c r="BQ8" s="15">
        <f t="shared" si="21"/>
        <v>0</v>
      </c>
      <c r="BR8" s="8">
        <v>3.5000000000000003E-2</v>
      </c>
      <c r="BS8" s="12">
        <f t="shared" si="22"/>
        <v>1.3486719798104709</v>
      </c>
      <c r="BT8" s="15">
        <f t="shared" si="23"/>
        <v>0</v>
      </c>
      <c r="BU8" s="28"/>
      <c r="BV8" s="28"/>
      <c r="BW8" s="29"/>
      <c r="BX8" s="28"/>
      <c r="BY8" s="29"/>
      <c r="BZ8" s="15">
        <f t="shared" si="24"/>
        <v>0</v>
      </c>
      <c r="CA8" s="15">
        <f t="shared" si="25"/>
        <v>0</v>
      </c>
      <c r="CB8" s="8" t="s">
        <v>278</v>
      </c>
      <c r="CC8" s="8" t="s">
        <v>303</v>
      </c>
      <c r="CD8" s="11">
        <v>0</v>
      </c>
      <c r="CE8" s="11">
        <v>10000</v>
      </c>
      <c r="CF8" s="10" t="s">
        <v>321</v>
      </c>
      <c r="CG8" s="11">
        <v>25</v>
      </c>
      <c r="CH8" s="11"/>
      <c r="CI8" s="3"/>
      <c r="CJ8" s="17">
        <v>0.98</v>
      </c>
      <c r="CK8" s="17">
        <f t="shared" si="26"/>
        <v>0.93999399939993999</v>
      </c>
    </row>
    <row r="9" spans="1:89" x14ac:dyDescent="0.35">
      <c r="A9" t="s">
        <v>38</v>
      </c>
      <c r="B9" t="s">
        <v>9</v>
      </c>
      <c r="C9" t="s">
        <v>39</v>
      </c>
      <c r="D9" t="s">
        <v>40</v>
      </c>
      <c r="E9" t="s">
        <v>41</v>
      </c>
      <c r="F9" t="s">
        <v>37</v>
      </c>
      <c r="G9" s="2">
        <v>51.708290169999998</v>
      </c>
      <c r="H9" s="2">
        <v>-5.0646297740000001</v>
      </c>
      <c r="I9" s="8">
        <v>298.49200220893238</v>
      </c>
      <c r="J9" s="9">
        <v>1.3</v>
      </c>
      <c r="K9" s="2"/>
      <c r="L9" s="2"/>
      <c r="M9" s="15">
        <f t="shared" si="1"/>
        <v>0</v>
      </c>
      <c r="N9" s="8">
        <v>8.9999999999999993E-3</v>
      </c>
      <c r="O9" s="12">
        <f t="shared" si="2"/>
        <v>1.3486719798104709</v>
      </c>
      <c r="P9" s="15">
        <f t="shared" si="3"/>
        <v>0</v>
      </c>
      <c r="Q9" s="11">
        <f t="shared" si="4"/>
        <v>1251754.4601335935</v>
      </c>
      <c r="R9" s="2"/>
      <c r="S9" s="15">
        <f t="shared" si="5"/>
        <v>0</v>
      </c>
      <c r="T9" s="17">
        <v>0.02</v>
      </c>
      <c r="U9" s="12">
        <f t="shared" si="6"/>
        <v>1.3486719798104709</v>
      </c>
      <c r="V9" s="15">
        <f t="shared" si="7"/>
        <v>0</v>
      </c>
      <c r="W9" s="28"/>
      <c r="X9" s="28"/>
      <c r="Y9" s="29"/>
      <c r="Z9" s="28"/>
      <c r="AA9" s="28"/>
      <c r="AB9" s="29"/>
      <c r="AC9" s="15">
        <f t="shared" si="8"/>
        <v>0</v>
      </c>
      <c r="AD9" s="15">
        <f t="shared" si="9"/>
        <v>0</v>
      </c>
      <c r="AE9" s="8" t="s">
        <v>278</v>
      </c>
      <c r="AF9" s="8" t="s">
        <v>303</v>
      </c>
      <c r="AG9" s="11">
        <v>0</v>
      </c>
      <c r="AH9" s="11">
        <v>10000</v>
      </c>
      <c r="AI9" s="10" t="s">
        <v>321</v>
      </c>
      <c r="AJ9" s="11">
        <v>25</v>
      </c>
      <c r="AK9" s="11"/>
      <c r="AL9" s="3"/>
      <c r="AM9" s="8">
        <f t="shared" si="10"/>
        <v>0.875</v>
      </c>
      <c r="AN9" s="17">
        <f t="shared" si="11"/>
        <v>0.87098709870987101</v>
      </c>
      <c r="AO9" s="17">
        <f t="shared" si="12"/>
        <v>442.76134789367103</v>
      </c>
      <c r="AP9" s="3"/>
      <c r="AQ9" s="15">
        <f t="shared" si="13"/>
        <v>0</v>
      </c>
      <c r="AR9" s="17">
        <v>0.04</v>
      </c>
      <c r="AS9" s="12">
        <f t="shared" si="14"/>
        <v>1.3486719798104709</v>
      </c>
      <c r="AT9" s="15">
        <f t="shared" si="15"/>
        <v>0</v>
      </c>
      <c r="AU9" s="8" t="s">
        <v>278</v>
      </c>
      <c r="AV9" s="8" t="s">
        <v>303</v>
      </c>
      <c r="AW9" s="11">
        <v>0</v>
      </c>
      <c r="AX9" s="11">
        <v>10000</v>
      </c>
      <c r="AY9" s="3"/>
      <c r="AZ9" s="20">
        <f t="shared" si="0"/>
        <v>2.5197548782454443E-6</v>
      </c>
      <c r="BA9" s="11"/>
      <c r="BB9" s="15">
        <f t="shared" si="16"/>
        <v>0</v>
      </c>
      <c r="BC9" s="11">
        <v>25</v>
      </c>
      <c r="BD9" s="11"/>
      <c r="BE9" s="3"/>
      <c r="BF9" s="17">
        <v>100</v>
      </c>
      <c r="BG9" s="8">
        <v>298.49200220893238</v>
      </c>
      <c r="BH9" s="9">
        <v>1.3</v>
      </c>
      <c r="BI9" s="2"/>
      <c r="BJ9" s="2"/>
      <c r="BK9" s="15">
        <f t="shared" si="17"/>
        <v>0</v>
      </c>
      <c r="BL9" s="8">
        <v>8.9999999999999993E-3</v>
      </c>
      <c r="BM9" s="12">
        <f t="shared" si="18"/>
        <v>1.3486719798104709</v>
      </c>
      <c r="BN9" s="15">
        <f t="shared" si="19"/>
        <v>0</v>
      </c>
      <c r="BO9" s="11">
        <f t="shared" si="20"/>
        <v>35719.117274033997</v>
      </c>
      <c r="BP9" s="2"/>
      <c r="BQ9" s="15">
        <f t="shared" si="21"/>
        <v>0</v>
      </c>
      <c r="BR9" s="8">
        <v>3.5000000000000003E-2</v>
      </c>
      <c r="BS9" s="12">
        <f t="shared" si="22"/>
        <v>1.3486719798104709</v>
      </c>
      <c r="BT9" s="15">
        <f t="shared" si="23"/>
        <v>0</v>
      </c>
      <c r="BU9" s="28"/>
      <c r="BV9" s="28"/>
      <c r="BW9" s="29"/>
      <c r="BX9" s="28"/>
      <c r="BY9" s="29"/>
      <c r="BZ9" s="15">
        <f t="shared" si="24"/>
        <v>0</v>
      </c>
      <c r="CA9" s="15">
        <f t="shared" si="25"/>
        <v>0</v>
      </c>
      <c r="CB9" s="8" t="s">
        <v>278</v>
      </c>
      <c r="CC9" s="8" t="s">
        <v>303</v>
      </c>
      <c r="CD9" s="11">
        <v>0</v>
      </c>
      <c r="CE9" s="11">
        <v>10000</v>
      </c>
      <c r="CF9" s="10" t="s">
        <v>321</v>
      </c>
      <c r="CG9" s="11">
        <v>25</v>
      </c>
      <c r="CH9" s="11"/>
      <c r="CI9" s="3"/>
      <c r="CJ9" s="17">
        <v>0.98</v>
      </c>
      <c r="CK9" s="17">
        <f t="shared" si="26"/>
        <v>0.93999399939993999</v>
      </c>
    </row>
    <row r="10" spans="1:89" x14ac:dyDescent="0.35">
      <c r="A10" t="s">
        <v>42</v>
      </c>
      <c r="B10" t="s">
        <v>9</v>
      </c>
      <c r="C10" t="s">
        <v>43</v>
      </c>
      <c r="D10" t="s">
        <v>44</v>
      </c>
      <c r="E10" t="s">
        <v>45</v>
      </c>
      <c r="F10" t="s">
        <v>32</v>
      </c>
      <c r="G10" s="2">
        <v>25.883521009999999</v>
      </c>
      <c r="H10" s="2">
        <v>51.480261319999997</v>
      </c>
      <c r="I10" s="8">
        <v>298.49200220893238</v>
      </c>
      <c r="J10" s="9">
        <v>1.3</v>
      </c>
      <c r="K10" s="2"/>
      <c r="L10" s="2"/>
      <c r="M10" s="15">
        <f t="shared" si="1"/>
        <v>0</v>
      </c>
      <c r="N10" s="8">
        <v>8.9999999999999993E-3</v>
      </c>
      <c r="O10" s="12">
        <f>$K$48</f>
        <v>0.58296565349252727</v>
      </c>
      <c r="P10" s="15">
        <f t="shared" si="3"/>
        <v>0</v>
      </c>
      <c r="Q10" s="11">
        <f t="shared" si="4"/>
        <v>1251754.4601335935</v>
      </c>
      <c r="R10" s="2"/>
      <c r="S10" s="15">
        <f t="shared" si="5"/>
        <v>0</v>
      </c>
      <c r="T10" s="17">
        <v>0.02</v>
      </c>
      <c r="U10" s="12">
        <f>$K$48</f>
        <v>0.58296565349252727</v>
      </c>
      <c r="V10" s="15">
        <f t="shared" si="7"/>
        <v>0</v>
      </c>
      <c r="W10" s="28"/>
      <c r="X10" s="28"/>
      <c r="Y10" s="29"/>
      <c r="Z10" s="28"/>
      <c r="AA10" s="28"/>
      <c r="AB10" s="29"/>
      <c r="AC10" s="15">
        <f t="shared" si="8"/>
        <v>0</v>
      </c>
      <c r="AD10" s="15">
        <f t="shared" si="9"/>
        <v>0</v>
      </c>
      <c r="AE10" s="8" t="s">
        <v>278</v>
      </c>
      <c r="AF10" s="8" t="s">
        <v>303</v>
      </c>
      <c r="AG10" s="11">
        <v>0</v>
      </c>
      <c r="AH10" s="11">
        <v>10000</v>
      </c>
      <c r="AI10" s="10" t="s">
        <v>321</v>
      </c>
      <c r="AJ10" s="11">
        <v>25</v>
      </c>
      <c r="AK10" s="11"/>
      <c r="AL10" s="3"/>
      <c r="AM10" s="8">
        <f t="shared" si="10"/>
        <v>0.875</v>
      </c>
      <c r="AN10" s="17">
        <f t="shared" si="11"/>
        <v>0.87098709870987101</v>
      </c>
      <c r="AO10" s="17">
        <f t="shared" si="12"/>
        <v>442.76134789367103</v>
      </c>
      <c r="AP10" s="3"/>
      <c r="AQ10" s="15">
        <f t="shared" si="13"/>
        <v>0</v>
      </c>
      <c r="AR10" s="17">
        <v>0.04</v>
      </c>
      <c r="AS10" s="12">
        <f>$K$48</f>
        <v>0.58296565349252727</v>
      </c>
      <c r="AT10" s="15">
        <f t="shared" si="15"/>
        <v>0</v>
      </c>
      <c r="AU10" s="8" t="s">
        <v>278</v>
      </c>
      <c r="AV10" s="8" t="s">
        <v>303</v>
      </c>
      <c r="AW10" s="11">
        <v>0</v>
      </c>
      <c r="AX10" s="11">
        <v>10000</v>
      </c>
      <c r="AY10" s="3"/>
      <c r="AZ10" s="20">
        <f t="shared" si="0"/>
        <v>2.5197548782454443E-6</v>
      </c>
      <c r="BA10" s="11"/>
      <c r="BB10" s="15">
        <f t="shared" si="16"/>
        <v>0</v>
      </c>
      <c r="BC10" s="11">
        <v>25</v>
      </c>
      <c r="BD10" s="11"/>
      <c r="BE10" s="3"/>
      <c r="BF10" s="17">
        <v>100</v>
      </c>
      <c r="BG10" s="8">
        <v>298.49200220893238</v>
      </c>
      <c r="BH10" s="9">
        <v>1.3</v>
      </c>
      <c r="BI10" s="2"/>
      <c r="BJ10" s="2"/>
      <c r="BK10" s="15">
        <f t="shared" si="17"/>
        <v>0</v>
      </c>
      <c r="BL10" s="8">
        <v>8.9999999999999993E-3</v>
      </c>
      <c r="BM10" s="12">
        <f>$K$48</f>
        <v>0.58296565349252727</v>
      </c>
      <c r="BN10" s="15">
        <f t="shared" si="19"/>
        <v>0</v>
      </c>
      <c r="BO10" s="11">
        <f t="shared" si="20"/>
        <v>35719.117274033997</v>
      </c>
      <c r="BP10" s="2"/>
      <c r="BQ10" s="15">
        <f t="shared" si="21"/>
        <v>0</v>
      </c>
      <c r="BR10" s="8">
        <v>3.5000000000000003E-2</v>
      </c>
      <c r="BS10" s="12">
        <f>$K$48</f>
        <v>0.58296565349252727</v>
      </c>
      <c r="BT10" s="15">
        <f t="shared" si="23"/>
        <v>0</v>
      </c>
      <c r="BU10" s="28"/>
      <c r="BV10" s="28"/>
      <c r="BW10" s="29"/>
      <c r="BX10" s="28"/>
      <c r="BY10" s="29"/>
      <c r="BZ10" s="15">
        <f t="shared" si="24"/>
        <v>0</v>
      </c>
      <c r="CA10" s="15">
        <f t="shared" si="25"/>
        <v>0</v>
      </c>
      <c r="CB10" s="8" t="s">
        <v>278</v>
      </c>
      <c r="CC10" s="8" t="s">
        <v>303</v>
      </c>
      <c r="CD10" s="11">
        <v>0</v>
      </c>
      <c r="CE10" s="11">
        <v>10000</v>
      </c>
      <c r="CF10" s="10" t="s">
        <v>321</v>
      </c>
      <c r="CG10" s="11">
        <v>25</v>
      </c>
      <c r="CH10" s="11"/>
      <c r="CI10" s="3"/>
      <c r="CJ10" s="17">
        <v>0.98</v>
      </c>
      <c r="CK10" s="17">
        <f t="shared" si="26"/>
        <v>0.93999399939993999</v>
      </c>
    </row>
    <row r="11" spans="1:89" x14ac:dyDescent="0.35">
      <c r="A11" t="s">
        <v>46</v>
      </c>
      <c r="B11" t="s">
        <v>9</v>
      </c>
      <c r="C11" t="s">
        <v>47</v>
      </c>
      <c r="D11" t="s">
        <v>48</v>
      </c>
      <c r="E11" t="s">
        <v>49</v>
      </c>
      <c r="F11" t="s">
        <v>50</v>
      </c>
      <c r="G11" s="2">
        <v>18.944742420000001</v>
      </c>
      <c r="H11" s="2">
        <v>72.950074349999994</v>
      </c>
      <c r="I11" s="8">
        <v>298.49200220893238</v>
      </c>
      <c r="J11" s="9">
        <v>1.3</v>
      </c>
      <c r="K11" s="2"/>
      <c r="L11" s="2"/>
      <c r="M11" s="15">
        <f t="shared" si="1"/>
        <v>0</v>
      </c>
      <c r="N11" s="8">
        <v>8.9999999999999993E-3</v>
      </c>
      <c r="O11" s="12">
        <f t="shared" ref="O11:O17" si="27">$K$48</f>
        <v>0.58296565349252727</v>
      </c>
      <c r="P11" s="15">
        <f t="shared" si="3"/>
        <v>0</v>
      </c>
      <c r="Q11" s="11">
        <f t="shared" si="4"/>
        <v>1251754.4601335935</v>
      </c>
      <c r="R11" s="2"/>
      <c r="S11" s="15">
        <f t="shared" si="5"/>
        <v>0</v>
      </c>
      <c r="T11" s="17">
        <v>0.02</v>
      </c>
      <c r="U11" s="12">
        <f t="shared" ref="U11:U17" si="28">$K$48</f>
        <v>0.58296565349252727</v>
      </c>
      <c r="V11" s="15">
        <f t="shared" si="7"/>
        <v>0</v>
      </c>
      <c r="W11" s="28"/>
      <c r="X11" s="28"/>
      <c r="Y11" s="29"/>
      <c r="Z11" s="28"/>
      <c r="AA11" s="28"/>
      <c r="AB11" s="29"/>
      <c r="AC11" s="15">
        <f t="shared" si="8"/>
        <v>0</v>
      </c>
      <c r="AD11" s="15">
        <f t="shared" si="9"/>
        <v>0</v>
      </c>
      <c r="AE11" s="8" t="s">
        <v>278</v>
      </c>
      <c r="AF11" s="8" t="s">
        <v>303</v>
      </c>
      <c r="AG11" s="11">
        <v>0</v>
      </c>
      <c r="AH11" s="11">
        <v>10000</v>
      </c>
      <c r="AI11" s="10" t="s">
        <v>321</v>
      </c>
      <c r="AJ11" s="11">
        <v>25</v>
      </c>
      <c r="AK11" s="11"/>
      <c r="AL11" s="3"/>
      <c r="AM11" s="8">
        <f t="shared" si="10"/>
        <v>0.875</v>
      </c>
      <c r="AN11" s="17">
        <f t="shared" si="11"/>
        <v>0.87098709870987101</v>
      </c>
      <c r="AO11" s="17">
        <f t="shared" si="12"/>
        <v>442.76134789367103</v>
      </c>
      <c r="AP11" s="3"/>
      <c r="AQ11" s="15">
        <f t="shared" si="13"/>
        <v>0</v>
      </c>
      <c r="AR11" s="17">
        <v>0.04</v>
      </c>
      <c r="AS11" s="12">
        <f t="shared" ref="AS11:AS17" si="29">$K$48</f>
        <v>0.58296565349252727</v>
      </c>
      <c r="AT11" s="15">
        <f t="shared" si="15"/>
        <v>0</v>
      </c>
      <c r="AU11" s="8" t="s">
        <v>278</v>
      </c>
      <c r="AV11" s="8" t="s">
        <v>303</v>
      </c>
      <c r="AW11" s="11">
        <v>0</v>
      </c>
      <c r="AX11" s="11">
        <v>10000</v>
      </c>
      <c r="AY11" s="3"/>
      <c r="AZ11" s="20">
        <f t="shared" si="0"/>
        <v>2.5197548782454443E-6</v>
      </c>
      <c r="BA11" s="11"/>
      <c r="BB11" s="15">
        <f t="shared" si="16"/>
        <v>0</v>
      </c>
      <c r="BC11" s="11">
        <v>25</v>
      </c>
      <c r="BD11" s="11"/>
      <c r="BE11" s="3"/>
      <c r="BF11" s="17">
        <v>100</v>
      </c>
      <c r="BG11" s="8">
        <v>298.49200220893238</v>
      </c>
      <c r="BH11" s="9">
        <v>1.3</v>
      </c>
      <c r="BI11" s="2"/>
      <c r="BJ11" s="2"/>
      <c r="BK11" s="15">
        <f t="shared" si="17"/>
        <v>0</v>
      </c>
      <c r="BL11" s="8">
        <v>8.9999999999999993E-3</v>
      </c>
      <c r="BM11" s="12">
        <f t="shared" ref="BM11:BM17" si="30">$K$48</f>
        <v>0.58296565349252727</v>
      </c>
      <c r="BN11" s="15">
        <f t="shared" si="19"/>
        <v>0</v>
      </c>
      <c r="BO11" s="11">
        <f t="shared" si="20"/>
        <v>35719.117274033997</v>
      </c>
      <c r="BP11" s="2"/>
      <c r="BQ11" s="15">
        <f t="shared" si="21"/>
        <v>0</v>
      </c>
      <c r="BR11" s="8">
        <v>3.5000000000000003E-2</v>
      </c>
      <c r="BS11" s="12">
        <f t="shared" ref="BS11:BS17" si="31">$K$48</f>
        <v>0.58296565349252727</v>
      </c>
      <c r="BT11" s="15">
        <f t="shared" si="23"/>
        <v>0</v>
      </c>
      <c r="BU11" s="28"/>
      <c r="BV11" s="28"/>
      <c r="BW11" s="29"/>
      <c r="BX11" s="28"/>
      <c r="BY11" s="29"/>
      <c r="BZ11" s="15">
        <f t="shared" si="24"/>
        <v>0</v>
      </c>
      <c r="CA11" s="15">
        <f t="shared" si="25"/>
        <v>0</v>
      </c>
      <c r="CB11" s="8" t="s">
        <v>278</v>
      </c>
      <c r="CC11" s="8" t="s">
        <v>303</v>
      </c>
      <c r="CD11" s="11">
        <v>0</v>
      </c>
      <c r="CE11" s="11">
        <v>10000</v>
      </c>
      <c r="CF11" s="10" t="s">
        <v>321</v>
      </c>
      <c r="CG11" s="11">
        <v>25</v>
      </c>
      <c r="CH11" s="11"/>
      <c r="CI11" s="3"/>
      <c r="CJ11" s="17">
        <v>0.98</v>
      </c>
      <c r="CK11" s="17">
        <f t="shared" si="26"/>
        <v>0.93999399939993999</v>
      </c>
    </row>
    <row r="12" spans="1:89" x14ac:dyDescent="0.35">
      <c r="A12" t="s">
        <v>51</v>
      </c>
      <c r="B12" t="s">
        <v>9</v>
      </c>
      <c r="C12" t="s">
        <v>52</v>
      </c>
      <c r="D12" t="s">
        <v>53</v>
      </c>
      <c r="E12" t="s">
        <v>54</v>
      </c>
      <c r="F12" t="s">
        <v>50</v>
      </c>
      <c r="G12" s="2">
        <v>22.256499399999999</v>
      </c>
      <c r="H12" s="2">
        <v>91.784941779999997</v>
      </c>
      <c r="I12" s="8">
        <v>298.49200220893238</v>
      </c>
      <c r="J12" s="9">
        <v>1.3</v>
      </c>
      <c r="K12" s="2"/>
      <c r="L12" s="2"/>
      <c r="M12" s="15">
        <f t="shared" si="1"/>
        <v>0</v>
      </c>
      <c r="N12" s="8">
        <v>8.9999999999999993E-3</v>
      </c>
      <c r="O12" s="12">
        <f t="shared" si="27"/>
        <v>0.58296565349252727</v>
      </c>
      <c r="P12" s="15">
        <f t="shared" si="3"/>
        <v>0</v>
      </c>
      <c r="Q12" s="11">
        <f t="shared" si="4"/>
        <v>1251754.4601335935</v>
      </c>
      <c r="R12" s="2"/>
      <c r="S12" s="15">
        <f t="shared" si="5"/>
        <v>0</v>
      </c>
      <c r="T12" s="17">
        <v>0.02</v>
      </c>
      <c r="U12" s="12">
        <f t="shared" si="28"/>
        <v>0.58296565349252727</v>
      </c>
      <c r="V12" s="15">
        <f t="shared" si="7"/>
        <v>0</v>
      </c>
      <c r="W12" s="28"/>
      <c r="X12" s="28"/>
      <c r="Y12" s="29"/>
      <c r="Z12" s="28"/>
      <c r="AA12" s="28"/>
      <c r="AB12" s="29"/>
      <c r="AC12" s="15">
        <f t="shared" si="8"/>
        <v>0</v>
      </c>
      <c r="AD12" s="15">
        <f t="shared" si="9"/>
        <v>0</v>
      </c>
      <c r="AE12" s="8" t="s">
        <v>278</v>
      </c>
      <c r="AF12" s="8" t="s">
        <v>303</v>
      </c>
      <c r="AG12" s="11">
        <v>0</v>
      </c>
      <c r="AH12" s="11">
        <v>10000</v>
      </c>
      <c r="AI12" s="10" t="s">
        <v>321</v>
      </c>
      <c r="AJ12" s="11">
        <v>25</v>
      </c>
      <c r="AK12" s="11"/>
      <c r="AL12" s="3"/>
      <c r="AM12" s="8">
        <f t="shared" si="10"/>
        <v>0.875</v>
      </c>
      <c r="AN12" s="17">
        <f t="shared" si="11"/>
        <v>0.87098709870987101</v>
      </c>
      <c r="AO12" s="17">
        <f t="shared" si="12"/>
        <v>442.76134789367103</v>
      </c>
      <c r="AP12" s="3"/>
      <c r="AQ12" s="15">
        <f t="shared" si="13"/>
        <v>0</v>
      </c>
      <c r="AR12" s="17">
        <v>0.04</v>
      </c>
      <c r="AS12" s="12">
        <f t="shared" si="29"/>
        <v>0.58296565349252727</v>
      </c>
      <c r="AT12" s="15">
        <f t="shared" si="15"/>
        <v>0</v>
      </c>
      <c r="AU12" s="8" t="s">
        <v>278</v>
      </c>
      <c r="AV12" s="8" t="s">
        <v>303</v>
      </c>
      <c r="AW12" s="11">
        <v>0</v>
      </c>
      <c r="AX12" s="11">
        <v>10000</v>
      </c>
      <c r="AY12" s="3"/>
      <c r="AZ12" s="20">
        <f t="shared" si="0"/>
        <v>2.5197548782454443E-6</v>
      </c>
      <c r="BA12" s="11"/>
      <c r="BB12" s="15">
        <f t="shared" si="16"/>
        <v>0</v>
      </c>
      <c r="BC12" s="11">
        <v>25</v>
      </c>
      <c r="BD12" s="11"/>
      <c r="BE12" s="3"/>
      <c r="BF12" s="17">
        <v>100</v>
      </c>
      <c r="BG12" s="8">
        <v>298.49200220893238</v>
      </c>
      <c r="BH12" s="9">
        <v>1.3</v>
      </c>
      <c r="BI12" s="2"/>
      <c r="BJ12" s="2"/>
      <c r="BK12" s="15">
        <f t="shared" si="17"/>
        <v>0</v>
      </c>
      <c r="BL12" s="8">
        <v>8.9999999999999993E-3</v>
      </c>
      <c r="BM12" s="12">
        <f t="shared" si="30"/>
        <v>0.58296565349252727</v>
      </c>
      <c r="BN12" s="15">
        <f t="shared" si="19"/>
        <v>0</v>
      </c>
      <c r="BO12" s="11">
        <f t="shared" si="20"/>
        <v>35719.117274033997</v>
      </c>
      <c r="BP12" s="2"/>
      <c r="BQ12" s="15">
        <f t="shared" si="21"/>
        <v>0</v>
      </c>
      <c r="BR12" s="8">
        <v>3.5000000000000003E-2</v>
      </c>
      <c r="BS12" s="12">
        <f t="shared" si="31"/>
        <v>0.58296565349252727</v>
      </c>
      <c r="BT12" s="15">
        <f t="shared" si="23"/>
        <v>0</v>
      </c>
      <c r="BU12" s="28"/>
      <c r="BV12" s="28"/>
      <c r="BW12" s="29"/>
      <c r="BX12" s="28"/>
      <c r="BY12" s="29"/>
      <c r="BZ12" s="15">
        <f t="shared" si="24"/>
        <v>0</v>
      </c>
      <c r="CA12" s="15">
        <f t="shared" si="25"/>
        <v>0</v>
      </c>
      <c r="CB12" s="8" t="s">
        <v>278</v>
      </c>
      <c r="CC12" s="8" t="s">
        <v>303</v>
      </c>
      <c r="CD12" s="11">
        <v>0</v>
      </c>
      <c r="CE12" s="11">
        <v>10000</v>
      </c>
      <c r="CF12" s="10" t="s">
        <v>321</v>
      </c>
      <c r="CG12" s="11">
        <v>25</v>
      </c>
      <c r="CH12" s="11"/>
      <c r="CI12" s="3"/>
      <c r="CJ12" s="17">
        <v>0.98</v>
      </c>
      <c r="CK12" s="17">
        <f t="shared" si="26"/>
        <v>0.93999399939993999</v>
      </c>
    </row>
    <row r="13" spans="1:89" x14ac:dyDescent="0.35">
      <c r="A13" t="s">
        <v>55</v>
      </c>
      <c r="B13" t="s">
        <v>9</v>
      </c>
      <c r="C13" t="s">
        <v>56</v>
      </c>
      <c r="D13" t="s">
        <v>57</v>
      </c>
      <c r="E13" t="s">
        <v>58</v>
      </c>
      <c r="F13" t="s">
        <v>59</v>
      </c>
      <c r="G13" s="2">
        <v>1.2924510250000001</v>
      </c>
      <c r="H13" s="2">
        <v>103.63954649999999</v>
      </c>
      <c r="I13" s="8">
        <v>298.49200220893238</v>
      </c>
      <c r="J13" s="9">
        <v>1.3</v>
      </c>
      <c r="K13" s="2"/>
      <c r="L13" s="2"/>
      <c r="M13" s="15">
        <f t="shared" si="1"/>
        <v>0</v>
      </c>
      <c r="N13" s="8">
        <v>8.9999999999999993E-3</v>
      </c>
      <c r="O13" s="12">
        <f t="shared" si="27"/>
        <v>0.58296565349252727</v>
      </c>
      <c r="P13" s="15">
        <f t="shared" si="3"/>
        <v>0</v>
      </c>
      <c r="Q13" s="11">
        <f t="shared" si="4"/>
        <v>1251754.4601335935</v>
      </c>
      <c r="R13" s="2"/>
      <c r="S13" s="15">
        <f t="shared" si="5"/>
        <v>0</v>
      </c>
      <c r="T13" s="17">
        <v>0.02</v>
      </c>
      <c r="U13" s="12">
        <f t="shared" si="28"/>
        <v>0.58296565349252727</v>
      </c>
      <c r="V13" s="15">
        <f t="shared" si="7"/>
        <v>0</v>
      </c>
      <c r="W13" s="28"/>
      <c r="X13" s="28"/>
      <c r="Y13" s="29"/>
      <c r="Z13" s="28"/>
      <c r="AA13" s="28"/>
      <c r="AB13" s="29"/>
      <c r="AC13" s="15">
        <f t="shared" si="8"/>
        <v>0</v>
      </c>
      <c r="AD13" s="15">
        <f t="shared" si="9"/>
        <v>0</v>
      </c>
      <c r="AE13" s="8" t="s">
        <v>278</v>
      </c>
      <c r="AF13" s="8" t="s">
        <v>303</v>
      </c>
      <c r="AG13" s="11">
        <v>0</v>
      </c>
      <c r="AH13" s="11">
        <v>10000</v>
      </c>
      <c r="AI13" s="10" t="s">
        <v>321</v>
      </c>
      <c r="AJ13" s="11">
        <v>25</v>
      </c>
      <c r="AK13" s="11"/>
      <c r="AL13" s="3"/>
      <c r="AM13" s="8">
        <f t="shared" si="10"/>
        <v>0.875</v>
      </c>
      <c r="AN13" s="17">
        <f t="shared" si="11"/>
        <v>0.87098709870987101</v>
      </c>
      <c r="AO13" s="17">
        <f t="shared" si="12"/>
        <v>442.76134789367103</v>
      </c>
      <c r="AP13" s="3"/>
      <c r="AQ13" s="15">
        <f t="shared" si="13"/>
        <v>0</v>
      </c>
      <c r="AR13" s="17">
        <v>0.04</v>
      </c>
      <c r="AS13" s="12">
        <f t="shared" si="29"/>
        <v>0.58296565349252727</v>
      </c>
      <c r="AT13" s="15">
        <f t="shared" si="15"/>
        <v>0</v>
      </c>
      <c r="AU13" s="8" t="s">
        <v>278</v>
      </c>
      <c r="AV13" s="8" t="s">
        <v>303</v>
      </c>
      <c r="AW13" s="11">
        <v>0</v>
      </c>
      <c r="AX13" s="11">
        <v>10000</v>
      </c>
      <c r="AY13" s="3"/>
      <c r="AZ13" s="20">
        <f t="shared" si="0"/>
        <v>2.5197548782454443E-6</v>
      </c>
      <c r="BA13" s="11"/>
      <c r="BB13" s="15">
        <f t="shared" si="16"/>
        <v>0</v>
      </c>
      <c r="BC13" s="11">
        <v>25</v>
      </c>
      <c r="BD13" s="11"/>
      <c r="BE13" s="3"/>
      <c r="BF13" s="17">
        <v>100</v>
      </c>
      <c r="BG13" s="8">
        <v>298.49200220893238</v>
      </c>
      <c r="BH13" s="9">
        <v>1.3</v>
      </c>
      <c r="BI13" s="2"/>
      <c r="BJ13" s="2"/>
      <c r="BK13" s="15">
        <f t="shared" si="17"/>
        <v>0</v>
      </c>
      <c r="BL13" s="8">
        <v>8.9999999999999993E-3</v>
      </c>
      <c r="BM13" s="12">
        <f t="shared" si="30"/>
        <v>0.58296565349252727</v>
      </c>
      <c r="BN13" s="15">
        <f t="shared" si="19"/>
        <v>0</v>
      </c>
      <c r="BO13" s="11">
        <f t="shared" si="20"/>
        <v>35719.117274033997</v>
      </c>
      <c r="BP13" s="2"/>
      <c r="BQ13" s="15">
        <f t="shared" si="21"/>
        <v>0</v>
      </c>
      <c r="BR13" s="8">
        <v>3.5000000000000003E-2</v>
      </c>
      <c r="BS13" s="12">
        <f t="shared" si="31"/>
        <v>0.58296565349252727</v>
      </c>
      <c r="BT13" s="15">
        <f t="shared" si="23"/>
        <v>0</v>
      </c>
      <c r="BU13" s="28"/>
      <c r="BV13" s="28"/>
      <c r="BW13" s="29"/>
      <c r="BX13" s="28"/>
      <c r="BY13" s="29"/>
      <c r="BZ13" s="15">
        <f t="shared" si="24"/>
        <v>0</v>
      </c>
      <c r="CA13" s="15">
        <f t="shared" si="25"/>
        <v>0</v>
      </c>
      <c r="CB13" s="8" t="s">
        <v>278</v>
      </c>
      <c r="CC13" s="8" t="s">
        <v>303</v>
      </c>
      <c r="CD13" s="11">
        <v>0</v>
      </c>
      <c r="CE13" s="11">
        <v>10000</v>
      </c>
      <c r="CF13" s="10" t="s">
        <v>321</v>
      </c>
      <c r="CG13" s="11">
        <v>25</v>
      </c>
      <c r="CH13" s="11"/>
      <c r="CI13" s="3"/>
      <c r="CJ13" s="17">
        <v>0.98</v>
      </c>
      <c r="CK13" s="17">
        <f t="shared" si="26"/>
        <v>0.93999399939993999</v>
      </c>
    </row>
    <row r="14" spans="1:89" x14ac:dyDescent="0.35">
      <c r="A14" t="s">
        <v>60</v>
      </c>
      <c r="B14" t="s">
        <v>9</v>
      </c>
      <c r="C14" t="s">
        <v>61</v>
      </c>
      <c r="D14" t="s">
        <v>62</v>
      </c>
      <c r="E14" t="s">
        <v>63</v>
      </c>
      <c r="F14" t="s">
        <v>59</v>
      </c>
      <c r="G14" s="2">
        <v>-0.88613326299999995</v>
      </c>
      <c r="H14" s="2">
        <v>131.27111149999999</v>
      </c>
      <c r="I14" s="8">
        <v>298.49200220893238</v>
      </c>
      <c r="J14" s="9">
        <v>1.3</v>
      </c>
      <c r="K14" s="2"/>
      <c r="L14" s="2"/>
      <c r="M14" s="15">
        <f t="shared" si="1"/>
        <v>0</v>
      </c>
      <c r="N14" s="8">
        <v>8.9999999999999993E-3</v>
      </c>
      <c r="O14" s="12">
        <f t="shared" si="27"/>
        <v>0.58296565349252727</v>
      </c>
      <c r="P14" s="15">
        <f t="shared" si="3"/>
        <v>0</v>
      </c>
      <c r="Q14" s="11">
        <f t="shared" si="4"/>
        <v>1251754.4601335935</v>
      </c>
      <c r="R14" s="2"/>
      <c r="S14" s="15">
        <f t="shared" si="5"/>
        <v>0</v>
      </c>
      <c r="T14" s="17">
        <v>0.02</v>
      </c>
      <c r="U14" s="12">
        <f t="shared" si="28"/>
        <v>0.58296565349252727</v>
      </c>
      <c r="V14" s="15">
        <f t="shared" si="7"/>
        <v>0</v>
      </c>
      <c r="W14" s="28"/>
      <c r="X14" s="28"/>
      <c r="Y14" s="29"/>
      <c r="Z14" s="28"/>
      <c r="AA14" s="28"/>
      <c r="AB14" s="29"/>
      <c r="AC14" s="15">
        <f t="shared" si="8"/>
        <v>0</v>
      </c>
      <c r="AD14" s="15">
        <f t="shared" si="9"/>
        <v>0</v>
      </c>
      <c r="AE14" s="8" t="s">
        <v>278</v>
      </c>
      <c r="AF14" s="8" t="s">
        <v>303</v>
      </c>
      <c r="AG14" s="11">
        <v>0</v>
      </c>
      <c r="AH14" s="11">
        <v>10000</v>
      </c>
      <c r="AI14" s="10" t="s">
        <v>321</v>
      </c>
      <c r="AJ14" s="11">
        <v>25</v>
      </c>
      <c r="AK14" s="11"/>
      <c r="AL14" s="3"/>
      <c r="AM14" s="8">
        <f t="shared" si="10"/>
        <v>0.875</v>
      </c>
      <c r="AN14" s="17">
        <f t="shared" si="11"/>
        <v>0.87098709870987101</v>
      </c>
      <c r="AO14" s="17">
        <f t="shared" si="12"/>
        <v>442.76134789367103</v>
      </c>
      <c r="AP14" s="3"/>
      <c r="AQ14" s="15">
        <f t="shared" si="13"/>
        <v>0</v>
      </c>
      <c r="AR14" s="17">
        <v>0.04</v>
      </c>
      <c r="AS14" s="12">
        <f t="shared" si="29"/>
        <v>0.58296565349252727</v>
      </c>
      <c r="AT14" s="15">
        <f t="shared" si="15"/>
        <v>0</v>
      </c>
      <c r="AU14" s="8" t="s">
        <v>278</v>
      </c>
      <c r="AV14" s="8" t="s">
        <v>303</v>
      </c>
      <c r="AW14" s="11">
        <v>0</v>
      </c>
      <c r="AX14" s="11">
        <v>10000</v>
      </c>
      <c r="AY14" s="3"/>
      <c r="AZ14" s="20">
        <f t="shared" si="0"/>
        <v>2.5197548782454443E-6</v>
      </c>
      <c r="BA14" s="11"/>
      <c r="BB14" s="15">
        <f t="shared" si="16"/>
        <v>0</v>
      </c>
      <c r="BC14" s="11">
        <v>25</v>
      </c>
      <c r="BD14" s="11"/>
      <c r="BE14" s="3"/>
      <c r="BF14" s="17">
        <v>100</v>
      </c>
      <c r="BG14" s="8">
        <v>298.49200220893238</v>
      </c>
      <c r="BH14" s="9">
        <v>1.3</v>
      </c>
      <c r="BI14" s="2"/>
      <c r="BJ14" s="2"/>
      <c r="BK14" s="15">
        <f t="shared" si="17"/>
        <v>0</v>
      </c>
      <c r="BL14" s="8">
        <v>8.9999999999999993E-3</v>
      </c>
      <c r="BM14" s="12">
        <f t="shared" si="30"/>
        <v>0.58296565349252727</v>
      </c>
      <c r="BN14" s="15">
        <f t="shared" si="19"/>
        <v>0</v>
      </c>
      <c r="BO14" s="11">
        <f t="shared" si="20"/>
        <v>35719.117274033997</v>
      </c>
      <c r="BP14" s="2"/>
      <c r="BQ14" s="15">
        <f t="shared" si="21"/>
        <v>0</v>
      </c>
      <c r="BR14" s="8">
        <v>3.5000000000000003E-2</v>
      </c>
      <c r="BS14" s="12">
        <f t="shared" si="31"/>
        <v>0.58296565349252727</v>
      </c>
      <c r="BT14" s="15">
        <f t="shared" si="23"/>
        <v>0</v>
      </c>
      <c r="BU14" s="28"/>
      <c r="BV14" s="28"/>
      <c r="BW14" s="29"/>
      <c r="BX14" s="28"/>
      <c r="BY14" s="29"/>
      <c r="BZ14" s="15">
        <f t="shared" si="24"/>
        <v>0</v>
      </c>
      <c r="CA14" s="15">
        <f t="shared" si="25"/>
        <v>0</v>
      </c>
      <c r="CB14" s="8" t="s">
        <v>278</v>
      </c>
      <c r="CC14" s="8" t="s">
        <v>303</v>
      </c>
      <c r="CD14" s="11">
        <v>0</v>
      </c>
      <c r="CE14" s="11">
        <v>10000</v>
      </c>
      <c r="CF14" s="10" t="s">
        <v>321</v>
      </c>
      <c r="CG14" s="11">
        <v>25</v>
      </c>
      <c r="CH14" s="11"/>
      <c r="CI14" s="3"/>
      <c r="CJ14" s="17">
        <v>0.98</v>
      </c>
      <c r="CK14" s="17">
        <f t="shared" si="26"/>
        <v>0.93999399939993999</v>
      </c>
    </row>
    <row r="15" spans="1:89" x14ac:dyDescent="0.35">
      <c r="A15" t="s">
        <v>64</v>
      </c>
      <c r="B15" t="s">
        <v>9</v>
      </c>
      <c r="C15" t="s">
        <v>65</v>
      </c>
      <c r="D15" t="s">
        <v>66</v>
      </c>
      <c r="E15" t="s">
        <v>67</v>
      </c>
      <c r="F15" t="s">
        <v>68</v>
      </c>
      <c r="G15" s="2">
        <v>31.331849340000002</v>
      </c>
      <c r="H15" s="2">
        <v>121.63780029999999</v>
      </c>
      <c r="I15" s="8">
        <v>298.49200220893238</v>
      </c>
      <c r="J15" s="9">
        <v>1.3</v>
      </c>
      <c r="K15" s="2"/>
      <c r="L15" s="2"/>
      <c r="M15" s="15">
        <f t="shared" si="1"/>
        <v>0</v>
      </c>
      <c r="N15" s="8">
        <v>8.9999999999999993E-3</v>
      </c>
      <c r="O15" s="12">
        <f t="shared" si="27"/>
        <v>0.58296565349252727</v>
      </c>
      <c r="P15" s="15">
        <f t="shared" si="3"/>
        <v>0</v>
      </c>
      <c r="Q15" s="11">
        <f t="shared" si="4"/>
        <v>1251754.4601335935</v>
      </c>
      <c r="R15" s="2"/>
      <c r="S15" s="15">
        <f t="shared" si="5"/>
        <v>0</v>
      </c>
      <c r="T15" s="17">
        <v>0.02</v>
      </c>
      <c r="U15" s="12">
        <f t="shared" si="28"/>
        <v>0.58296565349252727</v>
      </c>
      <c r="V15" s="15">
        <f t="shared" si="7"/>
        <v>0</v>
      </c>
      <c r="W15" s="28"/>
      <c r="X15" s="28"/>
      <c r="Y15" s="29"/>
      <c r="Z15" s="28"/>
      <c r="AA15" s="28"/>
      <c r="AB15" s="29"/>
      <c r="AC15" s="15">
        <f t="shared" si="8"/>
        <v>0</v>
      </c>
      <c r="AD15" s="15">
        <f t="shared" si="9"/>
        <v>0</v>
      </c>
      <c r="AE15" s="8" t="s">
        <v>278</v>
      </c>
      <c r="AF15" s="8" t="s">
        <v>303</v>
      </c>
      <c r="AG15" s="11">
        <v>0</v>
      </c>
      <c r="AH15" s="11">
        <v>10000</v>
      </c>
      <c r="AI15" s="10" t="s">
        <v>321</v>
      </c>
      <c r="AJ15" s="11">
        <v>25</v>
      </c>
      <c r="AK15" s="11"/>
      <c r="AL15" s="3"/>
      <c r="AM15" s="8">
        <f t="shared" si="10"/>
        <v>0.875</v>
      </c>
      <c r="AN15" s="17">
        <f t="shared" si="11"/>
        <v>0.87098709870987101</v>
      </c>
      <c r="AO15" s="17">
        <f t="shared" si="12"/>
        <v>442.76134789367103</v>
      </c>
      <c r="AP15" s="3"/>
      <c r="AQ15" s="15">
        <f t="shared" si="13"/>
        <v>0</v>
      </c>
      <c r="AR15" s="17">
        <v>0.04</v>
      </c>
      <c r="AS15" s="12">
        <f t="shared" si="29"/>
        <v>0.58296565349252727</v>
      </c>
      <c r="AT15" s="15">
        <f t="shared" si="15"/>
        <v>0</v>
      </c>
      <c r="AU15" s="8" t="s">
        <v>278</v>
      </c>
      <c r="AV15" s="8" t="s">
        <v>303</v>
      </c>
      <c r="AW15" s="11">
        <v>0</v>
      </c>
      <c r="AX15" s="11">
        <v>10000</v>
      </c>
      <c r="AY15" s="3"/>
      <c r="AZ15" s="20">
        <f t="shared" si="0"/>
        <v>2.5197548782454443E-6</v>
      </c>
      <c r="BA15" s="11"/>
      <c r="BB15" s="15">
        <f t="shared" si="16"/>
        <v>0</v>
      </c>
      <c r="BC15" s="11">
        <v>25</v>
      </c>
      <c r="BD15" s="11"/>
      <c r="BE15" s="3"/>
      <c r="BF15" s="17">
        <v>100</v>
      </c>
      <c r="BG15" s="8">
        <v>298.49200220893238</v>
      </c>
      <c r="BH15" s="9">
        <v>1.3</v>
      </c>
      <c r="BI15" s="2"/>
      <c r="BJ15" s="2"/>
      <c r="BK15" s="15">
        <f t="shared" si="17"/>
        <v>0</v>
      </c>
      <c r="BL15" s="8">
        <v>8.9999999999999993E-3</v>
      </c>
      <c r="BM15" s="12">
        <f t="shared" si="30"/>
        <v>0.58296565349252727</v>
      </c>
      <c r="BN15" s="15">
        <f t="shared" si="19"/>
        <v>0</v>
      </c>
      <c r="BO15" s="11">
        <f t="shared" si="20"/>
        <v>35719.117274033997</v>
      </c>
      <c r="BP15" s="2"/>
      <c r="BQ15" s="15">
        <f t="shared" si="21"/>
        <v>0</v>
      </c>
      <c r="BR15" s="8">
        <v>3.5000000000000003E-2</v>
      </c>
      <c r="BS15" s="12">
        <f t="shared" si="31"/>
        <v>0.58296565349252727</v>
      </c>
      <c r="BT15" s="15">
        <f t="shared" si="23"/>
        <v>0</v>
      </c>
      <c r="BU15" s="28"/>
      <c r="BV15" s="28"/>
      <c r="BW15" s="29"/>
      <c r="BX15" s="28"/>
      <c r="BY15" s="29"/>
      <c r="BZ15" s="15">
        <f t="shared" si="24"/>
        <v>0</v>
      </c>
      <c r="CA15" s="15">
        <f t="shared" si="25"/>
        <v>0</v>
      </c>
      <c r="CB15" s="8" t="s">
        <v>278</v>
      </c>
      <c r="CC15" s="8" t="s">
        <v>303</v>
      </c>
      <c r="CD15" s="11">
        <v>0</v>
      </c>
      <c r="CE15" s="11">
        <v>10000</v>
      </c>
      <c r="CF15" s="10" t="s">
        <v>321</v>
      </c>
      <c r="CG15" s="11">
        <v>25</v>
      </c>
      <c r="CH15" s="11"/>
      <c r="CI15" s="3"/>
      <c r="CJ15" s="17">
        <v>0.98</v>
      </c>
      <c r="CK15" s="17">
        <f t="shared" si="26"/>
        <v>0.93999399939993999</v>
      </c>
    </row>
    <row r="16" spans="1:89" x14ac:dyDescent="0.35">
      <c r="A16" t="s">
        <v>69</v>
      </c>
      <c r="B16" t="s">
        <v>9</v>
      </c>
      <c r="C16" t="s">
        <v>70</v>
      </c>
      <c r="D16" t="s">
        <v>71</v>
      </c>
      <c r="E16" t="s">
        <v>72</v>
      </c>
      <c r="F16" t="s">
        <v>68</v>
      </c>
      <c r="G16" s="2">
        <v>35.477499450000003</v>
      </c>
      <c r="H16" s="2">
        <v>139.67820470000001</v>
      </c>
      <c r="I16" s="8">
        <v>298.49200220893238</v>
      </c>
      <c r="J16" s="9">
        <v>1.3</v>
      </c>
      <c r="K16" s="2"/>
      <c r="L16" s="2"/>
      <c r="M16" s="15">
        <f t="shared" si="1"/>
        <v>0</v>
      </c>
      <c r="N16" s="8">
        <v>8.9999999999999993E-3</v>
      </c>
      <c r="O16" s="12">
        <f t="shared" si="27"/>
        <v>0.58296565349252727</v>
      </c>
      <c r="P16" s="15">
        <f t="shared" si="3"/>
        <v>0</v>
      </c>
      <c r="Q16" s="11">
        <f t="shared" si="4"/>
        <v>1251754.4601335935</v>
      </c>
      <c r="R16" s="2"/>
      <c r="S16" s="15">
        <f t="shared" si="5"/>
        <v>0</v>
      </c>
      <c r="T16" s="17">
        <v>0.02</v>
      </c>
      <c r="U16" s="12">
        <f t="shared" si="28"/>
        <v>0.58296565349252727</v>
      </c>
      <c r="V16" s="15">
        <f t="shared" si="7"/>
        <v>0</v>
      </c>
      <c r="W16" s="28"/>
      <c r="X16" s="28"/>
      <c r="Y16" s="29"/>
      <c r="Z16" s="28"/>
      <c r="AA16" s="28"/>
      <c r="AB16" s="29"/>
      <c r="AC16" s="15">
        <f t="shared" si="8"/>
        <v>0</v>
      </c>
      <c r="AD16" s="15">
        <f t="shared" si="9"/>
        <v>0</v>
      </c>
      <c r="AE16" s="8" t="s">
        <v>278</v>
      </c>
      <c r="AF16" s="8" t="s">
        <v>303</v>
      </c>
      <c r="AG16" s="11">
        <v>0</v>
      </c>
      <c r="AH16" s="11">
        <v>10000</v>
      </c>
      <c r="AI16" s="10" t="s">
        <v>321</v>
      </c>
      <c r="AJ16" s="11">
        <v>25</v>
      </c>
      <c r="AK16" s="11"/>
      <c r="AL16" s="3"/>
      <c r="AM16" s="8">
        <f t="shared" si="10"/>
        <v>0.875</v>
      </c>
      <c r="AN16" s="17">
        <f t="shared" si="11"/>
        <v>0.87098709870987101</v>
      </c>
      <c r="AO16" s="17">
        <f t="shared" si="12"/>
        <v>442.76134789367103</v>
      </c>
      <c r="AP16" s="3"/>
      <c r="AQ16" s="15">
        <f t="shared" si="13"/>
        <v>0</v>
      </c>
      <c r="AR16" s="17">
        <v>0.04</v>
      </c>
      <c r="AS16" s="12">
        <f t="shared" si="29"/>
        <v>0.58296565349252727</v>
      </c>
      <c r="AT16" s="15">
        <f t="shared" si="15"/>
        <v>0</v>
      </c>
      <c r="AU16" s="8" t="s">
        <v>278</v>
      </c>
      <c r="AV16" s="8" t="s">
        <v>303</v>
      </c>
      <c r="AW16" s="11">
        <v>0</v>
      </c>
      <c r="AX16" s="11">
        <v>10000</v>
      </c>
      <c r="AY16" s="3"/>
      <c r="AZ16" s="20">
        <f t="shared" si="0"/>
        <v>2.5197548782454443E-6</v>
      </c>
      <c r="BA16" s="11"/>
      <c r="BB16" s="15">
        <f t="shared" si="16"/>
        <v>0</v>
      </c>
      <c r="BC16" s="11">
        <v>25</v>
      </c>
      <c r="BD16" s="11"/>
      <c r="BE16" s="3"/>
      <c r="BF16" s="17">
        <v>100</v>
      </c>
      <c r="BG16" s="8">
        <v>298.49200220893238</v>
      </c>
      <c r="BH16" s="9">
        <v>1.3</v>
      </c>
      <c r="BI16" s="2"/>
      <c r="BJ16" s="2"/>
      <c r="BK16" s="15">
        <f t="shared" si="17"/>
        <v>0</v>
      </c>
      <c r="BL16" s="8">
        <v>8.9999999999999993E-3</v>
      </c>
      <c r="BM16" s="12">
        <f t="shared" si="30"/>
        <v>0.58296565349252727</v>
      </c>
      <c r="BN16" s="15">
        <f t="shared" si="19"/>
        <v>0</v>
      </c>
      <c r="BO16" s="11">
        <f t="shared" si="20"/>
        <v>35719.117274033997</v>
      </c>
      <c r="BP16" s="2"/>
      <c r="BQ16" s="15">
        <f t="shared" si="21"/>
        <v>0</v>
      </c>
      <c r="BR16" s="8">
        <v>3.5000000000000003E-2</v>
      </c>
      <c r="BS16" s="12">
        <f t="shared" si="31"/>
        <v>0.58296565349252727</v>
      </c>
      <c r="BT16" s="15">
        <f t="shared" si="23"/>
        <v>0</v>
      </c>
      <c r="BU16" s="28"/>
      <c r="BV16" s="28"/>
      <c r="BW16" s="29"/>
      <c r="BX16" s="28"/>
      <c r="BY16" s="29"/>
      <c r="BZ16" s="15">
        <f t="shared" si="24"/>
        <v>0</v>
      </c>
      <c r="CA16" s="15">
        <f t="shared" si="25"/>
        <v>0</v>
      </c>
      <c r="CB16" s="8" t="s">
        <v>278</v>
      </c>
      <c r="CC16" s="8" t="s">
        <v>303</v>
      </c>
      <c r="CD16" s="11">
        <v>0</v>
      </c>
      <c r="CE16" s="11">
        <v>10000</v>
      </c>
      <c r="CF16" s="10" t="s">
        <v>321</v>
      </c>
      <c r="CG16" s="11">
        <v>25</v>
      </c>
      <c r="CH16" s="11"/>
      <c r="CI16" s="3"/>
      <c r="CJ16" s="17">
        <v>0.98</v>
      </c>
      <c r="CK16" s="17">
        <f t="shared" si="26"/>
        <v>0.93999399939993999</v>
      </c>
    </row>
    <row r="17" spans="1:89" x14ac:dyDescent="0.35">
      <c r="A17" t="s">
        <v>73</v>
      </c>
      <c r="B17" t="s">
        <v>9</v>
      </c>
      <c r="C17" t="s">
        <v>74</v>
      </c>
      <c r="D17" t="s">
        <v>75</v>
      </c>
      <c r="E17" t="s">
        <v>76</v>
      </c>
      <c r="F17" t="s">
        <v>59</v>
      </c>
      <c r="G17" s="2">
        <v>20.71420444</v>
      </c>
      <c r="H17" s="2">
        <v>106.7809084</v>
      </c>
      <c r="I17" s="8">
        <v>298.49200220893238</v>
      </c>
      <c r="J17" s="9">
        <v>1.3</v>
      </c>
      <c r="K17" s="2"/>
      <c r="L17" s="2"/>
      <c r="M17" s="15">
        <f t="shared" si="1"/>
        <v>0</v>
      </c>
      <c r="N17" s="8">
        <v>8.9999999999999993E-3</v>
      </c>
      <c r="O17" s="12">
        <f t="shared" si="27"/>
        <v>0.58296565349252727</v>
      </c>
      <c r="P17" s="15">
        <f t="shared" si="3"/>
        <v>0</v>
      </c>
      <c r="Q17" s="11">
        <f t="shared" si="4"/>
        <v>1251754.4601335935</v>
      </c>
      <c r="R17" s="2"/>
      <c r="S17" s="15">
        <f t="shared" si="5"/>
        <v>0</v>
      </c>
      <c r="T17" s="17">
        <v>0.02</v>
      </c>
      <c r="U17" s="12">
        <f t="shared" si="28"/>
        <v>0.58296565349252727</v>
      </c>
      <c r="V17" s="15">
        <f t="shared" si="7"/>
        <v>0</v>
      </c>
      <c r="W17" s="28"/>
      <c r="X17" s="28"/>
      <c r="Y17" s="29"/>
      <c r="Z17" s="28"/>
      <c r="AA17" s="28"/>
      <c r="AB17" s="29"/>
      <c r="AC17" s="15">
        <f t="shared" si="8"/>
        <v>0</v>
      </c>
      <c r="AD17" s="15">
        <f t="shared" si="9"/>
        <v>0</v>
      </c>
      <c r="AE17" s="8" t="s">
        <v>278</v>
      </c>
      <c r="AF17" s="8" t="s">
        <v>303</v>
      </c>
      <c r="AG17" s="11">
        <v>0</v>
      </c>
      <c r="AH17" s="11">
        <v>10000</v>
      </c>
      <c r="AI17" s="10" t="s">
        <v>321</v>
      </c>
      <c r="AJ17" s="11">
        <v>25</v>
      </c>
      <c r="AK17" s="11"/>
      <c r="AL17" s="3"/>
      <c r="AM17" s="8">
        <f t="shared" si="10"/>
        <v>0.875</v>
      </c>
      <c r="AN17" s="17">
        <f t="shared" si="11"/>
        <v>0.87098709870987101</v>
      </c>
      <c r="AO17" s="17">
        <f t="shared" si="12"/>
        <v>442.76134789367103</v>
      </c>
      <c r="AP17" s="3"/>
      <c r="AQ17" s="15">
        <f t="shared" si="13"/>
        <v>0</v>
      </c>
      <c r="AR17" s="17">
        <v>0.04</v>
      </c>
      <c r="AS17" s="12">
        <f t="shared" si="29"/>
        <v>0.58296565349252727</v>
      </c>
      <c r="AT17" s="15">
        <f t="shared" si="15"/>
        <v>0</v>
      </c>
      <c r="AU17" s="8" t="s">
        <v>278</v>
      </c>
      <c r="AV17" s="8" t="s">
        <v>303</v>
      </c>
      <c r="AW17" s="11">
        <v>0</v>
      </c>
      <c r="AX17" s="11">
        <v>10000</v>
      </c>
      <c r="AY17" s="3"/>
      <c r="AZ17" s="20">
        <f t="shared" si="0"/>
        <v>2.5197548782454443E-6</v>
      </c>
      <c r="BA17" s="11"/>
      <c r="BB17" s="15">
        <f t="shared" si="16"/>
        <v>0</v>
      </c>
      <c r="BC17" s="11">
        <v>25</v>
      </c>
      <c r="BD17" s="11"/>
      <c r="BE17" s="3"/>
      <c r="BF17" s="17">
        <v>100</v>
      </c>
      <c r="BG17" s="8">
        <v>298.49200220893238</v>
      </c>
      <c r="BH17" s="9">
        <v>1.3</v>
      </c>
      <c r="BI17" s="2"/>
      <c r="BJ17" s="2"/>
      <c r="BK17" s="15">
        <f t="shared" si="17"/>
        <v>0</v>
      </c>
      <c r="BL17" s="8">
        <v>8.9999999999999993E-3</v>
      </c>
      <c r="BM17" s="12">
        <f t="shared" si="30"/>
        <v>0.58296565349252727</v>
      </c>
      <c r="BN17" s="15">
        <f t="shared" si="19"/>
        <v>0</v>
      </c>
      <c r="BO17" s="11">
        <f t="shared" si="20"/>
        <v>35719.117274033997</v>
      </c>
      <c r="BP17" s="2"/>
      <c r="BQ17" s="15">
        <f t="shared" si="21"/>
        <v>0</v>
      </c>
      <c r="BR17" s="8">
        <v>3.5000000000000003E-2</v>
      </c>
      <c r="BS17" s="12">
        <f t="shared" si="31"/>
        <v>0.58296565349252727</v>
      </c>
      <c r="BT17" s="15">
        <f t="shared" si="23"/>
        <v>0</v>
      </c>
      <c r="BU17" s="28"/>
      <c r="BV17" s="28"/>
      <c r="BW17" s="29"/>
      <c r="BX17" s="28"/>
      <c r="BY17" s="29"/>
      <c r="BZ17" s="15">
        <f t="shared" si="24"/>
        <v>0</v>
      </c>
      <c r="CA17" s="15">
        <f t="shared" si="25"/>
        <v>0</v>
      </c>
      <c r="CB17" s="8" t="s">
        <v>278</v>
      </c>
      <c r="CC17" s="8" t="s">
        <v>303</v>
      </c>
      <c r="CD17" s="11">
        <v>0</v>
      </c>
      <c r="CE17" s="11">
        <v>10000</v>
      </c>
      <c r="CF17" s="10" t="s">
        <v>321</v>
      </c>
      <c r="CG17" s="11">
        <v>25</v>
      </c>
      <c r="CH17" s="11"/>
      <c r="CI17" s="3"/>
      <c r="CJ17" s="17">
        <v>0.98</v>
      </c>
      <c r="CK17" s="17">
        <f t="shared" si="26"/>
        <v>0.93999399939993999</v>
      </c>
    </row>
    <row r="18" spans="1:89" x14ac:dyDescent="0.35">
      <c r="A18" t="s">
        <v>77</v>
      </c>
      <c r="B18" t="s">
        <v>9</v>
      </c>
      <c r="C18" t="s">
        <v>78</v>
      </c>
      <c r="D18" t="s">
        <v>79</v>
      </c>
      <c r="E18" t="s">
        <v>80</v>
      </c>
      <c r="F18" t="s">
        <v>81</v>
      </c>
      <c r="G18" s="2">
        <v>-34.453054180000002</v>
      </c>
      <c r="H18" s="2">
        <v>150.89914529999999</v>
      </c>
      <c r="I18" s="8">
        <v>298.49200220893238</v>
      </c>
      <c r="J18" s="9">
        <v>1.3</v>
      </c>
      <c r="K18" s="2"/>
      <c r="L18" s="2"/>
      <c r="M18" s="15">
        <f t="shared" si="1"/>
        <v>0</v>
      </c>
      <c r="N18" s="8">
        <v>8.9999999999999993E-3</v>
      </c>
      <c r="O18" s="12">
        <f>$K$49</f>
        <v>0.8721606300502085</v>
      </c>
      <c r="P18" s="15">
        <f t="shared" si="3"/>
        <v>0</v>
      </c>
      <c r="Q18" s="11">
        <f t="shared" si="4"/>
        <v>1251754.4601335935</v>
      </c>
      <c r="R18" s="2"/>
      <c r="S18" s="15">
        <f t="shared" si="5"/>
        <v>0</v>
      </c>
      <c r="T18" s="17">
        <v>0.02</v>
      </c>
      <c r="U18" s="12">
        <f>$K$49</f>
        <v>0.8721606300502085</v>
      </c>
      <c r="V18" s="15">
        <f t="shared" si="7"/>
        <v>0</v>
      </c>
      <c r="W18" s="28"/>
      <c r="X18" s="28"/>
      <c r="Y18" s="29"/>
      <c r="Z18" s="28"/>
      <c r="AA18" s="28"/>
      <c r="AB18" s="29"/>
      <c r="AC18" s="15">
        <f t="shared" si="8"/>
        <v>0</v>
      </c>
      <c r="AD18" s="15">
        <f t="shared" si="9"/>
        <v>0</v>
      </c>
      <c r="AE18" s="8" t="s">
        <v>278</v>
      </c>
      <c r="AF18" s="8" t="s">
        <v>303</v>
      </c>
      <c r="AG18" s="11">
        <v>0</v>
      </c>
      <c r="AH18" s="11">
        <v>10000</v>
      </c>
      <c r="AI18" s="10" t="s">
        <v>321</v>
      </c>
      <c r="AJ18" s="11">
        <v>25</v>
      </c>
      <c r="AK18" s="11"/>
      <c r="AL18" s="3"/>
      <c r="AM18" s="8">
        <f t="shared" si="10"/>
        <v>0.875</v>
      </c>
      <c r="AN18" s="17">
        <f t="shared" si="11"/>
        <v>0.87098709870987101</v>
      </c>
      <c r="AO18" s="17">
        <f t="shared" si="12"/>
        <v>442.76134789367103</v>
      </c>
      <c r="AP18" s="3"/>
      <c r="AQ18" s="15">
        <f t="shared" si="13"/>
        <v>0</v>
      </c>
      <c r="AR18" s="17">
        <v>0.04</v>
      </c>
      <c r="AS18" s="12">
        <f>$K$49</f>
        <v>0.8721606300502085</v>
      </c>
      <c r="AT18" s="15">
        <f t="shared" si="15"/>
        <v>0</v>
      </c>
      <c r="AU18" s="8" t="s">
        <v>278</v>
      </c>
      <c r="AV18" s="8" t="s">
        <v>303</v>
      </c>
      <c r="AW18" s="11">
        <v>0</v>
      </c>
      <c r="AX18" s="11">
        <v>10000</v>
      </c>
      <c r="AY18" s="3"/>
      <c r="AZ18" s="20">
        <f t="shared" si="0"/>
        <v>2.5197548782454443E-6</v>
      </c>
      <c r="BA18" s="11"/>
      <c r="BB18" s="15">
        <f t="shared" si="16"/>
        <v>0</v>
      </c>
      <c r="BC18" s="11">
        <v>25</v>
      </c>
      <c r="BD18" s="11"/>
      <c r="BE18" s="3"/>
      <c r="BF18" s="17">
        <v>100</v>
      </c>
      <c r="BG18" s="8">
        <v>298.49200220893238</v>
      </c>
      <c r="BH18" s="9">
        <v>1.3</v>
      </c>
      <c r="BI18" s="2"/>
      <c r="BJ18" s="2"/>
      <c r="BK18" s="15">
        <f t="shared" si="17"/>
        <v>0</v>
      </c>
      <c r="BL18" s="8">
        <v>8.9999999999999993E-3</v>
      </c>
      <c r="BM18" s="12">
        <f>$K$49</f>
        <v>0.8721606300502085</v>
      </c>
      <c r="BN18" s="15">
        <f t="shared" si="19"/>
        <v>0</v>
      </c>
      <c r="BO18" s="11">
        <f t="shared" si="20"/>
        <v>35719.117274033997</v>
      </c>
      <c r="BP18" s="2"/>
      <c r="BQ18" s="15">
        <f t="shared" si="21"/>
        <v>0</v>
      </c>
      <c r="BR18" s="8">
        <v>3.5000000000000003E-2</v>
      </c>
      <c r="BS18" s="12">
        <f>$K$49</f>
        <v>0.8721606300502085</v>
      </c>
      <c r="BT18" s="15">
        <f t="shared" si="23"/>
        <v>0</v>
      </c>
      <c r="BU18" s="28"/>
      <c r="BV18" s="28"/>
      <c r="BW18" s="29"/>
      <c r="BX18" s="28"/>
      <c r="BY18" s="29"/>
      <c r="BZ18" s="15">
        <f t="shared" si="24"/>
        <v>0</v>
      </c>
      <c r="CA18" s="15">
        <f t="shared" si="25"/>
        <v>0</v>
      </c>
      <c r="CB18" s="8" t="s">
        <v>278</v>
      </c>
      <c r="CC18" s="8" t="s">
        <v>303</v>
      </c>
      <c r="CD18" s="11">
        <v>0</v>
      </c>
      <c r="CE18" s="11">
        <v>10000</v>
      </c>
      <c r="CF18" s="10" t="s">
        <v>321</v>
      </c>
      <c r="CG18" s="11">
        <v>25</v>
      </c>
      <c r="CH18" s="11"/>
      <c r="CI18" s="3"/>
      <c r="CJ18" s="17">
        <v>0.98</v>
      </c>
      <c r="CK18" s="17">
        <f t="shared" si="26"/>
        <v>0.93999399939993999</v>
      </c>
    </row>
    <row r="19" spans="1:89" x14ac:dyDescent="0.35">
      <c r="A19" t="s">
        <v>82</v>
      </c>
      <c r="B19" t="s">
        <v>9</v>
      </c>
      <c r="C19" t="s">
        <v>83</v>
      </c>
      <c r="D19" t="s">
        <v>84</v>
      </c>
      <c r="E19" t="s">
        <v>85</v>
      </c>
      <c r="F19" t="s">
        <v>86</v>
      </c>
      <c r="G19" s="2">
        <v>37.805478909999998</v>
      </c>
      <c r="H19" s="2">
        <v>-122.31633100000001</v>
      </c>
      <c r="I19" s="8">
        <v>298.49200220893238</v>
      </c>
      <c r="J19" s="9">
        <v>1.3</v>
      </c>
      <c r="K19" s="2"/>
      <c r="L19" s="2"/>
      <c r="M19" s="15">
        <f t="shared" si="1"/>
        <v>0</v>
      </c>
      <c r="N19" s="8">
        <v>8.9999999999999993E-3</v>
      </c>
      <c r="O19" s="12">
        <f t="shared" ref="O19:O21" si="32">$K$51</f>
        <v>1.3374192380309164</v>
      </c>
      <c r="P19" s="15">
        <f t="shared" si="3"/>
        <v>0</v>
      </c>
      <c r="Q19" s="11">
        <f t="shared" si="4"/>
        <v>1251754.4601335935</v>
      </c>
      <c r="R19" s="2"/>
      <c r="S19" s="15">
        <f t="shared" si="5"/>
        <v>0</v>
      </c>
      <c r="T19" s="17">
        <v>0.02</v>
      </c>
      <c r="U19" s="12">
        <f t="shared" ref="U19:U21" si="33">$K$51</f>
        <v>1.3374192380309164</v>
      </c>
      <c r="V19" s="15">
        <f t="shared" si="7"/>
        <v>0</v>
      </c>
      <c r="W19" s="28"/>
      <c r="X19" s="28"/>
      <c r="Y19" s="29"/>
      <c r="Z19" s="28"/>
      <c r="AA19" s="28"/>
      <c r="AB19" s="29"/>
      <c r="AC19" s="15">
        <f t="shared" si="8"/>
        <v>0</v>
      </c>
      <c r="AD19" s="15">
        <f t="shared" si="9"/>
        <v>0</v>
      </c>
      <c r="AE19" s="8" t="s">
        <v>278</v>
      </c>
      <c r="AF19" s="8" t="s">
        <v>303</v>
      </c>
      <c r="AG19" s="11">
        <v>0</v>
      </c>
      <c r="AH19" s="11">
        <v>10000</v>
      </c>
      <c r="AI19" s="10" t="s">
        <v>321</v>
      </c>
      <c r="AJ19" s="11">
        <v>25</v>
      </c>
      <c r="AK19" s="11"/>
      <c r="AL19" s="3"/>
      <c r="AM19" s="8">
        <f t="shared" si="10"/>
        <v>0.875</v>
      </c>
      <c r="AN19" s="17">
        <f t="shared" si="11"/>
        <v>0.87098709870987101</v>
      </c>
      <c r="AO19" s="17">
        <f t="shared" si="12"/>
        <v>442.76134789367103</v>
      </c>
      <c r="AP19" s="3"/>
      <c r="AQ19" s="15">
        <f t="shared" si="13"/>
        <v>0</v>
      </c>
      <c r="AR19" s="17">
        <v>0.04</v>
      </c>
      <c r="AS19" s="12">
        <f t="shared" ref="AS19:AS21" si="34">$K$51</f>
        <v>1.3374192380309164</v>
      </c>
      <c r="AT19" s="15">
        <f t="shared" si="15"/>
        <v>0</v>
      </c>
      <c r="AU19" s="8" t="s">
        <v>278</v>
      </c>
      <c r="AV19" s="8" t="s">
        <v>303</v>
      </c>
      <c r="AW19" s="11">
        <v>0</v>
      </c>
      <c r="AX19" s="11">
        <v>10000</v>
      </c>
      <c r="AY19" s="3"/>
      <c r="AZ19" s="20">
        <f t="shared" si="0"/>
        <v>2.5197548782454443E-6</v>
      </c>
      <c r="BA19" s="11"/>
      <c r="BB19" s="15">
        <f t="shared" si="16"/>
        <v>0</v>
      </c>
      <c r="BC19" s="11">
        <v>25</v>
      </c>
      <c r="BD19" s="11"/>
      <c r="BE19" s="3"/>
      <c r="BF19" s="17">
        <v>100</v>
      </c>
      <c r="BG19" s="8">
        <v>298.49200220893238</v>
      </c>
      <c r="BH19" s="9">
        <v>1.3</v>
      </c>
      <c r="BI19" s="2"/>
      <c r="BJ19" s="2"/>
      <c r="BK19" s="15">
        <f t="shared" si="17"/>
        <v>0</v>
      </c>
      <c r="BL19" s="8">
        <v>8.9999999999999993E-3</v>
      </c>
      <c r="BM19" s="12">
        <f t="shared" ref="BM19:BM21" si="35">$K$51</f>
        <v>1.3374192380309164</v>
      </c>
      <c r="BN19" s="15">
        <f t="shared" si="19"/>
        <v>0</v>
      </c>
      <c r="BO19" s="11">
        <f t="shared" si="20"/>
        <v>35719.117274033997</v>
      </c>
      <c r="BP19" s="2"/>
      <c r="BQ19" s="15">
        <f t="shared" si="21"/>
        <v>0</v>
      </c>
      <c r="BR19" s="8">
        <v>3.5000000000000003E-2</v>
      </c>
      <c r="BS19" s="12">
        <f t="shared" ref="BS19:BS21" si="36">$K$51</f>
        <v>1.3374192380309164</v>
      </c>
      <c r="BT19" s="15">
        <f t="shared" si="23"/>
        <v>0</v>
      </c>
      <c r="BU19" s="28"/>
      <c r="BV19" s="28"/>
      <c r="BW19" s="29"/>
      <c r="BX19" s="28"/>
      <c r="BY19" s="29"/>
      <c r="BZ19" s="15">
        <f t="shared" si="24"/>
        <v>0</v>
      </c>
      <c r="CA19" s="15">
        <f t="shared" si="25"/>
        <v>0</v>
      </c>
      <c r="CB19" s="8" t="s">
        <v>278</v>
      </c>
      <c r="CC19" s="8" t="s">
        <v>303</v>
      </c>
      <c r="CD19" s="11">
        <v>0</v>
      </c>
      <c r="CE19" s="11">
        <v>10000</v>
      </c>
      <c r="CF19" s="10" t="s">
        <v>321</v>
      </c>
      <c r="CG19" s="11">
        <v>25</v>
      </c>
      <c r="CH19" s="11"/>
      <c r="CI19" s="3"/>
      <c r="CJ19" s="17">
        <v>0.98</v>
      </c>
      <c r="CK19" s="17">
        <f t="shared" si="26"/>
        <v>0.93999399939993999</v>
      </c>
    </row>
    <row r="20" spans="1:89" x14ac:dyDescent="0.35">
      <c r="A20" t="s">
        <v>87</v>
      </c>
      <c r="B20" t="s">
        <v>9</v>
      </c>
      <c r="C20" t="s">
        <v>88</v>
      </c>
      <c r="D20" t="s">
        <v>89</v>
      </c>
      <c r="E20" t="s">
        <v>90</v>
      </c>
      <c r="F20" t="s">
        <v>86</v>
      </c>
      <c r="G20" s="2">
        <v>38.350882130000002</v>
      </c>
      <c r="H20" s="2">
        <v>-76.411079920000006</v>
      </c>
      <c r="I20" s="8">
        <v>298.49200220893238</v>
      </c>
      <c r="J20" s="9">
        <v>1.3</v>
      </c>
      <c r="K20" s="2"/>
      <c r="L20" s="2"/>
      <c r="M20" s="15">
        <f t="shared" si="1"/>
        <v>0</v>
      </c>
      <c r="N20" s="8">
        <v>8.9999999999999993E-3</v>
      </c>
      <c r="O20" s="12">
        <f t="shared" si="32"/>
        <v>1.3374192380309164</v>
      </c>
      <c r="P20" s="15">
        <f t="shared" si="3"/>
        <v>0</v>
      </c>
      <c r="Q20" s="11">
        <f t="shared" si="4"/>
        <v>1251754.4601335935</v>
      </c>
      <c r="R20" s="2"/>
      <c r="S20" s="15">
        <f t="shared" si="5"/>
        <v>0</v>
      </c>
      <c r="T20" s="17">
        <v>0.02</v>
      </c>
      <c r="U20" s="12">
        <f t="shared" si="33"/>
        <v>1.3374192380309164</v>
      </c>
      <c r="V20" s="15">
        <f t="shared" si="7"/>
        <v>0</v>
      </c>
      <c r="W20" s="28"/>
      <c r="X20" s="28"/>
      <c r="Y20" s="29"/>
      <c r="Z20" s="28"/>
      <c r="AA20" s="28"/>
      <c r="AB20" s="29"/>
      <c r="AC20" s="15">
        <f t="shared" si="8"/>
        <v>0</v>
      </c>
      <c r="AD20" s="15">
        <f t="shared" si="9"/>
        <v>0</v>
      </c>
      <c r="AE20" s="8" t="s">
        <v>278</v>
      </c>
      <c r="AF20" s="8" t="s">
        <v>303</v>
      </c>
      <c r="AG20" s="11">
        <v>0</v>
      </c>
      <c r="AH20" s="11">
        <v>10000</v>
      </c>
      <c r="AI20" s="10" t="s">
        <v>321</v>
      </c>
      <c r="AJ20" s="11">
        <v>25</v>
      </c>
      <c r="AK20" s="11"/>
      <c r="AL20" s="3"/>
      <c r="AM20" s="8">
        <f t="shared" si="10"/>
        <v>0.875</v>
      </c>
      <c r="AN20" s="17">
        <f t="shared" si="11"/>
        <v>0.87098709870987101</v>
      </c>
      <c r="AO20" s="17">
        <f t="shared" si="12"/>
        <v>442.76134789367103</v>
      </c>
      <c r="AP20" s="3"/>
      <c r="AQ20" s="15">
        <f t="shared" si="13"/>
        <v>0</v>
      </c>
      <c r="AR20" s="17">
        <v>0.04</v>
      </c>
      <c r="AS20" s="12">
        <f t="shared" si="34"/>
        <v>1.3374192380309164</v>
      </c>
      <c r="AT20" s="15">
        <f t="shared" si="15"/>
        <v>0</v>
      </c>
      <c r="AU20" s="8" t="s">
        <v>278</v>
      </c>
      <c r="AV20" s="8" t="s">
        <v>303</v>
      </c>
      <c r="AW20" s="11">
        <v>0</v>
      </c>
      <c r="AX20" s="11">
        <v>10000</v>
      </c>
      <c r="AY20" s="3"/>
      <c r="AZ20" s="20">
        <f t="shared" si="0"/>
        <v>2.5197548782454443E-6</v>
      </c>
      <c r="BA20" s="11"/>
      <c r="BB20" s="15">
        <f t="shared" si="16"/>
        <v>0</v>
      </c>
      <c r="BC20" s="11">
        <v>25</v>
      </c>
      <c r="BD20" s="11"/>
      <c r="BE20" s="3"/>
      <c r="BF20" s="17">
        <v>100</v>
      </c>
      <c r="BG20" s="8">
        <v>298.49200220893238</v>
      </c>
      <c r="BH20" s="9">
        <v>1.3</v>
      </c>
      <c r="BI20" s="2"/>
      <c r="BJ20" s="2"/>
      <c r="BK20" s="15">
        <f t="shared" si="17"/>
        <v>0</v>
      </c>
      <c r="BL20" s="8">
        <v>8.9999999999999993E-3</v>
      </c>
      <c r="BM20" s="12">
        <f t="shared" si="35"/>
        <v>1.3374192380309164</v>
      </c>
      <c r="BN20" s="15">
        <f t="shared" si="19"/>
        <v>0</v>
      </c>
      <c r="BO20" s="11">
        <f t="shared" si="20"/>
        <v>35719.117274033997</v>
      </c>
      <c r="BP20" s="2"/>
      <c r="BQ20" s="15">
        <f t="shared" si="21"/>
        <v>0</v>
      </c>
      <c r="BR20" s="8">
        <v>3.5000000000000003E-2</v>
      </c>
      <c r="BS20" s="12">
        <f t="shared" si="36"/>
        <v>1.3374192380309164</v>
      </c>
      <c r="BT20" s="15">
        <f t="shared" si="23"/>
        <v>0</v>
      </c>
      <c r="BU20" s="28"/>
      <c r="BV20" s="28"/>
      <c r="BW20" s="29"/>
      <c r="BX20" s="28"/>
      <c r="BY20" s="29"/>
      <c r="BZ20" s="15">
        <f t="shared" si="24"/>
        <v>0</v>
      </c>
      <c r="CA20" s="15">
        <f t="shared" si="25"/>
        <v>0</v>
      </c>
      <c r="CB20" s="8" t="s">
        <v>278</v>
      </c>
      <c r="CC20" s="8" t="s">
        <v>303</v>
      </c>
      <c r="CD20" s="11">
        <v>0</v>
      </c>
      <c r="CE20" s="11">
        <v>10000</v>
      </c>
      <c r="CF20" s="10" t="s">
        <v>321</v>
      </c>
      <c r="CG20" s="11">
        <v>25</v>
      </c>
      <c r="CH20" s="11"/>
      <c r="CI20" s="3"/>
      <c r="CJ20" s="17">
        <v>0.98</v>
      </c>
      <c r="CK20" s="17">
        <f t="shared" si="26"/>
        <v>0.93999399939993999</v>
      </c>
    </row>
    <row r="21" spans="1:89" x14ac:dyDescent="0.35">
      <c r="A21" t="s">
        <v>91</v>
      </c>
      <c r="B21" t="s">
        <v>9</v>
      </c>
      <c r="C21" t="s">
        <v>92</v>
      </c>
      <c r="D21" t="s">
        <v>93</v>
      </c>
      <c r="E21" t="s">
        <v>94</v>
      </c>
      <c r="F21" t="s">
        <v>86</v>
      </c>
      <c r="G21" s="2">
        <v>30.27045948</v>
      </c>
      <c r="H21" s="2">
        <v>-89.391982049999996</v>
      </c>
      <c r="I21" s="8">
        <v>298.49200220893238</v>
      </c>
      <c r="J21" s="9">
        <v>1.3</v>
      </c>
      <c r="K21" s="2"/>
      <c r="L21" s="2"/>
      <c r="M21" s="15">
        <f t="shared" si="1"/>
        <v>0</v>
      </c>
      <c r="N21" s="8">
        <v>8.9999999999999993E-3</v>
      </c>
      <c r="O21" s="12">
        <f t="shared" si="32"/>
        <v>1.3374192380309164</v>
      </c>
      <c r="P21" s="15">
        <f t="shared" si="3"/>
        <v>0</v>
      </c>
      <c r="Q21" s="11">
        <f t="shared" si="4"/>
        <v>1251754.4601335935</v>
      </c>
      <c r="R21" s="2"/>
      <c r="S21" s="15">
        <f t="shared" si="5"/>
        <v>0</v>
      </c>
      <c r="T21" s="17">
        <v>0.02</v>
      </c>
      <c r="U21" s="12">
        <f t="shared" si="33"/>
        <v>1.3374192380309164</v>
      </c>
      <c r="V21" s="15">
        <f t="shared" si="7"/>
        <v>0</v>
      </c>
      <c r="W21" s="28"/>
      <c r="X21" s="28"/>
      <c r="Y21" s="29"/>
      <c r="Z21" s="28"/>
      <c r="AA21" s="28"/>
      <c r="AB21" s="29"/>
      <c r="AC21" s="15">
        <f t="shared" si="8"/>
        <v>0</v>
      </c>
      <c r="AD21" s="15">
        <f t="shared" si="9"/>
        <v>0</v>
      </c>
      <c r="AE21" s="8" t="s">
        <v>278</v>
      </c>
      <c r="AF21" s="8" t="s">
        <v>303</v>
      </c>
      <c r="AG21" s="11">
        <v>0</v>
      </c>
      <c r="AH21" s="11">
        <v>10000</v>
      </c>
      <c r="AI21" s="10" t="s">
        <v>321</v>
      </c>
      <c r="AJ21" s="11">
        <v>25</v>
      </c>
      <c r="AK21" s="11"/>
      <c r="AL21" s="3"/>
      <c r="AM21" s="8">
        <f t="shared" si="10"/>
        <v>0.875</v>
      </c>
      <c r="AN21" s="17">
        <f t="shared" si="11"/>
        <v>0.87098709870987101</v>
      </c>
      <c r="AO21" s="17">
        <f t="shared" si="12"/>
        <v>442.76134789367103</v>
      </c>
      <c r="AP21" s="3"/>
      <c r="AQ21" s="15">
        <f t="shared" si="13"/>
        <v>0</v>
      </c>
      <c r="AR21" s="17">
        <v>0.04</v>
      </c>
      <c r="AS21" s="12">
        <f t="shared" si="34"/>
        <v>1.3374192380309164</v>
      </c>
      <c r="AT21" s="15">
        <f t="shared" si="15"/>
        <v>0</v>
      </c>
      <c r="AU21" s="8" t="s">
        <v>278</v>
      </c>
      <c r="AV21" s="8" t="s">
        <v>303</v>
      </c>
      <c r="AW21" s="11">
        <v>0</v>
      </c>
      <c r="AX21" s="11">
        <v>10000</v>
      </c>
      <c r="AY21" s="3"/>
      <c r="AZ21" s="20">
        <f t="shared" si="0"/>
        <v>2.5197548782454443E-6</v>
      </c>
      <c r="BA21" s="11"/>
      <c r="BB21" s="15">
        <f t="shared" si="16"/>
        <v>0</v>
      </c>
      <c r="BC21" s="11">
        <v>25</v>
      </c>
      <c r="BD21" s="11"/>
      <c r="BE21" s="3"/>
      <c r="BF21" s="17">
        <v>100</v>
      </c>
      <c r="BG21" s="8">
        <v>298.49200220893238</v>
      </c>
      <c r="BH21" s="9">
        <v>1.3</v>
      </c>
      <c r="BI21" s="2"/>
      <c r="BJ21" s="2"/>
      <c r="BK21" s="15">
        <f t="shared" si="17"/>
        <v>0</v>
      </c>
      <c r="BL21" s="8">
        <v>8.9999999999999993E-3</v>
      </c>
      <c r="BM21" s="12">
        <f t="shared" si="35"/>
        <v>1.3374192380309164</v>
      </c>
      <c r="BN21" s="15">
        <f t="shared" si="19"/>
        <v>0</v>
      </c>
      <c r="BO21" s="11">
        <f t="shared" si="20"/>
        <v>35719.117274033997</v>
      </c>
      <c r="BP21" s="2"/>
      <c r="BQ21" s="15">
        <f t="shared" si="21"/>
        <v>0</v>
      </c>
      <c r="BR21" s="8">
        <v>3.5000000000000003E-2</v>
      </c>
      <c r="BS21" s="12">
        <f t="shared" si="36"/>
        <v>1.3374192380309164</v>
      </c>
      <c r="BT21" s="15">
        <f t="shared" si="23"/>
        <v>0</v>
      </c>
      <c r="BU21" s="28"/>
      <c r="BV21" s="28"/>
      <c r="BW21" s="29"/>
      <c r="BX21" s="28"/>
      <c r="BY21" s="29"/>
      <c r="BZ21" s="15">
        <f t="shared" si="24"/>
        <v>0</v>
      </c>
      <c r="CA21" s="15">
        <f t="shared" si="25"/>
        <v>0</v>
      </c>
      <c r="CB21" s="8" t="s">
        <v>278</v>
      </c>
      <c r="CC21" s="8" t="s">
        <v>303</v>
      </c>
      <c r="CD21" s="11">
        <v>0</v>
      </c>
      <c r="CE21" s="11">
        <v>10000</v>
      </c>
      <c r="CF21" s="10" t="s">
        <v>321</v>
      </c>
      <c r="CG21" s="11">
        <v>25</v>
      </c>
      <c r="CH21" s="11"/>
      <c r="CI21" s="3"/>
      <c r="CJ21" s="17">
        <v>0.98</v>
      </c>
      <c r="CK21" s="17">
        <f t="shared" si="26"/>
        <v>0.93999399939993999</v>
      </c>
    </row>
    <row r="22" spans="1:89" x14ac:dyDescent="0.35">
      <c r="A22" t="s">
        <v>95</v>
      </c>
      <c r="B22" t="s">
        <v>9</v>
      </c>
      <c r="C22" t="s">
        <v>96</v>
      </c>
      <c r="D22" t="s">
        <v>97</v>
      </c>
      <c r="E22" t="s">
        <v>98</v>
      </c>
      <c r="F22" t="s">
        <v>99</v>
      </c>
      <c r="G22" s="2">
        <v>18.155675850000002</v>
      </c>
      <c r="H22" s="2">
        <v>-94.536118009999996</v>
      </c>
      <c r="I22" s="8">
        <v>298.49200220893238</v>
      </c>
      <c r="J22" s="9">
        <v>1.3</v>
      </c>
      <c r="K22" s="2"/>
      <c r="L22" s="2"/>
      <c r="M22" s="15">
        <f t="shared" si="1"/>
        <v>0</v>
      </c>
      <c r="N22" s="8">
        <v>8.9999999999999993E-3</v>
      </c>
      <c r="O22" s="12">
        <f>$K$52</f>
        <v>0.19446491273097016</v>
      </c>
      <c r="P22" s="15">
        <f t="shared" si="3"/>
        <v>0</v>
      </c>
      <c r="Q22" s="11">
        <f t="shared" si="4"/>
        <v>1251754.4601335935</v>
      </c>
      <c r="R22" s="2"/>
      <c r="S22" s="15">
        <f t="shared" si="5"/>
        <v>0</v>
      </c>
      <c r="T22" s="17">
        <v>0.02</v>
      </c>
      <c r="U22" s="12">
        <f>$K$52</f>
        <v>0.19446491273097016</v>
      </c>
      <c r="V22" s="15">
        <f t="shared" si="7"/>
        <v>0</v>
      </c>
      <c r="W22" s="28"/>
      <c r="X22" s="28"/>
      <c r="Y22" s="29"/>
      <c r="Z22" s="28"/>
      <c r="AA22" s="28"/>
      <c r="AB22" s="29"/>
      <c r="AC22" s="15">
        <f t="shared" si="8"/>
        <v>0</v>
      </c>
      <c r="AD22" s="15">
        <f t="shared" si="9"/>
        <v>0</v>
      </c>
      <c r="AE22" s="8" t="s">
        <v>278</v>
      </c>
      <c r="AF22" s="8" t="s">
        <v>303</v>
      </c>
      <c r="AG22" s="11">
        <v>0</v>
      </c>
      <c r="AH22" s="11">
        <v>10000</v>
      </c>
      <c r="AI22" s="10" t="s">
        <v>321</v>
      </c>
      <c r="AJ22" s="11">
        <v>25</v>
      </c>
      <c r="AK22" s="11"/>
      <c r="AL22" s="3"/>
      <c r="AM22" s="8">
        <f t="shared" si="10"/>
        <v>0.875</v>
      </c>
      <c r="AN22" s="17">
        <f t="shared" si="11"/>
        <v>0.87098709870987101</v>
      </c>
      <c r="AO22" s="17">
        <f t="shared" si="12"/>
        <v>442.76134789367103</v>
      </c>
      <c r="AP22" s="3"/>
      <c r="AQ22" s="15">
        <f t="shared" si="13"/>
        <v>0</v>
      </c>
      <c r="AR22" s="17">
        <v>0.04</v>
      </c>
      <c r="AS22" s="12">
        <f>$K$52</f>
        <v>0.19446491273097016</v>
      </c>
      <c r="AT22" s="15">
        <f t="shared" si="15"/>
        <v>0</v>
      </c>
      <c r="AU22" s="8" t="s">
        <v>278</v>
      </c>
      <c r="AV22" s="8" t="s">
        <v>303</v>
      </c>
      <c r="AW22" s="11">
        <v>0</v>
      </c>
      <c r="AX22" s="11">
        <v>10000</v>
      </c>
      <c r="AY22" s="3"/>
      <c r="AZ22" s="20">
        <f t="shared" si="0"/>
        <v>2.5197548782454443E-6</v>
      </c>
      <c r="BA22" s="11"/>
      <c r="BB22" s="15">
        <f t="shared" si="16"/>
        <v>0</v>
      </c>
      <c r="BC22" s="11">
        <v>25</v>
      </c>
      <c r="BD22" s="11"/>
      <c r="BE22" s="3"/>
      <c r="BF22" s="17">
        <v>100</v>
      </c>
      <c r="BG22" s="8">
        <v>298.49200220893238</v>
      </c>
      <c r="BH22" s="9">
        <v>1.3</v>
      </c>
      <c r="BI22" s="2"/>
      <c r="BJ22" s="2"/>
      <c r="BK22" s="15">
        <f t="shared" si="17"/>
        <v>0</v>
      </c>
      <c r="BL22" s="8">
        <v>8.9999999999999993E-3</v>
      </c>
      <c r="BM22" s="12">
        <f>$K$52</f>
        <v>0.19446491273097016</v>
      </c>
      <c r="BN22" s="15">
        <f t="shared" si="19"/>
        <v>0</v>
      </c>
      <c r="BO22" s="11">
        <f t="shared" si="20"/>
        <v>35719.117274033997</v>
      </c>
      <c r="BP22" s="2"/>
      <c r="BQ22" s="15">
        <f t="shared" si="21"/>
        <v>0</v>
      </c>
      <c r="BR22" s="8">
        <v>3.5000000000000003E-2</v>
      </c>
      <c r="BS22" s="12">
        <f>$K$52</f>
        <v>0.19446491273097016</v>
      </c>
      <c r="BT22" s="15">
        <f t="shared" si="23"/>
        <v>0</v>
      </c>
      <c r="BU22" s="28"/>
      <c r="BV22" s="28"/>
      <c r="BW22" s="29"/>
      <c r="BX22" s="28"/>
      <c r="BY22" s="29"/>
      <c r="BZ22" s="15">
        <f t="shared" si="24"/>
        <v>0</v>
      </c>
      <c r="CA22" s="15">
        <f t="shared" si="25"/>
        <v>0</v>
      </c>
      <c r="CB22" s="8" t="s">
        <v>278</v>
      </c>
      <c r="CC22" s="8" t="s">
        <v>303</v>
      </c>
      <c r="CD22" s="11">
        <v>0</v>
      </c>
      <c r="CE22" s="11">
        <v>10000</v>
      </c>
      <c r="CF22" s="10" t="s">
        <v>321</v>
      </c>
      <c r="CG22" s="11">
        <v>25</v>
      </c>
      <c r="CH22" s="11"/>
      <c r="CI22" s="3"/>
      <c r="CJ22" s="17">
        <v>0.98</v>
      </c>
      <c r="CK22" s="17">
        <f t="shared" si="26"/>
        <v>0.93999399939993999</v>
      </c>
    </row>
    <row r="23" spans="1:89" x14ac:dyDescent="0.35">
      <c r="A23" t="s">
        <v>100</v>
      </c>
      <c r="B23" t="s">
        <v>9</v>
      </c>
      <c r="C23" t="s">
        <v>101</v>
      </c>
      <c r="D23" t="s">
        <v>102</v>
      </c>
      <c r="E23" t="s">
        <v>103</v>
      </c>
      <c r="F23" t="s">
        <v>99</v>
      </c>
      <c r="G23" s="2">
        <v>12.20558819</v>
      </c>
      <c r="H23" s="2">
        <v>-86.761905609999999</v>
      </c>
      <c r="I23" s="8">
        <v>298.49200220893238</v>
      </c>
      <c r="J23" s="9">
        <v>1.3</v>
      </c>
      <c r="K23" s="2"/>
      <c r="L23" s="2"/>
      <c r="M23" s="15">
        <f t="shared" si="1"/>
        <v>0</v>
      </c>
      <c r="N23" s="8">
        <v>8.9999999999999993E-3</v>
      </c>
      <c r="O23" s="12">
        <f t="shared" ref="O23:O25" si="37">$K$52</f>
        <v>0.19446491273097016</v>
      </c>
      <c r="P23" s="15">
        <f t="shared" si="3"/>
        <v>0</v>
      </c>
      <c r="Q23" s="11">
        <f t="shared" si="4"/>
        <v>1251754.4601335935</v>
      </c>
      <c r="R23" s="2"/>
      <c r="S23" s="15">
        <f t="shared" si="5"/>
        <v>0</v>
      </c>
      <c r="T23" s="17">
        <v>0.02</v>
      </c>
      <c r="U23" s="12">
        <f t="shared" ref="U23:U25" si="38">$K$52</f>
        <v>0.19446491273097016</v>
      </c>
      <c r="V23" s="15">
        <f t="shared" si="7"/>
        <v>0</v>
      </c>
      <c r="W23" s="28"/>
      <c r="X23" s="28"/>
      <c r="Y23" s="29"/>
      <c r="Z23" s="28"/>
      <c r="AA23" s="28"/>
      <c r="AB23" s="29"/>
      <c r="AC23" s="15">
        <f t="shared" si="8"/>
        <v>0</v>
      </c>
      <c r="AD23" s="15">
        <f t="shared" si="9"/>
        <v>0</v>
      </c>
      <c r="AE23" s="8" t="s">
        <v>278</v>
      </c>
      <c r="AF23" s="8" t="s">
        <v>303</v>
      </c>
      <c r="AG23" s="11">
        <v>0</v>
      </c>
      <c r="AH23" s="11">
        <v>10000</v>
      </c>
      <c r="AI23" s="10" t="s">
        <v>321</v>
      </c>
      <c r="AJ23" s="11">
        <v>25</v>
      </c>
      <c r="AK23" s="11"/>
      <c r="AL23" s="3"/>
      <c r="AM23" s="8">
        <f t="shared" si="10"/>
        <v>0.875</v>
      </c>
      <c r="AN23" s="17">
        <f t="shared" si="11"/>
        <v>0.87098709870987101</v>
      </c>
      <c r="AO23" s="17">
        <f t="shared" si="12"/>
        <v>442.76134789367103</v>
      </c>
      <c r="AP23" s="3"/>
      <c r="AQ23" s="15">
        <f t="shared" si="13"/>
        <v>0</v>
      </c>
      <c r="AR23" s="17">
        <v>0.04</v>
      </c>
      <c r="AS23" s="12">
        <f t="shared" ref="AS23:AS25" si="39">$K$52</f>
        <v>0.19446491273097016</v>
      </c>
      <c r="AT23" s="15">
        <f t="shared" si="15"/>
        <v>0</v>
      </c>
      <c r="AU23" s="8" t="s">
        <v>278</v>
      </c>
      <c r="AV23" s="8" t="s">
        <v>303</v>
      </c>
      <c r="AW23" s="11">
        <v>0</v>
      </c>
      <c r="AX23" s="11">
        <v>10000</v>
      </c>
      <c r="AY23" s="3"/>
      <c r="AZ23" s="20">
        <f t="shared" si="0"/>
        <v>2.5197548782454443E-6</v>
      </c>
      <c r="BA23" s="11"/>
      <c r="BB23" s="15">
        <f t="shared" si="16"/>
        <v>0</v>
      </c>
      <c r="BC23" s="11">
        <v>25</v>
      </c>
      <c r="BD23" s="11"/>
      <c r="BE23" s="3"/>
      <c r="BF23" s="17">
        <v>100</v>
      </c>
      <c r="BG23" s="8">
        <v>298.49200220893238</v>
      </c>
      <c r="BH23" s="9">
        <v>1.3</v>
      </c>
      <c r="BI23" s="2"/>
      <c r="BJ23" s="2"/>
      <c r="BK23" s="15">
        <f t="shared" si="17"/>
        <v>0</v>
      </c>
      <c r="BL23" s="8">
        <v>8.9999999999999993E-3</v>
      </c>
      <c r="BM23" s="12">
        <f t="shared" ref="BM23:BM25" si="40">$K$52</f>
        <v>0.19446491273097016</v>
      </c>
      <c r="BN23" s="15">
        <f t="shared" si="19"/>
        <v>0</v>
      </c>
      <c r="BO23" s="11">
        <f t="shared" si="20"/>
        <v>35719.117274033997</v>
      </c>
      <c r="BP23" s="2"/>
      <c r="BQ23" s="15">
        <f t="shared" si="21"/>
        <v>0</v>
      </c>
      <c r="BR23" s="8">
        <v>3.5000000000000003E-2</v>
      </c>
      <c r="BS23" s="12">
        <f t="shared" ref="BS23:BS25" si="41">$K$52</f>
        <v>0.19446491273097016</v>
      </c>
      <c r="BT23" s="15">
        <f t="shared" si="23"/>
        <v>0</v>
      </c>
      <c r="BU23" s="28"/>
      <c r="BV23" s="28"/>
      <c r="BW23" s="29"/>
      <c r="BX23" s="28"/>
      <c r="BY23" s="29"/>
      <c r="BZ23" s="15">
        <f t="shared" si="24"/>
        <v>0</v>
      </c>
      <c r="CA23" s="15">
        <f t="shared" si="25"/>
        <v>0</v>
      </c>
      <c r="CB23" s="8" t="s">
        <v>278</v>
      </c>
      <c r="CC23" s="8" t="s">
        <v>303</v>
      </c>
      <c r="CD23" s="11">
        <v>0</v>
      </c>
      <c r="CE23" s="11">
        <v>10000</v>
      </c>
      <c r="CF23" s="10" t="s">
        <v>321</v>
      </c>
      <c r="CG23" s="11">
        <v>25</v>
      </c>
      <c r="CH23" s="11"/>
      <c r="CI23" s="3"/>
      <c r="CJ23" s="17">
        <v>0.98</v>
      </c>
      <c r="CK23" s="17">
        <f t="shared" si="26"/>
        <v>0.93999399939993999</v>
      </c>
    </row>
    <row r="24" spans="1:89" x14ac:dyDescent="0.35">
      <c r="A24" t="s">
        <v>104</v>
      </c>
      <c r="B24" t="s">
        <v>9</v>
      </c>
      <c r="C24" t="s">
        <v>105</v>
      </c>
      <c r="D24" t="s">
        <v>106</v>
      </c>
      <c r="E24" t="s">
        <v>107</v>
      </c>
      <c r="F24" t="s">
        <v>108</v>
      </c>
      <c r="G24" s="2">
        <v>18.423848960000001</v>
      </c>
      <c r="H24" s="2">
        <v>-69.633278090000005</v>
      </c>
      <c r="I24" s="8">
        <v>298.49200220893238</v>
      </c>
      <c r="J24" s="9">
        <v>1.3</v>
      </c>
      <c r="K24" s="2"/>
      <c r="L24" s="2"/>
      <c r="M24" s="15">
        <f t="shared" si="1"/>
        <v>0</v>
      </c>
      <c r="N24" s="8">
        <v>8.9999999999999993E-3</v>
      </c>
      <c r="O24" s="12">
        <f t="shared" si="37"/>
        <v>0.19446491273097016</v>
      </c>
      <c r="P24" s="15">
        <f t="shared" si="3"/>
        <v>0</v>
      </c>
      <c r="Q24" s="11">
        <f t="shared" si="4"/>
        <v>1251754.4601335935</v>
      </c>
      <c r="R24" s="2"/>
      <c r="S24" s="15">
        <f t="shared" si="5"/>
        <v>0</v>
      </c>
      <c r="T24" s="17">
        <v>0.02</v>
      </c>
      <c r="U24" s="12">
        <f t="shared" si="38"/>
        <v>0.19446491273097016</v>
      </c>
      <c r="V24" s="15">
        <f t="shared" si="7"/>
        <v>0</v>
      </c>
      <c r="W24" s="28"/>
      <c r="X24" s="28"/>
      <c r="Y24" s="29"/>
      <c r="Z24" s="28"/>
      <c r="AA24" s="28"/>
      <c r="AB24" s="29"/>
      <c r="AC24" s="15">
        <f t="shared" si="8"/>
        <v>0</v>
      </c>
      <c r="AD24" s="15">
        <f t="shared" si="9"/>
        <v>0</v>
      </c>
      <c r="AE24" s="8" t="s">
        <v>278</v>
      </c>
      <c r="AF24" s="8" t="s">
        <v>303</v>
      </c>
      <c r="AG24" s="11">
        <v>0</v>
      </c>
      <c r="AH24" s="11">
        <v>10000</v>
      </c>
      <c r="AI24" s="10" t="s">
        <v>321</v>
      </c>
      <c r="AJ24" s="11">
        <v>25</v>
      </c>
      <c r="AK24" s="11"/>
      <c r="AL24" s="3"/>
      <c r="AM24" s="8">
        <f t="shared" si="10"/>
        <v>0.875</v>
      </c>
      <c r="AN24" s="17">
        <f t="shared" si="11"/>
        <v>0.87098709870987101</v>
      </c>
      <c r="AO24" s="17">
        <f t="shared" si="12"/>
        <v>442.76134789367103</v>
      </c>
      <c r="AP24" s="3"/>
      <c r="AQ24" s="15">
        <f t="shared" si="13"/>
        <v>0</v>
      </c>
      <c r="AR24" s="17">
        <v>0.04</v>
      </c>
      <c r="AS24" s="12">
        <f t="shared" si="39"/>
        <v>0.19446491273097016</v>
      </c>
      <c r="AT24" s="15">
        <f t="shared" si="15"/>
        <v>0</v>
      </c>
      <c r="AU24" s="8" t="s">
        <v>278</v>
      </c>
      <c r="AV24" s="8" t="s">
        <v>303</v>
      </c>
      <c r="AW24" s="11">
        <v>0</v>
      </c>
      <c r="AX24" s="11">
        <v>10000</v>
      </c>
      <c r="AY24" s="3"/>
      <c r="AZ24" s="20">
        <f t="shared" si="0"/>
        <v>2.5197548782454443E-6</v>
      </c>
      <c r="BA24" s="11"/>
      <c r="BB24" s="15">
        <f t="shared" si="16"/>
        <v>0</v>
      </c>
      <c r="BC24" s="11">
        <v>25</v>
      </c>
      <c r="BD24" s="11"/>
      <c r="BE24" s="3"/>
      <c r="BF24" s="17">
        <v>100</v>
      </c>
      <c r="BG24" s="8">
        <v>298.49200220893238</v>
      </c>
      <c r="BH24" s="9">
        <v>1.3</v>
      </c>
      <c r="BI24" s="2"/>
      <c r="BJ24" s="2"/>
      <c r="BK24" s="15">
        <f t="shared" si="17"/>
        <v>0</v>
      </c>
      <c r="BL24" s="8">
        <v>8.9999999999999993E-3</v>
      </c>
      <c r="BM24" s="12">
        <f t="shared" si="40"/>
        <v>0.19446491273097016</v>
      </c>
      <c r="BN24" s="15">
        <f t="shared" si="19"/>
        <v>0</v>
      </c>
      <c r="BO24" s="11">
        <f t="shared" si="20"/>
        <v>35719.117274033997</v>
      </c>
      <c r="BP24" s="2"/>
      <c r="BQ24" s="15">
        <f t="shared" si="21"/>
        <v>0</v>
      </c>
      <c r="BR24" s="8">
        <v>3.5000000000000003E-2</v>
      </c>
      <c r="BS24" s="12">
        <f t="shared" si="41"/>
        <v>0.19446491273097016</v>
      </c>
      <c r="BT24" s="15">
        <f t="shared" si="23"/>
        <v>0</v>
      </c>
      <c r="BU24" s="28"/>
      <c r="BV24" s="28"/>
      <c r="BW24" s="29"/>
      <c r="BX24" s="28"/>
      <c r="BY24" s="29"/>
      <c r="BZ24" s="15">
        <f t="shared" si="24"/>
        <v>0</v>
      </c>
      <c r="CA24" s="15">
        <f t="shared" si="25"/>
        <v>0</v>
      </c>
      <c r="CB24" s="8" t="s">
        <v>278</v>
      </c>
      <c r="CC24" s="8" t="s">
        <v>303</v>
      </c>
      <c r="CD24" s="11">
        <v>0</v>
      </c>
      <c r="CE24" s="11">
        <v>10000</v>
      </c>
      <c r="CF24" s="10" t="s">
        <v>321</v>
      </c>
      <c r="CG24" s="11">
        <v>25</v>
      </c>
      <c r="CH24" s="11"/>
      <c r="CI24" s="3"/>
      <c r="CJ24" s="17">
        <v>0.98</v>
      </c>
      <c r="CK24" s="17">
        <f t="shared" si="26"/>
        <v>0.93999399939993999</v>
      </c>
    </row>
    <row r="25" spans="1:89" x14ac:dyDescent="0.35">
      <c r="A25" t="s">
        <v>109</v>
      </c>
      <c r="B25" t="s">
        <v>9</v>
      </c>
      <c r="C25" t="s">
        <v>110</v>
      </c>
      <c r="D25" t="s">
        <v>111</v>
      </c>
      <c r="E25" t="s">
        <v>112</v>
      </c>
      <c r="F25" t="s">
        <v>113</v>
      </c>
      <c r="G25" s="2">
        <v>10.183118159999999</v>
      </c>
      <c r="H25" s="2">
        <v>-61.6857033</v>
      </c>
      <c r="I25" s="8">
        <v>298.49200220893238</v>
      </c>
      <c r="J25" s="9">
        <v>1.3</v>
      </c>
      <c r="K25" s="2"/>
      <c r="L25" s="2"/>
      <c r="M25" s="15">
        <f t="shared" si="1"/>
        <v>0</v>
      </c>
      <c r="N25" s="8">
        <v>8.9999999999999993E-3</v>
      </c>
      <c r="O25" s="12">
        <f t="shared" si="37"/>
        <v>0.19446491273097016</v>
      </c>
      <c r="P25" s="15">
        <f t="shared" si="3"/>
        <v>0</v>
      </c>
      <c r="Q25" s="11">
        <f t="shared" si="4"/>
        <v>1251754.4601335935</v>
      </c>
      <c r="R25" s="2"/>
      <c r="S25" s="15">
        <f t="shared" si="5"/>
        <v>0</v>
      </c>
      <c r="T25" s="17">
        <v>0.02</v>
      </c>
      <c r="U25" s="12">
        <f t="shared" si="38"/>
        <v>0.19446491273097016</v>
      </c>
      <c r="V25" s="15">
        <f t="shared" si="7"/>
        <v>0</v>
      </c>
      <c r="W25" s="28"/>
      <c r="X25" s="28"/>
      <c r="Y25" s="29"/>
      <c r="Z25" s="28"/>
      <c r="AA25" s="28"/>
      <c r="AB25" s="29"/>
      <c r="AC25" s="15">
        <f t="shared" si="8"/>
        <v>0</v>
      </c>
      <c r="AD25" s="15">
        <f t="shared" si="9"/>
        <v>0</v>
      </c>
      <c r="AE25" s="8" t="s">
        <v>278</v>
      </c>
      <c r="AF25" s="8" t="s">
        <v>303</v>
      </c>
      <c r="AG25" s="11">
        <v>0</v>
      </c>
      <c r="AH25" s="11">
        <v>10000</v>
      </c>
      <c r="AI25" s="10" t="s">
        <v>321</v>
      </c>
      <c r="AJ25" s="11">
        <v>25</v>
      </c>
      <c r="AK25" s="11"/>
      <c r="AL25" s="3"/>
      <c r="AM25" s="8">
        <f t="shared" si="10"/>
        <v>0.875</v>
      </c>
      <c r="AN25" s="17">
        <f t="shared" si="11"/>
        <v>0.87098709870987101</v>
      </c>
      <c r="AO25" s="17">
        <f t="shared" si="12"/>
        <v>442.76134789367103</v>
      </c>
      <c r="AP25" s="3"/>
      <c r="AQ25" s="15">
        <f t="shared" si="13"/>
        <v>0</v>
      </c>
      <c r="AR25" s="17">
        <v>0.04</v>
      </c>
      <c r="AS25" s="12">
        <f t="shared" si="39"/>
        <v>0.19446491273097016</v>
      </c>
      <c r="AT25" s="15">
        <f t="shared" si="15"/>
        <v>0</v>
      </c>
      <c r="AU25" s="8" t="s">
        <v>278</v>
      </c>
      <c r="AV25" s="8" t="s">
        <v>303</v>
      </c>
      <c r="AW25" s="11">
        <v>0</v>
      </c>
      <c r="AX25" s="11">
        <v>10000</v>
      </c>
      <c r="AY25" s="3"/>
      <c r="AZ25" s="20">
        <f t="shared" si="0"/>
        <v>2.5197548782454443E-6</v>
      </c>
      <c r="BA25" s="11"/>
      <c r="BB25" s="15">
        <f t="shared" si="16"/>
        <v>0</v>
      </c>
      <c r="BC25" s="11">
        <v>25</v>
      </c>
      <c r="BD25" s="11"/>
      <c r="BE25" s="3"/>
      <c r="BF25" s="17">
        <v>100</v>
      </c>
      <c r="BG25" s="8">
        <v>298.49200220893238</v>
      </c>
      <c r="BH25" s="9">
        <v>1.3</v>
      </c>
      <c r="BI25" s="2"/>
      <c r="BJ25" s="2"/>
      <c r="BK25" s="15">
        <f t="shared" si="17"/>
        <v>0</v>
      </c>
      <c r="BL25" s="8">
        <v>8.9999999999999993E-3</v>
      </c>
      <c r="BM25" s="12">
        <f t="shared" si="40"/>
        <v>0.19446491273097016</v>
      </c>
      <c r="BN25" s="15">
        <f t="shared" si="19"/>
        <v>0</v>
      </c>
      <c r="BO25" s="11">
        <f t="shared" si="20"/>
        <v>35719.117274033997</v>
      </c>
      <c r="BP25" s="2"/>
      <c r="BQ25" s="15">
        <f t="shared" si="21"/>
        <v>0</v>
      </c>
      <c r="BR25" s="8">
        <v>3.5000000000000003E-2</v>
      </c>
      <c r="BS25" s="12">
        <f t="shared" si="41"/>
        <v>0.19446491273097016</v>
      </c>
      <c r="BT25" s="15">
        <f t="shared" si="23"/>
        <v>0</v>
      </c>
      <c r="BU25" s="28"/>
      <c r="BV25" s="28"/>
      <c r="BW25" s="29"/>
      <c r="BX25" s="28"/>
      <c r="BY25" s="29"/>
      <c r="BZ25" s="15">
        <f t="shared" si="24"/>
        <v>0</v>
      </c>
      <c r="CA25" s="15">
        <f t="shared" si="25"/>
        <v>0</v>
      </c>
      <c r="CB25" s="8" t="s">
        <v>278</v>
      </c>
      <c r="CC25" s="8" t="s">
        <v>303</v>
      </c>
      <c r="CD25" s="11">
        <v>0</v>
      </c>
      <c r="CE25" s="11">
        <v>10000</v>
      </c>
      <c r="CF25" s="10" t="s">
        <v>321</v>
      </c>
      <c r="CG25" s="11">
        <v>25</v>
      </c>
      <c r="CH25" s="11"/>
      <c r="CI25" s="3"/>
      <c r="CJ25" s="17">
        <v>0.98</v>
      </c>
      <c r="CK25" s="17">
        <f t="shared" si="26"/>
        <v>0.93999399939993999</v>
      </c>
    </row>
    <row r="26" spans="1:89" x14ac:dyDescent="0.35">
      <c r="A26" t="s">
        <v>114</v>
      </c>
      <c r="B26" t="s">
        <v>9</v>
      </c>
      <c r="C26" t="s">
        <v>115</v>
      </c>
      <c r="D26" t="s">
        <v>116</v>
      </c>
      <c r="E26" t="s">
        <v>117</v>
      </c>
      <c r="F26" t="s">
        <v>113</v>
      </c>
      <c r="G26" s="2">
        <v>-22.95599094</v>
      </c>
      <c r="H26" s="2">
        <v>-43.05571612</v>
      </c>
      <c r="I26" s="8">
        <v>298.49200220893238</v>
      </c>
      <c r="J26" s="9">
        <v>1.3</v>
      </c>
      <c r="K26" s="2"/>
      <c r="L26" s="2"/>
      <c r="M26" s="15">
        <f t="shared" si="1"/>
        <v>0</v>
      </c>
      <c r="N26" s="8">
        <v>8.9999999999999993E-3</v>
      </c>
      <c r="O26" s="12">
        <f>$K$47</f>
        <v>9.2385896983770852E-2</v>
      </c>
      <c r="P26" s="15">
        <f t="shared" si="3"/>
        <v>0</v>
      </c>
      <c r="Q26" s="11">
        <f t="shared" si="4"/>
        <v>1251754.4601335935</v>
      </c>
      <c r="R26" s="2"/>
      <c r="S26" s="15">
        <f t="shared" si="5"/>
        <v>0</v>
      </c>
      <c r="T26" s="17">
        <v>0.02</v>
      </c>
      <c r="U26" s="12">
        <f>$K$47</f>
        <v>9.2385896983770852E-2</v>
      </c>
      <c r="V26" s="15">
        <f t="shared" si="7"/>
        <v>0</v>
      </c>
      <c r="W26" s="28"/>
      <c r="X26" s="28"/>
      <c r="Y26" s="29"/>
      <c r="Z26" s="28"/>
      <c r="AA26" s="28"/>
      <c r="AB26" s="29"/>
      <c r="AC26" s="15">
        <f t="shared" si="8"/>
        <v>0</v>
      </c>
      <c r="AD26" s="15">
        <f t="shared" si="9"/>
        <v>0</v>
      </c>
      <c r="AE26" s="8" t="s">
        <v>278</v>
      </c>
      <c r="AF26" s="8" t="s">
        <v>303</v>
      </c>
      <c r="AG26" s="11">
        <v>0</v>
      </c>
      <c r="AH26" s="11">
        <v>10000</v>
      </c>
      <c r="AI26" s="10" t="s">
        <v>321</v>
      </c>
      <c r="AJ26" s="11">
        <v>25</v>
      </c>
      <c r="AK26" s="11"/>
      <c r="AL26" s="3"/>
      <c r="AM26" s="8">
        <f t="shared" si="10"/>
        <v>0.875</v>
      </c>
      <c r="AN26" s="17">
        <f t="shared" si="11"/>
        <v>0.87098709870987101</v>
      </c>
      <c r="AO26" s="17">
        <f t="shared" si="12"/>
        <v>442.76134789367103</v>
      </c>
      <c r="AP26" s="3"/>
      <c r="AQ26" s="15">
        <f t="shared" si="13"/>
        <v>0</v>
      </c>
      <c r="AR26" s="17">
        <v>0.04</v>
      </c>
      <c r="AS26" s="12">
        <f>$K$47</f>
        <v>9.2385896983770852E-2</v>
      </c>
      <c r="AT26" s="15">
        <f t="shared" si="15"/>
        <v>0</v>
      </c>
      <c r="AU26" s="8" t="s">
        <v>278</v>
      </c>
      <c r="AV26" s="8" t="s">
        <v>303</v>
      </c>
      <c r="AW26" s="11">
        <v>0</v>
      </c>
      <c r="AX26" s="11">
        <v>10000</v>
      </c>
      <c r="AY26" s="3"/>
      <c r="AZ26" s="20">
        <f t="shared" si="0"/>
        <v>2.5197548782454443E-6</v>
      </c>
      <c r="BA26" s="11"/>
      <c r="BB26" s="15">
        <f t="shared" si="16"/>
        <v>0</v>
      </c>
      <c r="BC26" s="11">
        <v>25</v>
      </c>
      <c r="BD26" s="11"/>
      <c r="BE26" s="3"/>
      <c r="BF26" s="17">
        <v>100</v>
      </c>
      <c r="BG26" s="8">
        <v>298.49200220893238</v>
      </c>
      <c r="BH26" s="9">
        <v>1.3</v>
      </c>
      <c r="BI26" s="2"/>
      <c r="BJ26" s="2"/>
      <c r="BK26" s="15">
        <f t="shared" si="17"/>
        <v>0</v>
      </c>
      <c r="BL26" s="8">
        <v>8.9999999999999993E-3</v>
      </c>
      <c r="BM26" s="12">
        <f>$K$47</f>
        <v>9.2385896983770852E-2</v>
      </c>
      <c r="BN26" s="15">
        <f t="shared" si="19"/>
        <v>0</v>
      </c>
      <c r="BO26" s="11">
        <f t="shared" si="20"/>
        <v>35719.117274033997</v>
      </c>
      <c r="BP26" s="2"/>
      <c r="BQ26" s="15">
        <f t="shared" si="21"/>
        <v>0</v>
      </c>
      <c r="BR26" s="8">
        <v>3.5000000000000003E-2</v>
      </c>
      <c r="BS26" s="12">
        <f>$K$47</f>
        <v>9.2385896983770852E-2</v>
      </c>
      <c r="BT26" s="15">
        <f t="shared" si="23"/>
        <v>0</v>
      </c>
      <c r="BU26" s="28"/>
      <c r="BV26" s="28"/>
      <c r="BW26" s="29"/>
      <c r="BX26" s="28"/>
      <c r="BY26" s="29"/>
      <c r="BZ26" s="15">
        <f t="shared" si="24"/>
        <v>0</v>
      </c>
      <c r="CA26" s="15">
        <f t="shared" si="25"/>
        <v>0</v>
      </c>
      <c r="CB26" s="8" t="s">
        <v>278</v>
      </c>
      <c r="CC26" s="8" t="s">
        <v>303</v>
      </c>
      <c r="CD26" s="11">
        <v>0</v>
      </c>
      <c r="CE26" s="11">
        <v>10000</v>
      </c>
      <c r="CF26" s="10" t="s">
        <v>321</v>
      </c>
      <c r="CG26" s="11">
        <v>25</v>
      </c>
      <c r="CH26" s="11"/>
      <c r="CI26" s="3"/>
      <c r="CJ26" s="17">
        <v>0.98</v>
      </c>
      <c r="CK26" s="17">
        <f t="shared" si="26"/>
        <v>0.93999399939993999</v>
      </c>
    </row>
    <row r="27" spans="1:89" x14ac:dyDescent="0.35">
      <c r="A27" t="s">
        <v>118</v>
      </c>
      <c r="B27" t="s">
        <v>9</v>
      </c>
      <c r="C27" t="s">
        <v>119</v>
      </c>
      <c r="D27" t="s">
        <v>120</v>
      </c>
      <c r="E27" t="s">
        <v>121</v>
      </c>
      <c r="F27" t="s">
        <v>113</v>
      </c>
      <c r="G27" s="2">
        <v>-38.78344354</v>
      </c>
      <c r="H27" s="2">
        <v>-62.285329240000003</v>
      </c>
      <c r="I27" s="8">
        <v>298.49200220893238</v>
      </c>
      <c r="J27" s="9">
        <v>1.3</v>
      </c>
      <c r="K27" s="2"/>
      <c r="L27" s="2"/>
      <c r="M27" s="15">
        <f t="shared" si="1"/>
        <v>0</v>
      </c>
      <c r="N27" s="8">
        <v>8.9999999999999993E-3</v>
      </c>
      <c r="O27" s="12">
        <f t="shared" ref="O27:O29" si="42">$K$47</f>
        <v>9.2385896983770852E-2</v>
      </c>
      <c r="P27" s="15">
        <f t="shared" si="3"/>
        <v>0</v>
      </c>
      <c r="Q27" s="11">
        <f t="shared" si="4"/>
        <v>1251754.4601335935</v>
      </c>
      <c r="R27" s="2"/>
      <c r="S27" s="15">
        <f t="shared" si="5"/>
        <v>0</v>
      </c>
      <c r="T27" s="17">
        <v>0.02</v>
      </c>
      <c r="U27" s="12">
        <f t="shared" ref="U27:U29" si="43">$K$47</f>
        <v>9.2385896983770852E-2</v>
      </c>
      <c r="V27" s="15">
        <f t="shared" si="7"/>
        <v>0</v>
      </c>
      <c r="W27" s="28"/>
      <c r="X27" s="28"/>
      <c r="Y27" s="29"/>
      <c r="Z27" s="28"/>
      <c r="AA27" s="28"/>
      <c r="AB27" s="29"/>
      <c r="AC27" s="15">
        <f t="shared" si="8"/>
        <v>0</v>
      </c>
      <c r="AD27" s="15">
        <f t="shared" si="9"/>
        <v>0</v>
      </c>
      <c r="AE27" s="8" t="s">
        <v>278</v>
      </c>
      <c r="AF27" s="8" t="s">
        <v>303</v>
      </c>
      <c r="AG27" s="11">
        <v>0</v>
      </c>
      <c r="AH27" s="11">
        <v>10000</v>
      </c>
      <c r="AI27" s="10" t="s">
        <v>321</v>
      </c>
      <c r="AJ27" s="11">
        <v>25</v>
      </c>
      <c r="AK27" s="11"/>
      <c r="AL27" s="3"/>
      <c r="AM27" s="8">
        <f t="shared" si="10"/>
        <v>0.875</v>
      </c>
      <c r="AN27" s="17">
        <f t="shared" si="11"/>
        <v>0.87098709870987101</v>
      </c>
      <c r="AO27" s="17">
        <f t="shared" si="12"/>
        <v>442.76134789367103</v>
      </c>
      <c r="AP27" s="3"/>
      <c r="AQ27" s="15">
        <f t="shared" si="13"/>
        <v>0</v>
      </c>
      <c r="AR27" s="17">
        <v>0.04</v>
      </c>
      <c r="AS27" s="12">
        <f t="shared" ref="AS27:AS29" si="44">$K$47</f>
        <v>9.2385896983770852E-2</v>
      </c>
      <c r="AT27" s="15">
        <f t="shared" si="15"/>
        <v>0</v>
      </c>
      <c r="AU27" s="8" t="s">
        <v>278</v>
      </c>
      <c r="AV27" s="8" t="s">
        <v>303</v>
      </c>
      <c r="AW27" s="11">
        <v>0</v>
      </c>
      <c r="AX27" s="11">
        <v>10000</v>
      </c>
      <c r="AY27" s="3"/>
      <c r="AZ27" s="20">
        <f t="shared" si="0"/>
        <v>2.5197548782454443E-6</v>
      </c>
      <c r="BA27" s="11"/>
      <c r="BB27" s="15">
        <f t="shared" si="16"/>
        <v>0</v>
      </c>
      <c r="BC27" s="11">
        <v>25</v>
      </c>
      <c r="BD27" s="11"/>
      <c r="BE27" s="3"/>
      <c r="BF27" s="17">
        <v>100</v>
      </c>
      <c r="BG27" s="8">
        <v>298.49200220893238</v>
      </c>
      <c r="BH27" s="9">
        <v>1.3</v>
      </c>
      <c r="BI27" s="2"/>
      <c r="BJ27" s="2"/>
      <c r="BK27" s="15">
        <f t="shared" si="17"/>
        <v>0</v>
      </c>
      <c r="BL27" s="8">
        <v>8.9999999999999993E-3</v>
      </c>
      <c r="BM27" s="12">
        <f t="shared" ref="BM27:BM29" si="45">$K$47</f>
        <v>9.2385896983770852E-2</v>
      </c>
      <c r="BN27" s="15">
        <f t="shared" si="19"/>
        <v>0</v>
      </c>
      <c r="BO27" s="11">
        <f t="shared" si="20"/>
        <v>35719.117274033997</v>
      </c>
      <c r="BP27" s="2"/>
      <c r="BQ27" s="15">
        <f t="shared" si="21"/>
        <v>0</v>
      </c>
      <c r="BR27" s="8">
        <v>3.5000000000000003E-2</v>
      </c>
      <c r="BS27" s="12">
        <f t="shared" ref="BS27:BS29" si="46">$K$47</f>
        <v>9.2385896983770852E-2</v>
      </c>
      <c r="BT27" s="15">
        <f t="shared" si="23"/>
        <v>0</v>
      </c>
      <c r="BU27" s="28"/>
      <c r="BV27" s="28"/>
      <c r="BW27" s="29"/>
      <c r="BX27" s="28"/>
      <c r="BY27" s="29"/>
      <c r="BZ27" s="15">
        <f t="shared" si="24"/>
        <v>0</v>
      </c>
      <c r="CA27" s="15">
        <f t="shared" si="25"/>
        <v>0</v>
      </c>
      <c r="CB27" s="8" t="s">
        <v>278</v>
      </c>
      <c r="CC27" s="8" t="s">
        <v>303</v>
      </c>
      <c r="CD27" s="11">
        <v>0</v>
      </c>
      <c r="CE27" s="11">
        <v>10000</v>
      </c>
      <c r="CF27" s="10" t="s">
        <v>321</v>
      </c>
      <c r="CG27" s="11">
        <v>25</v>
      </c>
      <c r="CH27" s="11"/>
      <c r="CI27" s="3"/>
      <c r="CJ27" s="17">
        <v>0.98</v>
      </c>
      <c r="CK27" s="17">
        <f t="shared" si="26"/>
        <v>0.93999399939993999</v>
      </c>
    </row>
    <row r="28" spans="1:89" x14ac:dyDescent="0.35">
      <c r="A28" t="s">
        <v>122</v>
      </c>
      <c r="B28" t="s">
        <v>9</v>
      </c>
      <c r="C28" t="s">
        <v>123</v>
      </c>
      <c r="D28" t="s">
        <v>124</v>
      </c>
      <c r="E28" t="s">
        <v>125</v>
      </c>
      <c r="F28" t="s">
        <v>126</v>
      </c>
      <c r="G28" s="2">
        <v>-36.744015390000001</v>
      </c>
      <c r="H28" s="2">
        <v>-73.124998890000001</v>
      </c>
      <c r="I28" s="8">
        <v>298.49200220893238</v>
      </c>
      <c r="J28" s="9">
        <v>1.3</v>
      </c>
      <c r="K28" s="2"/>
      <c r="L28" s="2"/>
      <c r="M28" s="15">
        <f t="shared" si="1"/>
        <v>0</v>
      </c>
      <c r="N28" s="8">
        <v>8.9999999999999993E-3</v>
      </c>
      <c r="O28" s="12">
        <f t="shared" si="42"/>
        <v>9.2385896983770852E-2</v>
      </c>
      <c r="P28" s="15">
        <f t="shared" si="3"/>
        <v>0</v>
      </c>
      <c r="Q28" s="11">
        <f t="shared" si="4"/>
        <v>1251754.4601335935</v>
      </c>
      <c r="R28" s="2"/>
      <c r="S28" s="15">
        <f t="shared" si="5"/>
        <v>0</v>
      </c>
      <c r="T28" s="17">
        <v>0.02</v>
      </c>
      <c r="U28" s="12">
        <f t="shared" si="43"/>
        <v>9.2385896983770852E-2</v>
      </c>
      <c r="V28" s="15">
        <f t="shared" si="7"/>
        <v>0</v>
      </c>
      <c r="W28" s="28"/>
      <c r="X28" s="28"/>
      <c r="Y28" s="29"/>
      <c r="Z28" s="28"/>
      <c r="AA28" s="28"/>
      <c r="AB28" s="29"/>
      <c r="AC28" s="15">
        <f t="shared" si="8"/>
        <v>0</v>
      </c>
      <c r="AD28" s="15">
        <f t="shared" si="9"/>
        <v>0</v>
      </c>
      <c r="AE28" s="8" t="s">
        <v>278</v>
      </c>
      <c r="AF28" s="8" t="s">
        <v>303</v>
      </c>
      <c r="AG28" s="11">
        <v>0</v>
      </c>
      <c r="AH28" s="11">
        <v>10000</v>
      </c>
      <c r="AI28" s="10" t="s">
        <v>321</v>
      </c>
      <c r="AJ28" s="11">
        <v>25</v>
      </c>
      <c r="AK28" s="11"/>
      <c r="AL28" s="3"/>
      <c r="AM28" s="8">
        <f t="shared" si="10"/>
        <v>0.875</v>
      </c>
      <c r="AN28" s="17">
        <f t="shared" si="11"/>
        <v>0.87098709870987101</v>
      </c>
      <c r="AO28" s="17">
        <f t="shared" si="12"/>
        <v>442.76134789367103</v>
      </c>
      <c r="AP28" s="3"/>
      <c r="AQ28" s="15">
        <f t="shared" si="13"/>
        <v>0</v>
      </c>
      <c r="AR28" s="17">
        <v>0.04</v>
      </c>
      <c r="AS28" s="12">
        <f t="shared" si="44"/>
        <v>9.2385896983770852E-2</v>
      </c>
      <c r="AT28" s="15">
        <f t="shared" si="15"/>
        <v>0</v>
      </c>
      <c r="AU28" s="8" t="s">
        <v>278</v>
      </c>
      <c r="AV28" s="8" t="s">
        <v>303</v>
      </c>
      <c r="AW28" s="11">
        <v>0</v>
      </c>
      <c r="AX28" s="11">
        <v>10000</v>
      </c>
      <c r="AY28" s="3"/>
      <c r="AZ28" s="20">
        <f t="shared" si="0"/>
        <v>2.5197548782454443E-6</v>
      </c>
      <c r="BA28" s="11"/>
      <c r="BB28" s="15">
        <f t="shared" si="16"/>
        <v>0</v>
      </c>
      <c r="BC28" s="11">
        <v>25</v>
      </c>
      <c r="BD28" s="11"/>
      <c r="BE28" s="3"/>
      <c r="BF28" s="17">
        <v>100</v>
      </c>
      <c r="BG28" s="8">
        <v>298.49200220893238</v>
      </c>
      <c r="BH28" s="9">
        <v>1.3</v>
      </c>
      <c r="BI28" s="2"/>
      <c r="BJ28" s="2"/>
      <c r="BK28" s="15">
        <f t="shared" si="17"/>
        <v>0</v>
      </c>
      <c r="BL28" s="8">
        <v>8.9999999999999993E-3</v>
      </c>
      <c r="BM28" s="12">
        <f t="shared" si="45"/>
        <v>9.2385896983770852E-2</v>
      </c>
      <c r="BN28" s="15">
        <f t="shared" si="19"/>
        <v>0</v>
      </c>
      <c r="BO28" s="11">
        <f t="shared" si="20"/>
        <v>35719.117274033997</v>
      </c>
      <c r="BP28" s="2"/>
      <c r="BQ28" s="15">
        <f t="shared" si="21"/>
        <v>0</v>
      </c>
      <c r="BR28" s="8">
        <v>3.5000000000000003E-2</v>
      </c>
      <c r="BS28" s="12">
        <f t="shared" si="46"/>
        <v>9.2385896983770852E-2</v>
      </c>
      <c r="BT28" s="15">
        <f t="shared" si="23"/>
        <v>0</v>
      </c>
      <c r="BU28" s="28"/>
      <c r="BV28" s="28"/>
      <c r="BW28" s="29"/>
      <c r="BX28" s="28"/>
      <c r="BY28" s="29"/>
      <c r="BZ28" s="15">
        <f t="shared" si="24"/>
        <v>0</v>
      </c>
      <c r="CA28" s="15">
        <f t="shared" si="25"/>
        <v>0</v>
      </c>
      <c r="CB28" s="8" t="s">
        <v>278</v>
      </c>
      <c r="CC28" s="8" t="s">
        <v>303</v>
      </c>
      <c r="CD28" s="11">
        <v>0</v>
      </c>
      <c r="CE28" s="11">
        <v>10000</v>
      </c>
      <c r="CF28" s="10" t="s">
        <v>321</v>
      </c>
      <c r="CG28" s="11">
        <v>25</v>
      </c>
      <c r="CH28" s="11"/>
      <c r="CI28" s="3"/>
      <c r="CJ28" s="17">
        <v>0.98</v>
      </c>
      <c r="CK28" s="17">
        <f t="shared" si="26"/>
        <v>0.93999399939993999</v>
      </c>
    </row>
    <row r="29" spans="1:89" x14ac:dyDescent="0.35">
      <c r="A29" t="s">
        <v>127</v>
      </c>
      <c r="B29" t="s">
        <v>9</v>
      </c>
      <c r="C29" t="s">
        <v>128</v>
      </c>
      <c r="D29" t="s">
        <v>129</v>
      </c>
      <c r="E29" t="s">
        <v>130</v>
      </c>
      <c r="F29" t="s">
        <v>126</v>
      </c>
      <c r="G29" s="2">
        <v>-11.81733442</v>
      </c>
      <c r="H29" s="2">
        <v>-77.17339115</v>
      </c>
      <c r="I29" s="8">
        <v>298.49200220893238</v>
      </c>
      <c r="J29" s="9">
        <v>1.3</v>
      </c>
      <c r="K29" s="2"/>
      <c r="L29" s="2"/>
      <c r="M29" s="15">
        <f t="shared" si="1"/>
        <v>0</v>
      </c>
      <c r="N29" s="8">
        <v>8.9999999999999993E-3</v>
      </c>
      <c r="O29" s="12">
        <f t="shared" si="42"/>
        <v>9.2385896983770852E-2</v>
      </c>
      <c r="P29" s="15">
        <f t="shared" si="3"/>
        <v>0</v>
      </c>
      <c r="Q29" s="11">
        <f t="shared" si="4"/>
        <v>1251754.4601335935</v>
      </c>
      <c r="R29" s="2"/>
      <c r="S29" s="15">
        <f t="shared" si="5"/>
        <v>0</v>
      </c>
      <c r="T29" s="17">
        <v>0.02</v>
      </c>
      <c r="U29" s="12">
        <f t="shared" si="43"/>
        <v>9.2385896983770852E-2</v>
      </c>
      <c r="V29" s="15">
        <f t="shared" si="7"/>
        <v>0</v>
      </c>
      <c r="W29" s="28"/>
      <c r="X29" s="28"/>
      <c r="Y29" s="29"/>
      <c r="Z29" s="28"/>
      <c r="AA29" s="28"/>
      <c r="AB29" s="29"/>
      <c r="AC29" s="15">
        <f t="shared" si="8"/>
        <v>0</v>
      </c>
      <c r="AD29" s="15">
        <f t="shared" si="9"/>
        <v>0</v>
      </c>
      <c r="AE29" s="8" t="s">
        <v>278</v>
      </c>
      <c r="AF29" s="8" t="s">
        <v>303</v>
      </c>
      <c r="AG29" s="11">
        <v>0</v>
      </c>
      <c r="AH29" s="11">
        <v>10000</v>
      </c>
      <c r="AI29" s="10" t="s">
        <v>321</v>
      </c>
      <c r="AJ29" s="11">
        <v>25</v>
      </c>
      <c r="AK29" s="11"/>
      <c r="AL29" s="3"/>
      <c r="AM29" s="8">
        <f t="shared" si="10"/>
        <v>0.875</v>
      </c>
      <c r="AN29" s="17">
        <f t="shared" si="11"/>
        <v>0.87098709870987101</v>
      </c>
      <c r="AO29" s="17">
        <f t="shared" si="12"/>
        <v>442.76134789367103</v>
      </c>
      <c r="AP29" s="3"/>
      <c r="AQ29" s="15">
        <f t="shared" si="13"/>
        <v>0</v>
      </c>
      <c r="AR29" s="17">
        <v>0.04</v>
      </c>
      <c r="AS29" s="12">
        <f t="shared" si="44"/>
        <v>9.2385896983770852E-2</v>
      </c>
      <c r="AT29" s="15">
        <f t="shared" si="15"/>
        <v>0</v>
      </c>
      <c r="AU29" s="8" t="s">
        <v>278</v>
      </c>
      <c r="AV29" s="8" t="s">
        <v>303</v>
      </c>
      <c r="AW29" s="11">
        <v>0</v>
      </c>
      <c r="AX29" s="11">
        <v>10000</v>
      </c>
      <c r="AY29" s="3"/>
      <c r="AZ29" s="20">
        <f t="shared" si="0"/>
        <v>2.5197548782454443E-6</v>
      </c>
      <c r="BA29" s="11"/>
      <c r="BB29" s="15">
        <f t="shared" si="16"/>
        <v>0</v>
      </c>
      <c r="BC29" s="11">
        <v>25</v>
      </c>
      <c r="BD29" s="11"/>
      <c r="BE29" s="3"/>
      <c r="BF29" s="17">
        <v>100</v>
      </c>
      <c r="BG29" s="8">
        <v>298.49200220893238</v>
      </c>
      <c r="BH29" s="9">
        <v>1.3</v>
      </c>
      <c r="BI29" s="2"/>
      <c r="BJ29" s="2"/>
      <c r="BK29" s="15">
        <f t="shared" si="17"/>
        <v>0</v>
      </c>
      <c r="BL29" s="8">
        <v>8.9999999999999993E-3</v>
      </c>
      <c r="BM29" s="12">
        <f t="shared" si="45"/>
        <v>9.2385896983770852E-2</v>
      </c>
      <c r="BN29" s="15">
        <f t="shared" si="19"/>
        <v>0</v>
      </c>
      <c r="BO29" s="11">
        <f t="shared" si="20"/>
        <v>35719.117274033997</v>
      </c>
      <c r="BP29" s="2"/>
      <c r="BQ29" s="15">
        <f t="shared" si="21"/>
        <v>0</v>
      </c>
      <c r="BR29" s="8">
        <v>3.5000000000000003E-2</v>
      </c>
      <c r="BS29" s="12">
        <f t="shared" si="46"/>
        <v>9.2385896983770852E-2</v>
      </c>
      <c r="BT29" s="15">
        <f t="shared" si="23"/>
        <v>0</v>
      </c>
      <c r="BU29" s="28"/>
      <c r="BV29" s="28"/>
      <c r="BW29" s="29"/>
      <c r="BX29" s="28"/>
      <c r="BY29" s="29"/>
      <c r="BZ29" s="15">
        <f t="shared" si="24"/>
        <v>0</v>
      </c>
      <c r="CA29" s="15">
        <f t="shared" si="25"/>
        <v>0</v>
      </c>
      <c r="CB29" s="8" t="s">
        <v>278</v>
      </c>
      <c r="CC29" s="8" t="s">
        <v>303</v>
      </c>
      <c r="CD29" s="11">
        <v>0</v>
      </c>
      <c r="CE29" s="11">
        <v>10000</v>
      </c>
      <c r="CF29" s="10" t="s">
        <v>321</v>
      </c>
      <c r="CG29" s="11">
        <v>25</v>
      </c>
      <c r="CH29" s="11"/>
      <c r="CI29" s="3"/>
      <c r="CJ29" s="17">
        <v>0.98</v>
      </c>
      <c r="CK29" s="17">
        <f t="shared" si="26"/>
        <v>0.93999399939993999</v>
      </c>
    </row>
    <row r="30" spans="1:89" x14ac:dyDescent="0.35">
      <c r="A30" t="s">
        <v>131</v>
      </c>
      <c r="B30" t="s">
        <v>9</v>
      </c>
      <c r="C30" t="s">
        <v>132</v>
      </c>
      <c r="D30" t="s">
        <v>133</v>
      </c>
      <c r="E30" t="s">
        <v>134</v>
      </c>
      <c r="F30" t="s">
        <v>135</v>
      </c>
      <c r="G30" s="2">
        <v>36.885833669999997</v>
      </c>
      <c r="H30" s="2">
        <v>6.9043777879999997</v>
      </c>
      <c r="I30" s="8">
        <v>298.49200220893238</v>
      </c>
      <c r="J30" s="9">
        <v>1.3</v>
      </c>
      <c r="K30" s="2"/>
      <c r="L30" s="2"/>
      <c r="M30" s="15">
        <f t="shared" si="1"/>
        <v>0</v>
      </c>
      <c r="N30" s="8">
        <v>8.9999999999999993E-3</v>
      </c>
      <c r="O30" s="21"/>
      <c r="P30" s="15">
        <f t="shared" si="3"/>
        <v>0</v>
      </c>
      <c r="Q30" s="11">
        <f t="shared" si="4"/>
        <v>1251754.4601335935</v>
      </c>
      <c r="R30" s="2"/>
      <c r="S30" s="15">
        <f t="shared" si="5"/>
        <v>0</v>
      </c>
      <c r="T30" s="17">
        <v>0.02</v>
      </c>
      <c r="U30" s="21"/>
      <c r="V30" s="15">
        <f t="shared" si="7"/>
        <v>0</v>
      </c>
      <c r="W30" s="28"/>
      <c r="X30" s="28"/>
      <c r="Y30" s="29"/>
      <c r="Z30" s="28"/>
      <c r="AA30" s="28"/>
      <c r="AB30" s="29"/>
      <c r="AC30" s="15">
        <f t="shared" si="8"/>
        <v>0</v>
      </c>
      <c r="AD30" s="15">
        <f t="shared" si="9"/>
        <v>0</v>
      </c>
      <c r="AE30" s="8" t="s">
        <v>278</v>
      </c>
      <c r="AF30" s="8" t="s">
        <v>303</v>
      </c>
      <c r="AG30" s="11">
        <v>0</v>
      </c>
      <c r="AH30" s="11">
        <v>10000</v>
      </c>
      <c r="AI30" s="10" t="s">
        <v>321</v>
      </c>
      <c r="AJ30" s="11">
        <v>25</v>
      </c>
      <c r="AK30" s="11"/>
      <c r="AL30" s="3"/>
      <c r="AM30" s="8">
        <f t="shared" si="10"/>
        <v>0.875</v>
      </c>
      <c r="AN30" s="17">
        <f t="shared" si="11"/>
        <v>0.87098709870987101</v>
      </c>
      <c r="AO30" s="17">
        <f t="shared" si="12"/>
        <v>442.76134789367103</v>
      </c>
      <c r="AP30" s="3"/>
      <c r="AQ30" s="15">
        <f t="shared" si="13"/>
        <v>0</v>
      </c>
      <c r="AR30" s="17">
        <v>0.04</v>
      </c>
      <c r="AS30" s="21"/>
      <c r="AT30" s="15">
        <f t="shared" si="15"/>
        <v>0</v>
      </c>
      <c r="AU30" s="8" t="s">
        <v>278</v>
      </c>
      <c r="AV30" s="8" t="s">
        <v>303</v>
      </c>
      <c r="AW30" s="11">
        <v>0</v>
      </c>
      <c r="AX30" s="11">
        <v>10000</v>
      </c>
      <c r="AY30" s="3"/>
      <c r="AZ30" s="20">
        <f t="shared" si="0"/>
        <v>2.5197548782454443E-6</v>
      </c>
      <c r="BA30" s="11"/>
      <c r="BB30" s="15">
        <f t="shared" si="16"/>
        <v>0</v>
      </c>
      <c r="BC30" s="11">
        <v>25</v>
      </c>
      <c r="BD30" s="11"/>
      <c r="BE30" s="3"/>
      <c r="BF30" s="17">
        <v>100</v>
      </c>
      <c r="BG30" s="8">
        <v>298.49200220893238</v>
      </c>
      <c r="BH30" s="9">
        <v>1.3</v>
      </c>
      <c r="BI30" s="2"/>
      <c r="BJ30" s="2"/>
      <c r="BK30" s="15">
        <f t="shared" si="17"/>
        <v>0</v>
      </c>
      <c r="BL30" s="8">
        <v>8.9999999999999993E-3</v>
      </c>
      <c r="BM30" s="21"/>
      <c r="BN30" s="15">
        <f t="shared" si="19"/>
        <v>0</v>
      </c>
      <c r="BO30" s="11">
        <f t="shared" si="20"/>
        <v>35719.117274033997</v>
      </c>
      <c r="BP30" s="2"/>
      <c r="BQ30" s="15">
        <f t="shared" si="21"/>
        <v>0</v>
      </c>
      <c r="BR30" s="8">
        <v>3.5000000000000003E-2</v>
      </c>
      <c r="BS30" s="21"/>
      <c r="BT30" s="15">
        <f t="shared" si="23"/>
        <v>0</v>
      </c>
      <c r="BU30" s="28"/>
      <c r="BV30" s="28"/>
      <c r="BW30" s="29"/>
      <c r="BX30" s="28"/>
      <c r="BY30" s="29"/>
      <c r="BZ30" s="15">
        <f t="shared" si="24"/>
        <v>0</v>
      </c>
      <c r="CA30" s="15">
        <f t="shared" si="25"/>
        <v>0</v>
      </c>
      <c r="CB30" s="8" t="s">
        <v>278</v>
      </c>
      <c r="CC30" s="8" t="s">
        <v>303</v>
      </c>
      <c r="CD30" s="11">
        <v>0</v>
      </c>
      <c r="CE30" s="11">
        <v>10000</v>
      </c>
      <c r="CF30" s="10" t="s">
        <v>321</v>
      </c>
      <c r="CG30" s="11">
        <v>25</v>
      </c>
      <c r="CH30" s="11"/>
      <c r="CI30" s="3"/>
      <c r="CJ30" s="17">
        <v>0.98</v>
      </c>
      <c r="CK30" s="17">
        <f t="shared" si="26"/>
        <v>0.93999399939993999</v>
      </c>
    </row>
    <row r="31" spans="1:89" x14ac:dyDescent="0.35">
      <c r="A31" t="s">
        <v>136</v>
      </c>
      <c r="B31" t="s">
        <v>9</v>
      </c>
      <c r="C31" t="s">
        <v>137</v>
      </c>
      <c r="D31" t="s">
        <v>138</v>
      </c>
      <c r="E31" t="s">
        <v>139</v>
      </c>
      <c r="F31" t="s">
        <v>140</v>
      </c>
      <c r="G31" s="2">
        <v>14.73659842</v>
      </c>
      <c r="H31" s="2">
        <v>-17.481210319999999</v>
      </c>
      <c r="I31" s="8">
        <v>298.49200220893238</v>
      </c>
      <c r="J31" s="9">
        <v>1.3</v>
      </c>
      <c r="K31" s="2"/>
      <c r="L31" s="2"/>
      <c r="M31" s="15">
        <f t="shared" si="1"/>
        <v>0</v>
      </c>
      <c r="N31" s="8">
        <v>8.9999999999999993E-3</v>
      </c>
      <c r="O31" s="21"/>
      <c r="P31" s="15">
        <f t="shared" si="3"/>
        <v>0</v>
      </c>
      <c r="Q31" s="11">
        <f t="shared" si="4"/>
        <v>1251754.4601335935</v>
      </c>
      <c r="R31" s="2"/>
      <c r="S31" s="15">
        <f t="shared" si="5"/>
        <v>0</v>
      </c>
      <c r="T31" s="17">
        <v>0.02</v>
      </c>
      <c r="U31" s="21"/>
      <c r="V31" s="15">
        <f t="shared" si="7"/>
        <v>0</v>
      </c>
      <c r="W31" s="28"/>
      <c r="X31" s="28"/>
      <c r="Y31" s="29"/>
      <c r="Z31" s="28"/>
      <c r="AA31" s="28"/>
      <c r="AB31" s="29"/>
      <c r="AC31" s="15">
        <f t="shared" si="8"/>
        <v>0</v>
      </c>
      <c r="AD31" s="15">
        <f t="shared" si="9"/>
        <v>0</v>
      </c>
      <c r="AE31" s="8" t="s">
        <v>278</v>
      </c>
      <c r="AF31" s="8" t="s">
        <v>303</v>
      </c>
      <c r="AG31" s="11">
        <v>0</v>
      </c>
      <c r="AH31" s="11">
        <v>10000</v>
      </c>
      <c r="AI31" s="10" t="s">
        <v>321</v>
      </c>
      <c r="AJ31" s="11">
        <v>25</v>
      </c>
      <c r="AK31" s="11"/>
      <c r="AL31" s="3"/>
      <c r="AM31" s="8">
        <f t="shared" si="10"/>
        <v>0.875</v>
      </c>
      <c r="AN31" s="17">
        <f t="shared" si="11"/>
        <v>0.87098709870987101</v>
      </c>
      <c r="AO31" s="17">
        <f t="shared" si="12"/>
        <v>442.76134789367103</v>
      </c>
      <c r="AP31" s="3"/>
      <c r="AQ31" s="15">
        <f t="shared" si="13"/>
        <v>0</v>
      </c>
      <c r="AR31" s="17">
        <v>0.04</v>
      </c>
      <c r="AS31" s="21"/>
      <c r="AT31" s="15">
        <f t="shared" si="15"/>
        <v>0</v>
      </c>
      <c r="AU31" s="8" t="s">
        <v>278</v>
      </c>
      <c r="AV31" s="8" t="s">
        <v>303</v>
      </c>
      <c r="AW31" s="11">
        <v>0</v>
      </c>
      <c r="AX31" s="11">
        <v>10000</v>
      </c>
      <c r="AY31" s="3"/>
      <c r="AZ31" s="20">
        <f t="shared" si="0"/>
        <v>2.5197548782454443E-6</v>
      </c>
      <c r="BA31" s="11"/>
      <c r="BB31" s="15">
        <f t="shared" si="16"/>
        <v>0</v>
      </c>
      <c r="BC31" s="11">
        <v>25</v>
      </c>
      <c r="BD31" s="11"/>
      <c r="BE31" s="3"/>
      <c r="BF31" s="17">
        <v>100</v>
      </c>
      <c r="BG31" s="8">
        <v>298.49200220893238</v>
      </c>
      <c r="BH31" s="9">
        <v>1.3</v>
      </c>
      <c r="BI31" s="2"/>
      <c r="BJ31" s="2"/>
      <c r="BK31" s="15">
        <f t="shared" si="17"/>
        <v>0</v>
      </c>
      <c r="BL31" s="8">
        <v>8.9999999999999993E-3</v>
      </c>
      <c r="BM31" s="21"/>
      <c r="BN31" s="15">
        <f t="shared" si="19"/>
        <v>0</v>
      </c>
      <c r="BO31" s="11">
        <f t="shared" si="20"/>
        <v>35719.117274033997</v>
      </c>
      <c r="BP31" s="2"/>
      <c r="BQ31" s="15">
        <f t="shared" si="21"/>
        <v>0</v>
      </c>
      <c r="BR31" s="8">
        <v>3.5000000000000003E-2</v>
      </c>
      <c r="BS31" s="21"/>
      <c r="BT31" s="15">
        <f t="shared" si="23"/>
        <v>0</v>
      </c>
      <c r="BU31" s="28"/>
      <c r="BV31" s="28"/>
      <c r="BW31" s="29"/>
      <c r="BX31" s="28"/>
      <c r="BY31" s="29"/>
      <c r="BZ31" s="15">
        <f t="shared" si="24"/>
        <v>0</v>
      </c>
      <c r="CA31" s="15">
        <f t="shared" si="25"/>
        <v>0</v>
      </c>
      <c r="CB31" s="8" t="s">
        <v>278</v>
      </c>
      <c r="CC31" s="8" t="s">
        <v>303</v>
      </c>
      <c r="CD31" s="11">
        <v>0</v>
      </c>
      <c r="CE31" s="11">
        <v>10000</v>
      </c>
      <c r="CF31" s="10" t="s">
        <v>321</v>
      </c>
      <c r="CG31" s="11">
        <v>25</v>
      </c>
      <c r="CH31" s="11"/>
      <c r="CI31" s="3"/>
      <c r="CJ31" s="17">
        <v>0.98</v>
      </c>
      <c r="CK31" s="17">
        <f t="shared" si="26"/>
        <v>0.93999399939993999</v>
      </c>
    </row>
    <row r="32" spans="1:89" x14ac:dyDescent="0.35">
      <c r="A32" t="s">
        <v>141</v>
      </c>
      <c r="B32" t="s">
        <v>9</v>
      </c>
      <c r="C32" t="s">
        <v>142</v>
      </c>
      <c r="D32" t="s">
        <v>143</v>
      </c>
      <c r="E32" t="s">
        <v>144</v>
      </c>
      <c r="F32" t="s">
        <v>140</v>
      </c>
      <c r="G32" s="2">
        <v>6.4294702499999996</v>
      </c>
      <c r="H32" s="2">
        <v>3.4963682029999998</v>
      </c>
      <c r="I32" s="8">
        <v>298.49200220893238</v>
      </c>
      <c r="J32" s="9">
        <v>1.3</v>
      </c>
      <c r="K32" s="2"/>
      <c r="L32" s="2"/>
      <c r="M32" s="15">
        <f t="shared" si="1"/>
        <v>0</v>
      </c>
      <c r="N32" s="8">
        <v>8.9999999999999993E-3</v>
      </c>
      <c r="O32" s="21"/>
      <c r="P32" s="15">
        <f t="shared" si="3"/>
        <v>0</v>
      </c>
      <c r="Q32" s="11">
        <f t="shared" si="4"/>
        <v>1251754.4601335935</v>
      </c>
      <c r="R32" s="2"/>
      <c r="S32" s="15">
        <f t="shared" si="5"/>
        <v>0</v>
      </c>
      <c r="T32" s="17">
        <v>0.02</v>
      </c>
      <c r="U32" s="21"/>
      <c r="V32" s="15">
        <f t="shared" si="7"/>
        <v>0</v>
      </c>
      <c r="W32" s="28"/>
      <c r="X32" s="28"/>
      <c r="Y32" s="29"/>
      <c r="Z32" s="28"/>
      <c r="AA32" s="28"/>
      <c r="AB32" s="29"/>
      <c r="AC32" s="15">
        <f t="shared" si="8"/>
        <v>0</v>
      </c>
      <c r="AD32" s="15">
        <f t="shared" si="9"/>
        <v>0</v>
      </c>
      <c r="AE32" s="8" t="s">
        <v>278</v>
      </c>
      <c r="AF32" s="8" t="s">
        <v>303</v>
      </c>
      <c r="AG32" s="11">
        <v>0</v>
      </c>
      <c r="AH32" s="11">
        <v>10000</v>
      </c>
      <c r="AI32" s="10" t="s">
        <v>321</v>
      </c>
      <c r="AJ32" s="11">
        <v>25</v>
      </c>
      <c r="AK32" s="11"/>
      <c r="AL32" s="3"/>
      <c r="AM32" s="8">
        <f t="shared" si="10"/>
        <v>0.875</v>
      </c>
      <c r="AN32" s="17">
        <f t="shared" si="11"/>
        <v>0.87098709870987101</v>
      </c>
      <c r="AO32" s="17">
        <f t="shared" si="12"/>
        <v>442.76134789367103</v>
      </c>
      <c r="AP32" s="3"/>
      <c r="AQ32" s="15">
        <f t="shared" si="13"/>
        <v>0</v>
      </c>
      <c r="AR32" s="17">
        <v>0.04</v>
      </c>
      <c r="AS32" s="21"/>
      <c r="AT32" s="15">
        <f t="shared" si="15"/>
        <v>0</v>
      </c>
      <c r="AU32" s="8" t="s">
        <v>278</v>
      </c>
      <c r="AV32" s="8" t="s">
        <v>303</v>
      </c>
      <c r="AW32" s="11">
        <v>0</v>
      </c>
      <c r="AX32" s="11">
        <v>10000</v>
      </c>
      <c r="AY32" s="3"/>
      <c r="AZ32" s="20">
        <f t="shared" si="0"/>
        <v>2.5197548782454443E-6</v>
      </c>
      <c r="BA32" s="11"/>
      <c r="BB32" s="15">
        <f t="shared" si="16"/>
        <v>0</v>
      </c>
      <c r="BC32" s="11">
        <v>25</v>
      </c>
      <c r="BD32" s="11"/>
      <c r="BE32" s="3"/>
      <c r="BF32" s="17">
        <v>100</v>
      </c>
      <c r="BG32" s="8">
        <v>298.49200220893238</v>
      </c>
      <c r="BH32" s="9">
        <v>1.3</v>
      </c>
      <c r="BI32" s="2"/>
      <c r="BJ32" s="2"/>
      <c r="BK32" s="15">
        <f t="shared" si="17"/>
        <v>0</v>
      </c>
      <c r="BL32" s="8">
        <v>8.9999999999999993E-3</v>
      </c>
      <c r="BM32" s="21"/>
      <c r="BN32" s="15">
        <f t="shared" si="19"/>
        <v>0</v>
      </c>
      <c r="BO32" s="11">
        <f t="shared" si="20"/>
        <v>35719.117274033997</v>
      </c>
      <c r="BP32" s="2"/>
      <c r="BQ32" s="15">
        <f t="shared" si="21"/>
        <v>0</v>
      </c>
      <c r="BR32" s="8">
        <v>3.5000000000000003E-2</v>
      </c>
      <c r="BS32" s="21"/>
      <c r="BT32" s="15">
        <f t="shared" si="23"/>
        <v>0</v>
      </c>
      <c r="BU32" s="28"/>
      <c r="BV32" s="28"/>
      <c r="BW32" s="29"/>
      <c r="BX32" s="28"/>
      <c r="BY32" s="29"/>
      <c r="BZ32" s="15">
        <f t="shared" si="24"/>
        <v>0</v>
      </c>
      <c r="CA32" s="15">
        <f t="shared" si="25"/>
        <v>0</v>
      </c>
      <c r="CB32" s="8" t="s">
        <v>278</v>
      </c>
      <c r="CC32" s="8" t="s">
        <v>303</v>
      </c>
      <c r="CD32" s="11">
        <v>0</v>
      </c>
      <c r="CE32" s="11">
        <v>10000</v>
      </c>
      <c r="CF32" s="10" t="s">
        <v>321</v>
      </c>
      <c r="CG32" s="11">
        <v>25</v>
      </c>
      <c r="CH32" s="11"/>
      <c r="CI32" s="3"/>
      <c r="CJ32" s="17">
        <v>0.98</v>
      </c>
      <c r="CK32" s="17">
        <f t="shared" si="26"/>
        <v>0.93999399939993999</v>
      </c>
    </row>
    <row r="33" spans="1:89" x14ac:dyDescent="0.35">
      <c r="A33" t="s">
        <v>145</v>
      </c>
      <c r="B33" t="s">
        <v>9</v>
      </c>
      <c r="C33" t="s">
        <v>146</v>
      </c>
      <c r="D33" t="s">
        <v>147</v>
      </c>
      <c r="E33" t="s">
        <v>148</v>
      </c>
      <c r="F33" t="s">
        <v>149</v>
      </c>
      <c r="G33" s="2">
        <v>-6.118802198</v>
      </c>
      <c r="H33" s="2">
        <v>12.33208099</v>
      </c>
      <c r="I33" s="8">
        <v>298.49200220893238</v>
      </c>
      <c r="J33" s="9">
        <v>1.3</v>
      </c>
      <c r="K33" s="2"/>
      <c r="L33" s="2"/>
      <c r="M33" s="15">
        <f t="shared" si="1"/>
        <v>0</v>
      </c>
      <c r="N33" s="8">
        <v>8.9999999999999993E-3</v>
      </c>
      <c r="O33" s="21"/>
      <c r="P33" s="15">
        <f t="shared" si="3"/>
        <v>0</v>
      </c>
      <c r="Q33" s="11">
        <f t="shared" si="4"/>
        <v>1251754.4601335935</v>
      </c>
      <c r="R33" s="2"/>
      <c r="S33" s="15">
        <f t="shared" si="5"/>
        <v>0</v>
      </c>
      <c r="T33" s="17">
        <v>0.02</v>
      </c>
      <c r="U33" s="21"/>
      <c r="V33" s="15">
        <f t="shared" si="7"/>
        <v>0</v>
      </c>
      <c r="W33" s="28"/>
      <c r="X33" s="28"/>
      <c r="Y33" s="29"/>
      <c r="Z33" s="28"/>
      <c r="AA33" s="28"/>
      <c r="AB33" s="29"/>
      <c r="AC33" s="15">
        <f t="shared" si="8"/>
        <v>0</v>
      </c>
      <c r="AD33" s="15">
        <f t="shared" si="9"/>
        <v>0</v>
      </c>
      <c r="AE33" s="8" t="s">
        <v>278</v>
      </c>
      <c r="AF33" s="8" t="s">
        <v>303</v>
      </c>
      <c r="AG33" s="11">
        <v>0</v>
      </c>
      <c r="AH33" s="11">
        <v>10000</v>
      </c>
      <c r="AI33" s="10" t="s">
        <v>321</v>
      </c>
      <c r="AJ33" s="11">
        <v>25</v>
      </c>
      <c r="AK33" s="11"/>
      <c r="AL33" s="3"/>
      <c r="AM33" s="8">
        <f t="shared" si="10"/>
        <v>0.875</v>
      </c>
      <c r="AN33" s="17">
        <f t="shared" si="11"/>
        <v>0.87098709870987101</v>
      </c>
      <c r="AO33" s="17">
        <f t="shared" si="12"/>
        <v>442.76134789367103</v>
      </c>
      <c r="AP33" s="3"/>
      <c r="AQ33" s="15">
        <f t="shared" si="13"/>
        <v>0</v>
      </c>
      <c r="AR33" s="17">
        <v>0.04</v>
      </c>
      <c r="AS33" s="21"/>
      <c r="AT33" s="15">
        <f t="shared" si="15"/>
        <v>0</v>
      </c>
      <c r="AU33" s="8" t="s">
        <v>278</v>
      </c>
      <c r="AV33" s="8" t="s">
        <v>303</v>
      </c>
      <c r="AW33" s="11">
        <v>0</v>
      </c>
      <c r="AX33" s="11">
        <v>10000</v>
      </c>
      <c r="AY33" s="3"/>
      <c r="AZ33" s="20">
        <f t="shared" si="0"/>
        <v>2.5197548782454443E-6</v>
      </c>
      <c r="BA33" s="11"/>
      <c r="BB33" s="15">
        <f t="shared" si="16"/>
        <v>0</v>
      </c>
      <c r="BC33" s="11">
        <v>25</v>
      </c>
      <c r="BD33" s="11"/>
      <c r="BE33" s="3"/>
      <c r="BF33" s="17">
        <v>100</v>
      </c>
      <c r="BG33" s="8">
        <v>298.49200220893238</v>
      </c>
      <c r="BH33" s="9">
        <v>1.3</v>
      </c>
      <c r="BI33" s="2"/>
      <c r="BJ33" s="2"/>
      <c r="BK33" s="15">
        <f t="shared" si="17"/>
        <v>0</v>
      </c>
      <c r="BL33" s="8">
        <v>8.9999999999999993E-3</v>
      </c>
      <c r="BM33" s="21"/>
      <c r="BN33" s="15">
        <f t="shared" si="19"/>
        <v>0</v>
      </c>
      <c r="BO33" s="11">
        <f t="shared" si="20"/>
        <v>35719.117274033997</v>
      </c>
      <c r="BP33" s="2"/>
      <c r="BQ33" s="15">
        <f t="shared" si="21"/>
        <v>0</v>
      </c>
      <c r="BR33" s="8">
        <v>3.5000000000000003E-2</v>
      </c>
      <c r="BS33" s="21"/>
      <c r="BT33" s="15">
        <f t="shared" si="23"/>
        <v>0</v>
      </c>
      <c r="BU33" s="28"/>
      <c r="BV33" s="28"/>
      <c r="BW33" s="29"/>
      <c r="BX33" s="28"/>
      <c r="BY33" s="29"/>
      <c r="BZ33" s="15">
        <f t="shared" si="24"/>
        <v>0</v>
      </c>
      <c r="CA33" s="15">
        <f t="shared" si="25"/>
        <v>0</v>
      </c>
      <c r="CB33" s="8" t="s">
        <v>278</v>
      </c>
      <c r="CC33" s="8" t="s">
        <v>303</v>
      </c>
      <c r="CD33" s="11">
        <v>0</v>
      </c>
      <c r="CE33" s="11">
        <v>10000</v>
      </c>
      <c r="CF33" s="10" t="s">
        <v>321</v>
      </c>
      <c r="CG33" s="11">
        <v>25</v>
      </c>
      <c r="CH33" s="11"/>
      <c r="CI33" s="3"/>
      <c r="CJ33" s="17">
        <v>0.98</v>
      </c>
      <c r="CK33" s="17">
        <f t="shared" si="26"/>
        <v>0.93999399939993999</v>
      </c>
    </row>
    <row r="34" spans="1:89" x14ac:dyDescent="0.35">
      <c r="A34" t="s">
        <v>150</v>
      </c>
      <c r="B34" t="s">
        <v>9</v>
      </c>
      <c r="C34" t="s">
        <v>151</v>
      </c>
      <c r="D34" t="s">
        <v>152</v>
      </c>
      <c r="E34" t="s">
        <v>153</v>
      </c>
      <c r="F34" t="s">
        <v>154</v>
      </c>
      <c r="G34" s="2">
        <v>-33.731549340000001</v>
      </c>
      <c r="H34" s="2">
        <v>18.4458488</v>
      </c>
      <c r="I34" s="8">
        <v>298.49200220893238</v>
      </c>
      <c r="J34" s="9">
        <v>1.3</v>
      </c>
      <c r="K34" s="2"/>
      <c r="L34" s="2"/>
      <c r="M34" s="15">
        <f t="shared" si="1"/>
        <v>0</v>
      </c>
      <c r="N34" s="8">
        <v>8.9999999999999993E-3</v>
      </c>
      <c r="O34" s="21"/>
      <c r="P34" s="15">
        <f t="shared" si="3"/>
        <v>0</v>
      </c>
      <c r="Q34" s="11">
        <f t="shared" si="4"/>
        <v>1251754.4601335935</v>
      </c>
      <c r="R34" s="2"/>
      <c r="S34" s="15">
        <f t="shared" si="5"/>
        <v>0</v>
      </c>
      <c r="T34" s="17">
        <v>0.02</v>
      </c>
      <c r="U34" s="21"/>
      <c r="V34" s="15">
        <f t="shared" si="7"/>
        <v>0</v>
      </c>
      <c r="W34" s="28"/>
      <c r="X34" s="28"/>
      <c r="Y34" s="29"/>
      <c r="Z34" s="28"/>
      <c r="AA34" s="28"/>
      <c r="AB34" s="29"/>
      <c r="AC34" s="15">
        <f t="shared" si="8"/>
        <v>0</v>
      </c>
      <c r="AD34" s="15">
        <f t="shared" si="9"/>
        <v>0</v>
      </c>
      <c r="AE34" s="8" t="s">
        <v>278</v>
      </c>
      <c r="AF34" s="8" t="s">
        <v>303</v>
      </c>
      <c r="AG34" s="11">
        <v>0</v>
      </c>
      <c r="AH34" s="11">
        <v>10000</v>
      </c>
      <c r="AI34" s="10" t="s">
        <v>321</v>
      </c>
      <c r="AJ34" s="11">
        <v>25</v>
      </c>
      <c r="AK34" s="11"/>
      <c r="AL34" s="3"/>
      <c r="AM34" s="8">
        <f t="shared" si="10"/>
        <v>0.875</v>
      </c>
      <c r="AN34" s="17">
        <f t="shared" si="11"/>
        <v>0.87098709870987101</v>
      </c>
      <c r="AO34" s="17">
        <f t="shared" si="12"/>
        <v>442.76134789367103</v>
      </c>
      <c r="AP34" s="3"/>
      <c r="AQ34" s="15">
        <f t="shared" si="13"/>
        <v>0</v>
      </c>
      <c r="AR34" s="17">
        <v>0.04</v>
      </c>
      <c r="AS34" s="21"/>
      <c r="AT34" s="15">
        <f t="shared" si="15"/>
        <v>0</v>
      </c>
      <c r="AU34" s="8" t="s">
        <v>278</v>
      </c>
      <c r="AV34" s="8" t="s">
        <v>303</v>
      </c>
      <c r="AW34" s="11">
        <v>0</v>
      </c>
      <c r="AX34" s="11">
        <v>10000</v>
      </c>
      <c r="AY34" s="3"/>
      <c r="AZ34" s="20">
        <f t="shared" si="0"/>
        <v>2.5197548782454443E-6</v>
      </c>
      <c r="BA34" s="11"/>
      <c r="BB34" s="15">
        <f t="shared" si="16"/>
        <v>0</v>
      </c>
      <c r="BC34" s="11">
        <v>25</v>
      </c>
      <c r="BD34" s="11"/>
      <c r="BE34" s="3"/>
      <c r="BF34" s="17">
        <v>100</v>
      </c>
      <c r="BG34" s="8">
        <v>298.49200220893238</v>
      </c>
      <c r="BH34" s="9">
        <v>1.3</v>
      </c>
      <c r="BI34" s="2"/>
      <c r="BJ34" s="2"/>
      <c r="BK34" s="15">
        <f t="shared" si="17"/>
        <v>0</v>
      </c>
      <c r="BL34" s="8">
        <v>8.9999999999999993E-3</v>
      </c>
      <c r="BM34" s="21"/>
      <c r="BN34" s="15">
        <f t="shared" si="19"/>
        <v>0</v>
      </c>
      <c r="BO34" s="11">
        <f t="shared" si="20"/>
        <v>35719.117274033997</v>
      </c>
      <c r="BP34" s="2"/>
      <c r="BQ34" s="15">
        <f t="shared" si="21"/>
        <v>0</v>
      </c>
      <c r="BR34" s="8">
        <v>3.5000000000000003E-2</v>
      </c>
      <c r="BS34" s="21"/>
      <c r="BT34" s="15">
        <f t="shared" si="23"/>
        <v>0</v>
      </c>
      <c r="BU34" s="28"/>
      <c r="BV34" s="28"/>
      <c r="BW34" s="29"/>
      <c r="BX34" s="28"/>
      <c r="BY34" s="29"/>
      <c r="BZ34" s="15">
        <f t="shared" si="24"/>
        <v>0</v>
      </c>
      <c r="CA34" s="15">
        <f t="shared" si="25"/>
        <v>0</v>
      </c>
      <c r="CB34" s="8" t="s">
        <v>278</v>
      </c>
      <c r="CC34" s="8" t="s">
        <v>303</v>
      </c>
      <c r="CD34" s="11">
        <v>0</v>
      </c>
      <c r="CE34" s="11">
        <v>10000</v>
      </c>
      <c r="CF34" s="10" t="s">
        <v>321</v>
      </c>
      <c r="CG34" s="11">
        <v>25</v>
      </c>
      <c r="CH34" s="11"/>
      <c r="CI34" s="3"/>
      <c r="CJ34" s="17">
        <v>0.98</v>
      </c>
      <c r="CK34" s="17">
        <f t="shared" si="26"/>
        <v>0.93999399939993999</v>
      </c>
    </row>
    <row r="35" spans="1:89" x14ac:dyDescent="0.35">
      <c r="A35" t="s">
        <v>155</v>
      </c>
      <c r="B35" t="s">
        <v>9</v>
      </c>
      <c r="C35" t="s">
        <v>156</v>
      </c>
      <c r="D35" t="s">
        <v>157</v>
      </c>
      <c r="E35" t="s">
        <v>158</v>
      </c>
      <c r="F35" t="s">
        <v>159</v>
      </c>
      <c r="G35" s="2">
        <v>-9.9692840890000003</v>
      </c>
      <c r="H35" s="2">
        <v>39.704937809999997</v>
      </c>
      <c r="I35" s="8">
        <v>298.49200220893238</v>
      </c>
      <c r="J35" s="9">
        <v>1.3</v>
      </c>
      <c r="K35" s="2"/>
      <c r="L35" s="2"/>
      <c r="M35" s="15">
        <f t="shared" si="1"/>
        <v>0</v>
      </c>
      <c r="N35" s="8">
        <v>8.9999999999999993E-3</v>
      </c>
      <c r="O35" s="21"/>
      <c r="P35" s="15">
        <f t="shared" si="3"/>
        <v>0</v>
      </c>
      <c r="Q35" s="11">
        <f t="shared" si="4"/>
        <v>1251754.4601335935</v>
      </c>
      <c r="R35" s="2"/>
      <c r="S35" s="15">
        <f t="shared" si="5"/>
        <v>0</v>
      </c>
      <c r="T35" s="17">
        <v>0.02</v>
      </c>
      <c r="U35" s="21"/>
      <c r="V35" s="15">
        <f t="shared" si="7"/>
        <v>0</v>
      </c>
      <c r="W35" s="28"/>
      <c r="X35" s="28"/>
      <c r="Y35" s="29"/>
      <c r="Z35" s="28"/>
      <c r="AA35" s="28"/>
      <c r="AB35" s="29"/>
      <c r="AC35" s="15">
        <f t="shared" si="8"/>
        <v>0</v>
      </c>
      <c r="AD35" s="15">
        <f t="shared" si="9"/>
        <v>0</v>
      </c>
      <c r="AE35" s="8" t="s">
        <v>278</v>
      </c>
      <c r="AF35" s="8" t="s">
        <v>303</v>
      </c>
      <c r="AG35" s="11">
        <v>0</v>
      </c>
      <c r="AH35" s="11">
        <v>10000</v>
      </c>
      <c r="AI35" s="10" t="s">
        <v>321</v>
      </c>
      <c r="AJ35" s="11">
        <v>25</v>
      </c>
      <c r="AK35" s="11"/>
      <c r="AL35" s="3"/>
      <c r="AM35" s="8">
        <f t="shared" si="10"/>
        <v>0.875</v>
      </c>
      <c r="AN35" s="17">
        <f t="shared" si="11"/>
        <v>0.87098709870987101</v>
      </c>
      <c r="AO35" s="17">
        <f t="shared" si="12"/>
        <v>442.76134789367103</v>
      </c>
      <c r="AP35" s="3"/>
      <c r="AQ35" s="15">
        <f t="shared" si="13"/>
        <v>0</v>
      </c>
      <c r="AR35" s="17">
        <v>0.04</v>
      </c>
      <c r="AS35" s="21"/>
      <c r="AT35" s="15">
        <f t="shared" si="15"/>
        <v>0</v>
      </c>
      <c r="AU35" s="8" t="s">
        <v>278</v>
      </c>
      <c r="AV35" s="8" t="s">
        <v>303</v>
      </c>
      <c r="AW35" s="11">
        <v>0</v>
      </c>
      <c r="AX35" s="11">
        <v>10000</v>
      </c>
      <c r="AY35" s="3"/>
      <c r="AZ35" s="20">
        <f t="shared" si="0"/>
        <v>2.5197548782454443E-6</v>
      </c>
      <c r="BA35" s="11"/>
      <c r="BB35" s="15">
        <f t="shared" si="16"/>
        <v>0</v>
      </c>
      <c r="BC35" s="11">
        <v>25</v>
      </c>
      <c r="BD35" s="11"/>
      <c r="BE35" s="3"/>
      <c r="BF35" s="17">
        <v>100</v>
      </c>
      <c r="BG35" s="8">
        <v>298.49200220893238</v>
      </c>
      <c r="BH35" s="9">
        <v>1.3</v>
      </c>
      <c r="BI35" s="2"/>
      <c r="BJ35" s="2"/>
      <c r="BK35" s="15">
        <f t="shared" si="17"/>
        <v>0</v>
      </c>
      <c r="BL35" s="8">
        <v>8.9999999999999993E-3</v>
      </c>
      <c r="BM35" s="21"/>
      <c r="BN35" s="15">
        <f t="shared" si="19"/>
        <v>0</v>
      </c>
      <c r="BO35" s="11">
        <f t="shared" si="20"/>
        <v>35719.117274033997</v>
      </c>
      <c r="BP35" s="2"/>
      <c r="BQ35" s="15">
        <f t="shared" si="21"/>
        <v>0</v>
      </c>
      <c r="BR35" s="8">
        <v>3.5000000000000003E-2</v>
      </c>
      <c r="BS35" s="21"/>
      <c r="BT35" s="15">
        <f t="shared" si="23"/>
        <v>0</v>
      </c>
      <c r="BU35" s="28"/>
      <c r="BV35" s="28"/>
      <c r="BW35" s="29"/>
      <c r="BX35" s="28"/>
      <c r="BY35" s="29"/>
      <c r="BZ35" s="15">
        <f t="shared" si="24"/>
        <v>0</v>
      </c>
      <c r="CA35" s="15">
        <f t="shared" si="25"/>
        <v>0</v>
      </c>
      <c r="CB35" s="8" t="s">
        <v>278</v>
      </c>
      <c r="CC35" s="8" t="s">
        <v>303</v>
      </c>
      <c r="CD35" s="11">
        <v>0</v>
      </c>
      <c r="CE35" s="11">
        <v>10000</v>
      </c>
      <c r="CF35" s="10" t="s">
        <v>321</v>
      </c>
      <c r="CG35" s="11">
        <v>25</v>
      </c>
      <c r="CH35" s="11"/>
      <c r="CI35" s="3"/>
      <c r="CJ35" s="17">
        <v>0.98</v>
      </c>
      <c r="CK35" s="17">
        <f t="shared" si="26"/>
        <v>0.93999399939993999</v>
      </c>
    </row>
    <row r="36" spans="1:89" x14ac:dyDescent="0.35">
      <c r="A36" t="s">
        <v>160</v>
      </c>
      <c r="B36" t="s">
        <v>9</v>
      </c>
      <c r="C36" t="s">
        <v>161</v>
      </c>
      <c r="D36" t="s">
        <v>162</v>
      </c>
      <c r="E36" t="s">
        <v>163</v>
      </c>
      <c r="F36" t="s">
        <v>135</v>
      </c>
      <c r="G36" s="2">
        <v>29.916288659999999</v>
      </c>
      <c r="H36" s="2">
        <v>32.449177310000003</v>
      </c>
      <c r="I36" s="8">
        <v>298.49200220893238</v>
      </c>
      <c r="J36" s="9">
        <v>1.3</v>
      </c>
      <c r="K36" s="2"/>
      <c r="L36" s="2"/>
      <c r="M36" s="15">
        <f t="shared" si="1"/>
        <v>0</v>
      </c>
      <c r="N36" s="8">
        <v>8.9999999999999993E-3</v>
      </c>
      <c r="O36" s="21"/>
      <c r="P36" s="15">
        <f t="shared" si="3"/>
        <v>0</v>
      </c>
      <c r="Q36" s="11">
        <f t="shared" si="4"/>
        <v>1251754.4601335935</v>
      </c>
      <c r="R36" s="2"/>
      <c r="S36" s="15">
        <f t="shared" si="5"/>
        <v>0</v>
      </c>
      <c r="T36" s="17">
        <v>0.02</v>
      </c>
      <c r="U36" s="21"/>
      <c r="V36" s="15">
        <f t="shared" si="7"/>
        <v>0</v>
      </c>
      <c r="W36" s="28"/>
      <c r="X36" s="28"/>
      <c r="Y36" s="29"/>
      <c r="Z36" s="28"/>
      <c r="AA36" s="28"/>
      <c r="AB36" s="29"/>
      <c r="AC36" s="15">
        <f t="shared" si="8"/>
        <v>0</v>
      </c>
      <c r="AD36" s="15">
        <f t="shared" si="9"/>
        <v>0</v>
      </c>
      <c r="AE36" s="8" t="s">
        <v>278</v>
      </c>
      <c r="AF36" s="8" t="s">
        <v>303</v>
      </c>
      <c r="AG36" s="11">
        <v>0</v>
      </c>
      <c r="AH36" s="11">
        <v>10000</v>
      </c>
      <c r="AI36" s="10" t="s">
        <v>321</v>
      </c>
      <c r="AJ36" s="11">
        <v>25</v>
      </c>
      <c r="AK36" s="11"/>
      <c r="AL36" s="3"/>
      <c r="AM36" s="8">
        <f t="shared" si="10"/>
        <v>0.875</v>
      </c>
      <c r="AN36" s="17">
        <f t="shared" si="11"/>
        <v>0.87098709870987101</v>
      </c>
      <c r="AO36" s="17">
        <f t="shared" si="12"/>
        <v>442.76134789367103</v>
      </c>
      <c r="AP36" s="3"/>
      <c r="AQ36" s="15">
        <f t="shared" si="13"/>
        <v>0</v>
      </c>
      <c r="AR36" s="17">
        <v>0.04</v>
      </c>
      <c r="AS36" s="21"/>
      <c r="AT36" s="15">
        <f t="shared" si="15"/>
        <v>0</v>
      </c>
      <c r="AU36" s="8" t="s">
        <v>278</v>
      </c>
      <c r="AV36" s="8" t="s">
        <v>303</v>
      </c>
      <c r="AW36" s="11">
        <v>0</v>
      </c>
      <c r="AX36" s="11">
        <v>10000</v>
      </c>
      <c r="AY36" s="3"/>
      <c r="AZ36" s="20">
        <f t="shared" si="0"/>
        <v>2.5197548782454443E-6</v>
      </c>
      <c r="BA36" s="11"/>
      <c r="BB36" s="15">
        <f t="shared" si="16"/>
        <v>0</v>
      </c>
      <c r="BC36" s="11">
        <v>25</v>
      </c>
      <c r="BD36" s="11"/>
      <c r="BE36" s="3"/>
      <c r="BF36" s="17">
        <v>100</v>
      </c>
      <c r="BG36" s="8">
        <v>298.49200220893238</v>
      </c>
      <c r="BH36" s="9">
        <v>1.3</v>
      </c>
      <c r="BI36" s="2"/>
      <c r="BJ36" s="2"/>
      <c r="BK36" s="15">
        <f t="shared" si="17"/>
        <v>0</v>
      </c>
      <c r="BL36" s="8">
        <v>8.9999999999999993E-3</v>
      </c>
      <c r="BM36" s="21"/>
      <c r="BN36" s="15">
        <f t="shared" si="19"/>
        <v>0</v>
      </c>
      <c r="BO36" s="11">
        <f t="shared" si="20"/>
        <v>35719.117274033997</v>
      </c>
      <c r="BP36" s="2"/>
      <c r="BQ36" s="15">
        <f t="shared" si="21"/>
        <v>0</v>
      </c>
      <c r="BR36" s="8">
        <v>3.5000000000000003E-2</v>
      </c>
      <c r="BS36" s="21"/>
      <c r="BT36" s="15">
        <f t="shared" si="23"/>
        <v>0</v>
      </c>
      <c r="BU36" s="28"/>
      <c r="BV36" s="28"/>
      <c r="BW36" s="29"/>
      <c r="BX36" s="28"/>
      <c r="BY36" s="29"/>
      <c r="BZ36" s="15">
        <f t="shared" si="24"/>
        <v>0</v>
      </c>
      <c r="CA36" s="15">
        <f t="shared" si="25"/>
        <v>0</v>
      </c>
      <c r="CB36" s="8" t="s">
        <v>278</v>
      </c>
      <c r="CC36" s="8" t="s">
        <v>303</v>
      </c>
      <c r="CD36" s="11">
        <v>0</v>
      </c>
      <c r="CE36" s="11">
        <v>10000</v>
      </c>
      <c r="CF36" s="10" t="s">
        <v>321</v>
      </c>
      <c r="CG36" s="11">
        <v>25</v>
      </c>
      <c r="CH36" s="11"/>
      <c r="CI36" s="3"/>
      <c r="CJ36" s="17">
        <v>0.98</v>
      </c>
      <c r="CK36" s="17">
        <f t="shared" si="26"/>
        <v>0.93999399939993999</v>
      </c>
    </row>
    <row r="37" spans="1:89" x14ac:dyDescent="0.35">
      <c r="A37" t="s">
        <v>164</v>
      </c>
      <c r="B37" t="s">
        <v>9</v>
      </c>
      <c r="C37" t="s">
        <v>165</v>
      </c>
      <c r="D37" t="s">
        <v>166</v>
      </c>
      <c r="E37" t="s">
        <v>167</v>
      </c>
      <c r="F37" t="s">
        <v>86</v>
      </c>
      <c r="G37" s="2">
        <v>19.735625450000001</v>
      </c>
      <c r="H37" s="2">
        <v>-156.01238409999999</v>
      </c>
      <c r="I37" s="8">
        <v>298.49200220893238</v>
      </c>
      <c r="J37" s="9">
        <v>1.3</v>
      </c>
      <c r="K37" s="2"/>
      <c r="L37" s="2"/>
      <c r="M37" s="15">
        <f t="shared" si="1"/>
        <v>0</v>
      </c>
      <c r="N37" s="8">
        <v>8.9999999999999993E-3</v>
      </c>
      <c r="O37" s="12">
        <f>$K$51</f>
        <v>1.3374192380309164</v>
      </c>
      <c r="P37" s="15">
        <f t="shared" si="3"/>
        <v>0</v>
      </c>
      <c r="Q37" s="11">
        <f t="shared" si="4"/>
        <v>1251754.4601335935</v>
      </c>
      <c r="R37" s="2"/>
      <c r="S37" s="15">
        <f t="shared" si="5"/>
        <v>0</v>
      </c>
      <c r="T37" s="17">
        <v>0.02</v>
      </c>
      <c r="U37" s="12">
        <f>$K$51</f>
        <v>1.3374192380309164</v>
      </c>
      <c r="V37" s="15">
        <f t="shared" si="7"/>
        <v>0</v>
      </c>
      <c r="W37" s="28"/>
      <c r="X37" s="28"/>
      <c r="Y37" s="29"/>
      <c r="Z37" s="28"/>
      <c r="AA37" s="28"/>
      <c r="AB37" s="29"/>
      <c r="AC37" s="15">
        <f t="shared" si="8"/>
        <v>0</v>
      </c>
      <c r="AD37" s="15">
        <f t="shared" si="9"/>
        <v>0</v>
      </c>
      <c r="AE37" s="8" t="s">
        <v>278</v>
      </c>
      <c r="AF37" s="8" t="s">
        <v>303</v>
      </c>
      <c r="AG37" s="11">
        <v>0</v>
      </c>
      <c r="AH37" s="11">
        <v>10000</v>
      </c>
      <c r="AI37" s="10" t="s">
        <v>321</v>
      </c>
      <c r="AJ37" s="11">
        <v>25</v>
      </c>
      <c r="AK37" s="11"/>
      <c r="AL37" s="3"/>
      <c r="AM37" s="8">
        <f t="shared" si="10"/>
        <v>0.875</v>
      </c>
      <c r="AN37" s="17">
        <f t="shared" si="11"/>
        <v>0.87098709870987101</v>
      </c>
      <c r="AO37" s="17">
        <f t="shared" si="12"/>
        <v>442.76134789367103</v>
      </c>
      <c r="AP37" s="3"/>
      <c r="AQ37" s="15">
        <f t="shared" si="13"/>
        <v>0</v>
      </c>
      <c r="AR37" s="17">
        <v>0.04</v>
      </c>
      <c r="AS37" s="12">
        <f>$K$51</f>
        <v>1.3374192380309164</v>
      </c>
      <c r="AT37" s="15">
        <f t="shared" si="15"/>
        <v>0</v>
      </c>
      <c r="AU37" s="8" t="s">
        <v>278</v>
      </c>
      <c r="AV37" s="8" t="s">
        <v>303</v>
      </c>
      <c r="AW37" s="11">
        <v>0</v>
      </c>
      <c r="AX37" s="11">
        <v>10000</v>
      </c>
      <c r="AY37" s="3"/>
      <c r="AZ37" s="20">
        <f t="shared" si="0"/>
        <v>2.5197548782454443E-6</v>
      </c>
      <c r="BA37" s="11"/>
      <c r="BB37" s="15">
        <f t="shared" si="16"/>
        <v>0</v>
      </c>
      <c r="BC37" s="11">
        <v>25</v>
      </c>
      <c r="BD37" s="11"/>
      <c r="BE37" s="3"/>
      <c r="BF37" s="17">
        <v>100</v>
      </c>
      <c r="BG37" s="8">
        <v>298.49200220893238</v>
      </c>
      <c r="BH37" s="9">
        <v>1.3</v>
      </c>
      <c r="BI37" s="2"/>
      <c r="BJ37" s="2"/>
      <c r="BK37" s="15">
        <f t="shared" si="17"/>
        <v>0</v>
      </c>
      <c r="BL37" s="8">
        <v>8.9999999999999993E-3</v>
      </c>
      <c r="BM37" s="12">
        <f>$K$51</f>
        <v>1.3374192380309164</v>
      </c>
      <c r="BN37" s="15">
        <f t="shared" si="19"/>
        <v>0</v>
      </c>
      <c r="BO37" s="11">
        <f t="shared" si="20"/>
        <v>35719.117274033997</v>
      </c>
      <c r="BP37" s="2"/>
      <c r="BQ37" s="15">
        <f t="shared" si="21"/>
        <v>0</v>
      </c>
      <c r="BR37" s="8">
        <v>3.5000000000000003E-2</v>
      </c>
      <c r="BS37" s="12">
        <f>$K$51</f>
        <v>1.3374192380309164</v>
      </c>
      <c r="BT37" s="15">
        <f t="shared" si="23"/>
        <v>0</v>
      </c>
      <c r="BU37" s="28"/>
      <c r="BV37" s="28"/>
      <c r="BW37" s="29"/>
      <c r="BX37" s="28"/>
      <c r="BY37" s="29"/>
      <c r="BZ37" s="15">
        <f t="shared" si="24"/>
        <v>0</v>
      </c>
      <c r="CA37" s="15">
        <f t="shared" si="25"/>
        <v>0</v>
      </c>
      <c r="CB37" s="8" t="s">
        <v>278</v>
      </c>
      <c r="CC37" s="8" t="s">
        <v>303</v>
      </c>
      <c r="CD37" s="11">
        <v>0</v>
      </c>
      <c r="CE37" s="11">
        <v>10000</v>
      </c>
      <c r="CF37" s="10" t="s">
        <v>321</v>
      </c>
      <c r="CG37" s="11">
        <v>25</v>
      </c>
      <c r="CH37" s="11"/>
      <c r="CI37" s="3"/>
      <c r="CJ37" s="17">
        <v>0.98</v>
      </c>
      <c r="CK37" s="17">
        <f t="shared" si="26"/>
        <v>0.93999399939993999</v>
      </c>
    </row>
    <row r="38" spans="1:89" x14ac:dyDescent="0.35">
      <c r="A38" t="s">
        <v>168</v>
      </c>
      <c r="B38" t="s">
        <v>9</v>
      </c>
      <c r="C38" t="s">
        <v>169</v>
      </c>
      <c r="D38" t="s">
        <v>170</v>
      </c>
      <c r="E38" t="s">
        <v>171</v>
      </c>
      <c r="F38" t="s">
        <v>81</v>
      </c>
      <c r="G38" s="2">
        <v>-21.80043045</v>
      </c>
      <c r="H38" s="2">
        <v>114.8019882</v>
      </c>
      <c r="I38" s="8">
        <v>298.49200220893238</v>
      </c>
      <c r="J38" s="9">
        <v>1.3</v>
      </c>
      <c r="K38" s="2"/>
      <c r="L38" s="2"/>
      <c r="M38" s="15">
        <f t="shared" si="1"/>
        <v>0</v>
      </c>
      <c r="N38" s="8">
        <v>8.9999999999999993E-3</v>
      </c>
      <c r="O38" s="12">
        <f>$K$49</f>
        <v>0.8721606300502085</v>
      </c>
      <c r="P38" s="15">
        <f t="shared" si="3"/>
        <v>0</v>
      </c>
      <c r="Q38" s="11">
        <f t="shared" si="4"/>
        <v>1251754.4601335935</v>
      </c>
      <c r="R38" s="2"/>
      <c r="S38" s="15">
        <f t="shared" si="5"/>
        <v>0</v>
      </c>
      <c r="T38" s="17">
        <v>0.02</v>
      </c>
      <c r="U38" s="12">
        <f>$K$49</f>
        <v>0.8721606300502085</v>
      </c>
      <c r="V38" s="15">
        <f t="shared" si="7"/>
        <v>0</v>
      </c>
      <c r="W38" s="28"/>
      <c r="X38" s="28"/>
      <c r="Y38" s="29"/>
      <c r="Z38" s="28"/>
      <c r="AA38" s="28"/>
      <c r="AB38" s="29"/>
      <c r="AC38" s="15">
        <f t="shared" si="8"/>
        <v>0</v>
      </c>
      <c r="AD38" s="15">
        <f t="shared" si="9"/>
        <v>0</v>
      </c>
      <c r="AE38" s="8" t="s">
        <v>278</v>
      </c>
      <c r="AF38" s="8" t="s">
        <v>303</v>
      </c>
      <c r="AG38" s="11">
        <v>0</v>
      </c>
      <c r="AH38" s="11">
        <v>10000</v>
      </c>
      <c r="AI38" s="10" t="s">
        <v>321</v>
      </c>
      <c r="AJ38" s="11">
        <v>25</v>
      </c>
      <c r="AK38" s="11"/>
      <c r="AL38" s="3"/>
      <c r="AM38" s="8">
        <f t="shared" si="10"/>
        <v>0.875</v>
      </c>
      <c r="AN38" s="17">
        <f t="shared" si="11"/>
        <v>0.87098709870987101</v>
      </c>
      <c r="AO38" s="17">
        <f t="shared" si="12"/>
        <v>442.76134789367103</v>
      </c>
      <c r="AP38" s="3"/>
      <c r="AQ38" s="15">
        <f t="shared" si="13"/>
        <v>0</v>
      </c>
      <c r="AR38" s="17">
        <v>0.04</v>
      </c>
      <c r="AS38" s="12">
        <f>$K$49</f>
        <v>0.8721606300502085</v>
      </c>
      <c r="AT38" s="15">
        <f t="shared" si="15"/>
        <v>0</v>
      </c>
      <c r="AU38" s="8" t="s">
        <v>278</v>
      </c>
      <c r="AV38" s="8" t="s">
        <v>303</v>
      </c>
      <c r="AW38" s="11">
        <v>0</v>
      </c>
      <c r="AX38" s="11">
        <v>10000</v>
      </c>
      <c r="AY38" s="3"/>
      <c r="AZ38" s="20">
        <f t="shared" si="0"/>
        <v>2.5197548782454443E-6</v>
      </c>
      <c r="BA38" s="11"/>
      <c r="BB38" s="15">
        <f t="shared" si="16"/>
        <v>0</v>
      </c>
      <c r="BC38" s="11">
        <v>25</v>
      </c>
      <c r="BD38" s="11"/>
      <c r="BE38" s="3"/>
      <c r="BF38" s="17">
        <v>100</v>
      </c>
      <c r="BG38" s="8">
        <v>298.49200220893238</v>
      </c>
      <c r="BH38" s="9">
        <v>1.3</v>
      </c>
      <c r="BI38" s="2"/>
      <c r="BJ38" s="2"/>
      <c r="BK38" s="15">
        <f t="shared" si="17"/>
        <v>0</v>
      </c>
      <c r="BL38" s="8">
        <v>8.9999999999999993E-3</v>
      </c>
      <c r="BM38" s="12">
        <f>$K$49</f>
        <v>0.8721606300502085</v>
      </c>
      <c r="BN38" s="15">
        <f t="shared" si="19"/>
        <v>0</v>
      </c>
      <c r="BO38" s="11">
        <f t="shared" si="20"/>
        <v>35719.117274033997</v>
      </c>
      <c r="BP38" s="2"/>
      <c r="BQ38" s="15">
        <f t="shared" si="21"/>
        <v>0</v>
      </c>
      <c r="BR38" s="8">
        <v>3.5000000000000003E-2</v>
      </c>
      <c r="BS38" s="12">
        <f>$K$49</f>
        <v>0.8721606300502085</v>
      </c>
      <c r="BT38" s="15">
        <f t="shared" si="23"/>
        <v>0</v>
      </c>
      <c r="BU38" s="28"/>
      <c r="BV38" s="28"/>
      <c r="BW38" s="29"/>
      <c r="BX38" s="28"/>
      <c r="BY38" s="29"/>
      <c r="BZ38" s="15">
        <f t="shared" si="24"/>
        <v>0</v>
      </c>
      <c r="CA38" s="15">
        <f t="shared" si="25"/>
        <v>0</v>
      </c>
      <c r="CB38" s="8" t="s">
        <v>278</v>
      </c>
      <c r="CC38" s="8" t="s">
        <v>303</v>
      </c>
      <c r="CD38" s="11">
        <v>0</v>
      </c>
      <c r="CE38" s="11">
        <v>10000</v>
      </c>
      <c r="CF38" s="10" t="s">
        <v>321</v>
      </c>
      <c r="CG38" s="11">
        <v>25</v>
      </c>
      <c r="CH38" s="11"/>
      <c r="CI38" s="3"/>
      <c r="CJ38" s="17">
        <v>0.98</v>
      </c>
      <c r="CK38" s="17">
        <f t="shared" si="26"/>
        <v>0.93999399939993999</v>
      </c>
    </row>
    <row r="39" spans="1:89" x14ac:dyDescent="0.35">
      <c r="BR39" s="3"/>
      <c r="BS39" s="3"/>
    </row>
    <row r="42" spans="1:89" x14ac:dyDescent="0.35">
      <c r="I42" s="13"/>
      <c r="J42" t="s">
        <v>322</v>
      </c>
      <c r="V42" t="s">
        <v>490</v>
      </c>
    </row>
    <row r="43" spans="1:89" x14ac:dyDescent="0.35">
      <c r="I43" s="14"/>
      <c r="J43" t="s">
        <v>331</v>
      </c>
      <c r="V43" t="s">
        <v>493</v>
      </c>
      <c r="BT43" t="s">
        <v>490</v>
      </c>
    </row>
    <row r="44" spans="1:89" x14ac:dyDescent="0.35">
      <c r="BT44" t="s">
        <v>493</v>
      </c>
    </row>
    <row r="46" spans="1:89" x14ac:dyDescent="0.35">
      <c r="I46" s="16" t="s">
        <v>330</v>
      </c>
      <c r="J46" s="16"/>
    </row>
    <row r="47" spans="1:89" x14ac:dyDescent="0.35">
      <c r="I47" t="s">
        <v>324</v>
      </c>
      <c r="K47" s="1">
        <v>9.2385896983770852E-2</v>
      </c>
    </row>
    <row r="48" spans="1:89" x14ac:dyDescent="0.35">
      <c r="I48" t="s">
        <v>325</v>
      </c>
      <c r="K48" s="1">
        <v>0.58296565349252727</v>
      </c>
      <c r="AN48" s="18"/>
      <c r="AO48" s="19"/>
    </row>
    <row r="49" spans="9:11" x14ac:dyDescent="0.35">
      <c r="I49" t="s">
        <v>326</v>
      </c>
      <c r="K49" s="1">
        <v>0.8721606300502085</v>
      </c>
    </row>
    <row r="50" spans="9:11" x14ac:dyDescent="0.35">
      <c r="I50" t="s">
        <v>327</v>
      </c>
      <c r="K50" s="1">
        <v>1.3486719798104709</v>
      </c>
    </row>
    <row r="51" spans="9:11" x14ac:dyDescent="0.35">
      <c r="I51" t="s">
        <v>328</v>
      </c>
      <c r="K51" s="1">
        <v>1.3374192380309164</v>
      </c>
    </row>
    <row r="52" spans="9:11" x14ac:dyDescent="0.35">
      <c r="I52" t="s">
        <v>329</v>
      </c>
      <c r="K52" s="1">
        <v>0.19446491273097016</v>
      </c>
    </row>
    <row r="53" spans="9:11" x14ac:dyDescent="0.35">
      <c r="I53" t="s">
        <v>486</v>
      </c>
      <c r="K53" s="22"/>
    </row>
    <row r="66" spans="39:39" x14ac:dyDescent="0.35">
      <c r="AM66" t="s">
        <v>491</v>
      </c>
    </row>
    <row r="87" spans="39:39" x14ac:dyDescent="0.35">
      <c r="AM87" t="s">
        <v>489</v>
      </c>
    </row>
  </sheetData>
  <mergeCells count="9">
    <mergeCell ref="BZ1:CK1"/>
    <mergeCell ref="BO1:BT1"/>
    <mergeCell ref="BU1:BY1"/>
    <mergeCell ref="I1:P1"/>
    <mergeCell ref="Q1:V1"/>
    <mergeCell ref="W1:AB1"/>
    <mergeCell ref="AC1:AN1"/>
    <mergeCell ref="AO1:BF1"/>
    <mergeCell ref="BG1:BN1"/>
  </mergeCells>
  <pageMargins left="0.7" right="0.7" top="0.78740157499999996" bottom="0.78740157499999996" header="0.3" footer="0.3"/>
  <pageSetup paperSize="9" orientation="portrait" verticalDpi="0" r:id="rId1"/>
  <ignoredErrors>
    <ignoredError sqref="O7 AS7 BM7 BS7 U7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AFA21-9B4C-42E1-B052-8BA533215602}">
  <sheetPr>
    <tabColor theme="5" tint="0.39997558519241921"/>
  </sheetPr>
  <dimension ref="A1:BZ53"/>
  <sheetViews>
    <sheetView topLeftCell="AA1" zoomScale="85" zoomScaleNormal="85" workbookViewId="0">
      <selection activeCell="L9" sqref="L9"/>
    </sheetView>
  </sheetViews>
  <sheetFormatPr baseColWidth="10" defaultRowHeight="14.5" x14ac:dyDescent="0.35"/>
  <cols>
    <col min="1" max="1" width="19.453125" bestFit="1" customWidth="1"/>
    <col min="3" max="3" width="16.6328125" customWidth="1"/>
  </cols>
  <sheetData>
    <row r="1" spans="1:78" x14ac:dyDescent="0.35">
      <c r="I1" s="32" t="s">
        <v>315</v>
      </c>
      <c r="J1" s="32"/>
      <c r="K1" s="32"/>
      <c r="L1" s="32"/>
      <c r="M1" s="32"/>
      <c r="N1" s="32"/>
      <c r="O1" s="32"/>
      <c r="P1" s="32"/>
      <c r="Q1" s="33" t="s">
        <v>332</v>
      </c>
      <c r="R1" s="33"/>
      <c r="S1" s="33"/>
      <c r="T1" s="33"/>
      <c r="U1" s="33"/>
      <c r="V1" s="33"/>
      <c r="W1" s="31" t="s">
        <v>320</v>
      </c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4" t="s">
        <v>301</v>
      </c>
      <c r="AJ1" s="34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34"/>
      <c r="BA1" s="32" t="s">
        <v>315</v>
      </c>
      <c r="BB1" s="32"/>
      <c r="BC1" s="32"/>
      <c r="BD1" s="32"/>
      <c r="BE1" s="32"/>
      <c r="BF1" s="32"/>
      <c r="BG1" s="32"/>
      <c r="BH1" s="32"/>
      <c r="BI1" s="35" t="s">
        <v>332</v>
      </c>
      <c r="BJ1" s="35"/>
      <c r="BK1" s="35"/>
      <c r="BL1" s="35"/>
      <c r="BM1" s="35"/>
      <c r="BN1" s="35"/>
      <c r="BO1" s="31" t="s">
        <v>319</v>
      </c>
      <c r="BP1" s="31"/>
      <c r="BQ1" s="31"/>
      <c r="BR1" s="31"/>
      <c r="BS1" s="31"/>
      <c r="BT1" s="31"/>
      <c r="BU1" s="31"/>
      <c r="BV1" s="31"/>
      <c r="BW1" s="31"/>
      <c r="BX1" s="31"/>
      <c r="BY1" s="31"/>
      <c r="BZ1" s="31"/>
    </row>
    <row r="2" spans="1:78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s="25" t="s">
        <v>314</v>
      </c>
      <c r="J2" s="25" t="s">
        <v>311</v>
      </c>
      <c r="K2" s="25" t="s">
        <v>312</v>
      </c>
      <c r="L2" s="25" t="s">
        <v>313</v>
      </c>
      <c r="M2" s="25" t="s">
        <v>310</v>
      </c>
      <c r="N2" s="25" t="s">
        <v>317</v>
      </c>
      <c r="O2" s="25" t="s">
        <v>502</v>
      </c>
      <c r="P2" s="25" t="s">
        <v>318</v>
      </c>
      <c r="Q2" s="26" t="s">
        <v>436</v>
      </c>
      <c r="R2" s="26" t="s">
        <v>437</v>
      </c>
      <c r="S2" s="26" t="s">
        <v>438</v>
      </c>
      <c r="T2" s="26" t="s">
        <v>439</v>
      </c>
      <c r="U2" s="26" t="s">
        <v>510</v>
      </c>
      <c r="V2" s="26" t="s">
        <v>440</v>
      </c>
      <c r="W2" s="24" t="s">
        <v>441</v>
      </c>
      <c r="X2" s="24" t="s">
        <v>442</v>
      </c>
      <c r="Y2" s="24" t="s">
        <v>443</v>
      </c>
      <c r="Z2" s="24" t="s">
        <v>444</v>
      </c>
      <c r="AA2" s="24" t="s">
        <v>445</v>
      </c>
      <c r="AB2" s="24" t="s">
        <v>446</v>
      </c>
      <c r="AC2" s="24" t="s">
        <v>447</v>
      </c>
      <c r="AD2" s="24" t="s">
        <v>448</v>
      </c>
      <c r="AE2" s="24" t="s">
        <v>449</v>
      </c>
      <c r="AF2" s="24" t="s">
        <v>450</v>
      </c>
      <c r="AG2" s="24" t="s">
        <v>451</v>
      </c>
      <c r="AH2" s="24" t="s">
        <v>452</v>
      </c>
      <c r="AI2" s="6" t="s">
        <v>453</v>
      </c>
      <c r="AJ2" s="6" t="s">
        <v>454</v>
      </c>
      <c r="AK2" s="6" t="s">
        <v>455</v>
      </c>
      <c r="AL2" s="6" t="s">
        <v>456</v>
      </c>
      <c r="AM2" s="6" t="s">
        <v>511</v>
      </c>
      <c r="AN2" s="6" t="s">
        <v>457</v>
      </c>
      <c r="AO2" s="6" t="s">
        <v>458</v>
      </c>
      <c r="AP2" s="6" t="s">
        <v>459</v>
      </c>
      <c r="AQ2" s="6" t="s">
        <v>460</v>
      </c>
      <c r="AR2" s="6" t="s">
        <v>461</v>
      </c>
      <c r="AS2" s="6" t="s">
        <v>462</v>
      </c>
      <c r="AT2" s="6" t="s">
        <v>463</v>
      </c>
      <c r="AU2" s="6" t="s">
        <v>464</v>
      </c>
      <c r="AV2" s="6" t="s">
        <v>465</v>
      </c>
      <c r="AW2" s="6" t="s">
        <v>466</v>
      </c>
      <c r="AX2" s="6" t="s">
        <v>467</v>
      </c>
      <c r="AY2" s="6" t="s">
        <v>462</v>
      </c>
      <c r="AZ2" s="6" t="s">
        <v>468</v>
      </c>
      <c r="BA2" s="25" t="s">
        <v>314</v>
      </c>
      <c r="BB2" s="25" t="s">
        <v>311</v>
      </c>
      <c r="BC2" s="25" t="s">
        <v>312</v>
      </c>
      <c r="BD2" s="25" t="s">
        <v>313</v>
      </c>
      <c r="BE2" s="25" t="s">
        <v>310</v>
      </c>
      <c r="BF2" s="25" t="s">
        <v>317</v>
      </c>
      <c r="BG2" s="25" t="s">
        <v>502</v>
      </c>
      <c r="BH2" s="25" t="s">
        <v>318</v>
      </c>
      <c r="BI2" s="27" t="s">
        <v>469</v>
      </c>
      <c r="BJ2" s="27" t="s">
        <v>470</v>
      </c>
      <c r="BK2" s="27" t="s">
        <v>471</v>
      </c>
      <c r="BL2" s="27" t="s">
        <v>472</v>
      </c>
      <c r="BM2" s="27" t="s">
        <v>512</v>
      </c>
      <c r="BN2" s="27" t="s">
        <v>473</v>
      </c>
      <c r="BO2" s="24" t="s">
        <v>474</v>
      </c>
      <c r="BP2" s="24" t="s">
        <v>475</v>
      </c>
      <c r="BQ2" s="24" t="s">
        <v>476</v>
      </c>
      <c r="BR2" s="24" t="s">
        <v>477</v>
      </c>
      <c r="BS2" s="24" t="s">
        <v>478</v>
      </c>
      <c r="BT2" s="24" t="s">
        <v>479</v>
      </c>
      <c r="BU2" s="24" t="s">
        <v>480</v>
      </c>
      <c r="BV2" s="24" t="s">
        <v>481</v>
      </c>
      <c r="BW2" s="24" t="s">
        <v>482</v>
      </c>
      <c r="BX2" s="24" t="s">
        <v>483</v>
      </c>
      <c r="BY2" s="24" t="s">
        <v>484</v>
      </c>
      <c r="BZ2" s="24" t="s">
        <v>485</v>
      </c>
    </row>
    <row r="3" spans="1:78" x14ac:dyDescent="0.35">
      <c r="A3" t="s">
        <v>8</v>
      </c>
      <c r="B3" t="s">
        <v>9</v>
      </c>
      <c r="C3" t="s">
        <v>10</v>
      </c>
      <c r="D3" t="s">
        <v>11</v>
      </c>
      <c r="E3" t="s">
        <v>12</v>
      </c>
      <c r="F3" t="s">
        <v>13</v>
      </c>
      <c r="G3" s="2">
        <v>51.948455000000003</v>
      </c>
      <c r="H3" s="2">
        <v>4.1402960000000002</v>
      </c>
      <c r="I3" s="8">
        <v>298.49200220893238</v>
      </c>
      <c r="J3" s="9">
        <v>1.3</v>
      </c>
      <c r="K3" s="2"/>
      <c r="L3" s="2"/>
      <c r="M3" s="15">
        <f>I3*J3*K3*L3</f>
        <v>0</v>
      </c>
      <c r="N3" s="8">
        <v>8.9999999999999993E-3</v>
      </c>
      <c r="O3" s="12">
        <f>$K$50</f>
        <v>1.3486719798104709</v>
      </c>
      <c r="P3" s="15">
        <f>M3*N3*O3</f>
        <v>0</v>
      </c>
      <c r="Q3" s="8">
        <v>650711.26</v>
      </c>
      <c r="R3" s="2"/>
      <c r="S3" s="15">
        <f>Q3*R3</f>
        <v>0</v>
      </c>
      <c r="T3" s="17">
        <v>0.03</v>
      </c>
      <c r="U3" s="12">
        <f>$K$50</f>
        <v>1.3486719798104709</v>
      </c>
      <c r="V3" s="15">
        <f>S3*T3*U3</f>
        <v>0</v>
      </c>
      <c r="W3" s="15">
        <f>M3+S3</f>
        <v>0</v>
      </c>
      <c r="X3" s="15">
        <f>P3+V3</f>
        <v>0</v>
      </c>
      <c r="Y3" s="8" t="s">
        <v>278</v>
      </c>
      <c r="Z3" s="8" t="s">
        <v>303</v>
      </c>
      <c r="AA3" s="11">
        <v>0</v>
      </c>
      <c r="AB3" s="11">
        <v>10000</v>
      </c>
      <c r="AC3" s="10" t="s">
        <v>321</v>
      </c>
      <c r="AD3" s="11">
        <v>20</v>
      </c>
      <c r="AE3" s="11"/>
      <c r="AF3" s="3"/>
      <c r="AG3" s="17">
        <f>1/1.14</f>
        <v>0.87719298245614041</v>
      </c>
      <c r="AH3" s="17">
        <f>1-0.27/1</f>
        <v>0.73</v>
      </c>
      <c r="AI3" s="17">
        <f>(31700578.34/75000*(10^-3/(6.49*10^-3))/30)*30</f>
        <v>65.127022783769888</v>
      </c>
      <c r="AJ3" s="3"/>
      <c r="AK3" s="15">
        <f>AI3*AJ3</f>
        <v>0</v>
      </c>
      <c r="AL3" s="17">
        <v>0.05</v>
      </c>
      <c r="AM3" s="12">
        <f>$K$50</f>
        <v>1.3486719798104709</v>
      </c>
      <c r="AN3" s="15">
        <f>AK3*AL3*AM3</f>
        <v>0</v>
      </c>
      <c r="AO3" s="8" t="s">
        <v>278</v>
      </c>
      <c r="AP3" s="8" t="s">
        <v>303</v>
      </c>
      <c r="AQ3" s="11">
        <v>0</v>
      </c>
      <c r="AR3" s="11">
        <v>10000</v>
      </c>
      <c r="AS3" s="3"/>
      <c r="AT3" s="20">
        <f>(0.5*(3300+2500))/3600/(75*10^6*6.49*10^-3)</f>
        <v>1.654967756662672E-6</v>
      </c>
      <c r="AU3" s="13"/>
      <c r="AV3" s="15">
        <f>AS3*AT3*AU3</f>
        <v>0</v>
      </c>
      <c r="AW3" s="11">
        <v>15</v>
      </c>
      <c r="AX3" s="11"/>
      <c r="AY3" s="3"/>
      <c r="AZ3" s="17">
        <v>1</v>
      </c>
      <c r="BA3" s="8">
        <v>298.49200220893238</v>
      </c>
      <c r="BB3" s="9">
        <v>1.3</v>
      </c>
      <c r="BC3" s="2"/>
      <c r="BD3" s="2"/>
      <c r="BE3" s="15">
        <f>BA3*BB3*BC3*BD3</f>
        <v>0</v>
      </c>
      <c r="BF3" s="8">
        <v>8.9999999999999993E-3</v>
      </c>
      <c r="BG3" s="12">
        <f>$K$50</f>
        <v>1.3486719798104709</v>
      </c>
      <c r="BH3" s="15">
        <f>BE3*BF3*BG3</f>
        <v>0</v>
      </c>
      <c r="BI3" s="8"/>
      <c r="BJ3" s="2"/>
      <c r="BK3" s="15">
        <f>BI3*BJ3</f>
        <v>0</v>
      </c>
      <c r="BL3" s="8"/>
      <c r="BM3" s="12">
        <f>$K$50</f>
        <v>1.3486719798104709</v>
      </c>
      <c r="BN3" s="15">
        <f>BK3*BL3</f>
        <v>0</v>
      </c>
      <c r="BO3" s="15">
        <f>BE3+BK3</f>
        <v>0</v>
      </c>
      <c r="BP3" s="15">
        <f>BH3+BN3</f>
        <v>0</v>
      </c>
      <c r="BQ3" s="8" t="s">
        <v>278</v>
      </c>
      <c r="BR3" s="8" t="s">
        <v>303</v>
      </c>
      <c r="BS3" s="11">
        <v>0</v>
      </c>
      <c r="BT3" s="11">
        <v>10000</v>
      </c>
      <c r="BU3" s="10" t="s">
        <v>321</v>
      </c>
      <c r="BV3" s="11"/>
      <c r="BW3" s="11"/>
      <c r="BX3" s="3"/>
      <c r="BY3" s="17"/>
      <c r="BZ3" s="17"/>
    </row>
    <row r="4" spans="1:78" x14ac:dyDescent="0.35">
      <c r="A4" t="s">
        <v>15</v>
      </c>
      <c r="B4" t="s">
        <v>9</v>
      </c>
      <c r="C4" t="s">
        <v>16</v>
      </c>
      <c r="D4" t="s">
        <v>17</v>
      </c>
      <c r="E4" t="s">
        <v>18</v>
      </c>
      <c r="F4" t="s">
        <v>19</v>
      </c>
      <c r="G4" s="2">
        <v>37.961097819999999</v>
      </c>
      <c r="H4" s="2">
        <v>-8.8786876929999998</v>
      </c>
      <c r="I4" s="8">
        <v>298.49200220893238</v>
      </c>
      <c r="J4" s="9">
        <v>1.3</v>
      </c>
      <c r="K4" s="2"/>
      <c r="L4" s="2"/>
      <c r="M4" s="15">
        <f t="shared" ref="M4:M38" si="0">I4*J4*K4*L4</f>
        <v>0</v>
      </c>
      <c r="N4" s="8">
        <v>8.9999999999999993E-3</v>
      </c>
      <c r="O4" s="12">
        <f t="shared" ref="O4:O9" si="1">$K$50</f>
        <v>1.3486719798104709</v>
      </c>
      <c r="P4" s="15">
        <f t="shared" ref="P4:P38" si="2">M4*N4*O4</f>
        <v>0</v>
      </c>
      <c r="Q4" s="8">
        <v>650711.26</v>
      </c>
      <c r="R4" s="2"/>
      <c r="S4" s="15">
        <f t="shared" ref="S4:S38" si="3">Q4*R4</f>
        <v>0</v>
      </c>
      <c r="T4" s="17">
        <v>0.03</v>
      </c>
      <c r="U4" s="12">
        <f t="shared" ref="U4:U9" si="4">$K$50</f>
        <v>1.3486719798104709</v>
      </c>
      <c r="V4" s="15">
        <f t="shared" ref="V4:V38" si="5">S4*T4*U4</f>
        <v>0</v>
      </c>
      <c r="W4" s="15">
        <f t="shared" ref="W4:W38" si="6">M4+S4</f>
        <v>0</v>
      </c>
      <c r="X4" s="15">
        <f t="shared" ref="X4:X38" si="7">P4+V4</f>
        <v>0</v>
      </c>
      <c r="Y4" s="8" t="s">
        <v>278</v>
      </c>
      <c r="Z4" s="8" t="s">
        <v>303</v>
      </c>
      <c r="AA4" s="11">
        <v>0</v>
      </c>
      <c r="AB4" s="11">
        <v>10000</v>
      </c>
      <c r="AC4" s="10" t="s">
        <v>321</v>
      </c>
      <c r="AD4" s="11">
        <v>20</v>
      </c>
      <c r="AE4" s="11"/>
      <c r="AF4" s="3"/>
      <c r="AG4" s="17">
        <f t="shared" ref="AG4:AG38" si="8">1/1.14</f>
        <v>0.87719298245614041</v>
      </c>
      <c r="AH4" s="17">
        <f t="shared" ref="AH4:AH38" si="9">1-0.27/1</f>
        <v>0.73</v>
      </c>
      <c r="AI4" s="17">
        <f t="shared" ref="AI4:AI38" si="10">(31700578.34/75000*(10^-3/(6.49*10^-3))/30)*30</f>
        <v>65.127022783769888</v>
      </c>
      <c r="AJ4" s="3"/>
      <c r="AK4" s="15">
        <f t="shared" ref="AK4:AK38" si="11">AI4*AJ4</f>
        <v>0</v>
      </c>
      <c r="AL4" s="17">
        <v>0.05</v>
      </c>
      <c r="AM4" s="12">
        <f t="shared" ref="AM4:AM9" si="12">$K$50</f>
        <v>1.3486719798104709</v>
      </c>
      <c r="AN4" s="15">
        <f t="shared" ref="AN4:AN38" si="13">AK4*AL4*AM4</f>
        <v>0</v>
      </c>
      <c r="AO4" s="8" t="s">
        <v>278</v>
      </c>
      <c r="AP4" s="8" t="s">
        <v>303</v>
      </c>
      <c r="AQ4" s="11">
        <v>0</v>
      </c>
      <c r="AR4" s="11">
        <v>10000</v>
      </c>
      <c r="AS4" s="3"/>
      <c r="AT4" s="20">
        <f t="shared" ref="AT4:AT38" si="14">(0.5*(3300+2500))/3600/(75*10^6*6.49*10^-3)</f>
        <v>1.654967756662672E-6</v>
      </c>
      <c r="AU4" s="11"/>
      <c r="AV4" s="15">
        <f t="shared" ref="AV4:AV38" si="15">AS4*AT4*AU4</f>
        <v>0</v>
      </c>
      <c r="AW4" s="11">
        <v>15</v>
      </c>
      <c r="AX4" s="11"/>
      <c r="AY4" s="3"/>
      <c r="AZ4" s="17">
        <v>1</v>
      </c>
      <c r="BA4" s="8">
        <v>298.49200220893238</v>
      </c>
      <c r="BB4" s="9">
        <v>1.3</v>
      </c>
      <c r="BC4" s="2"/>
      <c r="BD4" s="2"/>
      <c r="BE4" s="15">
        <f t="shared" ref="BE4:BE38" si="16">BA4*BB4*BC4*BD4</f>
        <v>0</v>
      </c>
      <c r="BF4" s="8">
        <v>8.9999999999999993E-3</v>
      </c>
      <c r="BG4" s="12">
        <f t="shared" ref="BG4:BG9" si="17">$K$50</f>
        <v>1.3486719798104709</v>
      </c>
      <c r="BH4" s="15">
        <f t="shared" ref="BH4:BH38" si="18">BE4*BF4*BG4</f>
        <v>0</v>
      </c>
      <c r="BI4" s="8"/>
      <c r="BJ4" s="2"/>
      <c r="BK4" s="15">
        <f t="shared" ref="BK4:BK38" si="19">BI4*BJ4</f>
        <v>0</v>
      </c>
      <c r="BL4" s="8"/>
      <c r="BM4" s="12">
        <f t="shared" ref="BM4:BM9" si="20">$K$50</f>
        <v>1.3486719798104709</v>
      </c>
      <c r="BN4" s="15">
        <f t="shared" ref="BN4:BN38" si="21">BK4*BL4</f>
        <v>0</v>
      </c>
      <c r="BO4" s="15">
        <f t="shared" ref="BO4:BO38" si="22">BE4+BK4</f>
        <v>0</v>
      </c>
      <c r="BP4" s="15">
        <f t="shared" ref="BP4:BP38" si="23">BH4+BN4</f>
        <v>0</v>
      </c>
      <c r="BQ4" s="8" t="s">
        <v>278</v>
      </c>
      <c r="BR4" s="8" t="s">
        <v>303</v>
      </c>
      <c r="BS4" s="11">
        <v>0</v>
      </c>
      <c r="BT4" s="11">
        <v>10000</v>
      </c>
      <c r="BU4" s="10" t="s">
        <v>321</v>
      </c>
      <c r="BV4" s="11"/>
      <c r="BW4" s="11"/>
      <c r="BX4" s="3"/>
      <c r="BY4" s="17"/>
      <c r="BZ4" s="17"/>
    </row>
    <row r="5" spans="1:78" x14ac:dyDescent="0.35">
      <c r="A5" t="s">
        <v>20</v>
      </c>
      <c r="B5" t="s">
        <v>9</v>
      </c>
      <c r="C5" t="s">
        <v>21</v>
      </c>
      <c r="D5" t="s">
        <v>22</v>
      </c>
      <c r="E5" t="s">
        <v>23</v>
      </c>
      <c r="F5" t="s">
        <v>19</v>
      </c>
      <c r="G5" s="2">
        <v>39.463713490000004</v>
      </c>
      <c r="H5" s="2">
        <v>-0.358819791</v>
      </c>
      <c r="I5" s="8">
        <v>298.49200220893238</v>
      </c>
      <c r="J5" s="9">
        <v>1.3</v>
      </c>
      <c r="K5" s="2"/>
      <c r="L5" s="2"/>
      <c r="M5" s="15">
        <f t="shared" si="0"/>
        <v>0</v>
      </c>
      <c r="N5" s="8">
        <v>8.9999999999999993E-3</v>
      </c>
      <c r="O5" s="12">
        <f t="shared" si="1"/>
        <v>1.3486719798104709</v>
      </c>
      <c r="P5" s="15">
        <f t="shared" si="2"/>
        <v>0</v>
      </c>
      <c r="Q5" s="8">
        <v>650711.26</v>
      </c>
      <c r="R5" s="2"/>
      <c r="S5" s="15">
        <f t="shared" si="3"/>
        <v>0</v>
      </c>
      <c r="T5" s="17">
        <v>0.03</v>
      </c>
      <c r="U5" s="12">
        <f t="shared" si="4"/>
        <v>1.3486719798104709</v>
      </c>
      <c r="V5" s="15">
        <f t="shared" si="5"/>
        <v>0</v>
      </c>
      <c r="W5" s="15">
        <f t="shared" si="6"/>
        <v>0</v>
      </c>
      <c r="X5" s="15">
        <f t="shared" si="7"/>
        <v>0</v>
      </c>
      <c r="Y5" s="8" t="s">
        <v>278</v>
      </c>
      <c r="Z5" s="8" t="s">
        <v>303</v>
      </c>
      <c r="AA5" s="11">
        <v>0</v>
      </c>
      <c r="AB5" s="11">
        <v>10000</v>
      </c>
      <c r="AC5" s="10" t="s">
        <v>321</v>
      </c>
      <c r="AD5" s="11">
        <v>20</v>
      </c>
      <c r="AE5" s="11"/>
      <c r="AF5" s="3"/>
      <c r="AG5" s="17">
        <f t="shared" si="8"/>
        <v>0.87719298245614041</v>
      </c>
      <c r="AH5" s="17">
        <f t="shared" si="9"/>
        <v>0.73</v>
      </c>
      <c r="AI5" s="17">
        <f t="shared" si="10"/>
        <v>65.127022783769888</v>
      </c>
      <c r="AJ5" s="3"/>
      <c r="AK5" s="15">
        <f t="shared" si="11"/>
        <v>0</v>
      </c>
      <c r="AL5" s="17">
        <v>0.05</v>
      </c>
      <c r="AM5" s="12">
        <f t="shared" si="12"/>
        <v>1.3486719798104709</v>
      </c>
      <c r="AN5" s="15">
        <f t="shared" si="13"/>
        <v>0</v>
      </c>
      <c r="AO5" s="8" t="s">
        <v>278</v>
      </c>
      <c r="AP5" s="8" t="s">
        <v>303</v>
      </c>
      <c r="AQ5" s="11">
        <v>0</v>
      </c>
      <c r="AR5" s="11">
        <v>10000</v>
      </c>
      <c r="AS5" s="3"/>
      <c r="AT5" s="20">
        <f t="shared" si="14"/>
        <v>1.654967756662672E-6</v>
      </c>
      <c r="AU5" s="11"/>
      <c r="AV5" s="15">
        <f t="shared" si="15"/>
        <v>0</v>
      </c>
      <c r="AW5" s="11">
        <v>15</v>
      </c>
      <c r="AX5" s="11"/>
      <c r="AY5" s="3"/>
      <c r="AZ5" s="17">
        <v>1</v>
      </c>
      <c r="BA5" s="8">
        <v>298.49200220893238</v>
      </c>
      <c r="BB5" s="9">
        <v>1.3</v>
      </c>
      <c r="BC5" s="2"/>
      <c r="BD5" s="2"/>
      <c r="BE5" s="15">
        <f t="shared" si="16"/>
        <v>0</v>
      </c>
      <c r="BF5" s="8">
        <v>8.9999999999999993E-3</v>
      </c>
      <c r="BG5" s="12">
        <f t="shared" si="17"/>
        <v>1.3486719798104709</v>
      </c>
      <c r="BH5" s="15">
        <f t="shared" si="18"/>
        <v>0</v>
      </c>
      <c r="BI5" s="8"/>
      <c r="BJ5" s="2"/>
      <c r="BK5" s="15">
        <f t="shared" si="19"/>
        <v>0</v>
      </c>
      <c r="BL5" s="8"/>
      <c r="BM5" s="12">
        <f t="shared" si="20"/>
        <v>1.3486719798104709</v>
      </c>
      <c r="BN5" s="15">
        <f t="shared" si="21"/>
        <v>0</v>
      </c>
      <c r="BO5" s="15">
        <f t="shared" si="22"/>
        <v>0</v>
      </c>
      <c r="BP5" s="15">
        <f t="shared" si="23"/>
        <v>0</v>
      </c>
      <c r="BQ5" s="8" t="s">
        <v>278</v>
      </c>
      <c r="BR5" s="8" t="s">
        <v>303</v>
      </c>
      <c r="BS5" s="11">
        <v>0</v>
      </c>
      <c r="BT5" s="11">
        <v>10000</v>
      </c>
      <c r="BU5" s="10" t="s">
        <v>321</v>
      </c>
      <c r="BV5" s="11"/>
      <c r="BW5" s="11"/>
      <c r="BX5" s="3"/>
      <c r="BY5" s="17"/>
      <c r="BZ5" s="17"/>
    </row>
    <row r="6" spans="1:78" x14ac:dyDescent="0.35">
      <c r="A6" t="s">
        <v>24</v>
      </c>
      <c r="B6" t="s">
        <v>9</v>
      </c>
      <c r="C6" t="s">
        <v>25</v>
      </c>
      <c r="D6" t="s">
        <v>26</v>
      </c>
      <c r="E6" t="s">
        <v>27</v>
      </c>
      <c r="F6" t="s">
        <v>19</v>
      </c>
      <c r="G6" s="2">
        <v>45.205817279999998</v>
      </c>
      <c r="H6" s="2">
        <v>12.29365557</v>
      </c>
      <c r="I6" s="8">
        <v>298.49200220893238</v>
      </c>
      <c r="J6" s="9">
        <v>1.3</v>
      </c>
      <c r="K6" s="2"/>
      <c r="L6" s="2"/>
      <c r="M6" s="15">
        <f t="shared" si="0"/>
        <v>0</v>
      </c>
      <c r="N6" s="8">
        <v>8.9999999999999993E-3</v>
      </c>
      <c r="O6" s="12">
        <f t="shared" si="1"/>
        <v>1.3486719798104709</v>
      </c>
      <c r="P6" s="15">
        <f t="shared" si="2"/>
        <v>0</v>
      </c>
      <c r="Q6" s="8">
        <v>650711.26</v>
      </c>
      <c r="R6" s="2"/>
      <c r="S6" s="15">
        <f t="shared" si="3"/>
        <v>0</v>
      </c>
      <c r="T6" s="17">
        <v>0.03</v>
      </c>
      <c r="U6" s="12">
        <f t="shared" si="4"/>
        <v>1.3486719798104709</v>
      </c>
      <c r="V6" s="15">
        <f t="shared" si="5"/>
        <v>0</v>
      </c>
      <c r="W6" s="15">
        <f t="shared" si="6"/>
        <v>0</v>
      </c>
      <c r="X6" s="15">
        <f t="shared" si="7"/>
        <v>0</v>
      </c>
      <c r="Y6" s="8" t="s">
        <v>278</v>
      </c>
      <c r="Z6" s="8" t="s">
        <v>303</v>
      </c>
      <c r="AA6" s="11">
        <v>0</v>
      </c>
      <c r="AB6" s="11">
        <v>10000</v>
      </c>
      <c r="AC6" s="10" t="s">
        <v>321</v>
      </c>
      <c r="AD6" s="11">
        <v>20</v>
      </c>
      <c r="AE6" s="11"/>
      <c r="AF6" s="3"/>
      <c r="AG6" s="17">
        <f t="shared" si="8"/>
        <v>0.87719298245614041</v>
      </c>
      <c r="AH6" s="17">
        <f t="shared" si="9"/>
        <v>0.73</v>
      </c>
      <c r="AI6" s="17">
        <f t="shared" si="10"/>
        <v>65.127022783769888</v>
      </c>
      <c r="AJ6" s="3"/>
      <c r="AK6" s="15">
        <f t="shared" si="11"/>
        <v>0</v>
      </c>
      <c r="AL6" s="17">
        <v>0.05</v>
      </c>
      <c r="AM6" s="12">
        <f t="shared" si="12"/>
        <v>1.3486719798104709</v>
      </c>
      <c r="AN6" s="15">
        <f t="shared" si="13"/>
        <v>0</v>
      </c>
      <c r="AO6" s="8" t="s">
        <v>278</v>
      </c>
      <c r="AP6" s="8" t="s">
        <v>303</v>
      </c>
      <c r="AQ6" s="11">
        <v>0</v>
      </c>
      <c r="AR6" s="11">
        <v>10000</v>
      </c>
      <c r="AS6" s="3"/>
      <c r="AT6" s="20">
        <f t="shared" si="14"/>
        <v>1.654967756662672E-6</v>
      </c>
      <c r="AU6" s="11"/>
      <c r="AV6" s="15">
        <f t="shared" si="15"/>
        <v>0</v>
      </c>
      <c r="AW6" s="11">
        <v>15</v>
      </c>
      <c r="AX6" s="11"/>
      <c r="AY6" s="3"/>
      <c r="AZ6" s="17">
        <v>1</v>
      </c>
      <c r="BA6" s="8">
        <v>298.49200220893238</v>
      </c>
      <c r="BB6" s="9">
        <v>1.3</v>
      </c>
      <c r="BC6" s="2"/>
      <c r="BD6" s="2"/>
      <c r="BE6" s="15">
        <f t="shared" si="16"/>
        <v>0</v>
      </c>
      <c r="BF6" s="8">
        <v>8.9999999999999993E-3</v>
      </c>
      <c r="BG6" s="12">
        <f t="shared" si="17"/>
        <v>1.3486719798104709</v>
      </c>
      <c r="BH6" s="15">
        <f t="shared" si="18"/>
        <v>0</v>
      </c>
      <c r="BI6" s="8"/>
      <c r="BJ6" s="2"/>
      <c r="BK6" s="15">
        <f t="shared" si="19"/>
        <v>0</v>
      </c>
      <c r="BL6" s="8"/>
      <c r="BM6" s="12">
        <f t="shared" si="20"/>
        <v>1.3486719798104709</v>
      </c>
      <c r="BN6" s="15">
        <f t="shared" si="21"/>
        <v>0</v>
      </c>
      <c r="BO6" s="15">
        <f t="shared" si="22"/>
        <v>0</v>
      </c>
      <c r="BP6" s="15">
        <f t="shared" si="23"/>
        <v>0</v>
      </c>
      <c r="BQ6" s="8" t="s">
        <v>278</v>
      </c>
      <c r="BR6" s="8" t="s">
        <v>303</v>
      </c>
      <c r="BS6" s="11">
        <v>0</v>
      </c>
      <c r="BT6" s="11">
        <v>10000</v>
      </c>
      <c r="BU6" s="10" t="s">
        <v>321</v>
      </c>
      <c r="BV6" s="11"/>
      <c r="BW6" s="11"/>
      <c r="BX6" s="3"/>
      <c r="BY6" s="17"/>
      <c r="BZ6" s="17"/>
    </row>
    <row r="7" spans="1:78" x14ac:dyDescent="0.35">
      <c r="A7" t="s">
        <v>28</v>
      </c>
      <c r="B7" t="s">
        <v>9</v>
      </c>
      <c r="C7" t="s">
        <v>29</v>
      </c>
      <c r="D7" t="s">
        <v>30</v>
      </c>
      <c r="E7" t="s">
        <v>31</v>
      </c>
      <c r="F7" t="s">
        <v>32</v>
      </c>
      <c r="G7" s="2">
        <v>36.825940789999997</v>
      </c>
      <c r="H7" s="2">
        <v>36.177898030000001</v>
      </c>
      <c r="I7" s="8">
        <v>298.49200220893238</v>
      </c>
      <c r="J7" s="9">
        <v>1.3</v>
      </c>
      <c r="K7" s="2"/>
      <c r="L7" s="2"/>
      <c r="M7" s="15">
        <f t="shared" si="0"/>
        <v>0</v>
      </c>
      <c r="N7" s="8">
        <v>8.9999999999999993E-3</v>
      </c>
      <c r="O7" s="12">
        <f>$K$48</f>
        <v>0.58296565349252727</v>
      </c>
      <c r="P7" s="15">
        <f t="shared" si="2"/>
        <v>0</v>
      </c>
      <c r="Q7" s="8">
        <v>650711.26</v>
      </c>
      <c r="R7" s="2"/>
      <c r="S7" s="15">
        <f t="shared" si="3"/>
        <v>0</v>
      </c>
      <c r="T7" s="17">
        <v>0.03</v>
      </c>
      <c r="U7" s="12">
        <f>$K$48</f>
        <v>0.58296565349252727</v>
      </c>
      <c r="V7" s="15">
        <f t="shared" si="5"/>
        <v>0</v>
      </c>
      <c r="W7" s="15">
        <f t="shared" si="6"/>
        <v>0</v>
      </c>
      <c r="X7" s="15">
        <f t="shared" si="7"/>
        <v>0</v>
      </c>
      <c r="Y7" s="8" t="s">
        <v>278</v>
      </c>
      <c r="Z7" s="8" t="s">
        <v>303</v>
      </c>
      <c r="AA7" s="11">
        <v>0</v>
      </c>
      <c r="AB7" s="11">
        <v>10000</v>
      </c>
      <c r="AC7" s="10" t="s">
        <v>321</v>
      </c>
      <c r="AD7" s="11">
        <v>20</v>
      </c>
      <c r="AE7" s="11"/>
      <c r="AF7" s="3"/>
      <c r="AG7" s="17">
        <f t="shared" si="8"/>
        <v>0.87719298245614041</v>
      </c>
      <c r="AH7" s="17">
        <f t="shared" si="9"/>
        <v>0.73</v>
      </c>
      <c r="AI7" s="17">
        <f t="shared" si="10"/>
        <v>65.127022783769888</v>
      </c>
      <c r="AJ7" s="3"/>
      <c r="AK7" s="15">
        <f t="shared" si="11"/>
        <v>0</v>
      </c>
      <c r="AL7" s="17">
        <v>0.05</v>
      </c>
      <c r="AM7" s="12">
        <f>$K$48</f>
        <v>0.58296565349252727</v>
      </c>
      <c r="AN7" s="15">
        <f t="shared" si="13"/>
        <v>0</v>
      </c>
      <c r="AO7" s="8" t="s">
        <v>278</v>
      </c>
      <c r="AP7" s="8" t="s">
        <v>303</v>
      </c>
      <c r="AQ7" s="11">
        <v>0</v>
      </c>
      <c r="AR7" s="11">
        <v>10000</v>
      </c>
      <c r="AS7" s="3"/>
      <c r="AT7" s="20">
        <f t="shared" si="14"/>
        <v>1.654967756662672E-6</v>
      </c>
      <c r="AU7" s="11"/>
      <c r="AV7" s="15">
        <f t="shared" si="15"/>
        <v>0</v>
      </c>
      <c r="AW7" s="11">
        <v>15</v>
      </c>
      <c r="AX7" s="11"/>
      <c r="AY7" s="3"/>
      <c r="AZ7" s="17">
        <v>1</v>
      </c>
      <c r="BA7" s="8">
        <v>298.49200220893238</v>
      </c>
      <c r="BB7" s="9">
        <v>1.3</v>
      </c>
      <c r="BC7" s="2"/>
      <c r="BD7" s="2"/>
      <c r="BE7" s="15">
        <f t="shared" si="16"/>
        <v>0</v>
      </c>
      <c r="BF7" s="8">
        <v>8.9999999999999993E-3</v>
      </c>
      <c r="BG7" s="12">
        <f>$K$48</f>
        <v>0.58296565349252727</v>
      </c>
      <c r="BH7" s="15">
        <f t="shared" si="18"/>
        <v>0</v>
      </c>
      <c r="BI7" s="8"/>
      <c r="BJ7" s="2"/>
      <c r="BK7" s="15">
        <f t="shared" si="19"/>
        <v>0</v>
      </c>
      <c r="BL7" s="8"/>
      <c r="BM7" s="12">
        <f>$K$48</f>
        <v>0.58296565349252727</v>
      </c>
      <c r="BN7" s="15">
        <f t="shared" si="21"/>
        <v>0</v>
      </c>
      <c r="BO7" s="15">
        <f t="shared" si="22"/>
        <v>0</v>
      </c>
      <c r="BP7" s="15">
        <f t="shared" si="23"/>
        <v>0</v>
      </c>
      <c r="BQ7" s="8" t="s">
        <v>278</v>
      </c>
      <c r="BR7" s="8" t="s">
        <v>303</v>
      </c>
      <c r="BS7" s="11">
        <v>0</v>
      </c>
      <c r="BT7" s="11">
        <v>10000</v>
      </c>
      <c r="BU7" s="10" t="s">
        <v>321</v>
      </c>
      <c r="BV7" s="11"/>
      <c r="BW7" s="11"/>
      <c r="BX7" s="3"/>
      <c r="BY7" s="17"/>
      <c r="BZ7" s="17"/>
    </row>
    <row r="8" spans="1:78" x14ac:dyDescent="0.35">
      <c r="A8" t="s">
        <v>33</v>
      </c>
      <c r="B8" t="s">
        <v>9</v>
      </c>
      <c r="C8" t="s">
        <v>34</v>
      </c>
      <c r="D8" t="s">
        <v>35</v>
      </c>
      <c r="E8" t="s">
        <v>36</v>
      </c>
      <c r="F8" t="s">
        <v>37</v>
      </c>
      <c r="G8" s="2">
        <v>58.913024630000002</v>
      </c>
      <c r="H8" s="2">
        <v>17.96051026</v>
      </c>
      <c r="I8" s="8">
        <v>298.49200220893238</v>
      </c>
      <c r="J8" s="9">
        <v>1.3</v>
      </c>
      <c r="K8" s="2"/>
      <c r="L8" s="2"/>
      <c r="M8" s="15">
        <f t="shared" si="0"/>
        <v>0</v>
      </c>
      <c r="N8" s="8">
        <v>8.9999999999999993E-3</v>
      </c>
      <c r="O8" s="12">
        <f t="shared" si="1"/>
        <v>1.3486719798104709</v>
      </c>
      <c r="P8" s="15">
        <f t="shared" si="2"/>
        <v>0</v>
      </c>
      <c r="Q8" s="8">
        <v>650711.26</v>
      </c>
      <c r="R8" s="2"/>
      <c r="S8" s="15">
        <f t="shared" si="3"/>
        <v>0</v>
      </c>
      <c r="T8" s="17">
        <v>0.03</v>
      </c>
      <c r="U8" s="12">
        <f t="shared" si="4"/>
        <v>1.3486719798104709</v>
      </c>
      <c r="V8" s="15">
        <f t="shared" si="5"/>
        <v>0</v>
      </c>
      <c r="W8" s="15">
        <f t="shared" si="6"/>
        <v>0</v>
      </c>
      <c r="X8" s="15">
        <f t="shared" si="7"/>
        <v>0</v>
      </c>
      <c r="Y8" s="8" t="s">
        <v>278</v>
      </c>
      <c r="Z8" s="8" t="s">
        <v>303</v>
      </c>
      <c r="AA8" s="11">
        <v>0</v>
      </c>
      <c r="AB8" s="11">
        <v>10000</v>
      </c>
      <c r="AC8" s="10" t="s">
        <v>321</v>
      </c>
      <c r="AD8" s="11">
        <v>20</v>
      </c>
      <c r="AE8" s="11"/>
      <c r="AF8" s="3"/>
      <c r="AG8" s="17">
        <f t="shared" si="8"/>
        <v>0.87719298245614041</v>
      </c>
      <c r="AH8" s="17">
        <f t="shared" si="9"/>
        <v>0.73</v>
      </c>
      <c r="AI8" s="17">
        <f t="shared" si="10"/>
        <v>65.127022783769888</v>
      </c>
      <c r="AJ8" s="3"/>
      <c r="AK8" s="15">
        <f t="shared" si="11"/>
        <v>0</v>
      </c>
      <c r="AL8" s="17">
        <v>0.05</v>
      </c>
      <c r="AM8" s="12">
        <f t="shared" si="12"/>
        <v>1.3486719798104709</v>
      </c>
      <c r="AN8" s="15">
        <f t="shared" si="13"/>
        <v>0</v>
      </c>
      <c r="AO8" s="8" t="s">
        <v>278</v>
      </c>
      <c r="AP8" s="8" t="s">
        <v>303</v>
      </c>
      <c r="AQ8" s="11">
        <v>0</v>
      </c>
      <c r="AR8" s="11">
        <v>10000</v>
      </c>
      <c r="AS8" s="3"/>
      <c r="AT8" s="20">
        <f t="shared" si="14"/>
        <v>1.654967756662672E-6</v>
      </c>
      <c r="AU8" s="11"/>
      <c r="AV8" s="15">
        <f t="shared" si="15"/>
        <v>0</v>
      </c>
      <c r="AW8" s="11">
        <v>15</v>
      </c>
      <c r="AX8" s="11"/>
      <c r="AY8" s="3"/>
      <c r="AZ8" s="17">
        <v>1</v>
      </c>
      <c r="BA8" s="8">
        <v>298.49200220893238</v>
      </c>
      <c r="BB8" s="9">
        <v>1.3</v>
      </c>
      <c r="BC8" s="2"/>
      <c r="BD8" s="2"/>
      <c r="BE8" s="15">
        <f t="shared" si="16"/>
        <v>0</v>
      </c>
      <c r="BF8" s="8">
        <v>8.9999999999999993E-3</v>
      </c>
      <c r="BG8" s="12">
        <f t="shared" si="17"/>
        <v>1.3486719798104709</v>
      </c>
      <c r="BH8" s="15">
        <f t="shared" si="18"/>
        <v>0</v>
      </c>
      <c r="BI8" s="8"/>
      <c r="BJ8" s="2"/>
      <c r="BK8" s="15">
        <f t="shared" si="19"/>
        <v>0</v>
      </c>
      <c r="BL8" s="8"/>
      <c r="BM8" s="12">
        <f t="shared" si="20"/>
        <v>1.3486719798104709</v>
      </c>
      <c r="BN8" s="15">
        <f t="shared" si="21"/>
        <v>0</v>
      </c>
      <c r="BO8" s="15">
        <f t="shared" si="22"/>
        <v>0</v>
      </c>
      <c r="BP8" s="15">
        <f t="shared" si="23"/>
        <v>0</v>
      </c>
      <c r="BQ8" s="8" t="s">
        <v>278</v>
      </c>
      <c r="BR8" s="8" t="s">
        <v>303</v>
      </c>
      <c r="BS8" s="11">
        <v>0</v>
      </c>
      <c r="BT8" s="11">
        <v>10000</v>
      </c>
      <c r="BU8" s="10" t="s">
        <v>321</v>
      </c>
      <c r="BV8" s="11"/>
      <c r="BW8" s="11"/>
      <c r="BX8" s="3"/>
      <c r="BY8" s="17"/>
      <c r="BZ8" s="17"/>
    </row>
    <row r="9" spans="1:78" x14ac:dyDescent="0.35">
      <c r="A9" t="s">
        <v>38</v>
      </c>
      <c r="B9" t="s">
        <v>9</v>
      </c>
      <c r="C9" t="s">
        <v>39</v>
      </c>
      <c r="D9" t="s">
        <v>40</v>
      </c>
      <c r="E9" t="s">
        <v>41</v>
      </c>
      <c r="F9" t="s">
        <v>37</v>
      </c>
      <c r="G9" s="2">
        <v>51.708290169999998</v>
      </c>
      <c r="H9" s="2">
        <v>-5.0646297740000001</v>
      </c>
      <c r="I9" s="8">
        <v>298.49200220893238</v>
      </c>
      <c r="J9" s="9">
        <v>1.3</v>
      </c>
      <c r="K9" s="2"/>
      <c r="L9" s="2"/>
      <c r="M9" s="15">
        <f t="shared" si="0"/>
        <v>0</v>
      </c>
      <c r="N9" s="8">
        <v>8.9999999999999993E-3</v>
      </c>
      <c r="O9" s="12">
        <f t="shared" si="1"/>
        <v>1.3486719798104709</v>
      </c>
      <c r="P9" s="15">
        <f t="shared" si="2"/>
        <v>0</v>
      </c>
      <c r="Q9" s="8">
        <v>650711.26</v>
      </c>
      <c r="R9" s="2"/>
      <c r="S9" s="15">
        <f t="shared" si="3"/>
        <v>0</v>
      </c>
      <c r="T9" s="17">
        <v>0.03</v>
      </c>
      <c r="U9" s="12">
        <f t="shared" si="4"/>
        <v>1.3486719798104709</v>
      </c>
      <c r="V9" s="15">
        <f t="shared" si="5"/>
        <v>0</v>
      </c>
      <c r="W9" s="15">
        <f t="shared" si="6"/>
        <v>0</v>
      </c>
      <c r="X9" s="15">
        <f t="shared" si="7"/>
        <v>0</v>
      </c>
      <c r="Y9" s="8" t="s">
        <v>278</v>
      </c>
      <c r="Z9" s="8" t="s">
        <v>303</v>
      </c>
      <c r="AA9" s="11">
        <v>0</v>
      </c>
      <c r="AB9" s="11">
        <v>10000</v>
      </c>
      <c r="AC9" s="10" t="s">
        <v>321</v>
      </c>
      <c r="AD9" s="11">
        <v>20</v>
      </c>
      <c r="AE9" s="11"/>
      <c r="AF9" s="3"/>
      <c r="AG9" s="17">
        <f t="shared" si="8"/>
        <v>0.87719298245614041</v>
      </c>
      <c r="AH9" s="17">
        <f t="shared" si="9"/>
        <v>0.73</v>
      </c>
      <c r="AI9" s="17">
        <f t="shared" si="10"/>
        <v>65.127022783769888</v>
      </c>
      <c r="AJ9" s="3"/>
      <c r="AK9" s="15">
        <f t="shared" si="11"/>
        <v>0</v>
      </c>
      <c r="AL9" s="17">
        <v>0.05</v>
      </c>
      <c r="AM9" s="12">
        <f t="shared" si="12"/>
        <v>1.3486719798104709</v>
      </c>
      <c r="AN9" s="15">
        <f t="shared" si="13"/>
        <v>0</v>
      </c>
      <c r="AO9" s="8" t="s">
        <v>278</v>
      </c>
      <c r="AP9" s="8" t="s">
        <v>303</v>
      </c>
      <c r="AQ9" s="11">
        <v>0</v>
      </c>
      <c r="AR9" s="11">
        <v>10000</v>
      </c>
      <c r="AS9" s="3"/>
      <c r="AT9" s="20">
        <f t="shared" si="14"/>
        <v>1.654967756662672E-6</v>
      </c>
      <c r="AU9" s="11"/>
      <c r="AV9" s="15">
        <f t="shared" si="15"/>
        <v>0</v>
      </c>
      <c r="AW9" s="11">
        <v>15</v>
      </c>
      <c r="AX9" s="11"/>
      <c r="AY9" s="3"/>
      <c r="AZ9" s="17">
        <v>1</v>
      </c>
      <c r="BA9" s="8">
        <v>298.49200220893238</v>
      </c>
      <c r="BB9" s="9">
        <v>1.3</v>
      </c>
      <c r="BC9" s="2"/>
      <c r="BD9" s="2"/>
      <c r="BE9" s="15">
        <f t="shared" si="16"/>
        <v>0</v>
      </c>
      <c r="BF9" s="8">
        <v>8.9999999999999993E-3</v>
      </c>
      <c r="BG9" s="12">
        <f t="shared" si="17"/>
        <v>1.3486719798104709</v>
      </c>
      <c r="BH9" s="15">
        <f t="shared" si="18"/>
        <v>0</v>
      </c>
      <c r="BI9" s="8"/>
      <c r="BJ9" s="2"/>
      <c r="BK9" s="15">
        <f t="shared" si="19"/>
        <v>0</v>
      </c>
      <c r="BL9" s="8"/>
      <c r="BM9" s="12">
        <f t="shared" si="20"/>
        <v>1.3486719798104709</v>
      </c>
      <c r="BN9" s="15">
        <f t="shared" si="21"/>
        <v>0</v>
      </c>
      <c r="BO9" s="15">
        <f t="shared" si="22"/>
        <v>0</v>
      </c>
      <c r="BP9" s="15">
        <f t="shared" si="23"/>
        <v>0</v>
      </c>
      <c r="BQ9" s="8" t="s">
        <v>278</v>
      </c>
      <c r="BR9" s="8" t="s">
        <v>303</v>
      </c>
      <c r="BS9" s="11">
        <v>0</v>
      </c>
      <c r="BT9" s="11">
        <v>10000</v>
      </c>
      <c r="BU9" s="10" t="s">
        <v>321</v>
      </c>
      <c r="BV9" s="11"/>
      <c r="BW9" s="11"/>
      <c r="BX9" s="3"/>
      <c r="BY9" s="17"/>
      <c r="BZ9" s="17"/>
    </row>
    <row r="10" spans="1:78" x14ac:dyDescent="0.35">
      <c r="A10" t="s">
        <v>42</v>
      </c>
      <c r="B10" t="s">
        <v>9</v>
      </c>
      <c r="C10" t="s">
        <v>43</v>
      </c>
      <c r="D10" t="s">
        <v>44</v>
      </c>
      <c r="E10" t="s">
        <v>45</v>
      </c>
      <c r="F10" t="s">
        <v>32</v>
      </c>
      <c r="G10" s="2">
        <v>25.883521009999999</v>
      </c>
      <c r="H10" s="2">
        <v>51.480261319999997</v>
      </c>
      <c r="I10" s="8">
        <v>298.49200220893238</v>
      </c>
      <c r="J10" s="9">
        <v>1.3</v>
      </c>
      <c r="K10" s="2"/>
      <c r="L10" s="2"/>
      <c r="M10" s="15">
        <f t="shared" si="0"/>
        <v>0</v>
      </c>
      <c r="N10" s="8">
        <v>8.9999999999999993E-3</v>
      </c>
      <c r="O10" s="12">
        <f>$K$48</f>
        <v>0.58296565349252727</v>
      </c>
      <c r="P10" s="15">
        <f t="shared" si="2"/>
        <v>0</v>
      </c>
      <c r="Q10" s="8">
        <v>650711.26</v>
      </c>
      <c r="R10" s="2"/>
      <c r="S10" s="15">
        <f t="shared" si="3"/>
        <v>0</v>
      </c>
      <c r="T10" s="17">
        <v>0.03</v>
      </c>
      <c r="U10" s="12">
        <f>$K$48</f>
        <v>0.58296565349252727</v>
      </c>
      <c r="V10" s="15">
        <f t="shared" si="5"/>
        <v>0</v>
      </c>
      <c r="W10" s="15">
        <f t="shared" si="6"/>
        <v>0</v>
      </c>
      <c r="X10" s="15">
        <f t="shared" si="7"/>
        <v>0</v>
      </c>
      <c r="Y10" s="8" t="s">
        <v>278</v>
      </c>
      <c r="Z10" s="8" t="s">
        <v>303</v>
      </c>
      <c r="AA10" s="11">
        <v>0</v>
      </c>
      <c r="AB10" s="11">
        <v>10000</v>
      </c>
      <c r="AC10" s="10" t="s">
        <v>321</v>
      </c>
      <c r="AD10" s="11">
        <v>20</v>
      </c>
      <c r="AE10" s="11"/>
      <c r="AF10" s="3"/>
      <c r="AG10" s="17">
        <f t="shared" si="8"/>
        <v>0.87719298245614041</v>
      </c>
      <c r="AH10" s="17">
        <f t="shared" si="9"/>
        <v>0.73</v>
      </c>
      <c r="AI10" s="17">
        <f t="shared" si="10"/>
        <v>65.127022783769888</v>
      </c>
      <c r="AJ10" s="3"/>
      <c r="AK10" s="15">
        <f t="shared" si="11"/>
        <v>0</v>
      </c>
      <c r="AL10" s="17">
        <v>0.05</v>
      </c>
      <c r="AM10" s="12">
        <f>$K$48</f>
        <v>0.58296565349252727</v>
      </c>
      <c r="AN10" s="15">
        <f t="shared" si="13"/>
        <v>0</v>
      </c>
      <c r="AO10" s="8" t="s">
        <v>278</v>
      </c>
      <c r="AP10" s="8" t="s">
        <v>303</v>
      </c>
      <c r="AQ10" s="11">
        <v>0</v>
      </c>
      <c r="AR10" s="11">
        <v>10000</v>
      </c>
      <c r="AS10" s="3"/>
      <c r="AT10" s="20">
        <f t="shared" si="14"/>
        <v>1.654967756662672E-6</v>
      </c>
      <c r="AU10" s="11"/>
      <c r="AV10" s="15">
        <f t="shared" si="15"/>
        <v>0</v>
      </c>
      <c r="AW10" s="11">
        <v>15</v>
      </c>
      <c r="AX10" s="11"/>
      <c r="AY10" s="3"/>
      <c r="AZ10" s="17">
        <v>1</v>
      </c>
      <c r="BA10" s="8">
        <v>298.49200220893238</v>
      </c>
      <c r="BB10" s="9">
        <v>1.3</v>
      </c>
      <c r="BC10" s="2"/>
      <c r="BD10" s="2"/>
      <c r="BE10" s="15">
        <f t="shared" si="16"/>
        <v>0</v>
      </c>
      <c r="BF10" s="8">
        <v>8.9999999999999993E-3</v>
      </c>
      <c r="BG10" s="12">
        <f>$K$48</f>
        <v>0.58296565349252727</v>
      </c>
      <c r="BH10" s="15">
        <f t="shared" si="18"/>
        <v>0</v>
      </c>
      <c r="BI10" s="8"/>
      <c r="BJ10" s="2"/>
      <c r="BK10" s="15">
        <f t="shared" si="19"/>
        <v>0</v>
      </c>
      <c r="BL10" s="8"/>
      <c r="BM10" s="12">
        <f>$K$48</f>
        <v>0.58296565349252727</v>
      </c>
      <c r="BN10" s="15">
        <f t="shared" si="21"/>
        <v>0</v>
      </c>
      <c r="BO10" s="15">
        <f t="shared" si="22"/>
        <v>0</v>
      </c>
      <c r="BP10" s="15">
        <f t="shared" si="23"/>
        <v>0</v>
      </c>
      <c r="BQ10" s="8" t="s">
        <v>278</v>
      </c>
      <c r="BR10" s="8" t="s">
        <v>303</v>
      </c>
      <c r="BS10" s="11">
        <v>0</v>
      </c>
      <c r="BT10" s="11">
        <v>10000</v>
      </c>
      <c r="BU10" s="10" t="s">
        <v>321</v>
      </c>
      <c r="BV10" s="11"/>
      <c r="BW10" s="11"/>
      <c r="BX10" s="3"/>
      <c r="BY10" s="17"/>
      <c r="BZ10" s="17"/>
    </row>
    <row r="11" spans="1:78" x14ac:dyDescent="0.35">
      <c r="A11" t="s">
        <v>46</v>
      </c>
      <c r="B11" t="s">
        <v>9</v>
      </c>
      <c r="C11" t="s">
        <v>47</v>
      </c>
      <c r="D11" t="s">
        <v>48</v>
      </c>
      <c r="E11" t="s">
        <v>49</v>
      </c>
      <c r="F11" t="s">
        <v>50</v>
      </c>
      <c r="G11" s="2">
        <v>18.944742420000001</v>
      </c>
      <c r="H11" s="2">
        <v>72.950074349999994</v>
      </c>
      <c r="I11" s="8">
        <v>298.49200220893238</v>
      </c>
      <c r="J11" s="9">
        <v>1.3</v>
      </c>
      <c r="K11" s="2"/>
      <c r="L11" s="2"/>
      <c r="M11" s="15">
        <f t="shared" si="0"/>
        <v>0</v>
      </c>
      <c r="N11" s="8">
        <v>8.9999999999999993E-3</v>
      </c>
      <c r="O11" s="12">
        <f t="shared" ref="O11:O17" si="24">$K$48</f>
        <v>0.58296565349252727</v>
      </c>
      <c r="P11" s="15">
        <f t="shared" si="2"/>
        <v>0</v>
      </c>
      <c r="Q11" s="8">
        <v>650711.26</v>
      </c>
      <c r="R11" s="2"/>
      <c r="S11" s="15">
        <f t="shared" si="3"/>
        <v>0</v>
      </c>
      <c r="T11" s="17">
        <v>0.03</v>
      </c>
      <c r="U11" s="12">
        <f t="shared" ref="U11:U17" si="25">$K$48</f>
        <v>0.58296565349252727</v>
      </c>
      <c r="V11" s="15">
        <f t="shared" si="5"/>
        <v>0</v>
      </c>
      <c r="W11" s="15">
        <f t="shared" si="6"/>
        <v>0</v>
      </c>
      <c r="X11" s="15">
        <f t="shared" si="7"/>
        <v>0</v>
      </c>
      <c r="Y11" s="8" t="s">
        <v>278</v>
      </c>
      <c r="Z11" s="8" t="s">
        <v>303</v>
      </c>
      <c r="AA11" s="11">
        <v>0</v>
      </c>
      <c r="AB11" s="11">
        <v>10000</v>
      </c>
      <c r="AC11" s="10" t="s">
        <v>321</v>
      </c>
      <c r="AD11" s="11">
        <v>20</v>
      </c>
      <c r="AE11" s="11"/>
      <c r="AF11" s="3"/>
      <c r="AG11" s="17">
        <f t="shared" si="8"/>
        <v>0.87719298245614041</v>
      </c>
      <c r="AH11" s="17">
        <f t="shared" si="9"/>
        <v>0.73</v>
      </c>
      <c r="AI11" s="17">
        <f t="shared" si="10"/>
        <v>65.127022783769888</v>
      </c>
      <c r="AJ11" s="3"/>
      <c r="AK11" s="15">
        <f t="shared" si="11"/>
        <v>0</v>
      </c>
      <c r="AL11" s="17">
        <v>0.05</v>
      </c>
      <c r="AM11" s="12">
        <f t="shared" ref="AM11:AM17" si="26">$K$48</f>
        <v>0.58296565349252727</v>
      </c>
      <c r="AN11" s="15">
        <f t="shared" si="13"/>
        <v>0</v>
      </c>
      <c r="AO11" s="8" t="s">
        <v>278</v>
      </c>
      <c r="AP11" s="8" t="s">
        <v>303</v>
      </c>
      <c r="AQ11" s="11">
        <v>0</v>
      </c>
      <c r="AR11" s="11">
        <v>10000</v>
      </c>
      <c r="AS11" s="3"/>
      <c r="AT11" s="20">
        <f t="shared" si="14"/>
        <v>1.654967756662672E-6</v>
      </c>
      <c r="AU11" s="11"/>
      <c r="AV11" s="15">
        <f t="shared" si="15"/>
        <v>0</v>
      </c>
      <c r="AW11" s="11">
        <v>15</v>
      </c>
      <c r="AX11" s="11"/>
      <c r="AY11" s="3"/>
      <c r="AZ11" s="17">
        <v>1</v>
      </c>
      <c r="BA11" s="8">
        <v>298.49200220893238</v>
      </c>
      <c r="BB11" s="9">
        <v>1.3</v>
      </c>
      <c r="BC11" s="2"/>
      <c r="BD11" s="2"/>
      <c r="BE11" s="15">
        <f t="shared" si="16"/>
        <v>0</v>
      </c>
      <c r="BF11" s="8">
        <v>8.9999999999999993E-3</v>
      </c>
      <c r="BG11" s="12">
        <f t="shared" ref="BG11:BG17" si="27">$K$48</f>
        <v>0.58296565349252727</v>
      </c>
      <c r="BH11" s="15">
        <f t="shared" si="18"/>
        <v>0</v>
      </c>
      <c r="BI11" s="8"/>
      <c r="BJ11" s="2"/>
      <c r="BK11" s="15">
        <f t="shared" si="19"/>
        <v>0</v>
      </c>
      <c r="BL11" s="8"/>
      <c r="BM11" s="12">
        <f t="shared" ref="BM11:BM17" si="28">$K$48</f>
        <v>0.58296565349252727</v>
      </c>
      <c r="BN11" s="15">
        <f t="shared" si="21"/>
        <v>0</v>
      </c>
      <c r="BO11" s="15">
        <f t="shared" si="22"/>
        <v>0</v>
      </c>
      <c r="BP11" s="15">
        <f t="shared" si="23"/>
        <v>0</v>
      </c>
      <c r="BQ11" s="8" t="s">
        <v>278</v>
      </c>
      <c r="BR11" s="8" t="s">
        <v>303</v>
      </c>
      <c r="BS11" s="11">
        <v>0</v>
      </c>
      <c r="BT11" s="11">
        <v>10000</v>
      </c>
      <c r="BU11" s="10" t="s">
        <v>321</v>
      </c>
      <c r="BV11" s="11"/>
      <c r="BW11" s="11"/>
      <c r="BX11" s="3"/>
      <c r="BY11" s="17"/>
      <c r="BZ11" s="17"/>
    </row>
    <row r="12" spans="1:78" x14ac:dyDescent="0.35">
      <c r="A12" t="s">
        <v>51</v>
      </c>
      <c r="B12" t="s">
        <v>9</v>
      </c>
      <c r="C12" t="s">
        <v>52</v>
      </c>
      <c r="D12" t="s">
        <v>53</v>
      </c>
      <c r="E12" t="s">
        <v>54</v>
      </c>
      <c r="F12" t="s">
        <v>50</v>
      </c>
      <c r="G12" s="2">
        <v>22.256499399999999</v>
      </c>
      <c r="H12" s="2">
        <v>91.784941779999997</v>
      </c>
      <c r="I12" s="8">
        <v>298.49200220893238</v>
      </c>
      <c r="J12" s="9">
        <v>1.3</v>
      </c>
      <c r="K12" s="2"/>
      <c r="L12" s="2"/>
      <c r="M12" s="15">
        <f t="shared" si="0"/>
        <v>0</v>
      </c>
      <c r="N12" s="8">
        <v>8.9999999999999993E-3</v>
      </c>
      <c r="O12" s="12">
        <f t="shared" si="24"/>
        <v>0.58296565349252727</v>
      </c>
      <c r="P12" s="15">
        <f t="shared" si="2"/>
        <v>0</v>
      </c>
      <c r="Q12" s="8">
        <v>650711.26</v>
      </c>
      <c r="R12" s="2"/>
      <c r="S12" s="15">
        <f t="shared" si="3"/>
        <v>0</v>
      </c>
      <c r="T12" s="17">
        <v>0.03</v>
      </c>
      <c r="U12" s="12">
        <f t="shared" si="25"/>
        <v>0.58296565349252727</v>
      </c>
      <c r="V12" s="15">
        <f t="shared" si="5"/>
        <v>0</v>
      </c>
      <c r="W12" s="15">
        <f t="shared" si="6"/>
        <v>0</v>
      </c>
      <c r="X12" s="15">
        <f t="shared" si="7"/>
        <v>0</v>
      </c>
      <c r="Y12" s="8" t="s">
        <v>278</v>
      </c>
      <c r="Z12" s="8" t="s">
        <v>303</v>
      </c>
      <c r="AA12" s="11">
        <v>0</v>
      </c>
      <c r="AB12" s="11">
        <v>10000</v>
      </c>
      <c r="AC12" s="10" t="s">
        <v>321</v>
      </c>
      <c r="AD12" s="11">
        <v>20</v>
      </c>
      <c r="AE12" s="11"/>
      <c r="AF12" s="3"/>
      <c r="AG12" s="17">
        <f t="shared" si="8"/>
        <v>0.87719298245614041</v>
      </c>
      <c r="AH12" s="17">
        <f t="shared" si="9"/>
        <v>0.73</v>
      </c>
      <c r="AI12" s="17">
        <f t="shared" si="10"/>
        <v>65.127022783769888</v>
      </c>
      <c r="AJ12" s="3"/>
      <c r="AK12" s="15">
        <f t="shared" si="11"/>
        <v>0</v>
      </c>
      <c r="AL12" s="17">
        <v>0.05</v>
      </c>
      <c r="AM12" s="12">
        <f t="shared" si="26"/>
        <v>0.58296565349252727</v>
      </c>
      <c r="AN12" s="15">
        <f t="shared" si="13"/>
        <v>0</v>
      </c>
      <c r="AO12" s="8" t="s">
        <v>278</v>
      </c>
      <c r="AP12" s="8" t="s">
        <v>303</v>
      </c>
      <c r="AQ12" s="11">
        <v>0</v>
      </c>
      <c r="AR12" s="11">
        <v>10000</v>
      </c>
      <c r="AS12" s="3"/>
      <c r="AT12" s="20">
        <f t="shared" si="14"/>
        <v>1.654967756662672E-6</v>
      </c>
      <c r="AU12" s="11"/>
      <c r="AV12" s="15">
        <f t="shared" si="15"/>
        <v>0</v>
      </c>
      <c r="AW12" s="11">
        <v>15</v>
      </c>
      <c r="AX12" s="11"/>
      <c r="AY12" s="3"/>
      <c r="AZ12" s="17">
        <v>1</v>
      </c>
      <c r="BA12" s="8">
        <v>298.49200220893238</v>
      </c>
      <c r="BB12" s="9">
        <v>1.3</v>
      </c>
      <c r="BC12" s="2"/>
      <c r="BD12" s="2"/>
      <c r="BE12" s="15">
        <f t="shared" si="16"/>
        <v>0</v>
      </c>
      <c r="BF12" s="8">
        <v>8.9999999999999993E-3</v>
      </c>
      <c r="BG12" s="12">
        <f t="shared" si="27"/>
        <v>0.58296565349252727</v>
      </c>
      <c r="BH12" s="15">
        <f t="shared" si="18"/>
        <v>0</v>
      </c>
      <c r="BI12" s="8"/>
      <c r="BJ12" s="2"/>
      <c r="BK12" s="15">
        <f t="shared" si="19"/>
        <v>0</v>
      </c>
      <c r="BL12" s="8"/>
      <c r="BM12" s="12">
        <f t="shared" si="28"/>
        <v>0.58296565349252727</v>
      </c>
      <c r="BN12" s="15">
        <f t="shared" si="21"/>
        <v>0</v>
      </c>
      <c r="BO12" s="15">
        <f t="shared" si="22"/>
        <v>0</v>
      </c>
      <c r="BP12" s="15">
        <f t="shared" si="23"/>
        <v>0</v>
      </c>
      <c r="BQ12" s="8" t="s">
        <v>278</v>
      </c>
      <c r="BR12" s="8" t="s">
        <v>303</v>
      </c>
      <c r="BS12" s="11">
        <v>0</v>
      </c>
      <c r="BT12" s="11">
        <v>10000</v>
      </c>
      <c r="BU12" s="10" t="s">
        <v>321</v>
      </c>
      <c r="BV12" s="11"/>
      <c r="BW12" s="11"/>
      <c r="BX12" s="3"/>
      <c r="BY12" s="17"/>
      <c r="BZ12" s="17"/>
    </row>
    <row r="13" spans="1:78" x14ac:dyDescent="0.35">
      <c r="A13" t="s">
        <v>55</v>
      </c>
      <c r="B13" t="s">
        <v>9</v>
      </c>
      <c r="C13" t="s">
        <v>56</v>
      </c>
      <c r="D13" t="s">
        <v>57</v>
      </c>
      <c r="E13" t="s">
        <v>58</v>
      </c>
      <c r="F13" t="s">
        <v>59</v>
      </c>
      <c r="G13" s="2">
        <v>1.2924510250000001</v>
      </c>
      <c r="H13" s="2">
        <v>103.63954649999999</v>
      </c>
      <c r="I13" s="8">
        <v>298.49200220893238</v>
      </c>
      <c r="J13" s="9">
        <v>1.3</v>
      </c>
      <c r="K13" s="2"/>
      <c r="L13" s="2"/>
      <c r="M13" s="15">
        <f t="shared" si="0"/>
        <v>0</v>
      </c>
      <c r="N13" s="8">
        <v>8.9999999999999993E-3</v>
      </c>
      <c r="O13" s="12">
        <f t="shared" si="24"/>
        <v>0.58296565349252727</v>
      </c>
      <c r="P13" s="15">
        <f t="shared" si="2"/>
        <v>0</v>
      </c>
      <c r="Q13" s="8">
        <v>650711.26</v>
      </c>
      <c r="R13" s="2"/>
      <c r="S13" s="15">
        <f t="shared" si="3"/>
        <v>0</v>
      </c>
      <c r="T13" s="17">
        <v>0.03</v>
      </c>
      <c r="U13" s="12">
        <f t="shared" si="25"/>
        <v>0.58296565349252727</v>
      </c>
      <c r="V13" s="15">
        <f t="shared" si="5"/>
        <v>0</v>
      </c>
      <c r="W13" s="15">
        <f t="shared" si="6"/>
        <v>0</v>
      </c>
      <c r="X13" s="15">
        <f t="shared" si="7"/>
        <v>0</v>
      </c>
      <c r="Y13" s="8" t="s">
        <v>278</v>
      </c>
      <c r="Z13" s="8" t="s">
        <v>303</v>
      </c>
      <c r="AA13" s="11">
        <v>0</v>
      </c>
      <c r="AB13" s="11">
        <v>10000</v>
      </c>
      <c r="AC13" s="10" t="s">
        <v>321</v>
      </c>
      <c r="AD13" s="11">
        <v>20</v>
      </c>
      <c r="AE13" s="11"/>
      <c r="AF13" s="3"/>
      <c r="AG13" s="17">
        <f t="shared" si="8"/>
        <v>0.87719298245614041</v>
      </c>
      <c r="AH13" s="17">
        <f t="shared" si="9"/>
        <v>0.73</v>
      </c>
      <c r="AI13" s="17">
        <f t="shared" si="10"/>
        <v>65.127022783769888</v>
      </c>
      <c r="AJ13" s="3"/>
      <c r="AK13" s="15">
        <f t="shared" si="11"/>
        <v>0</v>
      </c>
      <c r="AL13" s="17">
        <v>0.05</v>
      </c>
      <c r="AM13" s="12">
        <f t="shared" si="26"/>
        <v>0.58296565349252727</v>
      </c>
      <c r="AN13" s="15">
        <f t="shared" si="13"/>
        <v>0</v>
      </c>
      <c r="AO13" s="8" t="s">
        <v>278</v>
      </c>
      <c r="AP13" s="8" t="s">
        <v>303</v>
      </c>
      <c r="AQ13" s="11">
        <v>0</v>
      </c>
      <c r="AR13" s="11">
        <v>10000</v>
      </c>
      <c r="AS13" s="3"/>
      <c r="AT13" s="20">
        <f t="shared" si="14"/>
        <v>1.654967756662672E-6</v>
      </c>
      <c r="AU13" s="11"/>
      <c r="AV13" s="15">
        <f t="shared" si="15"/>
        <v>0</v>
      </c>
      <c r="AW13" s="11">
        <v>15</v>
      </c>
      <c r="AX13" s="11"/>
      <c r="AY13" s="3"/>
      <c r="AZ13" s="17">
        <v>1</v>
      </c>
      <c r="BA13" s="8">
        <v>298.49200220893238</v>
      </c>
      <c r="BB13" s="9">
        <v>1.3</v>
      </c>
      <c r="BC13" s="2"/>
      <c r="BD13" s="2"/>
      <c r="BE13" s="15">
        <f t="shared" si="16"/>
        <v>0</v>
      </c>
      <c r="BF13" s="8">
        <v>8.9999999999999993E-3</v>
      </c>
      <c r="BG13" s="12">
        <f t="shared" si="27"/>
        <v>0.58296565349252727</v>
      </c>
      <c r="BH13" s="15">
        <f t="shared" si="18"/>
        <v>0</v>
      </c>
      <c r="BI13" s="8"/>
      <c r="BJ13" s="2"/>
      <c r="BK13" s="15">
        <f t="shared" si="19"/>
        <v>0</v>
      </c>
      <c r="BL13" s="8"/>
      <c r="BM13" s="12">
        <f t="shared" si="28"/>
        <v>0.58296565349252727</v>
      </c>
      <c r="BN13" s="15">
        <f t="shared" si="21"/>
        <v>0</v>
      </c>
      <c r="BO13" s="15">
        <f t="shared" si="22"/>
        <v>0</v>
      </c>
      <c r="BP13" s="15">
        <f t="shared" si="23"/>
        <v>0</v>
      </c>
      <c r="BQ13" s="8" t="s">
        <v>278</v>
      </c>
      <c r="BR13" s="8" t="s">
        <v>303</v>
      </c>
      <c r="BS13" s="11">
        <v>0</v>
      </c>
      <c r="BT13" s="11">
        <v>10000</v>
      </c>
      <c r="BU13" s="10" t="s">
        <v>321</v>
      </c>
      <c r="BV13" s="11"/>
      <c r="BW13" s="11"/>
      <c r="BX13" s="3"/>
      <c r="BY13" s="17"/>
      <c r="BZ13" s="17"/>
    </row>
    <row r="14" spans="1:78" x14ac:dyDescent="0.35">
      <c r="A14" t="s">
        <v>60</v>
      </c>
      <c r="B14" t="s">
        <v>9</v>
      </c>
      <c r="C14" t="s">
        <v>61</v>
      </c>
      <c r="D14" t="s">
        <v>62</v>
      </c>
      <c r="E14" t="s">
        <v>63</v>
      </c>
      <c r="F14" t="s">
        <v>59</v>
      </c>
      <c r="G14" s="2">
        <v>-0.88613326299999995</v>
      </c>
      <c r="H14" s="2">
        <v>131.27111149999999</v>
      </c>
      <c r="I14" s="8">
        <v>298.49200220893238</v>
      </c>
      <c r="J14" s="9">
        <v>1.3</v>
      </c>
      <c r="K14" s="2"/>
      <c r="L14" s="2"/>
      <c r="M14" s="15">
        <f t="shared" si="0"/>
        <v>0</v>
      </c>
      <c r="N14" s="8">
        <v>8.9999999999999993E-3</v>
      </c>
      <c r="O14" s="12">
        <f t="shared" si="24"/>
        <v>0.58296565349252727</v>
      </c>
      <c r="P14" s="15">
        <f t="shared" si="2"/>
        <v>0</v>
      </c>
      <c r="Q14" s="8">
        <v>650711.26</v>
      </c>
      <c r="R14" s="2"/>
      <c r="S14" s="15">
        <f t="shared" si="3"/>
        <v>0</v>
      </c>
      <c r="T14" s="17">
        <v>0.03</v>
      </c>
      <c r="U14" s="12">
        <f t="shared" si="25"/>
        <v>0.58296565349252727</v>
      </c>
      <c r="V14" s="15">
        <f t="shared" si="5"/>
        <v>0</v>
      </c>
      <c r="W14" s="15">
        <f t="shared" si="6"/>
        <v>0</v>
      </c>
      <c r="X14" s="15">
        <f t="shared" si="7"/>
        <v>0</v>
      </c>
      <c r="Y14" s="8" t="s">
        <v>278</v>
      </c>
      <c r="Z14" s="8" t="s">
        <v>303</v>
      </c>
      <c r="AA14" s="11">
        <v>0</v>
      </c>
      <c r="AB14" s="11">
        <v>10000</v>
      </c>
      <c r="AC14" s="10" t="s">
        <v>321</v>
      </c>
      <c r="AD14" s="11">
        <v>20</v>
      </c>
      <c r="AE14" s="11"/>
      <c r="AF14" s="3"/>
      <c r="AG14" s="17">
        <f t="shared" si="8"/>
        <v>0.87719298245614041</v>
      </c>
      <c r="AH14" s="17">
        <f t="shared" si="9"/>
        <v>0.73</v>
      </c>
      <c r="AI14" s="17">
        <f t="shared" si="10"/>
        <v>65.127022783769888</v>
      </c>
      <c r="AJ14" s="3"/>
      <c r="AK14" s="15">
        <f t="shared" si="11"/>
        <v>0</v>
      </c>
      <c r="AL14" s="17">
        <v>0.05</v>
      </c>
      <c r="AM14" s="12">
        <f t="shared" si="26"/>
        <v>0.58296565349252727</v>
      </c>
      <c r="AN14" s="15">
        <f t="shared" si="13"/>
        <v>0</v>
      </c>
      <c r="AO14" s="8" t="s">
        <v>278</v>
      </c>
      <c r="AP14" s="8" t="s">
        <v>303</v>
      </c>
      <c r="AQ14" s="11">
        <v>0</v>
      </c>
      <c r="AR14" s="11">
        <v>10000</v>
      </c>
      <c r="AS14" s="3"/>
      <c r="AT14" s="20">
        <f t="shared" si="14"/>
        <v>1.654967756662672E-6</v>
      </c>
      <c r="AU14" s="11"/>
      <c r="AV14" s="15">
        <f t="shared" si="15"/>
        <v>0</v>
      </c>
      <c r="AW14" s="11">
        <v>15</v>
      </c>
      <c r="AX14" s="11"/>
      <c r="AY14" s="3"/>
      <c r="AZ14" s="17">
        <v>1</v>
      </c>
      <c r="BA14" s="8">
        <v>298.49200220893238</v>
      </c>
      <c r="BB14" s="9">
        <v>1.3</v>
      </c>
      <c r="BC14" s="2"/>
      <c r="BD14" s="2"/>
      <c r="BE14" s="15">
        <f t="shared" si="16"/>
        <v>0</v>
      </c>
      <c r="BF14" s="8">
        <v>8.9999999999999993E-3</v>
      </c>
      <c r="BG14" s="12">
        <f t="shared" si="27"/>
        <v>0.58296565349252727</v>
      </c>
      <c r="BH14" s="15">
        <f t="shared" si="18"/>
        <v>0</v>
      </c>
      <c r="BI14" s="8"/>
      <c r="BJ14" s="2"/>
      <c r="BK14" s="15">
        <f t="shared" si="19"/>
        <v>0</v>
      </c>
      <c r="BL14" s="8"/>
      <c r="BM14" s="12">
        <f t="shared" si="28"/>
        <v>0.58296565349252727</v>
      </c>
      <c r="BN14" s="15">
        <f t="shared" si="21"/>
        <v>0</v>
      </c>
      <c r="BO14" s="15">
        <f t="shared" si="22"/>
        <v>0</v>
      </c>
      <c r="BP14" s="15">
        <f t="shared" si="23"/>
        <v>0</v>
      </c>
      <c r="BQ14" s="8" t="s">
        <v>278</v>
      </c>
      <c r="BR14" s="8" t="s">
        <v>303</v>
      </c>
      <c r="BS14" s="11">
        <v>0</v>
      </c>
      <c r="BT14" s="11">
        <v>10000</v>
      </c>
      <c r="BU14" s="10" t="s">
        <v>321</v>
      </c>
      <c r="BV14" s="11"/>
      <c r="BW14" s="11"/>
      <c r="BX14" s="3"/>
      <c r="BY14" s="17"/>
      <c r="BZ14" s="17"/>
    </row>
    <row r="15" spans="1:78" x14ac:dyDescent="0.35">
      <c r="A15" t="s">
        <v>64</v>
      </c>
      <c r="B15" t="s">
        <v>9</v>
      </c>
      <c r="C15" t="s">
        <v>65</v>
      </c>
      <c r="D15" t="s">
        <v>66</v>
      </c>
      <c r="E15" t="s">
        <v>67</v>
      </c>
      <c r="F15" t="s">
        <v>68</v>
      </c>
      <c r="G15" s="2">
        <v>31.331849340000002</v>
      </c>
      <c r="H15" s="2">
        <v>121.63780029999999</v>
      </c>
      <c r="I15" s="8">
        <v>298.49200220893238</v>
      </c>
      <c r="J15" s="9">
        <v>1.3</v>
      </c>
      <c r="K15" s="2"/>
      <c r="L15" s="2"/>
      <c r="M15" s="15">
        <f t="shared" si="0"/>
        <v>0</v>
      </c>
      <c r="N15" s="8">
        <v>8.9999999999999993E-3</v>
      </c>
      <c r="O15" s="12">
        <f t="shared" si="24"/>
        <v>0.58296565349252727</v>
      </c>
      <c r="P15" s="15">
        <f t="shared" si="2"/>
        <v>0</v>
      </c>
      <c r="Q15" s="8">
        <v>650711.26</v>
      </c>
      <c r="R15" s="2"/>
      <c r="S15" s="15">
        <f t="shared" si="3"/>
        <v>0</v>
      </c>
      <c r="T15" s="17">
        <v>0.03</v>
      </c>
      <c r="U15" s="12">
        <f t="shared" si="25"/>
        <v>0.58296565349252727</v>
      </c>
      <c r="V15" s="15">
        <f t="shared" si="5"/>
        <v>0</v>
      </c>
      <c r="W15" s="15">
        <f t="shared" si="6"/>
        <v>0</v>
      </c>
      <c r="X15" s="15">
        <f t="shared" si="7"/>
        <v>0</v>
      </c>
      <c r="Y15" s="8" t="s">
        <v>278</v>
      </c>
      <c r="Z15" s="8" t="s">
        <v>303</v>
      </c>
      <c r="AA15" s="11">
        <v>0</v>
      </c>
      <c r="AB15" s="11">
        <v>10000</v>
      </c>
      <c r="AC15" s="10" t="s">
        <v>321</v>
      </c>
      <c r="AD15" s="11">
        <v>20</v>
      </c>
      <c r="AE15" s="11"/>
      <c r="AF15" s="3"/>
      <c r="AG15" s="17">
        <f t="shared" si="8"/>
        <v>0.87719298245614041</v>
      </c>
      <c r="AH15" s="17">
        <f t="shared" si="9"/>
        <v>0.73</v>
      </c>
      <c r="AI15" s="17">
        <f t="shared" si="10"/>
        <v>65.127022783769888</v>
      </c>
      <c r="AJ15" s="3"/>
      <c r="AK15" s="15">
        <f t="shared" si="11"/>
        <v>0</v>
      </c>
      <c r="AL15" s="17">
        <v>0.05</v>
      </c>
      <c r="AM15" s="12">
        <f t="shared" si="26"/>
        <v>0.58296565349252727</v>
      </c>
      <c r="AN15" s="15">
        <f t="shared" si="13"/>
        <v>0</v>
      </c>
      <c r="AO15" s="8" t="s">
        <v>278</v>
      </c>
      <c r="AP15" s="8" t="s">
        <v>303</v>
      </c>
      <c r="AQ15" s="11">
        <v>0</v>
      </c>
      <c r="AR15" s="11">
        <v>10000</v>
      </c>
      <c r="AS15" s="3"/>
      <c r="AT15" s="20">
        <f t="shared" si="14"/>
        <v>1.654967756662672E-6</v>
      </c>
      <c r="AU15" s="11"/>
      <c r="AV15" s="15">
        <f t="shared" si="15"/>
        <v>0</v>
      </c>
      <c r="AW15" s="11">
        <v>15</v>
      </c>
      <c r="AX15" s="11"/>
      <c r="AY15" s="3"/>
      <c r="AZ15" s="17">
        <v>1</v>
      </c>
      <c r="BA15" s="8">
        <v>298.49200220893238</v>
      </c>
      <c r="BB15" s="9">
        <v>1.3</v>
      </c>
      <c r="BC15" s="2"/>
      <c r="BD15" s="2"/>
      <c r="BE15" s="15">
        <f t="shared" si="16"/>
        <v>0</v>
      </c>
      <c r="BF15" s="8">
        <v>8.9999999999999993E-3</v>
      </c>
      <c r="BG15" s="12">
        <f t="shared" si="27"/>
        <v>0.58296565349252727</v>
      </c>
      <c r="BH15" s="15">
        <f t="shared" si="18"/>
        <v>0</v>
      </c>
      <c r="BI15" s="8"/>
      <c r="BJ15" s="2"/>
      <c r="BK15" s="15">
        <f t="shared" si="19"/>
        <v>0</v>
      </c>
      <c r="BL15" s="8"/>
      <c r="BM15" s="12">
        <f t="shared" si="28"/>
        <v>0.58296565349252727</v>
      </c>
      <c r="BN15" s="15">
        <f t="shared" si="21"/>
        <v>0</v>
      </c>
      <c r="BO15" s="15">
        <f t="shared" si="22"/>
        <v>0</v>
      </c>
      <c r="BP15" s="15">
        <f t="shared" si="23"/>
        <v>0</v>
      </c>
      <c r="BQ15" s="8" t="s">
        <v>278</v>
      </c>
      <c r="BR15" s="8" t="s">
        <v>303</v>
      </c>
      <c r="BS15" s="11">
        <v>0</v>
      </c>
      <c r="BT15" s="11">
        <v>10000</v>
      </c>
      <c r="BU15" s="10" t="s">
        <v>321</v>
      </c>
      <c r="BV15" s="11"/>
      <c r="BW15" s="11"/>
      <c r="BX15" s="3"/>
      <c r="BY15" s="17"/>
      <c r="BZ15" s="17"/>
    </row>
    <row r="16" spans="1:78" x14ac:dyDescent="0.35">
      <c r="A16" t="s">
        <v>69</v>
      </c>
      <c r="B16" t="s">
        <v>9</v>
      </c>
      <c r="C16" t="s">
        <v>70</v>
      </c>
      <c r="D16" t="s">
        <v>71</v>
      </c>
      <c r="E16" t="s">
        <v>72</v>
      </c>
      <c r="F16" t="s">
        <v>68</v>
      </c>
      <c r="G16" s="2">
        <v>35.477499450000003</v>
      </c>
      <c r="H16" s="2">
        <v>139.67820470000001</v>
      </c>
      <c r="I16" s="8">
        <v>298.49200220893238</v>
      </c>
      <c r="J16" s="9">
        <v>1.3</v>
      </c>
      <c r="K16" s="2"/>
      <c r="L16" s="2"/>
      <c r="M16" s="15">
        <f t="shared" si="0"/>
        <v>0</v>
      </c>
      <c r="N16" s="8">
        <v>8.9999999999999993E-3</v>
      </c>
      <c r="O16" s="12">
        <f t="shared" si="24"/>
        <v>0.58296565349252727</v>
      </c>
      <c r="P16" s="15">
        <f t="shared" si="2"/>
        <v>0</v>
      </c>
      <c r="Q16" s="8">
        <v>650711.26</v>
      </c>
      <c r="R16" s="2"/>
      <c r="S16" s="15">
        <f t="shared" si="3"/>
        <v>0</v>
      </c>
      <c r="T16" s="17">
        <v>0.03</v>
      </c>
      <c r="U16" s="12">
        <f t="shared" si="25"/>
        <v>0.58296565349252727</v>
      </c>
      <c r="V16" s="15">
        <f t="shared" si="5"/>
        <v>0</v>
      </c>
      <c r="W16" s="15">
        <f t="shared" si="6"/>
        <v>0</v>
      </c>
      <c r="X16" s="15">
        <f t="shared" si="7"/>
        <v>0</v>
      </c>
      <c r="Y16" s="8" t="s">
        <v>278</v>
      </c>
      <c r="Z16" s="8" t="s">
        <v>303</v>
      </c>
      <c r="AA16" s="11">
        <v>0</v>
      </c>
      <c r="AB16" s="11">
        <v>10000</v>
      </c>
      <c r="AC16" s="10" t="s">
        <v>321</v>
      </c>
      <c r="AD16" s="11">
        <v>20</v>
      </c>
      <c r="AE16" s="11"/>
      <c r="AF16" s="3"/>
      <c r="AG16" s="17">
        <f t="shared" si="8"/>
        <v>0.87719298245614041</v>
      </c>
      <c r="AH16" s="17">
        <f t="shared" si="9"/>
        <v>0.73</v>
      </c>
      <c r="AI16" s="17">
        <f t="shared" si="10"/>
        <v>65.127022783769888</v>
      </c>
      <c r="AJ16" s="3"/>
      <c r="AK16" s="15">
        <f t="shared" si="11"/>
        <v>0</v>
      </c>
      <c r="AL16" s="17">
        <v>0.05</v>
      </c>
      <c r="AM16" s="12">
        <f t="shared" si="26"/>
        <v>0.58296565349252727</v>
      </c>
      <c r="AN16" s="15">
        <f t="shared" si="13"/>
        <v>0</v>
      </c>
      <c r="AO16" s="8" t="s">
        <v>278</v>
      </c>
      <c r="AP16" s="8" t="s">
        <v>303</v>
      </c>
      <c r="AQ16" s="11">
        <v>0</v>
      </c>
      <c r="AR16" s="11">
        <v>10000</v>
      </c>
      <c r="AS16" s="3"/>
      <c r="AT16" s="20">
        <f t="shared" si="14"/>
        <v>1.654967756662672E-6</v>
      </c>
      <c r="AU16" s="11"/>
      <c r="AV16" s="15">
        <f t="shared" si="15"/>
        <v>0</v>
      </c>
      <c r="AW16" s="11">
        <v>15</v>
      </c>
      <c r="AX16" s="11"/>
      <c r="AY16" s="3"/>
      <c r="AZ16" s="17">
        <v>1</v>
      </c>
      <c r="BA16" s="8">
        <v>298.49200220893238</v>
      </c>
      <c r="BB16" s="9">
        <v>1.3</v>
      </c>
      <c r="BC16" s="2"/>
      <c r="BD16" s="2"/>
      <c r="BE16" s="15">
        <f t="shared" si="16"/>
        <v>0</v>
      </c>
      <c r="BF16" s="8">
        <v>8.9999999999999993E-3</v>
      </c>
      <c r="BG16" s="12">
        <f t="shared" si="27"/>
        <v>0.58296565349252727</v>
      </c>
      <c r="BH16" s="15">
        <f t="shared" si="18"/>
        <v>0</v>
      </c>
      <c r="BI16" s="8"/>
      <c r="BJ16" s="2"/>
      <c r="BK16" s="15">
        <f t="shared" si="19"/>
        <v>0</v>
      </c>
      <c r="BL16" s="8"/>
      <c r="BM16" s="12">
        <f t="shared" si="28"/>
        <v>0.58296565349252727</v>
      </c>
      <c r="BN16" s="15">
        <f t="shared" si="21"/>
        <v>0</v>
      </c>
      <c r="BO16" s="15">
        <f t="shared" si="22"/>
        <v>0</v>
      </c>
      <c r="BP16" s="15">
        <f t="shared" si="23"/>
        <v>0</v>
      </c>
      <c r="BQ16" s="8" t="s">
        <v>278</v>
      </c>
      <c r="BR16" s="8" t="s">
        <v>303</v>
      </c>
      <c r="BS16" s="11">
        <v>0</v>
      </c>
      <c r="BT16" s="11">
        <v>10000</v>
      </c>
      <c r="BU16" s="10" t="s">
        <v>321</v>
      </c>
      <c r="BV16" s="11"/>
      <c r="BW16" s="11"/>
      <c r="BX16" s="3"/>
      <c r="BY16" s="17"/>
      <c r="BZ16" s="17"/>
    </row>
    <row r="17" spans="1:78" x14ac:dyDescent="0.35">
      <c r="A17" t="s">
        <v>73</v>
      </c>
      <c r="B17" t="s">
        <v>9</v>
      </c>
      <c r="C17" t="s">
        <v>74</v>
      </c>
      <c r="D17" t="s">
        <v>75</v>
      </c>
      <c r="E17" t="s">
        <v>76</v>
      </c>
      <c r="F17" t="s">
        <v>59</v>
      </c>
      <c r="G17" s="2">
        <v>20.71420444</v>
      </c>
      <c r="H17" s="2">
        <v>106.7809084</v>
      </c>
      <c r="I17" s="8">
        <v>298.49200220893238</v>
      </c>
      <c r="J17" s="9">
        <v>1.3</v>
      </c>
      <c r="K17" s="2"/>
      <c r="L17" s="2"/>
      <c r="M17" s="15">
        <f t="shared" si="0"/>
        <v>0</v>
      </c>
      <c r="N17" s="8">
        <v>8.9999999999999993E-3</v>
      </c>
      <c r="O17" s="12">
        <f t="shared" si="24"/>
        <v>0.58296565349252727</v>
      </c>
      <c r="P17" s="15">
        <f t="shared" si="2"/>
        <v>0</v>
      </c>
      <c r="Q17" s="8">
        <v>650711.26</v>
      </c>
      <c r="R17" s="2"/>
      <c r="S17" s="15">
        <f t="shared" si="3"/>
        <v>0</v>
      </c>
      <c r="T17" s="17">
        <v>0.03</v>
      </c>
      <c r="U17" s="12">
        <f t="shared" si="25"/>
        <v>0.58296565349252727</v>
      </c>
      <c r="V17" s="15">
        <f t="shared" si="5"/>
        <v>0</v>
      </c>
      <c r="W17" s="15">
        <f t="shared" si="6"/>
        <v>0</v>
      </c>
      <c r="X17" s="15">
        <f t="shared" si="7"/>
        <v>0</v>
      </c>
      <c r="Y17" s="8" t="s">
        <v>278</v>
      </c>
      <c r="Z17" s="8" t="s">
        <v>303</v>
      </c>
      <c r="AA17" s="11">
        <v>0</v>
      </c>
      <c r="AB17" s="11">
        <v>10000</v>
      </c>
      <c r="AC17" s="10" t="s">
        <v>321</v>
      </c>
      <c r="AD17" s="11">
        <v>20</v>
      </c>
      <c r="AE17" s="11"/>
      <c r="AF17" s="3"/>
      <c r="AG17" s="17">
        <f t="shared" si="8"/>
        <v>0.87719298245614041</v>
      </c>
      <c r="AH17" s="17">
        <f t="shared" si="9"/>
        <v>0.73</v>
      </c>
      <c r="AI17" s="17">
        <f t="shared" si="10"/>
        <v>65.127022783769888</v>
      </c>
      <c r="AJ17" s="3"/>
      <c r="AK17" s="15">
        <f t="shared" si="11"/>
        <v>0</v>
      </c>
      <c r="AL17" s="17">
        <v>0.05</v>
      </c>
      <c r="AM17" s="12">
        <f t="shared" si="26"/>
        <v>0.58296565349252727</v>
      </c>
      <c r="AN17" s="15">
        <f t="shared" si="13"/>
        <v>0</v>
      </c>
      <c r="AO17" s="8" t="s">
        <v>278</v>
      </c>
      <c r="AP17" s="8" t="s">
        <v>303</v>
      </c>
      <c r="AQ17" s="11">
        <v>0</v>
      </c>
      <c r="AR17" s="11">
        <v>10000</v>
      </c>
      <c r="AS17" s="3"/>
      <c r="AT17" s="20">
        <f t="shared" si="14"/>
        <v>1.654967756662672E-6</v>
      </c>
      <c r="AU17" s="11"/>
      <c r="AV17" s="15">
        <f t="shared" si="15"/>
        <v>0</v>
      </c>
      <c r="AW17" s="11">
        <v>15</v>
      </c>
      <c r="AX17" s="11"/>
      <c r="AY17" s="3"/>
      <c r="AZ17" s="17">
        <v>1</v>
      </c>
      <c r="BA17" s="8">
        <v>298.49200220893238</v>
      </c>
      <c r="BB17" s="9">
        <v>1.3</v>
      </c>
      <c r="BC17" s="2"/>
      <c r="BD17" s="2"/>
      <c r="BE17" s="15">
        <f t="shared" si="16"/>
        <v>0</v>
      </c>
      <c r="BF17" s="8">
        <v>8.9999999999999993E-3</v>
      </c>
      <c r="BG17" s="12">
        <f t="shared" si="27"/>
        <v>0.58296565349252727</v>
      </c>
      <c r="BH17" s="15">
        <f t="shared" si="18"/>
        <v>0</v>
      </c>
      <c r="BI17" s="8"/>
      <c r="BJ17" s="2"/>
      <c r="BK17" s="15">
        <f t="shared" si="19"/>
        <v>0</v>
      </c>
      <c r="BL17" s="8"/>
      <c r="BM17" s="12">
        <f t="shared" si="28"/>
        <v>0.58296565349252727</v>
      </c>
      <c r="BN17" s="15">
        <f t="shared" si="21"/>
        <v>0</v>
      </c>
      <c r="BO17" s="15">
        <f t="shared" si="22"/>
        <v>0</v>
      </c>
      <c r="BP17" s="15">
        <f t="shared" si="23"/>
        <v>0</v>
      </c>
      <c r="BQ17" s="8" t="s">
        <v>278</v>
      </c>
      <c r="BR17" s="8" t="s">
        <v>303</v>
      </c>
      <c r="BS17" s="11">
        <v>0</v>
      </c>
      <c r="BT17" s="11">
        <v>10000</v>
      </c>
      <c r="BU17" s="10" t="s">
        <v>321</v>
      </c>
      <c r="BV17" s="11"/>
      <c r="BW17" s="11"/>
      <c r="BX17" s="3"/>
      <c r="BY17" s="17"/>
      <c r="BZ17" s="17"/>
    </row>
    <row r="18" spans="1:78" x14ac:dyDescent="0.35">
      <c r="A18" t="s">
        <v>77</v>
      </c>
      <c r="B18" t="s">
        <v>9</v>
      </c>
      <c r="C18" t="s">
        <v>78</v>
      </c>
      <c r="D18" t="s">
        <v>79</v>
      </c>
      <c r="E18" t="s">
        <v>80</v>
      </c>
      <c r="F18" t="s">
        <v>81</v>
      </c>
      <c r="G18" s="2">
        <v>-34.453054180000002</v>
      </c>
      <c r="H18" s="2">
        <v>150.89914529999999</v>
      </c>
      <c r="I18" s="8">
        <v>298.49200220893238</v>
      </c>
      <c r="J18" s="9">
        <v>1.3</v>
      </c>
      <c r="K18" s="2"/>
      <c r="L18" s="2"/>
      <c r="M18" s="15">
        <f t="shared" si="0"/>
        <v>0</v>
      </c>
      <c r="N18" s="8">
        <v>8.9999999999999993E-3</v>
      </c>
      <c r="O18" s="12">
        <f>$K$49</f>
        <v>0.8721606300502085</v>
      </c>
      <c r="P18" s="15">
        <f t="shared" si="2"/>
        <v>0</v>
      </c>
      <c r="Q18" s="8">
        <v>650711.26</v>
      </c>
      <c r="R18" s="2"/>
      <c r="S18" s="15">
        <f t="shared" si="3"/>
        <v>0</v>
      </c>
      <c r="T18" s="17">
        <v>0.03</v>
      </c>
      <c r="U18" s="12">
        <f>$K$49</f>
        <v>0.8721606300502085</v>
      </c>
      <c r="V18" s="15">
        <f t="shared" si="5"/>
        <v>0</v>
      </c>
      <c r="W18" s="15">
        <f t="shared" si="6"/>
        <v>0</v>
      </c>
      <c r="X18" s="15">
        <f t="shared" si="7"/>
        <v>0</v>
      </c>
      <c r="Y18" s="8" t="s">
        <v>278</v>
      </c>
      <c r="Z18" s="8" t="s">
        <v>303</v>
      </c>
      <c r="AA18" s="11">
        <v>0</v>
      </c>
      <c r="AB18" s="11">
        <v>10000</v>
      </c>
      <c r="AC18" s="10" t="s">
        <v>321</v>
      </c>
      <c r="AD18" s="11">
        <v>20</v>
      </c>
      <c r="AE18" s="11"/>
      <c r="AF18" s="3"/>
      <c r="AG18" s="17">
        <f t="shared" si="8"/>
        <v>0.87719298245614041</v>
      </c>
      <c r="AH18" s="17">
        <f t="shared" si="9"/>
        <v>0.73</v>
      </c>
      <c r="AI18" s="17">
        <f t="shared" si="10"/>
        <v>65.127022783769888</v>
      </c>
      <c r="AJ18" s="3"/>
      <c r="AK18" s="15">
        <f t="shared" si="11"/>
        <v>0</v>
      </c>
      <c r="AL18" s="17">
        <v>0.05</v>
      </c>
      <c r="AM18" s="12">
        <f>$K$49</f>
        <v>0.8721606300502085</v>
      </c>
      <c r="AN18" s="15">
        <f t="shared" si="13"/>
        <v>0</v>
      </c>
      <c r="AO18" s="8" t="s">
        <v>278</v>
      </c>
      <c r="AP18" s="8" t="s">
        <v>303</v>
      </c>
      <c r="AQ18" s="11">
        <v>0</v>
      </c>
      <c r="AR18" s="11">
        <v>10000</v>
      </c>
      <c r="AS18" s="3"/>
      <c r="AT18" s="20">
        <f t="shared" si="14"/>
        <v>1.654967756662672E-6</v>
      </c>
      <c r="AU18" s="11"/>
      <c r="AV18" s="15">
        <f t="shared" si="15"/>
        <v>0</v>
      </c>
      <c r="AW18" s="11">
        <v>15</v>
      </c>
      <c r="AX18" s="11"/>
      <c r="AY18" s="3"/>
      <c r="AZ18" s="17">
        <v>1</v>
      </c>
      <c r="BA18" s="8">
        <v>298.49200220893238</v>
      </c>
      <c r="BB18" s="9">
        <v>1.3</v>
      </c>
      <c r="BC18" s="2"/>
      <c r="BD18" s="2"/>
      <c r="BE18" s="15">
        <f t="shared" si="16"/>
        <v>0</v>
      </c>
      <c r="BF18" s="8">
        <v>8.9999999999999993E-3</v>
      </c>
      <c r="BG18" s="12">
        <f>$K$49</f>
        <v>0.8721606300502085</v>
      </c>
      <c r="BH18" s="15">
        <f t="shared" si="18"/>
        <v>0</v>
      </c>
      <c r="BI18" s="8"/>
      <c r="BJ18" s="2"/>
      <c r="BK18" s="15">
        <f t="shared" si="19"/>
        <v>0</v>
      </c>
      <c r="BL18" s="8"/>
      <c r="BM18" s="12">
        <f>$K$49</f>
        <v>0.8721606300502085</v>
      </c>
      <c r="BN18" s="15">
        <f t="shared" si="21"/>
        <v>0</v>
      </c>
      <c r="BO18" s="15">
        <f t="shared" si="22"/>
        <v>0</v>
      </c>
      <c r="BP18" s="15">
        <f t="shared" si="23"/>
        <v>0</v>
      </c>
      <c r="BQ18" s="8" t="s">
        <v>278</v>
      </c>
      <c r="BR18" s="8" t="s">
        <v>303</v>
      </c>
      <c r="BS18" s="11">
        <v>0</v>
      </c>
      <c r="BT18" s="11">
        <v>10000</v>
      </c>
      <c r="BU18" s="10" t="s">
        <v>321</v>
      </c>
      <c r="BV18" s="11"/>
      <c r="BW18" s="11"/>
      <c r="BX18" s="3"/>
      <c r="BY18" s="17"/>
      <c r="BZ18" s="17"/>
    </row>
    <row r="19" spans="1:78" x14ac:dyDescent="0.35">
      <c r="A19" t="s">
        <v>82</v>
      </c>
      <c r="B19" t="s">
        <v>9</v>
      </c>
      <c r="C19" t="s">
        <v>83</v>
      </c>
      <c r="D19" t="s">
        <v>84</v>
      </c>
      <c r="E19" t="s">
        <v>85</v>
      </c>
      <c r="F19" t="s">
        <v>86</v>
      </c>
      <c r="G19" s="2">
        <v>37.805478909999998</v>
      </c>
      <c r="H19" s="2">
        <v>-122.31633100000001</v>
      </c>
      <c r="I19" s="8">
        <v>298.49200220893238</v>
      </c>
      <c r="J19" s="9">
        <v>1.3</v>
      </c>
      <c r="K19" s="2"/>
      <c r="L19" s="2"/>
      <c r="M19" s="15">
        <f t="shared" si="0"/>
        <v>0</v>
      </c>
      <c r="N19" s="8">
        <v>8.9999999999999993E-3</v>
      </c>
      <c r="O19" s="12">
        <f t="shared" ref="O19:O21" si="29">$K$51</f>
        <v>1.3374192380309164</v>
      </c>
      <c r="P19" s="15">
        <f t="shared" si="2"/>
        <v>0</v>
      </c>
      <c r="Q19" s="8">
        <v>650711.26</v>
      </c>
      <c r="R19" s="2"/>
      <c r="S19" s="15">
        <f t="shared" si="3"/>
        <v>0</v>
      </c>
      <c r="T19" s="17">
        <v>0.03</v>
      </c>
      <c r="U19" s="12">
        <f t="shared" ref="U19:U21" si="30">$K$51</f>
        <v>1.3374192380309164</v>
      </c>
      <c r="V19" s="15">
        <f t="shared" si="5"/>
        <v>0</v>
      </c>
      <c r="W19" s="15">
        <f t="shared" si="6"/>
        <v>0</v>
      </c>
      <c r="X19" s="15">
        <f t="shared" si="7"/>
        <v>0</v>
      </c>
      <c r="Y19" s="8" t="s">
        <v>278</v>
      </c>
      <c r="Z19" s="8" t="s">
        <v>303</v>
      </c>
      <c r="AA19" s="11">
        <v>0</v>
      </c>
      <c r="AB19" s="11">
        <v>10000</v>
      </c>
      <c r="AC19" s="10" t="s">
        <v>321</v>
      </c>
      <c r="AD19" s="11">
        <v>20</v>
      </c>
      <c r="AE19" s="11"/>
      <c r="AF19" s="3"/>
      <c r="AG19" s="17">
        <f t="shared" si="8"/>
        <v>0.87719298245614041</v>
      </c>
      <c r="AH19" s="17">
        <f t="shared" si="9"/>
        <v>0.73</v>
      </c>
      <c r="AI19" s="17">
        <f t="shared" si="10"/>
        <v>65.127022783769888</v>
      </c>
      <c r="AJ19" s="3"/>
      <c r="AK19" s="15">
        <f t="shared" si="11"/>
        <v>0</v>
      </c>
      <c r="AL19" s="17">
        <v>0.05</v>
      </c>
      <c r="AM19" s="12">
        <f t="shared" ref="AM19:AM21" si="31">$K$51</f>
        <v>1.3374192380309164</v>
      </c>
      <c r="AN19" s="15">
        <f t="shared" si="13"/>
        <v>0</v>
      </c>
      <c r="AO19" s="8" t="s">
        <v>278</v>
      </c>
      <c r="AP19" s="8" t="s">
        <v>303</v>
      </c>
      <c r="AQ19" s="11">
        <v>0</v>
      </c>
      <c r="AR19" s="11">
        <v>10000</v>
      </c>
      <c r="AS19" s="3"/>
      <c r="AT19" s="20">
        <f t="shared" si="14"/>
        <v>1.654967756662672E-6</v>
      </c>
      <c r="AU19" s="11"/>
      <c r="AV19" s="15">
        <f t="shared" si="15"/>
        <v>0</v>
      </c>
      <c r="AW19" s="11">
        <v>15</v>
      </c>
      <c r="AX19" s="11"/>
      <c r="AY19" s="3"/>
      <c r="AZ19" s="17">
        <v>1</v>
      </c>
      <c r="BA19" s="8">
        <v>298.49200220893238</v>
      </c>
      <c r="BB19" s="9">
        <v>1.3</v>
      </c>
      <c r="BC19" s="2"/>
      <c r="BD19" s="2"/>
      <c r="BE19" s="15">
        <f t="shared" si="16"/>
        <v>0</v>
      </c>
      <c r="BF19" s="8">
        <v>8.9999999999999993E-3</v>
      </c>
      <c r="BG19" s="12">
        <f t="shared" ref="BG19:BG21" si="32">$K$51</f>
        <v>1.3374192380309164</v>
      </c>
      <c r="BH19" s="15">
        <f t="shared" si="18"/>
        <v>0</v>
      </c>
      <c r="BI19" s="8"/>
      <c r="BJ19" s="2"/>
      <c r="BK19" s="15">
        <f t="shared" si="19"/>
        <v>0</v>
      </c>
      <c r="BL19" s="8"/>
      <c r="BM19" s="12">
        <f t="shared" ref="BM19:BM21" si="33">$K$51</f>
        <v>1.3374192380309164</v>
      </c>
      <c r="BN19" s="15">
        <f t="shared" si="21"/>
        <v>0</v>
      </c>
      <c r="BO19" s="15">
        <f t="shared" si="22"/>
        <v>0</v>
      </c>
      <c r="BP19" s="15">
        <f t="shared" si="23"/>
        <v>0</v>
      </c>
      <c r="BQ19" s="8" t="s">
        <v>278</v>
      </c>
      <c r="BR19" s="8" t="s">
        <v>303</v>
      </c>
      <c r="BS19" s="11">
        <v>0</v>
      </c>
      <c r="BT19" s="11">
        <v>10000</v>
      </c>
      <c r="BU19" s="10" t="s">
        <v>321</v>
      </c>
      <c r="BV19" s="11"/>
      <c r="BW19" s="11"/>
      <c r="BX19" s="3"/>
      <c r="BY19" s="17"/>
      <c r="BZ19" s="17"/>
    </row>
    <row r="20" spans="1:78" x14ac:dyDescent="0.35">
      <c r="A20" t="s">
        <v>87</v>
      </c>
      <c r="B20" t="s">
        <v>9</v>
      </c>
      <c r="C20" t="s">
        <v>88</v>
      </c>
      <c r="D20" t="s">
        <v>89</v>
      </c>
      <c r="E20" t="s">
        <v>90</v>
      </c>
      <c r="F20" t="s">
        <v>86</v>
      </c>
      <c r="G20" s="2">
        <v>38.350882130000002</v>
      </c>
      <c r="H20" s="2">
        <v>-76.411079920000006</v>
      </c>
      <c r="I20" s="8">
        <v>298.49200220893238</v>
      </c>
      <c r="J20" s="9">
        <v>1.3</v>
      </c>
      <c r="K20" s="2"/>
      <c r="L20" s="2"/>
      <c r="M20" s="15">
        <f t="shared" si="0"/>
        <v>0</v>
      </c>
      <c r="N20" s="8">
        <v>8.9999999999999993E-3</v>
      </c>
      <c r="O20" s="12">
        <f t="shared" si="29"/>
        <v>1.3374192380309164</v>
      </c>
      <c r="P20" s="15">
        <f t="shared" si="2"/>
        <v>0</v>
      </c>
      <c r="Q20" s="8">
        <v>650711.26</v>
      </c>
      <c r="R20" s="2"/>
      <c r="S20" s="15">
        <f t="shared" si="3"/>
        <v>0</v>
      </c>
      <c r="T20" s="17">
        <v>0.03</v>
      </c>
      <c r="U20" s="12">
        <f t="shared" si="30"/>
        <v>1.3374192380309164</v>
      </c>
      <c r="V20" s="15">
        <f t="shared" si="5"/>
        <v>0</v>
      </c>
      <c r="W20" s="15">
        <f t="shared" si="6"/>
        <v>0</v>
      </c>
      <c r="X20" s="15">
        <f t="shared" si="7"/>
        <v>0</v>
      </c>
      <c r="Y20" s="8" t="s">
        <v>278</v>
      </c>
      <c r="Z20" s="8" t="s">
        <v>303</v>
      </c>
      <c r="AA20" s="11">
        <v>0</v>
      </c>
      <c r="AB20" s="11">
        <v>10000</v>
      </c>
      <c r="AC20" s="10" t="s">
        <v>321</v>
      </c>
      <c r="AD20" s="11">
        <v>20</v>
      </c>
      <c r="AE20" s="11"/>
      <c r="AF20" s="3"/>
      <c r="AG20" s="17">
        <f t="shared" si="8"/>
        <v>0.87719298245614041</v>
      </c>
      <c r="AH20" s="17">
        <f t="shared" si="9"/>
        <v>0.73</v>
      </c>
      <c r="AI20" s="17">
        <f t="shared" si="10"/>
        <v>65.127022783769888</v>
      </c>
      <c r="AJ20" s="3"/>
      <c r="AK20" s="15">
        <f t="shared" si="11"/>
        <v>0</v>
      </c>
      <c r="AL20" s="17">
        <v>0.05</v>
      </c>
      <c r="AM20" s="12">
        <f t="shared" si="31"/>
        <v>1.3374192380309164</v>
      </c>
      <c r="AN20" s="15">
        <f t="shared" si="13"/>
        <v>0</v>
      </c>
      <c r="AO20" s="8" t="s">
        <v>278</v>
      </c>
      <c r="AP20" s="8" t="s">
        <v>303</v>
      </c>
      <c r="AQ20" s="11">
        <v>0</v>
      </c>
      <c r="AR20" s="11">
        <v>10000</v>
      </c>
      <c r="AS20" s="3"/>
      <c r="AT20" s="20">
        <f t="shared" si="14"/>
        <v>1.654967756662672E-6</v>
      </c>
      <c r="AU20" s="11"/>
      <c r="AV20" s="15">
        <f t="shared" si="15"/>
        <v>0</v>
      </c>
      <c r="AW20" s="11">
        <v>15</v>
      </c>
      <c r="AX20" s="11"/>
      <c r="AY20" s="3"/>
      <c r="AZ20" s="17">
        <v>1</v>
      </c>
      <c r="BA20" s="8">
        <v>298.49200220893238</v>
      </c>
      <c r="BB20" s="9">
        <v>1.3</v>
      </c>
      <c r="BC20" s="2"/>
      <c r="BD20" s="2"/>
      <c r="BE20" s="15">
        <f t="shared" si="16"/>
        <v>0</v>
      </c>
      <c r="BF20" s="8">
        <v>8.9999999999999993E-3</v>
      </c>
      <c r="BG20" s="12">
        <f t="shared" si="32"/>
        <v>1.3374192380309164</v>
      </c>
      <c r="BH20" s="15">
        <f t="shared" si="18"/>
        <v>0</v>
      </c>
      <c r="BI20" s="8"/>
      <c r="BJ20" s="2"/>
      <c r="BK20" s="15">
        <f t="shared" si="19"/>
        <v>0</v>
      </c>
      <c r="BL20" s="8"/>
      <c r="BM20" s="12">
        <f t="shared" si="33"/>
        <v>1.3374192380309164</v>
      </c>
      <c r="BN20" s="15">
        <f t="shared" si="21"/>
        <v>0</v>
      </c>
      <c r="BO20" s="15">
        <f t="shared" si="22"/>
        <v>0</v>
      </c>
      <c r="BP20" s="15">
        <f t="shared" si="23"/>
        <v>0</v>
      </c>
      <c r="BQ20" s="8" t="s">
        <v>278</v>
      </c>
      <c r="BR20" s="8" t="s">
        <v>303</v>
      </c>
      <c r="BS20" s="11">
        <v>0</v>
      </c>
      <c r="BT20" s="11">
        <v>10000</v>
      </c>
      <c r="BU20" s="10" t="s">
        <v>321</v>
      </c>
      <c r="BV20" s="11"/>
      <c r="BW20" s="11"/>
      <c r="BX20" s="3"/>
      <c r="BY20" s="17"/>
      <c r="BZ20" s="17"/>
    </row>
    <row r="21" spans="1:78" x14ac:dyDescent="0.35">
      <c r="A21" t="s">
        <v>91</v>
      </c>
      <c r="B21" t="s">
        <v>9</v>
      </c>
      <c r="C21" t="s">
        <v>92</v>
      </c>
      <c r="D21" t="s">
        <v>93</v>
      </c>
      <c r="E21" t="s">
        <v>94</v>
      </c>
      <c r="F21" t="s">
        <v>86</v>
      </c>
      <c r="G21" s="2">
        <v>30.27045948</v>
      </c>
      <c r="H21" s="2">
        <v>-89.391982049999996</v>
      </c>
      <c r="I21" s="8">
        <v>298.49200220893238</v>
      </c>
      <c r="J21" s="9">
        <v>1.3</v>
      </c>
      <c r="K21" s="2"/>
      <c r="L21" s="2"/>
      <c r="M21" s="15">
        <f t="shared" si="0"/>
        <v>0</v>
      </c>
      <c r="N21" s="8">
        <v>8.9999999999999993E-3</v>
      </c>
      <c r="O21" s="12">
        <f t="shared" si="29"/>
        <v>1.3374192380309164</v>
      </c>
      <c r="P21" s="15">
        <f t="shared" si="2"/>
        <v>0</v>
      </c>
      <c r="Q21" s="8">
        <v>650711.26</v>
      </c>
      <c r="R21" s="2"/>
      <c r="S21" s="15">
        <f t="shared" si="3"/>
        <v>0</v>
      </c>
      <c r="T21" s="17">
        <v>0.03</v>
      </c>
      <c r="U21" s="12">
        <f t="shared" si="30"/>
        <v>1.3374192380309164</v>
      </c>
      <c r="V21" s="15">
        <f t="shared" si="5"/>
        <v>0</v>
      </c>
      <c r="W21" s="15">
        <f t="shared" si="6"/>
        <v>0</v>
      </c>
      <c r="X21" s="15">
        <f t="shared" si="7"/>
        <v>0</v>
      </c>
      <c r="Y21" s="8" t="s">
        <v>278</v>
      </c>
      <c r="Z21" s="8" t="s">
        <v>303</v>
      </c>
      <c r="AA21" s="11">
        <v>0</v>
      </c>
      <c r="AB21" s="11">
        <v>10000</v>
      </c>
      <c r="AC21" s="10" t="s">
        <v>321</v>
      </c>
      <c r="AD21" s="11">
        <v>20</v>
      </c>
      <c r="AE21" s="11"/>
      <c r="AF21" s="3"/>
      <c r="AG21" s="17">
        <f t="shared" si="8"/>
        <v>0.87719298245614041</v>
      </c>
      <c r="AH21" s="17">
        <f t="shared" si="9"/>
        <v>0.73</v>
      </c>
      <c r="AI21" s="17">
        <f t="shared" si="10"/>
        <v>65.127022783769888</v>
      </c>
      <c r="AJ21" s="3"/>
      <c r="AK21" s="15">
        <f t="shared" si="11"/>
        <v>0</v>
      </c>
      <c r="AL21" s="17">
        <v>0.05</v>
      </c>
      <c r="AM21" s="12">
        <f t="shared" si="31"/>
        <v>1.3374192380309164</v>
      </c>
      <c r="AN21" s="15">
        <f t="shared" si="13"/>
        <v>0</v>
      </c>
      <c r="AO21" s="8" t="s">
        <v>278</v>
      </c>
      <c r="AP21" s="8" t="s">
        <v>303</v>
      </c>
      <c r="AQ21" s="11">
        <v>0</v>
      </c>
      <c r="AR21" s="11">
        <v>10000</v>
      </c>
      <c r="AS21" s="3"/>
      <c r="AT21" s="20">
        <f t="shared" si="14"/>
        <v>1.654967756662672E-6</v>
      </c>
      <c r="AU21" s="11"/>
      <c r="AV21" s="15">
        <f t="shared" si="15"/>
        <v>0</v>
      </c>
      <c r="AW21" s="11">
        <v>15</v>
      </c>
      <c r="AX21" s="11"/>
      <c r="AY21" s="3"/>
      <c r="AZ21" s="17">
        <v>1</v>
      </c>
      <c r="BA21" s="8">
        <v>298.49200220893238</v>
      </c>
      <c r="BB21" s="9">
        <v>1.3</v>
      </c>
      <c r="BC21" s="2"/>
      <c r="BD21" s="2"/>
      <c r="BE21" s="15">
        <f t="shared" si="16"/>
        <v>0</v>
      </c>
      <c r="BF21" s="8">
        <v>8.9999999999999993E-3</v>
      </c>
      <c r="BG21" s="12">
        <f t="shared" si="32"/>
        <v>1.3374192380309164</v>
      </c>
      <c r="BH21" s="15">
        <f t="shared" si="18"/>
        <v>0</v>
      </c>
      <c r="BI21" s="8"/>
      <c r="BJ21" s="2"/>
      <c r="BK21" s="15">
        <f t="shared" si="19"/>
        <v>0</v>
      </c>
      <c r="BL21" s="8"/>
      <c r="BM21" s="12">
        <f t="shared" si="33"/>
        <v>1.3374192380309164</v>
      </c>
      <c r="BN21" s="15">
        <f t="shared" si="21"/>
        <v>0</v>
      </c>
      <c r="BO21" s="15">
        <f t="shared" si="22"/>
        <v>0</v>
      </c>
      <c r="BP21" s="15">
        <f t="shared" si="23"/>
        <v>0</v>
      </c>
      <c r="BQ21" s="8" t="s">
        <v>278</v>
      </c>
      <c r="BR21" s="8" t="s">
        <v>303</v>
      </c>
      <c r="BS21" s="11">
        <v>0</v>
      </c>
      <c r="BT21" s="11">
        <v>10000</v>
      </c>
      <c r="BU21" s="10" t="s">
        <v>321</v>
      </c>
      <c r="BV21" s="11"/>
      <c r="BW21" s="11"/>
      <c r="BX21" s="3"/>
      <c r="BY21" s="17"/>
      <c r="BZ21" s="17"/>
    </row>
    <row r="22" spans="1:78" x14ac:dyDescent="0.35">
      <c r="A22" t="s">
        <v>95</v>
      </c>
      <c r="B22" t="s">
        <v>9</v>
      </c>
      <c r="C22" t="s">
        <v>96</v>
      </c>
      <c r="D22" t="s">
        <v>97</v>
      </c>
      <c r="E22" t="s">
        <v>98</v>
      </c>
      <c r="F22" t="s">
        <v>99</v>
      </c>
      <c r="G22" s="2">
        <v>18.155675850000002</v>
      </c>
      <c r="H22" s="2">
        <v>-94.536118009999996</v>
      </c>
      <c r="I22" s="8">
        <v>298.49200220893238</v>
      </c>
      <c r="J22" s="9">
        <v>1.3</v>
      </c>
      <c r="K22" s="2"/>
      <c r="L22" s="2"/>
      <c r="M22" s="15">
        <f t="shared" si="0"/>
        <v>0</v>
      </c>
      <c r="N22" s="8">
        <v>8.9999999999999993E-3</v>
      </c>
      <c r="O22" s="12">
        <f>$K$52</f>
        <v>0.19446491273097016</v>
      </c>
      <c r="P22" s="15">
        <f t="shared" si="2"/>
        <v>0</v>
      </c>
      <c r="Q22" s="8">
        <v>650711.26</v>
      </c>
      <c r="R22" s="2"/>
      <c r="S22" s="15">
        <f t="shared" si="3"/>
        <v>0</v>
      </c>
      <c r="T22" s="17">
        <v>0.03</v>
      </c>
      <c r="U22" s="12">
        <f>$K$52</f>
        <v>0.19446491273097016</v>
      </c>
      <c r="V22" s="15">
        <f t="shared" si="5"/>
        <v>0</v>
      </c>
      <c r="W22" s="15">
        <f t="shared" si="6"/>
        <v>0</v>
      </c>
      <c r="X22" s="15">
        <f t="shared" si="7"/>
        <v>0</v>
      </c>
      <c r="Y22" s="8" t="s">
        <v>278</v>
      </c>
      <c r="Z22" s="8" t="s">
        <v>303</v>
      </c>
      <c r="AA22" s="11">
        <v>0</v>
      </c>
      <c r="AB22" s="11">
        <v>10000</v>
      </c>
      <c r="AC22" s="10" t="s">
        <v>321</v>
      </c>
      <c r="AD22" s="11">
        <v>20</v>
      </c>
      <c r="AE22" s="11"/>
      <c r="AF22" s="3"/>
      <c r="AG22" s="17">
        <f t="shared" si="8"/>
        <v>0.87719298245614041</v>
      </c>
      <c r="AH22" s="17">
        <f t="shared" si="9"/>
        <v>0.73</v>
      </c>
      <c r="AI22" s="17">
        <f t="shared" si="10"/>
        <v>65.127022783769888</v>
      </c>
      <c r="AJ22" s="3"/>
      <c r="AK22" s="15">
        <f t="shared" si="11"/>
        <v>0</v>
      </c>
      <c r="AL22" s="17">
        <v>0.05</v>
      </c>
      <c r="AM22" s="12">
        <f>$K$52</f>
        <v>0.19446491273097016</v>
      </c>
      <c r="AN22" s="15">
        <f t="shared" si="13"/>
        <v>0</v>
      </c>
      <c r="AO22" s="8" t="s">
        <v>278</v>
      </c>
      <c r="AP22" s="8" t="s">
        <v>303</v>
      </c>
      <c r="AQ22" s="11">
        <v>0</v>
      </c>
      <c r="AR22" s="11">
        <v>10000</v>
      </c>
      <c r="AS22" s="3"/>
      <c r="AT22" s="20">
        <f t="shared" si="14"/>
        <v>1.654967756662672E-6</v>
      </c>
      <c r="AU22" s="11"/>
      <c r="AV22" s="15">
        <f t="shared" si="15"/>
        <v>0</v>
      </c>
      <c r="AW22" s="11">
        <v>15</v>
      </c>
      <c r="AX22" s="11"/>
      <c r="AY22" s="3"/>
      <c r="AZ22" s="17">
        <v>1</v>
      </c>
      <c r="BA22" s="8">
        <v>298.49200220893238</v>
      </c>
      <c r="BB22" s="9">
        <v>1.3</v>
      </c>
      <c r="BC22" s="2"/>
      <c r="BD22" s="2"/>
      <c r="BE22" s="15">
        <f t="shared" si="16"/>
        <v>0</v>
      </c>
      <c r="BF22" s="8">
        <v>8.9999999999999993E-3</v>
      </c>
      <c r="BG22" s="12">
        <f>$K$52</f>
        <v>0.19446491273097016</v>
      </c>
      <c r="BH22" s="15">
        <f t="shared" si="18"/>
        <v>0</v>
      </c>
      <c r="BI22" s="8"/>
      <c r="BJ22" s="2"/>
      <c r="BK22" s="15">
        <f t="shared" si="19"/>
        <v>0</v>
      </c>
      <c r="BL22" s="8"/>
      <c r="BM22" s="12">
        <f>$K$52</f>
        <v>0.19446491273097016</v>
      </c>
      <c r="BN22" s="15">
        <f t="shared" si="21"/>
        <v>0</v>
      </c>
      <c r="BO22" s="15">
        <f t="shared" si="22"/>
        <v>0</v>
      </c>
      <c r="BP22" s="15">
        <f t="shared" si="23"/>
        <v>0</v>
      </c>
      <c r="BQ22" s="8" t="s">
        <v>278</v>
      </c>
      <c r="BR22" s="8" t="s">
        <v>303</v>
      </c>
      <c r="BS22" s="11">
        <v>0</v>
      </c>
      <c r="BT22" s="11">
        <v>10000</v>
      </c>
      <c r="BU22" s="10" t="s">
        <v>321</v>
      </c>
      <c r="BV22" s="11"/>
      <c r="BW22" s="11"/>
      <c r="BX22" s="3"/>
      <c r="BY22" s="17"/>
      <c r="BZ22" s="17"/>
    </row>
    <row r="23" spans="1:78" x14ac:dyDescent="0.35">
      <c r="A23" t="s">
        <v>100</v>
      </c>
      <c r="B23" t="s">
        <v>9</v>
      </c>
      <c r="C23" t="s">
        <v>101</v>
      </c>
      <c r="D23" t="s">
        <v>102</v>
      </c>
      <c r="E23" t="s">
        <v>103</v>
      </c>
      <c r="F23" t="s">
        <v>99</v>
      </c>
      <c r="G23" s="2">
        <v>12.20558819</v>
      </c>
      <c r="H23" s="2">
        <v>-86.761905609999999</v>
      </c>
      <c r="I23" s="8">
        <v>298.49200220893238</v>
      </c>
      <c r="J23" s="9">
        <v>1.3</v>
      </c>
      <c r="K23" s="2"/>
      <c r="L23" s="2"/>
      <c r="M23" s="15">
        <f t="shared" si="0"/>
        <v>0</v>
      </c>
      <c r="N23" s="8">
        <v>8.9999999999999993E-3</v>
      </c>
      <c r="O23" s="12">
        <f t="shared" ref="O23:O25" si="34">$K$52</f>
        <v>0.19446491273097016</v>
      </c>
      <c r="P23" s="15">
        <f t="shared" si="2"/>
        <v>0</v>
      </c>
      <c r="Q23" s="8">
        <v>650711.26</v>
      </c>
      <c r="R23" s="2"/>
      <c r="S23" s="15">
        <f t="shared" si="3"/>
        <v>0</v>
      </c>
      <c r="T23" s="17">
        <v>0.03</v>
      </c>
      <c r="U23" s="12">
        <f t="shared" ref="U23:U25" si="35">$K$52</f>
        <v>0.19446491273097016</v>
      </c>
      <c r="V23" s="15">
        <f t="shared" si="5"/>
        <v>0</v>
      </c>
      <c r="W23" s="15">
        <f t="shared" si="6"/>
        <v>0</v>
      </c>
      <c r="X23" s="15">
        <f t="shared" si="7"/>
        <v>0</v>
      </c>
      <c r="Y23" s="8" t="s">
        <v>278</v>
      </c>
      <c r="Z23" s="8" t="s">
        <v>303</v>
      </c>
      <c r="AA23" s="11">
        <v>0</v>
      </c>
      <c r="AB23" s="11">
        <v>10000</v>
      </c>
      <c r="AC23" s="10" t="s">
        <v>321</v>
      </c>
      <c r="AD23" s="11">
        <v>20</v>
      </c>
      <c r="AE23" s="11"/>
      <c r="AF23" s="3"/>
      <c r="AG23" s="17">
        <f t="shared" si="8"/>
        <v>0.87719298245614041</v>
      </c>
      <c r="AH23" s="17">
        <f t="shared" si="9"/>
        <v>0.73</v>
      </c>
      <c r="AI23" s="17">
        <f t="shared" si="10"/>
        <v>65.127022783769888</v>
      </c>
      <c r="AJ23" s="3"/>
      <c r="AK23" s="15">
        <f t="shared" si="11"/>
        <v>0</v>
      </c>
      <c r="AL23" s="17">
        <v>0.05</v>
      </c>
      <c r="AM23" s="12">
        <f t="shared" ref="AM23:AM25" si="36">$K$52</f>
        <v>0.19446491273097016</v>
      </c>
      <c r="AN23" s="15">
        <f t="shared" si="13"/>
        <v>0</v>
      </c>
      <c r="AO23" s="8" t="s">
        <v>278</v>
      </c>
      <c r="AP23" s="8" t="s">
        <v>303</v>
      </c>
      <c r="AQ23" s="11">
        <v>0</v>
      </c>
      <c r="AR23" s="11">
        <v>10000</v>
      </c>
      <c r="AS23" s="3"/>
      <c r="AT23" s="20">
        <f t="shared" si="14"/>
        <v>1.654967756662672E-6</v>
      </c>
      <c r="AU23" s="11"/>
      <c r="AV23" s="15">
        <f t="shared" si="15"/>
        <v>0</v>
      </c>
      <c r="AW23" s="11">
        <v>15</v>
      </c>
      <c r="AX23" s="11"/>
      <c r="AY23" s="3"/>
      <c r="AZ23" s="17">
        <v>1</v>
      </c>
      <c r="BA23" s="8">
        <v>298.49200220893238</v>
      </c>
      <c r="BB23" s="9">
        <v>1.3</v>
      </c>
      <c r="BC23" s="2"/>
      <c r="BD23" s="2"/>
      <c r="BE23" s="15">
        <f t="shared" si="16"/>
        <v>0</v>
      </c>
      <c r="BF23" s="8">
        <v>8.9999999999999993E-3</v>
      </c>
      <c r="BG23" s="12">
        <f t="shared" ref="BG23:BG25" si="37">$K$52</f>
        <v>0.19446491273097016</v>
      </c>
      <c r="BH23" s="15">
        <f t="shared" si="18"/>
        <v>0</v>
      </c>
      <c r="BI23" s="8"/>
      <c r="BJ23" s="2"/>
      <c r="BK23" s="15">
        <f t="shared" si="19"/>
        <v>0</v>
      </c>
      <c r="BL23" s="8"/>
      <c r="BM23" s="12">
        <f t="shared" ref="BM23:BM25" si="38">$K$52</f>
        <v>0.19446491273097016</v>
      </c>
      <c r="BN23" s="15">
        <f t="shared" si="21"/>
        <v>0</v>
      </c>
      <c r="BO23" s="15">
        <f t="shared" si="22"/>
        <v>0</v>
      </c>
      <c r="BP23" s="15">
        <f t="shared" si="23"/>
        <v>0</v>
      </c>
      <c r="BQ23" s="8" t="s">
        <v>278</v>
      </c>
      <c r="BR23" s="8" t="s">
        <v>303</v>
      </c>
      <c r="BS23" s="11">
        <v>0</v>
      </c>
      <c r="BT23" s="11">
        <v>10000</v>
      </c>
      <c r="BU23" s="10" t="s">
        <v>321</v>
      </c>
      <c r="BV23" s="11"/>
      <c r="BW23" s="11"/>
      <c r="BX23" s="3"/>
      <c r="BY23" s="17"/>
      <c r="BZ23" s="17"/>
    </row>
    <row r="24" spans="1:78" x14ac:dyDescent="0.35">
      <c r="A24" t="s">
        <v>104</v>
      </c>
      <c r="B24" t="s">
        <v>9</v>
      </c>
      <c r="C24" t="s">
        <v>105</v>
      </c>
      <c r="D24" t="s">
        <v>106</v>
      </c>
      <c r="E24" t="s">
        <v>107</v>
      </c>
      <c r="F24" t="s">
        <v>108</v>
      </c>
      <c r="G24" s="2">
        <v>18.423848960000001</v>
      </c>
      <c r="H24" s="2">
        <v>-69.633278090000005</v>
      </c>
      <c r="I24" s="8">
        <v>298.49200220893238</v>
      </c>
      <c r="J24" s="9">
        <v>1.3</v>
      </c>
      <c r="K24" s="2"/>
      <c r="L24" s="2"/>
      <c r="M24" s="15">
        <f t="shared" si="0"/>
        <v>0</v>
      </c>
      <c r="N24" s="8">
        <v>8.9999999999999993E-3</v>
      </c>
      <c r="O24" s="12">
        <f t="shared" si="34"/>
        <v>0.19446491273097016</v>
      </c>
      <c r="P24" s="15">
        <f t="shared" si="2"/>
        <v>0</v>
      </c>
      <c r="Q24" s="8">
        <v>650711.26</v>
      </c>
      <c r="R24" s="2"/>
      <c r="S24" s="15">
        <f t="shared" si="3"/>
        <v>0</v>
      </c>
      <c r="T24" s="17">
        <v>0.03</v>
      </c>
      <c r="U24" s="12">
        <f t="shared" si="35"/>
        <v>0.19446491273097016</v>
      </c>
      <c r="V24" s="15">
        <f t="shared" si="5"/>
        <v>0</v>
      </c>
      <c r="W24" s="15">
        <f t="shared" si="6"/>
        <v>0</v>
      </c>
      <c r="X24" s="15">
        <f t="shared" si="7"/>
        <v>0</v>
      </c>
      <c r="Y24" s="8" t="s">
        <v>278</v>
      </c>
      <c r="Z24" s="8" t="s">
        <v>303</v>
      </c>
      <c r="AA24" s="11">
        <v>0</v>
      </c>
      <c r="AB24" s="11">
        <v>10000</v>
      </c>
      <c r="AC24" s="10" t="s">
        <v>321</v>
      </c>
      <c r="AD24" s="11">
        <v>20</v>
      </c>
      <c r="AE24" s="11"/>
      <c r="AF24" s="3"/>
      <c r="AG24" s="17">
        <f t="shared" si="8"/>
        <v>0.87719298245614041</v>
      </c>
      <c r="AH24" s="17">
        <f t="shared" si="9"/>
        <v>0.73</v>
      </c>
      <c r="AI24" s="17">
        <f t="shared" si="10"/>
        <v>65.127022783769888</v>
      </c>
      <c r="AJ24" s="3"/>
      <c r="AK24" s="15">
        <f t="shared" si="11"/>
        <v>0</v>
      </c>
      <c r="AL24" s="17">
        <v>0.05</v>
      </c>
      <c r="AM24" s="12">
        <f t="shared" si="36"/>
        <v>0.19446491273097016</v>
      </c>
      <c r="AN24" s="15">
        <f t="shared" si="13"/>
        <v>0</v>
      </c>
      <c r="AO24" s="8" t="s">
        <v>278</v>
      </c>
      <c r="AP24" s="8" t="s">
        <v>303</v>
      </c>
      <c r="AQ24" s="11">
        <v>0</v>
      </c>
      <c r="AR24" s="11">
        <v>10000</v>
      </c>
      <c r="AS24" s="3"/>
      <c r="AT24" s="20">
        <f t="shared" si="14"/>
        <v>1.654967756662672E-6</v>
      </c>
      <c r="AU24" s="11"/>
      <c r="AV24" s="15">
        <f t="shared" si="15"/>
        <v>0</v>
      </c>
      <c r="AW24" s="11">
        <v>15</v>
      </c>
      <c r="AX24" s="11"/>
      <c r="AY24" s="3"/>
      <c r="AZ24" s="17">
        <v>1</v>
      </c>
      <c r="BA24" s="8">
        <v>298.49200220893238</v>
      </c>
      <c r="BB24" s="9">
        <v>1.3</v>
      </c>
      <c r="BC24" s="2"/>
      <c r="BD24" s="2"/>
      <c r="BE24" s="15">
        <f t="shared" si="16"/>
        <v>0</v>
      </c>
      <c r="BF24" s="8">
        <v>8.9999999999999993E-3</v>
      </c>
      <c r="BG24" s="12">
        <f t="shared" si="37"/>
        <v>0.19446491273097016</v>
      </c>
      <c r="BH24" s="15">
        <f t="shared" si="18"/>
        <v>0</v>
      </c>
      <c r="BI24" s="8"/>
      <c r="BJ24" s="2"/>
      <c r="BK24" s="15">
        <f t="shared" si="19"/>
        <v>0</v>
      </c>
      <c r="BL24" s="8"/>
      <c r="BM24" s="12">
        <f t="shared" si="38"/>
        <v>0.19446491273097016</v>
      </c>
      <c r="BN24" s="15">
        <f t="shared" si="21"/>
        <v>0</v>
      </c>
      <c r="BO24" s="15">
        <f t="shared" si="22"/>
        <v>0</v>
      </c>
      <c r="BP24" s="15">
        <f t="shared" si="23"/>
        <v>0</v>
      </c>
      <c r="BQ24" s="8" t="s">
        <v>278</v>
      </c>
      <c r="BR24" s="8" t="s">
        <v>303</v>
      </c>
      <c r="BS24" s="11">
        <v>0</v>
      </c>
      <c r="BT24" s="11">
        <v>10000</v>
      </c>
      <c r="BU24" s="10" t="s">
        <v>321</v>
      </c>
      <c r="BV24" s="11"/>
      <c r="BW24" s="11"/>
      <c r="BX24" s="3"/>
      <c r="BY24" s="17"/>
      <c r="BZ24" s="17"/>
    </row>
    <row r="25" spans="1:78" x14ac:dyDescent="0.35">
      <c r="A25" t="s">
        <v>109</v>
      </c>
      <c r="B25" t="s">
        <v>9</v>
      </c>
      <c r="C25" t="s">
        <v>110</v>
      </c>
      <c r="D25" t="s">
        <v>111</v>
      </c>
      <c r="E25" t="s">
        <v>112</v>
      </c>
      <c r="F25" t="s">
        <v>113</v>
      </c>
      <c r="G25" s="2">
        <v>10.183118159999999</v>
      </c>
      <c r="H25" s="2">
        <v>-61.6857033</v>
      </c>
      <c r="I25" s="8">
        <v>298.49200220893238</v>
      </c>
      <c r="J25" s="9">
        <v>1.3</v>
      </c>
      <c r="K25" s="2"/>
      <c r="L25" s="2"/>
      <c r="M25" s="15">
        <f t="shared" si="0"/>
        <v>0</v>
      </c>
      <c r="N25" s="8">
        <v>8.9999999999999993E-3</v>
      </c>
      <c r="O25" s="12">
        <f t="shared" si="34"/>
        <v>0.19446491273097016</v>
      </c>
      <c r="P25" s="15">
        <f t="shared" si="2"/>
        <v>0</v>
      </c>
      <c r="Q25" s="8">
        <v>650711.26</v>
      </c>
      <c r="R25" s="2"/>
      <c r="S25" s="15">
        <f t="shared" si="3"/>
        <v>0</v>
      </c>
      <c r="T25" s="17">
        <v>0.03</v>
      </c>
      <c r="U25" s="12">
        <f t="shared" si="35"/>
        <v>0.19446491273097016</v>
      </c>
      <c r="V25" s="15">
        <f t="shared" si="5"/>
        <v>0</v>
      </c>
      <c r="W25" s="15">
        <f t="shared" si="6"/>
        <v>0</v>
      </c>
      <c r="X25" s="15">
        <f t="shared" si="7"/>
        <v>0</v>
      </c>
      <c r="Y25" s="8" t="s">
        <v>278</v>
      </c>
      <c r="Z25" s="8" t="s">
        <v>303</v>
      </c>
      <c r="AA25" s="11">
        <v>0</v>
      </c>
      <c r="AB25" s="11">
        <v>10000</v>
      </c>
      <c r="AC25" s="10" t="s">
        <v>321</v>
      </c>
      <c r="AD25" s="11">
        <v>20</v>
      </c>
      <c r="AE25" s="11"/>
      <c r="AF25" s="3"/>
      <c r="AG25" s="17">
        <f t="shared" si="8"/>
        <v>0.87719298245614041</v>
      </c>
      <c r="AH25" s="17">
        <f t="shared" si="9"/>
        <v>0.73</v>
      </c>
      <c r="AI25" s="17">
        <f t="shared" si="10"/>
        <v>65.127022783769888</v>
      </c>
      <c r="AJ25" s="3"/>
      <c r="AK25" s="15">
        <f t="shared" si="11"/>
        <v>0</v>
      </c>
      <c r="AL25" s="17">
        <v>0.05</v>
      </c>
      <c r="AM25" s="12">
        <f t="shared" si="36"/>
        <v>0.19446491273097016</v>
      </c>
      <c r="AN25" s="15">
        <f t="shared" si="13"/>
        <v>0</v>
      </c>
      <c r="AO25" s="8" t="s">
        <v>278</v>
      </c>
      <c r="AP25" s="8" t="s">
        <v>303</v>
      </c>
      <c r="AQ25" s="11">
        <v>0</v>
      </c>
      <c r="AR25" s="11">
        <v>10000</v>
      </c>
      <c r="AS25" s="3"/>
      <c r="AT25" s="20">
        <f t="shared" si="14"/>
        <v>1.654967756662672E-6</v>
      </c>
      <c r="AU25" s="11"/>
      <c r="AV25" s="15">
        <f t="shared" si="15"/>
        <v>0</v>
      </c>
      <c r="AW25" s="11">
        <v>15</v>
      </c>
      <c r="AX25" s="11"/>
      <c r="AY25" s="3"/>
      <c r="AZ25" s="17">
        <v>1</v>
      </c>
      <c r="BA25" s="8">
        <v>298.49200220893238</v>
      </c>
      <c r="BB25" s="9">
        <v>1.3</v>
      </c>
      <c r="BC25" s="2"/>
      <c r="BD25" s="2"/>
      <c r="BE25" s="15">
        <f t="shared" si="16"/>
        <v>0</v>
      </c>
      <c r="BF25" s="8">
        <v>8.9999999999999993E-3</v>
      </c>
      <c r="BG25" s="12">
        <f t="shared" si="37"/>
        <v>0.19446491273097016</v>
      </c>
      <c r="BH25" s="15">
        <f t="shared" si="18"/>
        <v>0</v>
      </c>
      <c r="BI25" s="8"/>
      <c r="BJ25" s="2"/>
      <c r="BK25" s="15">
        <f t="shared" si="19"/>
        <v>0</v>
      </c>
      <c r="BL25" s="8"/>
      <c r="BM25" s="12">
        <f t="shared" si="38"/>
        <v>0.19446491273097016</v>
      </c>
      <c r="BN25" s="15">
        <f t="shared" si="21"/>
        <v>0</v>
      </c>
      <c r="BO25" s="15">
        <f t="shared" si="22"/>
        <v>0</v>
      </c>
      <c r="BP25" s="15">
        <f t="shared" si="23"/>
        <v>0</v>
      </c>
      <c r="BQ25" s="8" t="s">
        <v>278</v>
      </c>
      <c r="BR25" s="8" t="s">
        <v>303</v>
      </c>
      <c r="BS25" s="11">
        <v>0</v>
      </c>
      <c r="BT25" s="11">
        <v>10000</v>
      </c>
      <c r="BU25" s="10" t="s">
        <v>321</v>
      </c>
      <c r="BV25" s="11"/>
      <c r="BW25" s="11"/>
      <c r="BX25" s="3"/>
      <c r="BY25" s="17"/>
      <c r="BZ25" s="17"/>
    </row>
    <row r="26" spans="1:78" x14ac:dyDescent="0.35">
      <c r="A26" t="s">
        <v>114</v>
      </c>
      <c r="B26" t="s">
        <v>9</v>
      </c>
      <c r="C26" t="s">
        <v>115</v>
      </c>
      <c r="D26" t="s">
        <v>116</v>
      </c>
      <c r="E26" t="s">
        <v>117</v>
      </c>
      <c r="F26" t="s">
        <v>113</v>
      </c>
      <c r="G26" s="2">
        <v>-22.95599094</v>
      </c>
      <c r="H26" s="2">
        <v>-43.05571612</v>
      </c>
      <c r="I26" s="8">
        <v>298.49200220893238</v>
      </c>
      <c r="J26" s="9">
        <v>1.3</v>
      </c>
      <c r="K26" s="2"/>
      <c r="L26" s="2"/>
      <c r="M26" s="15">
        <f t="shared" si="0"/>
        <v>0</v>
      </c>
      <c r="N26" s="8">
        <v>8.9999999999999993E-3</v>
      </c>
      <c r="O26" s="12">
        <f>$K$47</f>
        <v>9.2385896983770852E-2</v>
      </c>
      <c r="P26" s="15">
        <f t="shared" si="2"/>
        <v>0</v>
      </c>
      <c r="Q26" s="8">
        <v>650711.26</v>
      </c>
      <c r="R26" s="2"/>
      <c r="S26" s="15">
        <f t="shared" si="3"/>
        <v>0</v>
      </c>
      <c r="T26" s="17">
        <v>0.03</v>
      </c>
      <c r="U26" s="12">
        <f>$K$47</f>
        <v>9.2385896983770852E-2</v>
      </c>
      <c r="V26" s="15">
        <f t="shared" si="5"/>
        <v>0</v>
      </c>
      <c r="W26" s="15">
        <f t="shared" si="6"/>
        <v>0</v>
      </c>
      <c r="X26" s="15">
        <f t="shared" si="7"/>
        <v>0</v>
      </c>
      <c r="Y26" s="8" t="s">
        <v>278</v>
      </c>
      <c r="Z26" s="8" t="s">
        <v>303</v>
      </c>
      <c r="AA26" s="11">
        <v>0</v>
      </c>
      <c r="AB26" s="11">
        <v>10000</v>
      </c>
      <c r="AC26" s="10" t="s">
        <v>321</v>
      </c>
      <c r="AD26" s="11">
        <v>20</v>
      </c>
      <c r="AE26" s="11"/>
      <c r="AF26" s="3"/>
      <c r="AG26" s="17">
        <f t="shared" si="8"/>
        <v>0.87719298245614041</v>
      </c>
      <c r="AH26" s="17">
        <f t="shared" si="9"/>
        <v>0.73</v>
      </c>
      <c r="AI26" s="17">
        <f t="shared" si="10"/>
        <v>65.127022783769888</v>
      </c>
      <c r="AJ26" s="3"/>
      <c r="AK26" s="15">
        <f t="shared" si="11"/>
        <v>0</v>
      </c>
      <c r="AL26" s="17">
        <v>0.05</v>
      </c>
      <c r="AM26" s="12">
        <f>$K$47</f>
        <v>9.2385896983770852E-2</v>
      </c>
      <c r="AN26" s="15">
        <f t="shared" si="13"/>
        <v>0</v>
      </c>
      <c r="AO26" s="8" t="s">
        <v>278</v>
      </c>
      <c r="AP26" s="8" t="s">
        <v>303</v>
      </c>
      <c r="AQ26" s="11">
        <v>0</v>
      </c>
      <c r="AR26" s="11">
        <v>10000</v>
      </c>
      <c r="AS26" s="3"/>
      <c r="AT26" s="20">
        <f t="shared" si="14"/>
        <v>1.654967756662672E-6</v>
      </c>
      <c r="AU26" s="11"/>
      <c r="AV26" s="15">
        <f t="shared" si="15"/>
        <v>0</v>
      </c>
      <c r="AW26" s="11">
        <v>15</v>
      </c>
      <c r="AX26" s="11"/>
      <c r="AY26" s="3"/>
      <c r="AZ26" s="17">
        <v>1</v>
      </c>
      <c r="BA26" s="8">
        <v>298.49200220893238</v>
      </c>
      <c r="BB26" s="9">
        <v>1.3</v>
      </c>
      <c r="BC26" s="2"/>
      <c r="BD26" s="2"/>
      <c r="BE26" s="15">
        <f t="shared" si="16"/>
        <v>0</v>
      </c>
      <c r="BF26" s="8">
        <v>8.9999999999999993E-3</v>
      </c>
      <c r="BG26" s="12">
        <f>$K$47</f>
        <v>9.2385896983770852E-2</v>
      </c>
      <c r="BH26" s="15">
        <f t="shared" si="18"/>
        <v>0</v>
      </c>
      <c r="BI26" s="8"/>
      <c r="BJ26" s="2"/>
      <c r="BK26" s="15">
        <f t="shared" si="19"/>
        <v>0</v>
      </c>
      <c r="BL26" s="8"/>
      <c r="BM26" s="12">
        <f>$K$47</f>
        <v>9.2385896983770852E-2</v>
      </c>
      <c r="BN26" s="15">
        <f t="shared" si="21"/>
        <v>0</v>
      </c>
      <c r="BO26" s="15">
        <f t="shared" si="22"/>
        <v>0</v>
      </c>
      <c r="BP26" s="15">
        <f t="shared" si="23"/>
        <v>0</v>
      </c>
      <c r="BQ26" s="8" t="s">
        <v>278</v>
      </c>
      <c r="BR26" s="8" t="s">
        <v>303</v>
      </c>
      <c r="BS26" s="11">
        <v>0</v>
      </c>
      <c r="BT26" s="11">
        <v>10000</v>
      </c>
      <c r="BU26" s="10" t="s">
        <v>321</v>
      </c>
      <c r="BV26" s="11"/>
      <c r="BW26" s="11"/>
      <c r="BX26" s="3"/>
      <c r="BY26" s="17"/>
      <c r="BZ26" s="17"/>
    </row>
    <row r="27" spans="1:78" x14ac:dyDescent="0.35">
      <c r="A27" t="s">
        <v>118</v>
      </c>
      <c r="B27" t="s">
        <v>9</v>
      </c>
      <c r="C27" t="s">
        <v>119</v>
      </c>
      <c r="D27" t="s">
        <v>120</v>
      </c>
      <c r="E27" t="s">
        <v>121</v>
      </c>
      <c r="F27" t="s">
        <v>113</v>
      </c>
      <c r="G27" s="2">
        <v>-38.78344354</v>
      </c>
      <c r="H27" s="2">
        <v>-62.285329240000003</v>
      </c>
      <c r="I27" s="8">
        <v>298.49200220893238</v>
      </c>
      <c r="J27" s="9">
        <v>1.3</v>
      </c>
      <c r="K27" s="2"/>
      <c r="L27" s="2"/>
      <c r="M27" s="15">
        <f t="shared" si="0"/>
        <v>0</v>
      </c>
      <c r="N27" s="8">
        <v>8.9999999999999993E-3</v>
      </c>
      <c r="O27" s="12">
        <f t="shared" ref="O27:O29" si="39">$K$47</f>
        <v>9.2385896983770852E-2</v>
      </c>
      <c r="P27" s="15">
        <f t="shared" si="2"/>
        <v>0</v>
      </c>
      <c r="Q27" s="8">
        <v>650711.26</v>
      </c>
      <c r="R27" s="2"/>
      <c r="S27" s="15">
        <f t="shared" si="3"/>
        <v>0</v>
      </c>
      <c r="T27" s="17">
        <v>0.03</v>
      </c>
      <c r="U27" s="12">
        <f t="shared" ref="U27:U29" si="40">$K$47</f>
        <v>9.2385896983770852E-2</v>
      </c>
      <c r="V27" s="15">
        <f t="shared" si="5"/>
        <v>0</v>
      </c>
      <c r="W27" s="15">
        <f t="shared" si="6"/>
        <v>0</v>
      </c>
      <c r="X27" s="15">
        <f t="shared" si="7"/>
        <v>0</v>
      </c>
      <c r="Y27" s="8" t="s">
        <v>278</v>
      </c>
      <c r="Z27" s="8" t="s">
        <v>303</v>
      </c>
      <c r="AA27" s="11">
        <v>0</v>
      </c>
      <c r="AB27" s="11">
        <v>10000</v>
      </c>
      <c r="AC27" s="10" t="s">
        <v>321</v>
      </c>
      <c r="AD27" s="11">
        <v>20</v>
      </c>
      <c r="AE27" s="11"/>
      <c r="AF27" s="3"/>
      <c r="AG27" s="17">
        <f t="shared" si="8"/>
        <v>0.87719298245614041</v>
      </c>
      <c r="AH27" s="17">
        <f t="shared" si="9"/>
        <v>0.73</v>
      </c>
      <c r="AI27" s="17">
        <f t="shared" si="10"/>
        <v>65.127022783769888</v>
      </c>
      <c r="AJ27" s="3"/>
      <c r="AK27" s="15">
        <f t="shared" si="11"/>
        <v>0</v>
      </c>
      <c r="AL27" s="17">
        <v>0.05</v>
      </c>
      <c r="AM27" s="12">
        <f t="shared" ref="AM27:AM29" si="41">$K$47</f>
        <v>9.2385896983770852E-2</v>
      </c>
      <c r="AN27" s="15">
        <f t="shared" si="13"/>
        <v>0</v>
      </c>
      <c r="AO27" s="8" t="s">
        <v>278</v>
      </c>
      <c r="AP27" s="8" t="s">
        <v>303</v>
      </c>
      <c r="AQ27" s="11">
        <v>0</v>
      </c>
      <c r="AR27" s="11">
        <v>10000</v>
      </c>
      <c r="AS27" s="3"/>
      <c r="AT27" s="20">
        <f t="shared" si="14"/>
        <v>1.654967756662672E-6</v>
      </c>
      <c r="AU27" s="11"/>
      <c r="AV27" s="15">
        <f t="shared" si="15"/>
        <v>0</v>
      </c>
      <c r="AW27" s="11">
        <v>15</v>
      </c>
      <c r="AX27" s="11"/>
      <c r="AY27" s="3"/>
      <c r="AZ27" s="17">
        <v>1</v>
      </c>
      <c r="BA27" s="8">
        <v>298.49200220893238</v>
      </c>
      <c r="BB27" s="9">
        <v>1.3</v>
      </c>
      <c r="BC27" s="2"/>
      <c r="BD27" s="2"/>
      <c r="BE27" s="15">
        <f t="shared" si="16"/>
        <v>0</v>
      </c>
      <c r="BF27" s="8">
        <v>8.9999999999999993E-3</v>
      </c>
      <c r="BG27" s="12">
        <f t="shared" ref="BG27:BG29" si="42">$K$47</f>
        <v>9.2385896983770852E-2</v>
      </c>
      <c r="BH27" s="15">
        <f t="shared" si="18"/>
        <v>0</v>
      </c>
      <c r="BI27" s="8"/>
      <c r="BJ27" s="2"/>
      <c r="BK27" s="15">
        <f t="shared" si="19"/>
        <v>0</v>
      </c>
      <c r="BL27" s="8"/>
      <c r="BM27" s="12">
        <f t="shared" ref="BM27:BM29" si="43">$K$47</f>
        <v>9.2385896983770852E-2</v>
      </c>
      <c r="BN27" s="15">
        <f t="shared" si="21"/>
        <v>0</v>
      </c>
      <c r="BO27" s="15">
        <f t="shared" si="22"/>
        <v>0</v>
      </c>
      <c r="BP27" s="15">
        <f t="shared" si="23"/>
        <v>0</v>
      </c>
      <c r="BQ27" s="8" t="s">
        <v>278</v>
      </c>
      <c r="BR27" s="8" t="s">
        <v>303</v>
      </c>
      <c r="BS27" s="11">
        <v>0</v>
      </c>
      <c r="BT27" s="11">
        <v>10000</v>
      </c>
      <c r="BU27" s="10" t="s">
        <v>321</v>
      </c>
      <c r="BV27" s="11"/>
      <c r="BW27" s="11"/>
      <c r="BX27" s="3"/>
      <c r="BY27" s="17"/>
      <c r="BZ27" s="17"/>
    </row>
    <row r="28" spans="1:78" x14ac:dyDescent="0.35">
      <c r="A28" t="s">
        <v>122</v>
      </c>
      <c r="B28" t="s">
        <v>9</v>
      </c>
      <c r="C28" t="s">
        <v>123</v>
      </c>
      <c r="D28" t="s">
        <v>124</v>
      </c>
      <c r="E28" t="s">
        <v>125</v>
      </c>
      <c r="F28" t="s">
        <v>126</v>
      </c>
      <c r="G28" s="2">
        <v>-36.744015390000001</v>
      </c>
      <c r="H28" s="2">
        <v>-73.124998890000001</v>
      </c>
      <c r="I28" s="8">
        <v>298.49200220893238</v>
      </c>
      <c r="J28" s="9">
        <v>1.3</v>
      </c>
      <c r="K28" s="2"/>
      <c r="L28" s="2"/>
      <c r="M28" s="15">
        <f t="shared" si="0"/>
        <v>0</v>
      </c>
      <c r="N28" s="8">
        <v>8.9999999999999993E-3</v>
      </c>
      <c r="O28" s="12">
        <f t="shared" si="39"/>
        <v>9.2385896983770852E-2</v>
      </c>
      <c r="P28" s="15">
        <f t="shared" si="2"/>
        <v>0</v>
      </c>
      <c r="Q28" s="8">
        <v>650711.26</v>
      </c>
      <c r="R28" s="2"/>
      <c r="S28" s="15">
        <f t="shared" si="3"/>
        <v>0</v>
      </c>
      <c r="T28" s="17">
        <v>0.03</v>
      </c>
      <c r="U28" s="12">
        <f t="shared" si="40"/>
        <v>9.2385896983770852E-2</v>
      </c>
      <c r="V28" s="15">
        <f t="shared" si="5"/>
        <v>0</v>
      </c>
      <c r="W28" s="15">
        <f t="shared" si="6"/>
        <v>0</v>
      </c>
      <c r="X28" s="15">
        <f t="shared" si="7"/>
        <v>0</v>
      </c>
      <c r="Y28" s="8" t="s">
        <v>278</v>
      </c>
      <c r="Z28" s="8" t="s">
        <v>303</v>
      </c>
      <c r="AA28" s="11">
        <v>0</v>
      </c>
      <c r="AB28" s="11">
        <v>10000</v>
      </c>
      <c r="AC28" s="10" t="s">
        <v>321</v>
      </c>
      <c r="AD28" s="11">
        <v>20</v>
      </c>
      <c r="AE28" s="11"/>
      <c r="AF28" s="3"/>
      <c r="AG28" s="17">
        <f t="shared" si="8"/>
        <v>0.87719298245614041</v>
      </c>
      <c r="AH28" s="17">
        <f t="shared" si="9"/>
        <v>0.73</v>
      </c>
      <c r="AI28" s="17">
        <f t="shared" si="10"/>
        <v>65.127022783769888</v>
      </c>
      <c r="AJ28" s="3"/>
      <c r="AK28" s="15">
        <f t="shared" si="11"/>
        <v>0</v>
      </c>
      <c r="AL28" s="17">
        <v>0.05</v>
      </c>
      <c r="AM28" s="12">
        <f t="shared" si="41"/>
        <v>9.2385896983770852E-2</v>
      </c>
      <c r="AN28" s="15">
        <f t="shared" si="13"/>
        <v>0</v>
      </c>
      <c r="AO28" s="8" t="s">
        <v>278</v>
      </c>
      <c r="AP28" s="8" t="s">
        <v>303</v>
      </c>
      <c r="AQ28" s="11">
        <v>0</v>
      </c>
      <c r="AR28" s="11">
        <v>10000</v>
      </c>
      <c r="AS28" s="3"/>
      <c r="AT28" s="20">
        <f t="shared" si="14"/>
        <v>1.654967756662672E-6</v>
      </c>
      <c r="AU28" s="11"/>
      <c r="AV28" s="15">
        <f t="shared" si="15"/>
        <v>0</v>
      </c>
      <c r="AW28" s="11">
        <v>15</v>
      </c>
      <c r="AX28" s="11"/>
      <c r="AY28" s="3"/>
      <c r="AZ28" s="17">
        <v>1</v>
      </c>
      <c r="BA28" s="8">
        <v>298.49200220893238</v>
      </c>
      <c r="BB28" s="9">
        <v>1.3</v>
      </c>
      <c r="BC28" s="2"/>
      <c r="BD28" s="2"/>
      <c r="BE28" s="15">
        <f t="shared" si="16"/>
        <v>0</v>
      </c>
      <c r="BF28" s="8">
        <v>8.9999999999999993E-3</v>
      </c>
      <c r="BG28" s="12">
        <f t="shared" si="42"/>
        <v>9.2385896983770852E-2</v>
      </c>
      <c r="BH28" s="15">
        <f t="shared" si="18"/>
        <v>0</v>
      </c>
      <c r="BI28" s="8"/>
      <c r="BJ28" s="2"/>
      <c r="BK28" s="15">
        <f t="shared" si="19"/>
        <v>0</v>
      </c>
      <c r="BL28" s="8"/>
      <c r="BM28" s="12">
        <f t="shared" si="43"/>
        <v>9.2385896983770852E-2</v>
      </c>
      <c r="BN28" s="15">
        <f t="shared" si="21"/>
        <v>0</v>
      </c>
      <c r="BO28" s="15">
        <f t="shared" si="22"/>
        <v>0</v>
      </c>
      <c r="BP28" s="15">
        <f t="shared" si="23"/>
        <v>0</v>
      </c>
      <c r="BQ28" s="8" t="s">
        <v>278</v>
      </c>
      <c r="BR28" s="8" t="s">
        <v>303</v>
      </c>
      <c r="BS28" s="11">
        <v>0</v>
      </c>
      <c r="BT28" s="11">
        <v>10000</v>
      </c>
      <c r="BU28" s="10" t="s">
        <v>321</v>
      </c>
      <c r="BV28" s="11"/>
      <c r="BW28" s="11"/>
      <c r="BX28" s="3"/>
      <c r="BY28" s="17"/>
      <c r="BZ28" s="17"/>
    </row>
    <row r="29" spans="1:78" x14ac:dyDescent="0.35">
      <c r="A29" t="s">
        <v>127</v>
      </c>
      <c r="B29" t="s">
        <v>9</v>
      </c>
      <c r="C29" t="s">
        <v>128</v>
      </c>
      <c r="D29" t="s">
        <v>129</v>
      </c>
      <c r="E29" t="s">
        <v>130</v>
      </c>
      <c r="F29" t="s">
        <v>126</v>
      </c>
      <c r="G29" s="2">
        <v>-11.81733442</v>
      </c>
      <c r="H29" s="2">
        <v>-77.17339115</v>
      </c>
      <c r="I29" s="8">
        <v>298.49200220893238</v>
      </c>
      <c r="J29" s="9">
        <v>1.3</v>
      </c>
      <c r="K29" s="2"/>
      <c r="L29" s="2"/>
      <c r="M29" s="15">
        <f t="shared" si="0"/>
        <v>0</v>
      </c>
      <c r="N29" s="8">
        <v>8.9999999999999993E-3</v>
      </c>
      <c r="O29" s="12">
        <f t="shared" si="39"/>
        <v>9.2385896983770852E-2</v>
      </c>
      <c r="P29" s="15">
        <f t="shared" si="2"/>
        <v>0</v>
      </c>
      <c r="Q29" s="8">
        <v>650711.26</v>
      </c>
      <c r="R29" s="2"/>
      <c r="S29" s="15">
        <f t="shared" si="3"/>
        <v>0</v>
      </c>
      <c r="T29" s="17">
        <v>0.03</v>
      </c>
      <c r="U29" s="12">
        <f t="shared" si="40"/>
        <v>9.2385896983770852E-2</v>
      </c>
      <c r="V29" s="15">
        <f t="shared" si="5"/>
        <v>0</v>
      </c>
      <c r="W29" s="15">
        <f t="shared" si="6"/>
        <v>0</v>
      </c>
      <c r="X29" s="15">
        <f t="shared" si="7"/>
        <v>0</v>
      </c>
      <c r="Y29" s="8" t="s">
        <v>278</v>
      </c>
      <c r="Z29" s="8" t="s">
        <v>303</v>
      </c>
      <c r="AA29" s="11">
        <v>0</v>
      </c>
      <c r="AB29" s="11">
        <v>10000</v>
      </c>
      <c r="AC29" s="10" t="s">
        <v>321</v>
      </c>
      <c r="AD29" s="11">
        <v>20</v>
      </c>
      <c r="AE29" s="11"/>
      <c r="AF29" s="3"/>
      <c r="AG29" s="17">
        <f t="shared" si="8"/>
        <v>0.87719298245614041</v>
      </c>
      <c r="AH29" s="17">
        <f t="shared" si="9"/>
        <v>0.73</v>
      </c>
      <c r="AI29" s="17">
        <f t="shared" si="10"/>
        <v>65.127022783769888</v>
      </c>
      <c r="AJ29" s="3"/>
      <c r="AK29" s="15">
        <f t="shared" si="11"/>
        <v>0</v>
      </c>
      <c r="AL29" s="17">
        <v>0.05</v>
      </c>
      <c r="AM29" s="12">
        <f t="shared" si="41"/>
        <v>9.2385896983770852E-2</v>
      </c>
      <c r="AN29" s="15">
        <f t="shared" si="13"/>
        <v>0</v>
      </c>
      <c r="AO29" s="8" t="s">
        <v>278</v>
      </c>
      <c r="AP29" s="8" t="s">
        <v>303</v>
      </c>
      <c r="AQ29" s="11">
        <v>0</v>
      </c>
      <c r="AR29" s="11">
        <v>10000</v>
      </c>
      <c r="AS29" s="3"/>
      <c r="AT29" s="20">
        <f t="shared" si="14"/>
        <v>1.654967756662672E-6</v>
      </c>
      <c r="AU29" s="11"/>
      <c r="AV29" s="15">
        <f t="shared" si="15"/>
        <v>0</v>
      </c>
      <c r="AW29" s="11">
        <v>15</v>
      </c>
      <c r="AX29" s="11"/>
      <c r="AY29" s="3"/>
      <c r="AZ29" s="17">
        <v>1</v>
      </c>
      <c r="BA29" s="8">
        <v>298.49200220893238</v>
      </c>
      <c r="BB29" s="9">
        <v>1.3</v>
      </c>
      <c r="BC29" s="2"/>
      <c r="BD29" s="2"/>
      <c r="BE29" s="15">
        <f t="shared" si="16"/>
        <v>0</v>
      </c>
      <c r="BF29" s="8">
        <v>8.9999999999999993E-3</v>
      </c>
      <c r="BG29" s="12">
        <f t="shared" si="42"/>
        <v>9.2385896983770852E-2</v>
      </c>
      <c r="BH29" s="15">
        <f t="shared" si="18"/>
        <v>0</v>
      </c>
      <c r="BI29" s="8"/>
      <c r="BJ29" s="2"/>
      <c r="BK29" s="15">
        <f t="shared" si="19"/>
        <v>0</v>
      </c>
      <c r="BL29" s="8"/>
      <c r="BM29" s="12">
        <f t="shared" si="43"/>
        <v>9.2385896983770852E-2</v>
      </c>
      <c r="BN29" s="15">
        <f t="shared" si="21"/>
        <v>0</v>
      </c>
      <c r="BO29" s="15">
        <f t="shared" si="22"/>
        <v>0</v>
      </c>
      <c r="BP29" s="15">
        <f t="shared" si="23"/>
        <v>0</v>
      </c>
      <c r="BQ29" s="8" t="s">
        <v>278</v>
      </c>
      <c r="BR29" s="8" t="s">
        <v>303</v>
      </c>
      <c r="BS29" s="11">
        <v>0</v>
      </c>
      <c r="BT29" s="11">
        <v>10000</v>
      </c>
      <c r="BU29" s="10" t="s">
        <v>321</v>
      </c>
      <c r="BV29" s="11"/>
      <c r="BW29" s="11"/>
      <c r="BX29" s="3"/>
      <c r="BY29" s="17"/>
      <c r="BZ29" s="17"/>
    </row>
    <row r="30" spans="1:78" x14ac:dyDescent="0.35">
      <c r="A30" t="s">
        <v>131</v>
      </c>
      <c r="B30" t="s">
        <v>9</v>
      </c>
      <c r="C30" t="s">
        <v>132</v>
      </c>
      <c r="D30" t="s">
        <v>133</v>
      </c>
      <c r="E30" t="s">
        <v>134</v>
      </c>
      <c r="F30" t="s">
        <v>135</v>
      </c>
      <c r="G30" s="2">
        <v>36.885833669999997</v>
      </c>
      <c r="H30" s="2">
        <v>6.9043777879999997</v>
      </c>
      <c r="I30" s="8">
        <v>298.49200220893238</v>
      </c>
      <c r="J30" s="9">
        <v>1.3</v>
      </c>
      <c r="K30" s="2"/>
      <c r="L30" s="2"/>
      <c r="M30" s="15">
        <f t="shared" si="0"/>
        <v>0</v>
      </c>
      <c r="N30" s="8">
        <v>8.9999999999999993E-3</v>
      </c>
      <c r="O30" s="21"/>
      <c r="P30" s="15">
        <f t="shared" si="2"/>
        <v>0</v>
      </c>
      <c r="Q30" s="8">
        <v>650711.26</v>
      </c>
      <c r="R30" s="2"/>
      <c r="S30" s="15">
        <f t="shared" si="3"/>
        <v>0</v>
      </c>
      <c r="T30" s="17">
        <v>0.03</v>
      </c>
      <c r="U30" s="21"/>
      <c r="V30" s="15">
        <f t="shared" si="5"/>
        <v>0</v>
      </c>
      <c r="W30" s="15">
        <f t="shared" si="6"/>
        <v>0</v>
      </c>
      <c r="X30" s="15">
        <f t="shared" si="7"/>
        <v>0</v>
      </c>
      <c r="Y30" s="8" t="s">
        <v>278</v>
      </c>
      <c r="Z30" s="8" t="s">
        <v>303</v>
      </c>
      <c r="AA30" s="11">
        <v>0</v>
      </c>
      <c r="AB30" s="11">
        <v>10000</v>
      </c>
      <c r="AC30" s="10" t="s">
        <v>321</v>
      </c>
      <c r="AD30" s="11">
        <v>20</v>
      </c>
      <c r="AE30" s="11"/>
      <c r="AF30" s="3"/>
      <c r="AG30" s="17">
        <f t="shared" si="8"/>
        <v>0.87719298245614041</v>
      </c>
      <c r="AH30" s="17">
        <f t="shared" si="9"/>
        <v>0.73</v>
      </c>
      <c r="AI30" s="17">
        <f t="shared" si="10"/>
        <v>65.127022783769888</v>
      </c>
      <c r="AJ30" s="3"/>
      <c r="AK30" s="15">
        <f t="shared" si="11"/>
        <v>0</v>
      </c>
      <c r="AL30" s="17">
        <v>0.05</v>
      </c>
      <c r="AM30" s="21"/>
      <c r="AN30" s="15">
        <f t="shared" si="13"/>
        <v>0</v>
      </c>
      <c r="AO30" s="8" t="s">
        <v>278</v>
      </c>
      <c r="AP30" s="8" t="s">
        <v>303</v>
      </c>
      <c r="AQ30" s="11">
        <v>0</v>
      </c>
      <c r="AR30" s="11">
        <v>10000</v>
      </c>
      <c r="AS30" s="3"/>
      <c r="AT30" s="20">
        <f t="shared" si="14"/>
        <v>1.654967756662672E-6</v>
      </c>
      <c r="AU30" s="11"/>
      <c r="AV30" s="15">
        <f t="shared" si="15"/>
        <v>0</v>
      </c>
      <c r="AW30" s="11">
        <v>15</v>
      </c>
      <c r="AX30" s="11"/>
      <c r="AY30" s="3"/>
      <c r="AZ30" s="17">
        <v>1</v>
      </c>
      <c r="BA30" s="8">
        <v>298.49200220893238</v>
      </c>
      <c r="BB30" s="9">
        <v>1.3</v>
      </c>
      <c r="BC30" s="2"/>
      <c r="BD30" s="2"/>
      <c r="BE30" s="15">
        <f t="shared" si="16"/>
        <v>0</v>
      </c>
      <c r="BF30" s="8">
        <v>8.9999999999999993E-3</v>
      </c>
      <c r="BG30" s="21"/>
      <c r="BH30" s="15">
        <f t="shared" si="18"/>
        <v>0</v>
      </c>
      <c r="BI30" s="8"/>
      <c r="BJ30" s="2"/>
      <c r="BK30" s="15">
        <f t="shared" si="19"/>
        <v>0</v>
      </c>
      <c r="BL30" s="8"/>
      <c r="BM30" s="21"/>
      <c r="BN30" s="15">
        <f t="shared" si="21"/>
        <v>0</v>
      </c>
      <c r="BO30" s="15">
        <f t="shared" si="22"/>
        <v>0</v>
      </c>
      <c r="BP30" s="15">
        <f t="shared" si="23"/>
        <v>0</v>
      </c>
      <c r="BQ30" s="8" t="s">
        <v>278</v>
      </c>
      <c r="BR30" s="8" t="s">
        <v>303</v>
      </c>
      <c r="BS30" s="11">
        <v>0</v>
      </c>
      <c r="BT30" s="11">
        <v>10000</v>
      </c>
      <c r="BU30" s="10" t="s">
        <v>321</v>
      </c>
      <c r="BV30" s="11"/>
      <c r="BW30" s="11"/>
      <c r="BX30" s="3"/>
      <c r="BY30" s="17"/>
      <c r="BZ30" s="17"/>
    </row>
    <row r="31" spans="1:78" x14ac:dyDescent="0.35">
      <c r="A31" t="s">
        <v>136</v>
      </c>
      <c r="B31" t="s">
        <v>9</v>
      </c>
      <c r="C31" t="s">
        <v>137</v>
      </c>
      <c r="D31" t="s">
        <v>138</v>
      </c>
      <c r="E31" t="s">
        <v>139</v>
      </c>
      <c r="F31" t="s">
        <v>140</v>
      </c>
      <c r="G31" s="2">
        <v>14.73659842</v>
      </c>
      <c r="H31" s="2">
        <v>-17.481210319999999</v>
      </c>
      <c r="I31" s="8">
        <v>298.49200220893238</v>
      </c>
      <c r="J31" s="9">
        <v>1.3</v>
      </c>
      <c r="K31" s="2"/>
      <c r="L31" s="2"/>
      <c r="M31" s="15">
        <f t="shared" si="0"/>
        <v>0</v>
      </c>
      <c r="N31" s="8">
        <v>8.9999999999999993E-3</v>
      </c>
      <c r="O31" s="21"/>
      <c r="P31" s="15">
        <f t="shared" si="2"/>
        <v>0</v>
      </c>
      <c r="Q31" s="8">
        <v>650711.26</v>
      </c>
      <c r="R31" s="2"/>
      <c r="S31" s="15">
        <f t="shared" si="3"/>
        <v>0</v>
      </c>
      <c r="T31" s="17">
        <v>0.03</v>
      </c>
      <c r="U31" s="21"/>
      <c r="V31" s="15">
        <f t="shared" si="5"/>
        <v>0</v>
      </c>
      <c r="W31" s="15">
        <f t="shared" si="6"/>
        <v>0</v>
      </c>
      <c r="X31" s="15">
        <f t="shared" si="7"/>
        <v>0</v>
      </c>
      <c r="Y31" s="8" t="s">
        <v>278</v>
      </c>
      <c r="Z31" s="8" t="s">
        <v>303</v>
      </c>
      <c r="AA31" s="11">
        <v>0</v>
      </c>
      <c r="AB31" s="11">
        <v>10000</v>
      </c>
      <c r="AC31" s="10" t="s">
        <v>321</v>
      </c>
      <c r="AD31" s="11">
        <v>20</v>
      </c>
      <c r="AE31" s="11"/>
      <c r="AF31" s="3"/>
      <c r="AG31" s="17">
        <f t="shared" si="8"/>
        <v>0.87719298245614041</v>
      </c>
      <c r="AH31" s="17">
        <f t="shared" si="9"/>
        <v>0.73</v>
      </c>
      <c r="AI31" s="17">
        <f t="shared" si="10"/>
        <v>65.127022783769888</v>
      </c>
      <c r="AJ31" s="3"/>
      <c r="AK31" s="15">
        <f t="shared" si="11"/>
        <v>0</v>
      </c>
      <c r="AL31" s="17">
        <v>0.05</v>
      </c>
      <c r="AM31" s="21"/>
      <c r="AN31" s="15">
        <f t="shared" si="13"/>
        <v>0</v>
      </c>
      <c r="AO31" s="8" t="s">
        <v>278</v>
      </c>
      <c r="AP31" s="8" t="s">
        <v>303</v>
      </c>
      <c r="AQ31" s="11">
        <v>0</v>
      </c>
      <c r="AR31" s="11">
        <v>10000</v>
      </c>
      <c r="AS31" s="3"/>
      <c r="AT31" s="20">
        <f t="shared" si="14"/>
        <v>1.654967756662672E-6</v>
      </c>
      <c r="AU31" s="11"/>
      <c r="AV31" s="15">
        <f t="shared" si="15"/>
        <v>0</v>
      </c>
      <c r="AW31" s="11">
        <v>15</v>
      </c>
      <c r="AX31" s="11"/>
      <c r="AY31" s="3"/>
      <c r="AZ31" s="17">
        <v>1</v>
      </c>
      <c r="BA31" s="8">
        <v>298.49200220893238</v>
      </c>
      <c r="BB31" s="9">
        <v>1.3</v>
      </c>
      <c r="BC31" s="2"/>
      <c r="BD31" s="2"/>
      <c r="BE31" s="15">
        <f t="shared" si="16"/>
        <v>0</v>
      </c>
      <c r="BF31" s="8">
        <v>8.9999999999999993E-3</v>
      </c>
      <c r="BG31" s="21"/>
      <c r="BH31" s="15">
        <f t="shared" si="18"/>
        <v>0</v>
      </c>
      <c r="BI31" s="8"/>
      <c r="BJ31" s="2"/>
      <c r="BK31" s="15">
        <f t="shared" si="19"/>
        <v>0</v>
      </c>
      <c r="BL31" s="8"/>
      <c r="BM31" s="21"/>
      <c r="BN31" s="15">
        <f t="shared" si="21"/>
        <v>0</v>
      </c>
      <c r="BO31" s="15">
        <f t="shared" si="22"/>
        <v>0</v>
      </c>
      <c r="BP31" s="15">
        <f t="shared" si="23"/>
        <v>0</v>
      </c>
      <c r="BQ31" s="8" t="s">
        <v>278</v>
      </c>
      <c r="BR31" s="8" t="s">
        <v>303</v>
      </c>
      <c r="BS31" s="11">
        <v>0</v>
      </c>
      <c r="BT31" s="11">
        <v>10000</v>
      </c>
      <c r="BU31" s="10" t="s">
        <v>321</v>
      </c>
      <c r="BV31" s="11"/>
      <c r="BW31" s="11"/>
      <c r="BX31" s="3"/>
      <c r="BY31" s="17"/>
      <c r="BZ31" s="17"/>
    </row>
    <row r="32" spans="1:78" x14ac:dyDescent="0.35">
      <c r="A32" t="s">
        <v>141</v>
      </c>
      <c r="B32" t="s">
        <v>9</v>
      </c>
      <c r="C32" t="s">
        <v>142</v>
      </c>
      <c r="D32" t="s">
        <v>143</v>
      </c>
      <c r="E32" t="s">
        <v>144</v>
      </c>
      <c r="F32" t="s">
        <v>140</v>
      </c>
      <c r="G32" s="2">
        <v>6.4294702499999996</v>
      </c>
      <c r="H32" s="2">
        <v>3.4963682029999998</v>
      </c>
      <c r="I32" s="8">
        <v>298.49200220893238</v>
      </c>
      <c r="J32" s="9">
        <v>1.3</v>
      </c>
      <c r="K32" s="2"/>
      <c r="L32" s="2"/>
      <c r="M32" s="15">
        <f t="shared" si="0"/>
        <v>0</v>
      </c>
      <c r="N32" s="8">
        <v>8.9999999999999993E-3</v>
      </c>
      <c r="O32" s="21"/>
      <c r="P32" s="15">
        <f t="shared" si="2"/>
        <v>0</v>
      </c>
      <c r="Q32" s="8">
        <v>650711.26</v>
      </c>
      <c r="R32" s="2"/>
      <c r="S32" s="15">
        <f t="shared" si="3"/>
        <v>0</v>
      </c>
      <c r="T32" s="17">
        <v>0.03</v>
      </c>
      <c r="U32" s="21"/>
      <c r="V32" s="15">
        <f t="shared" si="5"/>
        <v>0</v>
      </c>
      <c r="W32" s="15">
        <f t="shared" si="6"/>
        <v>0</v>
      </c>
      <c r="X32" s="15">
        <f t="shared" si="7"/>
        <v>0</v>
      </c>
      <c r="Y32" s="8" t="s">
        <v>278</v>
      </c>
      <c r="Z32" s="8" t="s">
        <v>303</v>
      </c>
      <c r="AA32" s="11">
        <v>0</v>
      </c>
      <c r="AB32" s="11">
        <v>10000</v>
      </c>
      <c r="AC32" s="10" t="s">
        <v>321</v>
      </c>
      <c r="AD32" s="11">
        <v>20</v>
      </c>
      <c r="AE32" s="11"/>
      <c r="AF32" s="3"/>
      <c r="AG32" s="17">
        <f t="shared" si="8"/>
        <v>0.87719298245614041</v>
      </c>
      <c r="AH32" s="17">
        <f t="shared" si="9"/>
        <v>0.73</v>
      </c>
      <c r="AI32" s="17">
        <f t="shared" si="10"/>
        <v>65.127022783769888</v>
      </c>
      <c r="AJ32" s="3"/>
      <c r="AK32" s="15">
        <f t="shared" si="11"/>
        <v>0</v>
      </c>
      <c r="AL32" s="17">
        <v>0.05</v>
      </c>
      <c r="AM32" s="21"/>
      <c r="AN32" s="15">
        <f t="shared" si="13"/>
        <v>0</v>
      </c>
      <c r="AO32" s="8" t="s">
        <v>278</v>
      </c>
      <c r="AP32" s="8" t="s">
        <v>303</v>
      </c>
      <c r="AQ32" s="11">
        <v>0</v>
      </c>
      <c r="AR32" s="11">
        <v>10000</v>
      </c>
      <c r="AS32" s="3"/>
      <c r="AT32" s="20">
        <f t="shared" si="14"/>
        <v>1.654967756662672E-6</v>
      </c>
      <c r="AU32" s="11"/>
      <c r="AV32" s="15">
        <f t="shared" si="15"/>
        <v>0</v>
      </c>
      <c r="AW32" s="11">
        <v>15</v>
      </c>
      <c r="AX32" s="11"/>
      <c r="AY32" s="3"/>
      <c r="AZ32" s="17">
        <v>1</v>
      </c>
      <c r="BA32" s="8">
        <v>298.49200220893238</v>
      </c>
      <c r="BB32" s="9">
        <v>1.3</v>
      </c>
      <c r="BC32" s="2"/>
      <c r="BD32" s="2"/>
      <c r="BE32" s="15">
        <f t="shared" si="16"/>
        <v>0</v>
      </c>
      <c r="BF32" s="8">
        <v>8.9999999999999993E-3</v>
      </c>
      <c r="BG32" s="21"/>
      <c r="BH32" s="15">
        <f t="shared" si="18"/>
        <v>0</v>
      </c>
      <c r="BI32" s="8"/>
      <c r="BJ32" s="2"/>
      <c r="BK32" s="15">
        <f t="shared" si="19"/>
        <v>0</v>
      </c>
      <c r="BL32" s="8"/>
      <c r="BM32" s="21"/>
      <c r="BN32" s="15">
        <f t="shared" si="21"/>
        <v>0</v>
      </c>
      <c r="BO32" s="15">
        <f t="shared" si="22"/>
        <v>0</v>
      </c>
      <c r="BP32" s="15">
        <f t="shared" si="23"/>
        <v>0</v>
      </c>
      <c r="BQ32" s="8" t="s">
        <v>278</v>
      </c>
      <c r="BR32" s="8" t="s">
        <v>303</v>
      </c>
      <c r="BS32" s="11">
        <v>0</v>
      </c>
      <c r="BT32" s="11">
        <v>10000</v>
      </c>
      <c r="BU32" s="10" t="s">
        <v>321</v>
      </c>
      <c r="BV32" s="11"/>
      <c r="BW32" s="11"/>
      <c r="BX32" s="3"/>
      <c r="BY32" s="17"/>
      <c r="BZ32" s="17"/>
    </row>
    <row r="33" spans="1:78" x14ac:dyDescent="0.35">
      <c r="A33" t="s">
        <v>145</v>
      </c>
      <c r="B33" t="s">
        <v>9</v>
      </c>
      <c r="C33" t="s">
        <v>146</v>
      </c>
      <c r="D33" t="s">
        <v>147</v>
      </c>
      <c r="E33" t="s">
        <v>148</v>
      </c>
      <c r="F33" t="s">
        <v>149</v>
      </c>
      <c r="G33" s="2">
        <v>-6.118802198</v>
      </c>
      <c r="H33" s="2">
        <v>12.33208099</v>
      </c>
      <c r="I33" s="8">
        <v>298.49200220893238</v>
      </c>
      <c r="J33" s="9">
        <v>1.3</v>
      </c>
      <c r="K33" s="2"/>
      <c r="L33" s="2"/>
      <c r="M33" s="15">
        <f t="shared" si="0"/>
        <v>0</v>
      </c>
      <c r="N33" s="8">
        <v>8.9999999999999993E-3</v>
      </c>
      <c r="O33" s="21"/>
      <c r="P33" s="15">
        <f t="shared" si="2"/>
        <v>0</v>
      </c>
      <c r="Q33" s="8">
        <v>650711.26</v>
      </c>
      <c r="R33" s="2"/>
      <c r="S33" s="15">
        <f t="shared" si="3"/>
        <v>0</v>
      </c>
      <c r="T33" s="17">
        <v>0.03</v>
      </c>
      <c r="U33" s="21"/>
      <c r="V33" s="15">
        <f t="shared" si="5"/>
        <v>0</v>
      </c>
      <c r="W33" s="15">
        <f t="shared" si="6"/>
        <v>0</v>
      </c>
      <c r="X33" s="15">
        <f t="shared" si="7"/>
        <v>0</v>
      </c>
      <c r="Y33" s="8" t="s">
        <v>278</v>
      </c>
      <c r="Z33" s="8" t="s">
        <v>303</v>
      </c>
      <c r="AA33" s="11">
        <v>0</v>
      </c>
      <c r="AB33" s="11">
        <v>10000</v>
      </c>
      <c r="AC33" s="10" t="s">
        <v>321</v>
      </c>
      <c r="AD33" s="11">
        <v>20</v>
      </c>
      <c r="AE33" s="11"/>
      <c r="AF33" s="3"/>
      <c r="AG33" s="17">
        <f t="shared" si="8"/>
        <v>0.87719298245614041</v>
      </c>
      <c r="AH33" s="17">
        <f t="shared" si="9"/>
        <v>0.73</v>
      </c>
      <c r="AI33" s="17">
        <f t="shared" si="10"/>
        <v>65.127022783769888</v>
      </c>
      <c r="AJ33" s="3"/>
      <c r="AK33" s="15">
        <f t="shared" si="11"/>
        <v>0</v>
      </c>
      <c r="AL33" s="17">
        <v>0.05</v>
      </c>
      <c r="AM33" s="21"/>
      <c r="AN33" s="15">
        <f t="shared" si="13"/>
        <v>0</v>
      </c>
      <c r="AO33" s="8" t="s">
        <v>278</v>
      </c>
      <c r="AP33" s="8" t="s">
        <v>303</v>
      </c>
      <c r="AQ33" s="11">
        <v>0</v>
      </c>
      <c r="AR33" s="11">
        <v>10000</v>
      </c>
      <c r="AS33" s="3"/>
      <c r="AT33" s="20">
        <f t="shared" si="14"/>
        <v>1.654967756662672E-6</v>
      </c>
      <c r="AU33" s="11"/>
      <c r="AV33" s="15">
        <f t="shared" si="15"/>
        <v>0</v>
      </c>
      <c r="AW33" s="11">
        <v>15</v>
      </c>
      <c r="AX33" s="11"/>
      <c r="AY33" s="3"/>
      <c r="AZ33" s="17">
        <v>1</v>
      </c>
      <c r="BA33" s="8">
        <v>298.49200220893238</v>
      </c>
      <c r="BB33" s="9">
        <v>1.3</v>
      </c>
      <c r="BC33" s="2"/>
      <c r="BD33" s="2"/>
      <c r="BE33" s="15">
        <f t="shared" si="16"/>
        <v>0</v>
      </c>
      <c r="BF33" s="8">
        <v>8.9999999999999993E-3</v>
      </c>
      <c r="BG33" s="21"/>
      <c r="BH33" s="15">
        <f t="shared" si="18"/>
        <v>0</v>
      </c>
      <c r="BI33" s="8"/>
      <c r="BJ33" s="2"/>
      <c r="BK33" s="15">
        <f t="shared" si="19"/>
        <v>0</v>
      </c>
      <c r="BL33" s="8"/>
      <c r="BM33" s="21"/>
      <c r="BN33" s="15">
        <f t="shared" si="21"/>
        <v>0</v>
      </c>
      <c r="BO33" s="15">
        <f t="shared" si="22"/>
        <v>0</v>
      </c>
      <c r="BP33" s="15">
        <f t="shared" si="23"/>
        <v>0</v>
      </c>
      <c r="BQ33" s="8" t="s">
        <v>278</v>
      </c>
      <c r="BR33" s="8" t="s">
        <v>303</v>
      </c>
      <c r="BS33" s="11">
        <v>0</v>
      </c>
      <c r="BT33" s="11">
        <v>10000</v>
      </c>
      <c r="BU33" s="10" t="s">
        <v>321</v>
      </c>
      <c r="BV33" s="11"/>
      <c r="BW33" s="11"/>
      <c r="BX33" s="3"/>
      <c r="BY33" s="17"/>
      <c r="BZ33" s="17"/>
    </row>
    <row r="34" spans="1:78" x14ac:dyDescent="0.35">
      <c r="A34" t="s">
        <v>150</v>
      </c>
      <c r="B34" t="s">
        <v>9</v>
      </c>
      <c r="C34" t="s">
        <v>151</v>
      </c>
      <c r="D34" t="s">
        <v>152</v>
      </c>
      <c r="E34" t="s">
        <v>153</v>
      </c>
      <c r="F34" t="s">
        <v>154</v>
      </c>
      <c r="G34" s="2">
        <v>-33.731549340000001</v>
      </c>
      <c r="H34" s="2">
        <v>18.4458488</v>
      </c>
      <c r="I34" s="8">
        <v>298.49200220893238</v>
      </c>
      <c r="J34" s="9">
        <v>1.3</v>
      </c>
      <c r="K34" s="2"/>
      <c r="L34" s="2"/>
      <c r="M34" s="15">
        <f t="shared" si="0"/>
        <v>0</v>
      </c>
      <c r="N34" s="8">
        <v>8.9999999999999993E-3</v>
      </c>
      <c r="O34" s="21"/>
      <c r="P34" s="15">
        <f t="shared" si="2"/>
        <v>0</v>
      </c>
      <c r="Q34" s="8">
        <v>650711.26</v>
      </c>
      <c r="R34" s="2"/>
      <c r="S34" s="15">
        <f t="shared" si="3"/>
        <v>0</v>
      </c>
      <c r="T34" s="17">
        <v>0.03</v>
      </c>
      <c r="U34" s="21"/>
      <c r="V34" s="15">
        <f t="shared" si="5"/>
        <v>0</v>
      </c>
      <c r="W34" s="15">
        <f t="shared" si="6"/>
        <v>0</v>
      </c>
      <c r="X34" s="15">
        <f t="shared" si="7"/>
        <v>0</v>
      </c>
      <c r="Y34" s="8" t="s">
        <v>278</v>
      </c>
      <c r="Z34" s="8" t="s">
        <v>303</v>
      </c>
      <c r="AA34" s="11">
        <v>0</v>
      </c>
      <c r="AB34" s="11">
        <v>10000</v>
      </c>
      <c r="AC34" s="10" t="s">
        <v>321</v>
      </c>
      <c r="AD34" s="11">
        <v>20</v>
      </c>
      <c r="AE34" s="11"/>
      <c r="AF34" s="3"/>
      <c r="AG34" s="17">
        <f t="shared" si="8"/>
        <v>0.87719298245614041</v>
      </c>
      <c r="AH34" s="17">
        <f t="shared" si="9"/>
        <v>0.73</v>
      </c>
      <c r="AI34" s="17">
        <f t="shared" si="10"/>
        <v>65.127022783769888</v>
      </c>
      <c r="AJ34" s="3"/>
      <c r="AK34" s="15">
        <f t="shared" si="11"/>
        <v>0</v>
      </c>
      <c r="AL34" s="17">
        <v>0.05</v>
      </c>
      <c r="AM34" s="21"/>
      <c r="AN34" s="15">
        <f t="shared" si="13"/>
        <v>0</v>
      </c>
      <c r="AO34" s="8" t="s">
        <v>278</v>
      </c>
      <c r="AP34" s="8" t="s">
        <v>303</v>
      </c>
      <c r="AQ34" s="11">
        <v>0</v>
      </c>
      <c r="AR34" s="11">
        <v>10000</v>
      </c>
      <c r="AS34" s="3"/>
      <c r="AT34" s="20">
        <f t="shared" si="14"/>
        <v>1.654967756662672E-6</v>
      </c>
      <c r="AU34" s="11"/>
      <c r="AV34" s="15">
        <f t="shared" si="15"/>
        <v>0</v>
      </c>
      <c r="AW34" s="11">
        <v>15</v>
      </c>
      <c r="AX34" s="11"/>
      <c r="AY34" s="3"/>
      <c r="AZ34" s="17">
        <v>1</v>
      </c>
      <c r="BA34" s="8">
        <v>298.49200220893238</v>
      </c>
      <c r="BB34" s="9">
        <v>1.3</v>
      </c>
      <c r="BC34" s="2"/>
      <c r="BD34" s="2"/>
      <c r="BE34" s="15">
        <f t="shared" si="16"/>
        <v>0</v>
      </c>
      <c r="BF34" s="8">
        <v>8.9999999999999993E-3</v>
      </c>
      <c r="BG34" s="21"/>
      <c r="BH34" s="15">
        <f t="shared" si="18"/>
        <v>0</v>
      </c>
      <c r="BI34" s="8"/>
      <c r="BJ34" s="2"/>
      <c r="BK34" s="15">
        <f t="shared" si="19"/>
        <v>0</v>
      </c>
      <c r="BL34" s="8"/>
      <c r="BM34" s="21"/>
      <c r="BN34" s="15">
        <f t="shared" si="21"/>
        <v>0</v>
      </c>
      <c r="BO34" s="15">
        <f t="shared" si="22"/>
        <v>0</v>
      </c>
      <c r="BP34" s="15">
        <f t="shared" si="23"/>
        <v>0</v>
      </c>
      <c r="BQ34" s="8" t="s">
        <v>278</v>
      </c>
      <c r="BR34" s="8" t="s">
        <v>303</v>
      </c>
      <c r="BS34" s="11">
        <v>0</v>
      </c>
      <c r="BT34" s="11">
        <v>10000</v>
      </c>
      <c r="BU34" s="10" t="s">
        <v>321</v>
      </c>
      <c r="BV34" s="11"/>
      <c r="BW34" s="11"/>
      <c r="BX34" s="3"/>
      <c r="BY34" s="17"/>
      <c r="BZ34" s="17"/>
    </row>
    <row r="35" spans="1:78" x14ac:dyDescent="0.35">
      <c r="A35" t="s">
        <v>155</v>
      </c>
      <c r="B35" t="s">
        <v>9</v>
      </c>
      <c r="C35" t="s">
        <v>156</v>
      </c>
      <c r="D35" t="s">
        <v>157</v>
      </c>
      <c r="E35" t="s">
        <v>158</v>
      </c>
      <c r="F35" t="s">
        <v>159</v>
      </c>
      <c r="G35" s="2">
        <v>-9.9692840890000003</v>
      </c>
      <c r="H35" s="2">
        <v>39.704937809999997</v>
      </c>
      <c r="I35" s="8">
        <v>298.49200220893238</v>
      </c>
      <c r="J35" s="9">
        <v>1.3</v>
      </c>
      <c r="K35" s="2"/>
      <c r="L35" s="2"/>
      <c r="M35" s="15">
        <f t="shared" si="0"/>
        <v>0</v>
      </c>
      <c r="N35" s="8">
        <v>8.9999999999999993E-3</v>
      </c>
      <c r="O35" s="21"/>
      <c r="P35" s="15">
        <f t="shared" si="2"/>
        <v>0</v>
      </c>
      <c r="Q35" s="8">
        <v>650711.26</v>
      </c>
      <c r="R35" s="2"/>
      <c r="S35" s="15">
        <f t="shared" si="3"/>
        <v>0</v>
      </c>
      <c r="T35" s="17">
        <v>0.03</v>
      </c>
      <c r="U35" s="21"/>
      <c r="V35" s="15">
        <f t="shared" si="5"/>
        <v>0</v>
      </c>
      <c r="W35" s="15">
        <f t="shared" si="6"/>
        <v>0</v>
      </c>
      <c r="X35" s="15">
        <f t="shared" si="7"/>
        <v>0</v>
      </c>
      <c r="Y35" s="8" t="s">
        <v>278</v>
      </c>
      <c r="Z35" s="8" t="s">
        <v>303</v>
      </c>
      <c r="AA35" s="11">
        <v>0</v>
      </c>
      <c r="AB35" s="11">
        <v>10000</v>
      </c>
      <c r="AC35" s="10" t="s">
        <v>321</v>
      </c>
      <c r="AD35" s="11">
        <v>20</v>
      </c>
      <c r="AE35" s="11"/>
      <c r="AF35" s="3"/>
      <c r="AG35" s="17">
        <f t="shared" si="8"/>
        <v>0.87719298245614041</v>
      </c>
      <c r="AH35" s="17">
        <f t="shared" si="9"/>
        <v>0.73</v>
      </c>
      <c r="AI35" s="17">
        <f t="shared" si="10"/>
        <v>65.127022783769888</v>
      </c>
      <c r="AJ35" s="3"/>
      <c r="AK35" s="15">
        <f t="shared" si="11"/>
        <v>0</v>
      </c>
      <c r="AL35" s="17">
        <v>0.05</v>
      </c>
      <c r="AM35" s="21"/>
      <c r="AN35" s="15">
        <f t="shared" si="13"/>
        <v>0</v>
      </c>
      <c r="AO35" s="8" t="s">
        <v>278</v>
      </c>
      <c r="AP35" s="8" t="s">
        <v>303</v>
      </c>
      <c r="AQ35" s="11">
        <v>0</v>
      </c>
      <c r="AR35" s="11">
        <v>10000</v>
      </c>
      <c r="AS35" s="3"/>
      <c r="AT35" s="20">
        <f t="shared" si="14"/>
        <v>1.654967756662672E-6</v>
      </c>
      <c r="AU35" s="11"/>
      <c r="AV35" s="15">
        <f t="shared" si="15"/>
        <v>0</v>
      </c>
      <c r="AW35" s="11">
        <v>15</v>
      </c>
      <c r="AX35" s="11"/>
      <c r="AY35" s="3"/>
      <c r="AZ35" s="17">
        <v>1</v>
      </c>
      <c r="BA35" s="8">
        <v>298.49200220893238</v>
      </c>
      <c r="BB35" s="9">
        <v>1.3</v>
      </c>
      <c r="BC35" s="2"/>
      <c r="BD35" s="2"/>
      <c r="BE35" s="15">
        <f t="shared" si="16"/>
        <v>0</v>
      </c>
      <c r="BF35" s="8">
        <v>8.9999999999999993E-3</v>
      </c>
      <c r="BG35" s="21"/>
      <c r="BH35" s="15">
        <f t="shared" si="18"/>
        <v>0</v>
      </c>
      <c r="BI35" s="8"/>
      <c r="BJ35" s="2"/>
      <c r="BK35" s="15">
        <f t="shared" si="19"/>
        <v>0</v>
      </c>
      <c r="BL35" s="8"/>
      <c r="BM35" s="21"/>
      <c r="BN35" s="15">
        <f t="shared" si="21"/>
        <v>0</v>
      </c>
      <c r="BO35" s="15">
        <f t="shared" si="22"/>
        <v>0</v>
      </c>
      <c r="BP35" s="15">
        <f t="shared" si="23"/>
        <v>0</v>
      </c>
      <c r="BQ35" s="8" t="s">
        <v>278</v>
      </c>
      <c r="BR35" s="8" t="s">
        <v>303</v>
      </c>
      <c r="BS35" s="11">
        <v>0</v>
      </c>
      <c r="BT35" s="11">
        <v>10000</v>
      </c>
      <c r="BU35" s="10" t="s">
        <v>321</v>
      </c>
      <c r="BV35" s="11"/>
      <c r="BW35" s="11"/>
      <c r="BX35" s="3"/>
      <c r="BY35" s="17"/>
      <c r="BZ35" s="17"/>
    </row>
    <row r="36" spans="1:78" x14ac:dyDescent="0.35">
      <c r="A36" t="s">
        <v>160</v>
      </c>
      <c r="B36" t="s">
        <v>9</v>
      </c>
      <c r="C36" t="s">
        <v>161</v>
      </c>
      <c r="D36" t="s">
        <v>162</v>
      </c>
      <c r="E36" t="s">
        <v>163</v>
      </c>
      <c r="F36" t="s">
        <v>135</v>
      </c>
      <c r="G36" s="2">
        <v>29.916288659999999</v>
      </c>
      <c r="H36" s="2">
        <v>32.449177310000003</v>
      </c>
      <c r="I36" s="8">
        <v>298.49200220893238</v>
      </c>
      <c r="J36" s="9">
        <v>1.3</v>
      </c>
      <c r="K36" s="2"/>
      <c r="L36" s="2"/>
      <c r="M36" s="15">
        <f t="shared" si="0"/>
        <v>0</v>
      </c>
      <c r="N36" s="8">
        <v>8.9999999999999993E-3</v>
      </c>
      <c r="O36" s="21"/>
      <c r="P36" s="15">
        <f t="shared" si="2"/>
        <v>0</v>
      </c>
      <c r="Q36" s="8">
        <v>650711.26</v>
      </c>
      <c r="R36" s="2"/>
      <c r="S36" s="15">
        <f t="shared" si="3"/>
        <v>0</v>
      </c>
      <c r="T36" s="17">
        <v>0.03</v>
      </c>
      <c r="U36" s="21"/>
      <c r="V36" s="15">
        <f t="shared" si="5"/>
        <v>0</v>
      </c>
      <c r="W36" s="15">
        <f t="shared" si="6"/>
        <v>0</v>
      </c>
      <c r="X36" s="15">
        <f t="shared" si="7"/>
        <v>0</v>
      </c>
      <c r="Y36" s="8" t="s">
        <v>278</v>
      </c>
      <c r="Z36" s="8" t="s">
        <v>303</v>
      </c>
      <c r="AA36" s="11">
        <v>0</v>
      </c>
      <c r="AB36" s="11">
        <v>10000</v>
      </c>
      <c r="AC36" s="10" t="s">
        <v>321</v>
      </c>
      <c r="AD36" s="11">
        <v>20</v>
      </c>
      <c r="AE36" s="11"/>
      <c r="AF36" s="3"/>
      <c r="AG36" s="17">
        <f t="shared" si="8"/>
        <v>0.87719298245614041</v>
      </c>
      <c r="AH36" s="17">
        <f t="shared" si="9"/>
        <v>0.73</v>
      </c>
      <c r="AI36" s="17">
        <f t="shared" si="10"/>
        <v>65.127022783769888</v>
      </c>
      <c r="AJ36" s="3"/>
      <c r="AK36" s="15">
        <f t="shared" si="11"/>
        <v>0</v>
      </c>
      <c r="AL36" s="17">
        <v>0.05</v>
      </c>
      <c r="AM36" s="21"/>
      <c r="AN36" s="15">
        <f t="shared" si="13"/>
        <v>0</v>
      </c>
      <c r="AO36" s="8" t="s">
        <v>278</v>
      </c>
      <c r="AP36" s="8" t="s">
        <v>303</v>
      </c>
      <c r="AQ36" s="11">
        <v>0</v>
      </c>
      <c r="AR36" s="11">
        <v>10000</v>
      </c>
      <c r="AS36" s="3"/>
      <c r="AT36" s="20">
        <f t="shared" si="14"/>
        <v>1.654967756662672E-6</v>
      </c>
      <c r="AU36" s="11"/>
      <c r="AV36" s="15">
        <f t="shared" si="15"/>
        <v>0</v>
      </c>
      <c r="AW36" s="11">
        <v>15</v>
      </c>
      <c r="AX36" s="11"/>
      <c r="AY36" s="3"/>
      <c r="AZ36" s="17">
        <v>1</v>
      </c>
      <c r="BA36" s="8">
        <v>298.49200220893238</v>
      </c>
      <c r="BB36" s="9">
        <v>1.3</v>
      </c>
      <c r="BC36" s="2"/>
      <c r="BD36" s="2"/>
      <c r="BE36" s="15">
        <f t="shared" si="16"/>
        <v>0</v>
      </c>
      <c r="BF36" s="8">
        <v>8.9999999999999993E-3</v>
      </c>
      <c r="BG36" s="21"/>
      <c r="BH36" s="15">
        <f t="shared" si="18"/>
        <v>0</v>
      </c>
      <c r="BI36" s="8"/>
      <c r="BJ36" s="2"/>
      <c r="BK36" s="15">
        <f t="shared" si="19"/>
        <v>0</v>
      </c>
      <c r="BL36" s="8"/>
      <c r="BM36" s="21"/>
      <c r="BN36" s="15">
        <f t="shared" si="21"/>
        <v>0</v>
      </c>
      <c r="BO36" s="15">
        <f t="shared" si="22"/>
        <v>0</v>
      </c>
      <c r="BP36" s="15">
        <f t="shared" si="23"/>
        <v>0</v>
      </c>
      <c r="BQ36" s="8" t="s">
        <v>278</v>
      </c>
      <c r="BR36" s="8" t="s">
        <v>303</v>
      </c>
      <c r="BS36" s="11">
        <v>0</v>
      </c>
      <c r="BT36" s="11">
        <v>10000</v>
      </c>
      <c r="BU36" s="10" t="s">
        <v>321</v>
      </c>
      <c r="BV36" s="11"/>
      <c r="BW36" s="11"/>
      <c r="BX36" s="3"/>
      <c r="BY36" s="17"/>
      <c r="BZ36" s="17"/>
    </row>
    <row r="37" spans="1:78" x14ac:dyDescent="0.35">
      <c r="A37" t="s">
        <v>164</v>
      </c>
      <c r="B37" t="s">
        <v>9</v>
      </c>
      <c r="C37" t="s">
        <v>165</v>
      </c>
      <c r="D37" t="s">
        <v>166</v>
      </c>
      <c r="E37" t="s">
        <v>167</v>
      </c>
      <c r="F37" t="s">
        <v>86</v>
      </c>
      <c r="G37" s="2">
        <v>19.735625450000001</v>
      </c>
      <c r="H37" s="2">
        <v>-156.01238409999999</v>
      </c>
      <c r="I37" s="8">
        <v>298.49200220893238</v>
      </c>
      <c r="J37" s="9">
        <v>1.3</v>
      </c>
      <c r="K37" s="2"/>
      <c r="L37" s="2"/>
      <c r="M37" s="15">
        <f t="shared" si="0"/>
        <v>0</v>
      </c>
      <c r="N37" s="8">
        <v>8.9999999999999993E-3</v>
      </c>
      <c r="O37" s="12">
        <f>$K$51</f>
        <v>1.3374192380309164</v>
      </c>
      <c r="P37" s="15">
        <f t="shared" si="2"/>
        <v>0</v>
      </c>
      <c r="Q37" s="8">
        <v>650711.26</v>
      </c>
      <c r="R37" s="2"/>
      <c r="S37" s="15">
        <f t="shared" si="3"/>
        <v>0</v>
      </c>
      <c r="T37" s="17">
        <v>0.03</v>
      </c>
      <c r="U37" s="12">
        <f>$K$51</f>
        <v>1.3374192380309164</v>
      </c>
      <c r="V37" s="15">
        <f t="shared" si="5"/>
        <v>0</v>
      </c>
      <c r="W37" s="15">
        <f t="shared" si="6"/>
        <v>0</v>
      </c>
      <c r="X37" s="15">
        <f t="shared" si="7"/>
        <v>0</v>
      </c>
      <c r="Y37" s="8" t="s">
        <v>278</v>
      </c>
      <c r="Z37" s="8" t="s">
        <v>303</v>
      </c>
      <c r="AA37" s="11">
        <v>0</v>
      </c>
      <c r="AB37" s="11">
        <v>10000</v>
      </c>
      <c r="AC37" s="10" t="s">
        <v>321</v>
      </c>
      <c r="AD37" s="11">
        <v>20</v>
      </c>
      <c r="AE37" s="11"/>
      <c r="AF37" s="3"/>
      <c r="AG37" s="17">
        <f t="shared" si="8"/>
        <v>0.87719298245614041</v>
      </c>
      <c r="AH37" s="17">
        <f t="shared" si="9"/>
        <v>0.73</v>
      </c>
      <c r="AI37" s="17">
        <f t="shared" si="10"/>
        <v>65.127022783769888</v>
      </c>
      <c r="AJ37" s="3"/>
      <c r="AK37" s="15">
        <f t="shared" si="11"/>
        <v>0</v>
      </c>
      <c r="AL37" s="17">
        <v>0.05</v>
      </c>
      <c r="AM37" s="12">
        <f>$K$51</f>
        <v>1.3374192380309164</v>
      </c>
      <c r="AN37" s="15">
        <f t="shared" si="13"/>
        <v>0</v>
      </c>
      <c r="AO37" s="8" t="s">
        <v>278</v>
      </c>
      <c r="AP37" s="8" t="s">
        <v>303</v>
      </c>
      <c r="AQ37" s="11">
        <v>0</v>
      </c>
      <c r="AR37" s="11">
        <v>10000</v>
      </c>
      <c r="AS37" s="3"/>
      <c r="AT37" s="20">
        <f t="shared" si="14"/>
        <v>1.654967756662672E-6</v>
      </c>
      <c r="AU37" s="11"/>
      <c r="AV37" s="15">
        <f t="shared" si="15"/>
        <v>0</v>
      </c>
      <c r="AW37" s="11">
        <v>15</v>
      </c>
      <c r="AX37" s="11"/>
      <c r="AY37" s="3"/>
      <c r="AZ37" s="17">
        <v>1</v>
      </c>
      <c r="BA37" s="8">
        <v>298.49200220893238</v>
      </c>
      <c r="BB37" s="9">
        <v>1.3</v>
      </c>
      <c r="BC37" s="2"/>
      <c r="BD37" s="2"/>
      <c r="BE37" s="15">
        <f t="shared" si="16"/>
        <v>0</v>
      </c>
      <c r="BF37" s="8">
        <v>8.9999999999999993E-3</v>
      </c>
      <c r="BG37" s="12">
        <f>$K$51</f>
        <v>1.3374192380309164</v>
      </c>
      <c r="BH37" s="15">
        <f t="shared" si="18"/>
        <v>0</v>
      </c>
      <c r="BI37" s="8"/>
      <c r="BJ37" s="2"/>
      <c r="BK37" s="15">
        <f t="shared" si="19"/>
        <v>0</v>
      </c>
      <c r="BL37" s="8"/>
      <c r="BM37" s="12">
        <f>$K$51</f>
        <v>1.3374192380309164</v>
      </c>
      <c r="BN37" s="15">
        <f t="shared" si="21"/>
        <v>0</v>
      </c>
      <c r="BO37" s="15">
        <f t="shared" si="22"/>
        <v>0</v>
      </c>
      <c r="BP37" s="15">
        <f t="shared" si="23"/>
        <v>0</v>
      </c>
      <c r="BQ37" s="8" t="s">
        <v>278</v>
      </c>
      <c r="BR37" s="8" t="s">
        <v>303</v>
      </c>
      <c r="BS37" s="11">
        <v>0</v>
      </c>
      <c r="BT37" s="11">
        <v>10000</v>
      </c>
      <c r="BU37" s="10" t="s">
        <v>321</v>
      </c>
      <c r="BV37" s="11"/>
      <c r="BW37" s="11"/>
      <c r="BX37" s="3"/>
      <c r="BY37" s="17"/>
      <c r="BZ37" s="17"/>
    </row>
    <row r="38" spans="1:78" x14ac:dyDescent="0.35">
      <c r="A38" t="s">
        <v>168</v>
      </c>
      <c r="B38" t="s">
        <v>9</v>
      </c>
      <c r="C38" t="s">
        <v>169</v>
      </c>
      <c r="D38" t="s">
        <v>170</v>
      </c>
      <c r="E38" t="s">
        <v>171</v>
      </c>
      <c r="F38" t="s">
        <v>81</v>
      </c>
      <c r="G38" s="2">
        <v>-21.80043045</v>
      </c>
      <c r="H38" s="2">
        <v>114.8019882</v>
      </c>
      <c r="I38" s="8">
        <v>298.49200220893238</v>
      </c>
      <c r="J38" s="9">
        <v>1.3</v>
      </c>
      <c r="K38" s="2"/>
      <c r="L38" s="2"/>
      <c r="M38" s="15">
        <f t="shared" si="0"/>
        <v>0</v>
      </c>
      <c r="N38" s="8">
        <v>8.9999999999999993E-3</v>
      </c>
      <c r="O38" s="12">
        <f>$K$49</f>
        <v>0.8721606300502085</v>
      </c>
      <c r="P38" s="15">
        <f t="shared" si="2"/>
        <v>0</v>
      </c>
      <c r="Q38" s="8">
        <v>650711.26</v>
      </c>
      <c r="R38" s="2"/>
      <c r="S38" s="15">
        <f t="shared" si="3"/>
        <v>0</v>
      </c>
      <c r="T38" s="17">
        <v>0.03</v>
      </c>
      <c r="U38" s="12">
        <f>$K$49</f>
        <v>0.8721606300502085</v>
      </c>
      <c r="V38" s="15">
        <f t="shared" si="5"/>
        <v>0</v>
      </c>
      <c r="W38" s="15">
        <f t="shared" si="6"/>
        <v>0</v>
      </c>
      <c r="X38" s="15">
        <f t="shared" si="7"/>
        <v>0</v>
      </c>
      <c r="Y38" s="8" t="s">
        <v>278</v>
      </c>
      <c r="Z38" s="8" t="s">
        <v>303</v>
      </c>
      <c r="AA38" s="11">
        <v>0</v>
      </c>
      <c r="AB38" s="11">
        <v>10000</v>
      </c>
      <c r="AC38" s="10" t="s">
        <v>321</v>
      </c>
      <c r="AD38" s="11">
        <v>20</v>
      </c>
      <c r="AE38" s="11"/>
      <c r="AF38" s="3"/>
      <c r="AG38" s="17">
        <f t="shared" si="8"/>
        <v>0.87719298245614041</v>
      </c>
      <c r="AH38" s="17">
        <f t="shared" si="9"/>
        <v>0.73</v>
      </c>
      <c r="AI38" s="17">
        <f t="shared" si="10"/>
        <v>65.127022783769888</v>
      </c>
      <c r="AJ38" s="3"/>
      <c r="AK38" s="15">
        <f t="shared" si="11"/>
        <v>0</v>
      </c>
      <c r="AL38" s="17">
        <v>0.05</v>
      </c>
      <c r="AM38" s="12">
        <f>$K$49</f>
        <v>0.8721606300502085</v>
      </c>
      <c r="AN38" s="15">
        <f t="shared" si="13"/>
        <v>0</v>
      </c>
      <c r="AO38" s="8" t="s">
        <v>278</v>
      </c>
      <c r="AP38" s="8" t="s">
        <v>303</v>
      </c>
      <c r="AQ38" s="11">
        <v>0</v>
      </c>
      <c r="AR38" s="11">
        <v>10000</v>
      </c>
      <c r="AS38" s="3"/>
      <c r="AT38" s="20">
        <f t="shared" si="14"/>
        <v>1.654967756662672E-6</v>
      </c>
      <c r="AU38" s="11"/>
      <c r="AV38" s="15">
        <f t="shared" si="15"/>
        <v>0</v>
      </c>
      <c r="AW38" s="11">
        <v>15</v>
      </c>
      <c r="AX38" s="11"/>
      <c r="AY38" s="3"/>
      <c r="AZ38" s="17">
        <v>1</v>
      </c>
      <c r="BA38" s="8">
        <v>298.49200220893238</v>
      </c>
      <c r="BB38" s="9">
        <v>1.3</v>
      </c>
      <c r="BC38" s="2"/>
      <c r="BD38" s="2"/>
      <c r="BE38" s="15">
        <f t="shared" si="16"/>
        <v>0</v>
      </c>
      <c r="BF38" s="8">
        <v>8.9999999999999993E-3</v>
      </c>
      <c r="BG38" s="12">
        <f>$K$49</f>
        <v>0.8721606300502085</v>
      </c>
      <c r="BH38" s="15">
        <f t="shared" si="18"/>
        <v>0</v>
      </c>
      <c r="BI38" s="8"/>
      <c r="BJ38" s="2"/>
      <c r="BK38" s="15">
        <f t="shared" si="19"/>
        <v>0</v>
      </c>
      <c r="BL38" s="8"/>
      <c r="BM38" s="12">
        <f>$K$49</f>
        <v>0.8721606300502085</v>
      </c>
      <c r="BN38" s="15">
        <f t="shared" si="21"/>
        <v>0</v>
      </c>
      <c r="BO38" s="15">
        <f t="shared" si="22"/>
        <v>0</v>
      </c>
      <c r="BP38" s="15">
        <f t="shared" si="23"/>
        <v>0</v>
      </c>
      <c r="BQ38" s="8" t="s">
        <v>278</v>
      </c>
      <c r="BR38" s="8" t="s">
        <v>303</v>
      </c>
      <c r="BS38" s="11">
        <v>0</v>
      </c>
      <c r="BT38" s="11">
        <v>10000</v>
      </c>
      <c r="BU38" s="10" t="s">
        <v>321</v>
      </c>
      <c r="BV38" s="11"/>
      <c r="BW38" s="11"/>
      <c r="BX38" s="3"/>
      <c r="BY38" s="17"/>
      <c r="BZ38" s="17"/>
    </row>
    <row r="42" spans="1:78" x14ac:dyDescent="0.35">
      <c r="I42" s="13"/>
      <c r="J42" t="s">
        <v>322</v>
      </c>
    </row>
    <row r="43" spans="1:78" x14ac:dyDescent="0.35">
      <c r="I43" s="14"/>
      <c r="J43" t="s">
        <v>331</v>
      </c>
      <c r="BP43" t="s">
        <v>513</v>
      </c>
    </row>
    <row r="46" spans="1:78" x14ac:dyDescent="0.35">
      <c r="I46" s="16" t="s">
        <v>330</v>
      </c>
      <c r="J46" s="16"/>
    </row>
    <row r="47" spans="1:78" x14ac:dyDescent="0.35">
      <c r="I47" t="s">
        <v>324</v>
      </c>
      <c r="K47" s="1">
        <v>9.2385896983770852E-2</v>
      </c>
    </row>
    <row r="48" spans="1:78" x14ac:dyDescent="0.35">
      <c r="I48" t="s">
        <v>325</v>
      </c>
      <c r="K48" s="1">
        <v>0.58296565349252727</v>
      </c>
    </row>
    <row r="49" spans="9:11" x14ac:dyDescent="0.35">
      <c r="I49" t="s">
        <v>326</v>
      </c>
      <c r="K49" s="1">
        <v>0.8721606300502085</v>
      </c>
    </row>
    <row r="50" spans="9:11" x14ac:dyDescent="0.35">
      <c r="I50" t="s">
        <v>327</v>
      </c>
      <c r="K50" s="1">
        <v>1.3486719798104709</v>
      </c>
    </row>
    <row r="51" spans="9:11" x14ac:dyDescent="0.35">
      <c r="I51" t="s">
        <v>328</v>
      </c>
      <c r="K51" s="1">
        <v>1.3374192380309164</v>
      </c>
    </row>
    <row r="52" spans="9:11" x14ac:dyDescent="0.35">
      <c r="I52" t="s">
        <v>329</v>
      </c>
      <c r="K52" s="1">
        <v>0.19446491273097016</v>
      </c>
    </row>
    <row r="53" spans="9:11" x14ac:dyDescent="0.35">
      <c r="I53" t="s">
        <v>486</v>
      </c>
      <c r="K53" s="22"/>
    </row>
  </sheetData>
  <mergeCells count="7">
    <mergeCell ref="BI1:BN1"/>
    <mergeCell ref="BO1:BZ1"/>
    <mergeCell ref="I1:P1"/>
    <mergeCell ref="Q1:V1"/>
    <mergeCell ref="W1:AH1"/>
    <mergeCell ref="AI1:AZ1"/>
    <mergeCell ref="BA1:BH1"/>
  </mergeCells>
  <pageMargins left="0.7" right="0.7" top="0.78740157499999996" bottom="0.78740157499999996" header="0.3" footer="0.3"/>
  <ignoredErrors>
    <ignoredError sqref="O7 U7 AM7 BM7" formula="1"/>
  </ignoredErrors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EA4AC-3793-46D7-A83D-3DA36E7ED544}">
  <dimension ref="A1:U46"/>
  <sheetViews>
    <sheetView workbookViewId="0">
      <selection activeCell="J60" sqref="J60"/>
    </sheetView>
  </sheetViews>
  <sheetFormatPr baseColWidth="10" defaultRowHeight="14.5" x14ac:dyDescent="0.35"/>
  <cols>
    <col min="1" max="1" width="20.08984375" bestFit="1" customWidth="1"/>
    <col min="2" max="2" width="14.6328125" customWidth="1"/>
  </cols>
  <sheetData>
    <row r="1" spans="1:21" x14ac:dyDescent="0.35">
      <c r="A1" t="s">
        <v>300</v>
      </c>
      <c r="C1" s="36" t="s">
        <v>267</v>
      </c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</row>
    <row r="2" spans="1:21" x14ac:dyDescent="0.35">
      <c r="C2" s="36" t="s">
        <v>263</v>
      </c>
      <c r="D2" s="36"/>
      <c r="E2" s="36"/>
      <c r="F2" s="36"/>
      <c r="G2" s="36"/>
      <c r="H2" s="36"/>
      <c r="I2" s="36"/>
      <c r="J2" s="36"/>
      <c r="K2" s="36"/>
      <c r="L2" s="36"/>
      <c r="M2" t="s">
        <v>264</v>
      </c>
      <c r="Q2" t="s">
        <v>265</v>
      </c>
      <c r="U2" t="s">
        <v>266</v>
      </c>
    </row>
    <row r="3" spans="1:21" x14ac:dyDescent="0.35">
      <c r="C3" t="s">
        <v>271</v>
      </c>
      <c r="E3" t="s">
        <v>276</v>
      </c>
      <c r="G3" t="s">
        <v>272</v>
      </c>
      <c r="I3" t="s">
        <v>274</v>
      </c>
      <c r="O3" t="s">
        <v>274</v>
      </c>
      <c r="S3" t="s">
        <v>274</v>
      </c>
    </row>
    <row r="4" spans="1:21" x14ac:dyDescent="0.35">
      <c r="A4" t="s">
        <v>270</v>
      </c>
      <c r="B4" t="s">
        <v>281</v>
      </c>
      <c r="C4" s="4"/>
      <c r="D4" t="s">
        <v>269</v>
      </c>
      <c r="E4" s="4"/>
      <c r="F4" t="s">
        <v>275</v>
      </c>
      <c r="G4">
        <f>C15</f>
        <v>0</v>
      </c>
      <c r="H4" t="s">
        <v>273</v>
      </c>
      <c r="J4" t="s">
        <v>275</v>
      </c>
      <c r="K4">
        <f>C4*E4*G4*I4</f>
        <v>0</v>
      </c>
      <c r="L4" t="s">
        <v>287</v>
      </c>
      <c r="M4" s="4"/>
      <c r="N4" t="s">
        <v>268</v>
      </c>
      <c r="P4" t="s">
        <v>275</v>
      </c>
      <c r="Q4" s="4"/>
      <c r="R4" t="s">
        <v>268</v>
      </c>
      <c r="T4" t="s">
        <v>275</v>
      </c>
      <c r="U4">
        <f>SUM(Q4*S4,M4*O4,K4)</f>
        <v>0</v>
      </c>
    </row>
    <row r="5" spans="1:21" x14ac:dyDescent="0.35">
      <c r="A5" t="s">
        <v>277</v>
      </c>
      <c r="B5" t="s">
        <v>275</v>
      </c>
      <c r="C5" s="37" t="s">
        <v>278</v>
      </c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</row>
    <row r="6" spans="1:21" x14ac:dyDescent="0.35">
      <c r="A6" t="s">
        <v>302</v>
      </c>
      <c r="B6" t="s">
        <v>275</v>
      </c>
      <c r="C6" s="37" t="s">
        <v>303</v>
      </c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</row>
    <row r="7" spans="1:21" x14ac:dyDescent="0.35">
      <c r="A7" t="s">
        <v>279</v>
      </c>
      <c r="B7" t="s">
        <v>280</v>
      </c>
      <c r="C7" s="4">
        <v>0</v>
      </c>
    </row>
    <row r="8" spans="1:21" x14ac:dyDescent="0.35">
      <c r="A8" t="s">
        <v>262</v>
      </c>
      <c r="B8" t="s">
        <v>280</v>
      </c>
      <c r="C8" s="4">
        <v>10000</v>
      </c>
    </row>
    <row r="9" spans="1:21" x14ac:dyDescent="0.35">
      <c r="A9" t="s">
        <v>282</v>
      </c>
      <c r="B9" t="s">
        <v>283</v>
      </c>
      <c r="C9" t="s">
        <v>288</v>
      </c>
    </row>
    <row r="10" spans="1:21" x14ac:dyDescent="0.35">
      <c r="C10" t="s">
        <v>285</v>
      </c>
      <c r="E10" t="s">
        <v>284</v>
      </c>
      <c r="M10" t="s">
        <v>285</v>
      </c>
      <c r="O10" t="s">
        <v>284</v>
      </c>
      <c r="Q10" t="s">
        <v>285</v>
      </c>
      <c r="S10" t="s">
        <v>284</v>
      </c>
    </row>
    <row r="11" spans="1:21" x14ac:dyDescent="0.35">
      <c r="A11" t="s">
        <v>284</v>
      </c>
      <c r="B11" t="s">
        <v>281</v>
      </c>
      <c r="C11" s="4"/>
      <c r="D11" t="s">
        <v>286</v>
      </c>
      <c r="E11">
        <f>C11*K4</f>
        <v>0</v>
      </c>
      <c r="M11" s="4"/>
      <c r="N11" t="s">
        <v>286</v>
      </c>
      <c r="O11">
        <f>M11*M4*O4</f>
        <v>0</v>
      </c>
      <c r="P11" t="s">
        <v>287</v>
      </c>
      <c r="Q11" s="4"/>
      <c r="R11" t="s">
        <v>286</v>
      </c>
      <c r="S11">
        <f>Q11*Q4*S4</f>
        <v>0</v>
      </c>
      <c r="T11" t="s">
        <v>287</v>
      </c>
      <c r="U11">
        <f>S11+O11+E11</f>
        <v>0</v>
      </c>
    </row>
    <row r="12" spans="1:21" x14ac:dyDescent="0.35">
      <c r="C12" t="s">
        <v>291</v>
      </c>
    </row>
    <row r="13" spans="1:21" x14ac:dyDescent="0.35">
      <c r="A13" t="s">
        <v>289</v>
      </c>
      <c r="B13" t="s">
        <v>290</v>
      </c>
      <c r="C13" s="4"/>
    </row>
    <row r="14" spans="1:21" x14ac:dyDescent="0.35">
      <c r="A14" t="s">
        <v>292</v>
      </c>
      <c r="B14" t="s">
        <v>293</v>
      </c>
      <c r="C14" s="4"/>
    </row>
    <row r="15" spans="1:21" x14ac:dyDescent="0.35">
      <c r="A15" t="s">
        <v>272</v>
      </c>
      <c r="B15" t="s">
        <v>294</v>
      </c>
    </row>
    <row r="17" spans="1:9" x14ac:dyDescent="0.35">
      <c r="A17" t="s">
        <v>296</v>
      </c>
      <c r="B17" t="s">
        <v>293</v>
      </c>
      <c r="C17" s="4">
        <v>0.98</v>
      </c>
      <c r="D17" t="s">
        <v>295</v>
      </c>
    </row>
    <row r="18" spans="1:9" x14ac:dyDescent="0.35">
      <c r="C18" s="4"/>
      <c r="D18" t="s">
        <v>299</v>
      </c>
    </row>
    <row r="19" spans="1:9" x14ac:dyDescent="0.35">
      <c r="A19" t="s">
        <v>297</v>
      </c>
      <c r="C19" s="4"/>
      <c r="D19" t="s">
        <v>298</v>
      </c>
    </row>
    <row r="25" spans="1:9" x14ac:dyDescent="0.35">
      <c r="A25" t="s">
        <v>301</v>
      </c>
    </row>
    <row r="26" spans="1:9" x14ac:dyDescent="0.35">
      <c r="A26" t="s">
        <v>270</v>
      </c>
      <c r="B26" t="s">
        <v>281</v>
      </c>
      <c r="C26" s="4"/>
    </row>
    <row r="27" spans="1:9" x14ac:dyDescent="0.35">
      <c r="A27" t="s">
        <v>277</v>
      </c>
      <c r="B27" t="s">
        <v>275</v>
      </c>
      <c r="C27" s="4" t="s">
        <v>278</v>
      </c>
    </row>
    <row r="28" spans="1:9" x14ac:dyDescent="0.35">
      <c r="A28" t="s">
        <v>302</v>
      </c>
      <c r="B28" t="s">
        <v>275</v>
      </c>
      <c r="C28" s="4" t="s">
        <v>303</v>
      </c>
    </row>
    <row r="29" spans="1:9" x14ac:dyDescent="0.35">
      <c r="A29" t="s">
        <v>279</v>
      </c>
      <c r="B29" t="s">
        <v>280</v>
      </c>
      <c r="C29" s="4">
        <v>0</v>
      </c>
    </row>
    <row r="30" spans="1:9" x14ac:dyDescent="0.35">
      <c r="A30" t="s">
        <v>262</v>
      </c>
      <c r="B30" t="s">
        <v>280</v>
      </c>
      <c r="C30" s="4">
        <v>10000</v>
      </c>
    </row>
    <row r="31" spans="1:9" x14ac:dyDescent="0.35">
      <c r="C31" t="s">
        <v>272</v>
      </c>
      <c r="E31" t="s">
        <v>304</v>
      </c>
      <c r="G31" t="s">
        <v>306</v>
      </c>
      <c r="I31" t="s">
        <v>308</v>
      </c>
    </row>
    <row r="32" spans="1:9" x14ac:dyDescent="0.35">
      <c r="A32" t="s">
        <v>282</v>
      </c>
      <c r="B32" t="s">
        <v>283</v>
      </c>
      <c r="D32" t="s">
        <v>273</v>
      </c>
      <c r="E32" s="4"/>
      <c r="F32" t="s">
        <v>305</v>
      </c>
      <c r="G32" s="4"/>
      <c r="H32" t="s">
        <v>307</v>
      </c>
      <c r="I32">
        <f>C32*E32*G32</f>
        <v>0</v>
      </c>
    </row>
    <row r="33" spans="1:5" x14ac:dyDescent="0.35">
      <c r="C33" t="s">
        <v>285</v>
      </c>
      <c r="E33" t="s">
        <v>284</v>
      </c>
    </row>
    <row r="34" spans="1:5" x14ac:dyDescent="0.35">
      <c r="A34" t="s">
        <v>284</v>
      </c>
      <c r="B34" t="s">
        <v>281</v>
      </c>
      <c r="C34" s="4"/>
      <c r="D34" t="s">
        <v>286</v>
      </c>
      <c r="E34">
        <f>C34*K23</f>
        <v>0</v>
      </c>
    </row>
    <row r="35" spans="1:5" x14ac:dyDescent="0.35">
      <c r="A35" t="s">
        <v>289</v>
      </c>
      <c r="B35" t="s">
        <v>290</v>
      </c>
      <c r="C35" s="5"/>
    </row>
    <row r="36" spans="1:5" x14ac:dyDescent="0.35">
      <c r="A36" t="s">
        <v>292</v>
      </c>
      <c r="B36" t="s">
        <v>293</v>
      </c>
      <c r="C36" s="5"/>
    </row>
    <row r="37" spans="1:5" x14ac:dyDescent="0.35">
      <c r="A37" t="s">
        <v>272</v>
      </c>
      <c r="B37" t="s">
        <v>294</v>
      </c>
    </row>
    <row r="38" spans="1:5" x14ac:dyDescent="0.35">
      <c r="A38" t="s">
        <v>296</v>
      </c>
      <c r="B38" t="s">
        <v>293</v>
      </c>
      <c r="C38" s="5"/>
      <c r="D38" t="s">
        <v>295</v>
      </c>
    </row>
    <row r="44" spans="1:5" x14ac:dyDescent="0.35">
      <c r="B44" t="s">
        <v>309</v>
      </c>
    </row>
    <row r="45" spans="1:5" x14ac:dyDescent="0.35">
      <c r="B45" t="s">
        <v>172</v>
      </c>
    </row>
    <row r="46" spans="1:5" x14ac:dyDescent="0.35">
      <c r="B46" t="s">
        <v>209</v>
      </c>
    </row>
  </sheetData>
  <mergeCells count="4">
    <mergeCell ref="C1:U1"/>
    <mergeCell ref="C2:L2"/>
    <mergeCell ref="C5:U5"/>
    <mergeCell ref="C6:U6"/>
  </mergeCell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2538C-E024-496F-BADA-B6B7C59849D0}">
  <dimension ref="A1:Y109"/>
  <sheetViews>
    <sheetView topLeftCell="A55" zoomScale="85" zoomScaleNormal="85" workbookViewId="0">
      <selection activeCell="C77" sqref="C77"/>
    </sheetView>
  </sheetViews>
  <sheetFormatPr baseColWidth="10" defaultRowHeight="14.5" x14ac:dyDescent="0.35"/>
  <cols>
    <col min="1" max="1" width="19.453125" bestFit="1" customWidth="1"/>
    <col min="3" max="3" width="16.6328125" customWidth="1"/>
  </cols>
  <sheetData>
    <row r="1" spans="1:2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262</v>
      </c>
      <c r="J1" t="s">
        <v>246</v>
      </c>
      <c r="K1" t="s">
        <v>247</v>
      </c>
      <c r="L1" t="s">
        <v>248</v>
      </c>
      <c r="M1" t="s">
        <v>249</v>
      </c>
      <c r="N1" t="s">
        <v>250</v>
      </c>
      <c r="O1" t="s">
        <v>251</v>
      </c>
      <c r="P1" t="s">
        <v>252</v>
      </c>
      <c r="Q1" t="s">
        <v>253</v>
      </c>
      <c r="R1" t="s">
        <v>254</v>
      </c>
      <c r="S1" t="s">
        <v>255</v>
      </c>
      <c r="T1" t="s">
        <v>256</v>
      </c>
      <c r="U1" t="s">
        <v>257</v>
      </c>
      <c r="V1" t="s">
        <v>258</v>
      </c>
      <c r="W1" t="s">
        <v>259</v>
      </c>
      <c r="X1" t="s">
        <v>260</v>
      </c>
      <c r="Y1" t="s">
        <v>261</v>
      </c>
    </row>
    <row r="2" spans="1:25" x14ac:dyDescent="0.35">
      <c r="A2" t="s">
        <v>8</v>
      </c>
      <c r="B2" t="s">
        <v>9</v>
      </c>
      <c r="C2" t="s">
        <v>10</v>
      </c>
      <c r="D2" t="s">
        <v>11</v>
      </c>
      <c r="E2" t="s">
        <v>12</v>
      </c>
      <c r="F2" t="s">
        <v>13</v>
      </c>
      <c r="G2" s="2">
        <v>51.948455000000003</v>
      </c>
      <c r="H2" s="2">
        <v>4.1402960000000002</v>
      </c>
      <c r="I2">
        <v>10000</v>
      </c>
      <c r="J2" s="3">
        <v>1875.956183</v>
      </c>
      <c r="K2" s="1"/>
      <c r="L2" s="1">
        <v>4.1305600000000002E-4</v>
      </c>
      <c r="N2">
        <v>0</v>
      </c>
      <c r="O2">
        <v>10000</v>
      </c>
      <c r="S2" t="s">
        <v>14</v>
      </c>
      <c r="T2">
        <v>0</v>
      </c>
      <c r="U2">
        <v>10000</v>
      </c>
      <c r="Y2" t="s">
        <v>14</v>
      </c>
    </row>
    <row r="3" spans="1:25" x14ac:dyDescent="0.35">
      <c r="A3" t="s">
        <v>15</v>
      </c>
      <c r="B3" t="s">
        <v>9</v>
      </c>
      <c r="C3" t="s">
        <v>16</v>
      </c>
      <c r="D3" t="s">
        <v>17</v>
      </c>
      <c r="E3" t="s">
        <v>18</v>
      </c>
      <c r="F3" t="s">
        <v>19</v>
      </c>
      <c r="G3" s="2">
        <v>37.961097819999999</v>
      </c>
      <c r="H3" s="2">
        <v>-8.8786876929999998</v>
      </c>
      <c r="I3">
        <v>10000</v>
      </c>
      <c r="J3" s="3">
        <v>1875.956183</v>
      </c>
      <c r="K3" s="1"/>
      <c r="L3" s="1">
        <v>4.1305600000000002E-4</v>
      </c>
      <c r="N3">
        <v>0</v>
      </c>
      <c r="O3">
        <v>10000</v>
      </c>
      <c r="S3" t="s">
        <v>14</v>
      </c>
      <c r="T3">
        <v>0</v>
      </c>
      <c r="U3">
        <v>10000</v>
      </c>
      <c r="Y3" t="s">
        <v>14</v>
      </c>
    </row>
    <row r="4" spans="1:25" x14ac:dyDescent="0.35">
      <c r="A4" t="s">
        <v>20</v>
      </c>
      <c r="B4" t="s">
        <v>9</v>
      </c>
      <c r="C4" t="s">
        <v>21</v>
      </c>
      <c r="D4" t="s">
        <v>22</v>
      </c>
      <c r="E4" t="s">
        <v>23</v>
      </c>
      <c r="F4" t="s">
        <v>19</v>
      </c>
      <c r="G4" s="2">
        <v>39.463713490000004</v>
      </c>
      <c r="H4" s="2">
        <v>-0.358819791</v>
      </c>
      <c r="I4">
        <v>10000</v>
      </c>
      <c r="J4" s="3">
        <v>1875.956183</v>
      </c>
      <c r="K4" s="1"/>
      <c r="L4" s="1">
        <v>4.1305600000000002E-4</v>
      </c>
      <c r="N4">
        <v>0</v>
      </c>
      <c r="O4">
        <v>10000</v>
      </c>
      <c r="S4" t="s">
        <v>14</v>
      </c>
      <c r="T4">
        <v>0</v>
      </c>
      <c r="U4">
        <v>10000</v>
      </c>
      <c r="Y4" t="s">
        <v>14</v>
      </c>
    </row>
    <row r="5" spans="1:25" x14ac:dyDescent="0.35">
      <c r="A5" t="s">
        <v>24</v>
      </c>
      <c r="B5" t="s">
        <v>9</v>
      </c>
      <c r="C5" t="s">
        <v>25</v>
      </c>
      <c r="D5" t="s">
        <v>26</v>
      </c>
      <c r="E5" t="s">
        <v>27</v>
      </c>
      <c r="F5" t="s">
        <v>19</v>
      </c>
      <c r="G5" s="2">
        <v>45.205817279999998</v>
      </c>
      <c r="H5" s="2">
        <v>12.29365557</v>
      </c>
      <c r="I5">
        <v>10000</v>
      </c>
      <c r="J5" s="3">
        <v>1875.956183</v>
      </c>
      <c r="K5" s="1"/>
      <c r="L5" s="1">
        <v>4.1305600000000002E-4</v>
      </c>
      <c r="N5">
        <v>0</v>
      </c>
      <c r="O5">
        <v>10000</v>
      </c>
      <c r="S5" t="s">
        <v>14</v>
      </c>
      <c r="T5">
        <v>0</v>
      </c>
      <c r="U5">
        <v>10000</v>
      </c>
      <c r="Y5" t="s">
        <v>14</v>
      </c>
    </row>
    <row r="6" spans="1:25" x14ac:dyDescent="0.35">
      <c r="A6" t="s">
        <v>28</v>
      </c>
      <c r="B6" t="s">
        <v>9</v>
      </c>
      <c r="C6" t="s">
        <v>29</v>
      </c>
      <c r="D6" t="s">
        <v>30</v>
      </c>
      <c r="E6" t="s">
        <v>31</v>
      </c>
      <c r="F6" t="s">
        <v>32</v>
      </c>
      <c r="G6" s="2">
        <v>36.825940789999997</v>
      </c>
      <c r="H6" s="2">
        <v>36.177898030000001</v>
      </c>
      <c r="I6">
        <v>10000</v>
      </c>
      <c r="J6" s="3">
        <v>1875.956183</v>
      </c>
      <c r="K6" s="1"/>
      <c r="L6" s="1">
        <v>4.1305600000000002E-4</v>
      </c>
      <c r="N6">
        <v>0</v>
      </c>
      <c r="O6">
        <v>10000</v>
      </c>
      <c r="S6" t="s">
        <v>14</v>
      </c>
      <c r="T6">
        <v>0</v>
      </c>
      <c r="U6">
        <v>10000</v>
      </c>
      <c r="Y6" t="s">
        <v>14</v>
      </c>
    </row>
    <row r="7" spans="1:25" x14ac:dyDescent="0.35">
      <c r="A7" t="s">
        <v>33</v>
      </c>
      <c r="B7" t="s">
        <v>9</v>
      </c>
      <c r="C7" t="s">
        <v>34</v>
      </c>
      <c r="D7" t="s">
        <v>35</v>
      </c>
      <c r="E7" t="s">
        <v>36</v>
      </c>
      <c r="F7" t="s">
        <v>37</v>
      </c>
      <c r="G7" s="2">
        <v>58.913024630000002</v>
      </c>
      <c r="H7" s="2">
        <v>17.96051026</v>
      </c>
      <c r="I7">
        <v>10000</v>
      </c>
      <c r="J7" s="3">
        <v>1875.956183</v>
      </c>
      <c r="K7" s="1"/>
      <c r="L7" s="1">
        <v>4.1305600000000002E-4</v>
      </c>
      <c r="N7">
        <v>0</v>
      </c>
      <c r="O7">
        <v>10000</v>
      </c>
      <c r="S7" t="s">
        <v>14</v>
      </c>
      <c r="T7">
        <v>0</v>
      </c>
      <c r="U7">
        <v>10000</v>
      </c>
      <c r="Y7" t="s">
        <v>14</v>
      </c>
    </row>
    <row r="8" spans="1:25" x14ac:dyDescent="0.35">
      <c r="A8" t="s">
        <v>38</v>
      </c>
      <c r="B8" t="s">
        <v>9</v>
      </c>
      <c r="C8" t="s">
        <v>39</v>
      </c>
      <c r="D8" t="s">
        <v>40</v>
      </c>
      <c r="E8" t="s">
        <v>41</v>
      </c>
      <c r="F8" t="s">
        <v>37</v>
      </c>
      <c r="G8" s="2">
        <v>51.708290169999998</v>
      </c>
      <c r="H8" s="2">
        <v>-5.0646297740000001</v>
      </c>
      <c r="I8">
        <v>10000</v>
      </c>
      <c r="J8" s="3">
        <v>1875.956183</v>
      </c>
      <c r="K8" s="1"/>
      <c r="L8" s="1">
        <v>4.1305600000000002E-4</v>
      </c>
      <c r="N8">
        <v>0</v>
      </c>
      <c r="O8">
        <v>10000</v>
      </c>
      <c r="S8" t="s">
        <v>14</v>
      </c>
      <c r="T8">
        <v>0</v>
      </c>
      <c r="U8">
        <v>10000</v>
      </c>
      <c r="Y8" t="s">
        <v>14</v>
      </c>
    </row>
    <row r="9" spans="1:25" x14ac:dyDescent="0.35">
      <c r="A9" t="s">
        <v>42</v>
      </c>
      <c r="B9" t="s">
        <v>9</v>
      </c>
      <c r="C9" t="s">
        <v>43</v>
      </c>
      <c r="D9" t="s">
        <v>44</v>
      </c>
      <c r="E9" t="s">
        <v>45</v>
      </c>
      <c r="F9" t="s">
        <v>32</v>
      </c>
      <c r="G9" s="2">
        <v>25.883521009999999</v>
      </c>
      <c r="H9" s="2">
        <v>51.480261319999997</v>
      </c>
      <c r="I9">
        <v>10000</v>
      </c>
      <c r="J9" s="3">
        <v>1875.956183</v>
      </c>
      <c r="K9" s="1"/>
      <c r="L9" s="1">
        <v>4.1305600000000002E-4</v>
      </c>
      <c r="N9">
        <v>0</v>
      </c>
      <c r="O9">
        <v>10000</v>
      </c>
      <c r="S9" t="s">
        <v>14</v>
      </c>
      <c r="T9">
        <v>0</v>
      </c>
      <c r="U9">
        <v>10000</v>
      </c>
      <c r="Y9" t="s">
        <v>14</v>
      </c>
    </row>
    <row r="10" spans="1:25" x14ac:dyDescent="0.35">
      <c r="A10" t="s">
        <v>46</v>
      </c>
      <c r="B10" t="s">
        <v>9</v>
      </c>
      <c r="C10" t="s">
        <v>47</v>
      </c>
      <c r="D10" t="s">
        <v>48</v>
      </c>
      <c r="E10" t="s">
        <v>49</v>
      </c>
      <c r="F10" t="s">
        <v>50</v>
      </c>
      <c r="G10" s="2">
        <v>18.944742420000001</v>
      </c>
      <c r="H10" s="2">
        <v>72.950074349999994</v>
      </c>
      <c r="I10">
        <v>10000</v>
      </c>
      <c r="J10" s="3">
        <v>1875.956183</v>
      </c>
      <c r="K10" s="1"/>
      <c r="L10" s="1">
        <v>4.1305600000000002E-4</v>
      </c>
      <c r="N10">
        <v>0</v>
      </c>
      <c r="O10">
        <v>10000</v>
      </c>
      <c r="S10" t="s">
        <v>14</v>
      </c>
      <c r="T10">
        <v>0</v>
      </c>
      <c r="U10">
        <v>10000</v>
      </c>
      <c r="Y10" t="s">
        <v>14</v>
      </c>
    </row>
    <row r="11" spans="1:25" x14ac:dyDescent="0.35">
      <c r="A11" t="s">
        <v>51</v>
      </c>
      <c r="B11" t="s">
        <v>9</v>
      </c>
      <c r="C11" t="s">
        <v>52</v>
      </c>
      <c r="D11" t="s">
        <v>53</v>
      </c>
      <c r="E11" t="s">
        <v>54</v>
      </c>
      <c r="F11" t="s">
        <v>50</v>
      </c>
      <c r="G11" s="2">
        <v>22.256499399999999</v>
      </c>
      <c r="H11" s="2">
        <v>91.784941779999997</v>
      </c>
      <c r="I11">
        <v>10000</v>
      </c>
      <c r="J11" s="3">
        <v>1875.956183</v>
      </c>
      <c r="K11" s="1"/>
      <c r="L11" s="1">
        <v>4.1305600000000002E-4</v>
      </c>
      <c r="N11">
        <v>0</v>
      </c>
      <c r="O11">
        <v>10000</v>
      </c>
      <c r="S11" t="s">
        <v>14</v>
      </c>
      <c r="T11">
        <v>0</v>
      </c>
      <c r="U11">
        <v>10000</v>
      </c>
      <c r="Y11" t="s">
        <v>14</v>
      </c>
    </row>
    <row r="12" spans="1:25" x14ac:dyDescent="0.35">
      <c r="A12" t="s">
        <v>55</v>
      </c>
      <c r="B12" t="s">
        <v>9</v>
      </c>
      <c r="C12" t="s">
        <v>56</v>
      </c>
      <c r="D12" t="s">
        <v>57</v>
      </c>
      <c r="E12" t="s">
        <v>58</v>
      </c>
      <c r="F12" t="s">
        <v>59</v>
      </c>
      <c r="G12" s="2">
        <v>1.2924510250000001</v>
      </c>
      <c r="H12" s="2">
        <v>103.63954649999999</v>
      </c>
      <c r="I12">
        <v>10000</v>
      </c>
      <c r="J12" s="3">
        <v>1875.956183</v>
      </c>
      <c r="K12" s="1"/>
      <c r="L12" s="1">
        <v>4.1305600000000002E-4</v>
      </c>
      <c r="N12">
        <v>0</v>
      </c>
      <c r="O12">
        <v>10000</v>
      </c>
      <c r="S12" t="s">
        <v>14</v>
      </c>
      <c r="T12">
        <v>0</v>
      </c>
      <c r="U12">
        <v>10000</v>
      </c>
      <c r="Y12" t="s">
        <v>14</v>
      </c>
    </row>
    <row r="13" spans="1:25" x14ac:dyDescent="0.35">
      <c r="A13" t="s">
        <v>60</v>
      </c>
      <c r="B13" t="s">
        <v>9</v>
      </c>
      <c r="C13" t="s">
        <v>61</v>
      </c>
      <c r="D13" t="s">
        <v>62</v>
      </c>
      <c r="E13" t="s">
        <v>63</v>
      </c>
      <c r="F13" t="s">
        <v>59</v>
      </c>
      <c r="G13" s="2">
        <v>-0.88613326299999995</v>
      </c>
      <c r="H13" s="2">
        <v>131.27111149999999</v>
      </c>
      <c r="I13">
        <v>10000</v>
      </c>
      <c r="J13" s="3">
        <v>1875.956183</v>
      </c>
      <c r="K13" s="1"/>
      <c r="L13" s="1">
        <v>4.1305600000000002E-4</v>
      </c>
      <c r="N13">
        <v>0</v>
      </c>
      <c r="O13">
        <v>10000</v>
      </c>
      <c r="S13" t="s">
        <v>14</v>
      </c>
      <c r="T13">
        <v>0</v>
      </c>
      <c r="U13">
        <v>10000</v>
      </c>
      <c r="Y13" t="s">
        <v>14</v>
      </c>
    </row>
    <row r="14" spans="1:25" x14ac:dyDescent="0.35">
      <c r="A14" t="s">
        <v>64</v>
      </c>
      <c r="B14" t="s">
        <v>9</v>
      </c>
      <c r="C14" t="s">
        <v>65</v>
      </c>
      <c r="D14" t="s">
        <v>66</v>
      </c>
      <c r="E14" t="s">
        <v>67</v>
      </c>
      <c r="F14" t="s">
        <v>68</v>
      </c>
      <c r="G14" s="2">
        <v>31.331849340000002</v>
      </c>
      <c r="H14" s="2">
        <v>121.63780029999999</v>
      </c>
      <c r="I14">
        <v>10000</v>
      </c>
      <c r="J14" s="3">
        <v>1875.956183</v>
      </c>
      <c r="K14" s="1"/>
      <c r="L14" s="1">
        <v>4.1305600000000002E-4</v>
      </c>
      <c r="N14">
        <v>0</v>
      </c>
      <c r="O14">
        <v>10000</v>
      </c>
      <c r="S14" t="s">
        <v>14</v>
      </c>
      <c r="T14">
        <v>0</v>
      </c>
      <c r="U14">
        <v>10000</v>
      </c>
      <c r="Y14" t="s">
        <v>14</v>
      </c>
    </row>
    <row r="15" spans="1:25" x14ac:dyDescent="0.35">
      <c r="A15" t="s">
        <v>69</v>
      </c>
      <c r="B15" t="s">
        <v>9</v>
      </c>
      <c r="C15" t="s">
        <v>70</v>
      </c>
      <c r="D15" t="s">
        <v>71</v>
      </c>
      <c r="E15" t="s">
        <v>72</v>
      </c>
      <c r="F15" t="s">
        <v>68</v>
      </c>
      <c r="G15" s="2">
        <v>35.477499450000003</v>
      </c>
      <c r="H15" s="2">
        <v>139.67820470000001</v>
      </c>
      <c r="I15">
        <v>10000</v>
      </c>
      <c r="J15" s="3">
        <v>1875.956183</v>
      </c>
      <c r="K15" s="1"/>
      <c r="L15" s="1">
        <v>4.1305600000000002E-4</v>
      </c>
      <c r="N15">
        <v>0</v>
      </c>
      <c r="O15">
        <v>10000</v>
      </c>
      <c r="S15" t="s">
        <v>14</v>
      </c>
      <c r="T15">
        <v>0</v>
      </c>
      <c r="U15">
        <v>10000</v>
      </c>
      <c r="Y15" t="s">
        <v>14</v>
      </c>
    </row>
    <row r="16" spans="1:25" x14ac:dyDescent="0.35">
      <c r="A16" t="s">
        <v>73</v>
      </c>
      <c r="B16" t="s">
        <v>9</v>
      </c>
      <c r="C16" t="s">
        <v>74</v>
      </c>
      <c r="D16" t="s">
        <v>75</v>
      </c>
      <c r="E16" t="s">
        <v>76</v>
      </c>
      <c r="F16" t="s">
        <v>59</v>
      </c>
      <c r="G16" s="2">
        <v>20.71420444</v>
      </c>
      <c r="H16" s="2">
        <v>106.7809084</v>
      </c>
      <c r="I16">
        <v>10000</v>
      </c>
      <c r="J16" s="3">
        <v>1875.956183</v>
      </c>
      <c r="K16" s="1"/>
      <c r="L16" s="1">
        <v>4.1305600000000002E-4</v>
      </c>
      <c r="N16">
        <v>0</v>
      </c>
      <c r="O16">
        <v>10000</v>
      </c>
      <c r="S16" t="s">
        <v>14</v>
      </c>
      <c r="T16">
        <v>0</v>
      </c>
      <c r="U16">
        <v>10000</v>
      </c>
      <c r="Y16" t="s">
        <v>14</v>
      </c>
    </row>
    <row r="17" spans="1:25" x14ac:dyDescent="0.35">
      <c r="A17" t="s">
        <v>77</v>
      </c>
      <c r="B17" t="s">
        <v>9</v>
      </c>
      <c r="C17" t="s">
        <v>78</v>
      </c>
      <c r="D17" t="s">
        <v>79</v>
      </c>
      <c r="E17" t="s">
        <v>80</v>
      </c>
      <c r="F17" t="s">
        <v>81</v>
      </c>
      <c r="G17" s="2">
        <v>-34.453054180000002</v>
      </c>
      <c r="H17" s="2">
        <v>150.89914529999999</v>
      </c>
      <c r="I17">
        <v>10000</v>
      </c>
      <c r="J17" s="3">
        <v>1875.956183</v>
      </c>
      <c r="K17" s="1"/>
      <c r="L17" s="1">
        <v>4.1305600000000002E-4</v>
      </c>
      <c r="N17">
        <v>0</v>
      </c>
      <c r="O17">
        <v>10000</v>
      </c>
      <c r="S17" t="s">
        <v>14</v>
      </c>
      <c r="T17">
        <v>0</v>
      </c>
      <c r="U17">
        <v>10000</v>
      </c>
      <c r="Y17" t="s">
        <v>14</v>
      </c>
    </row>
    <row r="18" spans="1:25" x14ac:dyDescent="0.35">
      <c r="A18" t="s">
        <v>82</v>
      </c>
      <c r="B18" t="s">
        <v>9</v>
      </c>
      <c r="C18" t="s">
        <v>83</v>
      </c>
      <c r="D18" t="s">
        <v>84</v>
      </c>
      <c r="E18" t="s">
        <v>85</v>
      </c>
      <c r="F18" t="s">
        <v>86</v>
      </c>
      <c r="G18" s="2">
        <v>37.805478909999998</v>
      </c>
      <c r="H18" s="2">
        <v>-122.31633100000001</v>
      </c>
      <c r="I18">
        <v>10000</v>
      </c>
      <c r="J18" s="3">
        <v>1875.956183</v>
      </c>
      <c r="K18" s="1"/>
      <c r="L18" s="1">
        <v>4.1305600000000002E-4</v>
      </c>
      <c r="N18">
        <v>0</v>
      </c>
      <c r="O18">
        <v>10000</v>
      </c>
      <c r="S18" t="s">
        <v>14</v>
      </c>
      <c r="T18">
        <v>0</v>
      </c>
      <c r="U18">
        <v>10000</v>
      </c>
      <c r="Y18" t="s">
        <v>14</v>
      </c>
    </row>
    <row r="19" spans="1:25" x14ac:dyDescent="0.35">
      <c r="A19" t="s">
        <v>87</v>
      </c>
      <c r="B19" t="s">
        <v>9</v>
      </c>
      <c r="C19" t="s">
        <v>88</v>
      </c>
      <c r="D19" t="s">
        <v>89</v>
      </c>
      <c r="E19" t="s">
        <v>90</v>
      </c>
      <c r="F19" t="s">
        <v>86</v>
      </c>
      <c r="G19" s="2">
        <v>38.350882130000002</v>
      </c>
      <c r="H19" s="2">
        <v>-76.411079920000006</v>
      </c>
      <c r="I19">
        <v>10000</v>
      </c>
      <c r="J19" s="3">
        <v>1875.956183</v>
      </c>
      <c r="K19" s="1"/>
      <c r="L19" s="1">
        <v>4.1305600000000002E-4</v>
      </c>
      <c r="N19">
        <v>0</v>
      </c>
      <c r="O19">
        <v>10000</v>
      </c>
      <c r="S19" t="s">
        <v>14</v>
      </c>
      <c r="T19">
        <v>0</v>
      </c>
      <c r="U19">
        <v>10000</v>
      </c>
      <c r="Y19" t="s">
        <v>14</v>
      </c>
    </row>
    <row r="20" spans="1:25" x14ac:dyDescent="0.35">
      <c r="A20" t="s">
        <v>91</v>
      </c>
      <c r="B20" t="s">
        <v>9</v>
      </c>
      <c r="C20" t="s">
        <v>92</v>
      </c>
      <c r="D20" t="s">
        <v>93</v>
      </c>
      <c r="E20" t="s">
        <v>94</v>
      </c>
      <c r="F20" t="s">
        <v>86</v>
      </c>
      <c r="G20" s="2">
        <v>30.27045948</v>
      </c>
      <c r="H20" s="2">
        <v>-89.391982049999996</v>
      </c>
      <c r="I20">
        <v>10000</v>
      </c>
      <c r="J20" s="3">
        <v>1875.956183</v>
      </c>
      <c r="K20" s="1"/>
      <c r="L20" s="1">
        <v>4.1305600000000002E-4</v>
      </c>
      <c r="N20">
        <v>0</v>
      </c>
      <c r="O20">
        <v>10000</v>
      </c>
      <c r="S20" t="s">
        <v>14</v>
      </c>
      <c r="T20">
        <v>0</v>
      </c>
      <c r="U20">
        <v>10000</v>
      </c>
      <c r="Y20" t="s">
        <v>14</v>
      </c>
    </row>
    <row r="21" spans="1:25" x14ac:dyDescent="0.35">
      <c r="A21" t="s">
        <v>95</v>
      </c>
      <c r="B21" t="s">
        <v>9</v>
      </c>
      <c r="C21" t="s">
        <v>96</v>
      </c>
      <c r="D21" t="s">
        <v>97</v>
      </c>
      <c r="E21" t="s">
        <v>98</v>
      </c>
      <c r="F21" t="s">
        <v>99</v>
      </c>
      <c r="G21" s="2">
        <v>18.155675850000002</v>
      </c>
      <c r="H21" s="2">
        <v>-94.536118009999996</v>
      </c>
      <c r="I21">
        <v>10000</v>
      </c>
      <c r="J21" s="3">
        <v>1875.956183</v>
      </c>
      <c r="K21" s="1"/>
      <c r="L21" s="1">
        <v>4.1305600000000002E-4</v>
      </c>
      <c r="N21">
        <v>0</v>
      </c>
      <c r="O21">
        <v>10000</v>
      </c>
      <c r="S21" t="s">
        <v>14</v>
      </c>
      <c r="T21">
        <v>0</v>
      </c>
      <c r="U21">
        <v>10000</v>
      </c>
      <c r="Y21" t="s">
        <v>14</v>
      </c>
    </row>
    <row r="22" spans="1:25" x14ac:dyDescent="0.35">
      <c r="A22" t="s">
        <v>100</v>
      </c>
      <c r="B22" t="s">
        <v>9</v>
      </c>
      <c r="C22" t="s">
        <v>101</v>
      </c>
      <c r="D22" t="s">
        <v>102</v>
      </c>
      <c r="E22" t="s">
        <v>103</v>
      </c>
      <c r="F22" t="s">
        <v>99</v>
      </c>
      <c r="G22" s="2">
        <v>12.20558819</v>
      </c>
      <c r="H22" s="2">
        <v>-86.761905609999999</v>
      </c>
      <c r="I22">
        <v>10000</v>
      </c>
      <c r="J22" s="3">
        <v>1875.956183</v>
      </c>
      <c r="K22" s="1"/>
      <c r="L22" s="1">
        <v>4.1305600000000002E-4</v>
      </c>
      <c r="N22">
        <v>0</v>
      </c>
      <c r="O22">
        <v>10000</v>
      </c>
      <c r="S22" t="s">
        <v>14</v>
      </c>
      <c r="T22">
        <v>0</v>
      </c>
      <c r="U22">
        <v>10000</v>
      </c>
      <c r="Y22" t="s">
        <v>14</v>
      </c>
    </row>
    <row r="23" spans="1:25" x14ac:dyDescent="0.35">
      <c r="A23" t="s">
        <v>104</v>
      </c>
      <c r="B23" t="s">
        <v>9</v>
      </c>
      <c r="C23" t="s">
        <v>105</v>
      </c>
      <c r="D23" t="s">
        <v>106</v>
      </c>
      <c r="E23" t="s">
        <v>107</v>
      </c>
      <c r="F23" t="s">
        <v>108</v>
      </c>
      <c r="G23" s="2">
        <v>18.423848960000001</v>
      </c>
      <c r="H23" s="2">
        <v>-69.633278090000005</v>
      </c>
      <c r="I23">
        <v>10000</v>
      </c>
      <c r="J23" s="3">
        <v>1875.956183</v>
      </c>
      <c r="K23" s="1"/>
      <c r="L23" s="1">
        <v>4.1305600000000002E-4</v>
      </c>
      <c r="N23">
        <v>0</v>
      </c>
      <c r="O23">
        <v>10000</v>
      </c>
      <c r="S23" t="s">
        <v>14</v>
      </c>
      <c r="T23">
        <v>0</v>
      </c>
      <c r="U23">
        <v>10000</v>
      </c>
      <c r="Y23" t="s">
        <v>14</v>
      </c>
    </row>
    <row r="24" spans="1:25" x14ac:dyDescent="0.35">
      <c r="A24" t="s">
        <v>109</v>
      </c>
      <c r="B24" t="s">
        <v>9</v>
      </c>
      <c r="C24" t="s">
        <v>110</v>
      </c>
      <c r="D24" t="s">
        <v>111</v>
      </c>
      <c r="E24" t="s">
        <v>112</v>
      </c>
      <c r="F24" t="s">
        <v>113</v>
      </c>
      <c r="G24" s="2">
        <v>10.183118159999999</v>
      </c>
      <c r="H24" s="2">
        <v>-61.6857033</v>
      </c>
      <c r="I24">
        <v>10000</v>
      </c>
      <c r="J24" s="3">
        <v>1875.956183</v>
      </c>
      <c r="K24" s="1"/>
      <c r="L24" s="1">
        <v>4.1305600000000002E-4</v>
      </c>
      <c r="N24">
        <v>0</v>
      </c>
      <c r="O24">
        <v>10000</v>
      </c>
      <c r="S24" t="s">
        <v>14</v>
      </c>
      <c r="T24">
        <v>0</v>
      </c>
      <c r="U24">
        <v>10000</v>
      </c>
      <c r="Y24" t="s">
        <v>14</v>
      </c>
    </row>
    <row r="25" spans="1:25" x14ac:dyDescent="0.35">
      <c r="A25" t="s">
        <v>114</v>
      </c>
      <c r="B25" t="s">
        <v>9</v>
      </c>
      <c r="C25" t="s">
        <v>115</v>
      </c>
      <c r="D25" t="s">
        <v>116</v>
      </c>
      <c r="E25" t="s">
        <v>117</v>
      </c>
      <c r="F25" t="s">
        <v>113</v>
      </c>
      <c r="G25" s="2">
        <v>-22.95599094</v>
      </c>
      <c r="H25" s="2">
        <v>-43.05571612</v>
      </c>
      <c r="I25">
        <v>10000</v>
      </c>
      <c r="J25" s="3">
        <v>1875.956183</v>
      </c>
      <c r="K25" s="1"/>
      <c r="L25" s="1">
        <v>4.1305600000000002E-4</v>
      </c>
      <c r="N25">
        <v>0</v>
      </c>
      <c r="O25">
        <v>10000</v>
      </c>
      <c r="S25" t="s">
        <v>14</v>
      </c>
      <c r="T25">
        <v>0</v>
      </c>
      <c r="U25">
        <v>10000</v>
      </c>
      <c r="Y25" t="s">
        <v>14</v>
      </c>
    </row>
    <row r="26" spans="1:25" x14ac:dyDescent="0.35">
      <c r="A26" t="s">
        <v>118</v>
      </c>
      <c r="B26" t="s">
        <v>9</v>
      </c>
      <c r="C26" t="s">
        <v>119</v>
      </c>
      <c r="D26" t="s">
        <v>120</v>
      </c>
      <c r="E26" t="s">
        <v>121</v>
      </c>
      <c r="F26" t="s">
        <v>113</v>
      </c>
      <c r="G26" s="2">
        <v>-38.78344354</v>
      </c>
      <c r="H26" s="2">
        <v>-62.285329240000003</v>
      </c>
      <c r="I26">
        <v>10000</v>
      </c>
      <c r="J26" s="3">
        <v>1875.956183</v>
      </c>
      <c r="K26" s="1"/>
      <c r="L26" s="1">
        <v>4.1305600000000002E-4</v>
      </c>
      <c r="N26">
        <v>0</v>
      </c>
      <c r="O26">
        <v>10000</v>
      </c>
      <c r="S26" t="s">
        <v>14</v>
      </c>
      <c r="T26">
        <v>0</v>
      </c>
      <c r="U26">
        <v>10000</v>
      </c>
      <c r="Y26" t="s">
        <v>14</v>
      </c>
    </row>
    <row r="27" spans="1:25" x14ac:dyDescent="0.35">
      <c r="A27" t="s">
        <v>122</v>
      </c>
      <c r="B27" t="s">
        <v>9</v>
      </c>
      <c r="C27" t="s">
        <v>123</v>
      </c>
      <c r="D27" t="s">
        <v>124</v>
      </c>
      <c r="E27" t="s">
        <v>125</v>
      </c>
      <c r="F27" t="s">
        <v>126</v>
      </c>
      <c r="G27" s="2">
        <v>-36.744015390000001</v>
      </c>
      <c r="H27" s="2">
        <v>-73.124998890000001</v>
      </c>
      <c r="I27">
        <v>10000</v>
      </c>
      <c r="J27" s="3">
        <v>1875.956183</v>
      </c>
      <c r="K27" s="1"/>
      <c r="L27" s="1">
        <v>4.1305600000000002E-4</v>
      </c>
      <c r="N27">
        <v>0</v>
      </c>
      <c r="O27">
        <v>10000</v>
      </c>
      <c r="S27" t="s">
        <v>14</v>
      </c>
      <c r="T27">
        <v>0</v>
      </c>
      <c r="U27">
        <v>10000</v>
      </c>
      <c r="Y27" t="s">
        <v>14</v>
      </c>
    </row>
    <row r="28" spans="1:25" x14ac:dyDescent="0.35">
      <c r="A28" t="s">
        <v>127</v>
      </c>
      <c r="B28" t="s">
        <v>9</v>
      </c>
      <c r="C28" t="s">
        <v>128</v>
      </c>
      <c r="D28" t="s">
        <v>129</v>
      </c>
      <c r="E28" t="s">
        <v>130</v>
      </c>
      <c r="F28" t="s">
        <v>126</v>
      </c>
      <c r="G28" s="2">
        <v>-11.81733442</v>
      </c>
      <c r="H28" s="2">
        <v>-77.17339115</v>
      </c>
      <c r="I28">
        <v>10000</v>
      </c>
      <c r="J28" s="3">
        <v>1875.956183</v>
      </c>
      <c r="K28" s="1"/>
      <c r="L28" s="1">
        <v>4.1305600000000002E-4</v>
      </c>
      <c r="N28">
        <v>0</v>
      </c>
      <c r="O28">
        <v>10000</v>
      </c>
      <c r="S28" t="s">
        <v>14</v>
      </c>
      <c r="T28">
        <v>0</v>
      </c>
      <c r="U28">
        <v>10000</v>
      </c>
      <c r="Y28" t="s">
        <v>14</v>
      </c>
    </row>
    <row r="29" spans="1:25" x14ac:dyDescent="0.35">
      <c r="A29" t="s">
        <v>131</v>
      </c>
      <c r="B29" t="s">
        <v>9</v>
      </c>
      <c r="C29" t="s">
        <v>132</v>
      </c>
      <c r="D29" t="s">
        <v>133</v>
      </c>
      <c r="E29" t="s">
        <v>134</v>
      </c>
      <c r="F29" t="s">
        <v>135</v>
      </c>
      <c r="G29" s="2">
        <v>36.885833669999997</v>
      </c>
      <c r="H29" s="2">
        <v>6.9043777879999997</v>
      </c>
      <c r="I29">
        <v>10000</v>
      </c>
      <c r="J29" s="3">
        <v>1875.956183</v>
      </c>
      <c r="K29" s="1"/>
      <c r="L29" s="1">
        <v>4.1305600000000002E-4</v>
      </c>
      <c r="N29">
        <v>0</v>
      </c>
      <c r="O29">
        <v>10000</v>
      </c>
      <c r="S29" t="s">
        <v>14</v>
      </c>
      <c r="T29">
        <v>0</v>
      </c>
      <c r="U29">
        <v>10000</v>
      </c>
      <c r="Y29" t="s">
        <v>14</v>
      </c>
    </row>
    <row r="30" spans="1:25" x14ac:dyDescent="0.35">
      <c r="A30" t="s">
        <v>136</v>
      </c>
      <c r="B30" t="s">
        <v>9</v>
      </c>
      <c r="C30" t="s">
        <v>137</v>
      </c>
      <c r="D30" t="s">
        <v>138</v>
      </c>
      <c r="E30" t="s">
        <v>139</v>
      </c>
      <c r="F30" t="s">
        <v>140</v>
      </c>
      <c r="G30" s="2">
        <v>14.73659842</v>
      </c>
      <c r="H30" s="2">
        <v>-17.481210319999999</v>
      </c>
      <c r="I30">
        <v>10000</v>
      </c>
      <c r="J30" s="3">
        <v>1875.956183</v>
      </c>
      <c r="K30" s="1"/>
      <c r="L30" s="1">
        <v>4.1305600000000002E-4</v>
      </c>
      <c r="N30">
        <v>0</v>
      </c>
      <c r="O30">
        <v>10000</v>
      </c>
      <c r="S30" t="s">
        <v>14</v>
      </c>
      <c r="T30">
        <v>0</v>
      </c>
      <c r="U30">
        <v>10000</v>
      </c>
      <c r="Y30" t="s">
        <v>14</v>
      </c>
    </row>
    <row r="31" spans="1:25" x14ac:dyDescent="0.35">
      <c r="A31" t="s">
        <v>141</v>
      </c>
      <c r="B31" t="s">
        <v>9</v>
      </c>
      <c r="C31" t="s">
        <v>142</v>
      </c>
      <c r="D31" t="s">
        <v>143</v>
      </c>
      <c r="E31" t="s">
        <v>144</v>
      </c>
      <c r="F31" t="s">
        <v>140</v>
      </c>
      <c r="G31" s="2">
        <v>6.4294702499999996</v>
      </c>
      <c r="H31" s="2">
        <v>3.4963682029999998</v>
      </c>
      <c r="I31">
        <v>10000</v>
      </c>
      <c r="J31" s="3">
        <v>1875.956183</v>
      </c>
      <c r="K31" s="1"/>
      <c r="L31" s="1">
        <v>4.1305600000000002E-4</v>
      </c>
      <c r="N31">
        <v>0</v>
      </c>
      <c r="O31">
        <v>10000</v>
      </c>
      <c r="S31" t="s">
        <v>14</v>
      </c>
      <c r="T31">
        <v>0</v>
      </c>
      <c r="U31">
        <v>10000</v>
      </c>
      <c r="Y31" t="s">
        <v>14</v>
      </c>
    </row>
    <row r="32" spans="1:25" x14ac:dyDescent="0.35">
      <c r="A32" t="s">
        <v>145</v>
      </c>
      <c r="B32" t="s">
        <v>9</v>
      </c>
      <c r="C32" t="s">
        <v>146</v>
      </c>
      <c r="D32" t="s">
        <v>147</v>
      </c>
      <c r="E32" t="s">
        <v>148</v>
      </c>
      <c r="F32" t="s">
        <v>149</v>
      </c>
      <c r="G32" s="2">
        <v>-6.118802198</v>
      </c>
      <c r="H32" s="2">
        <v>12.33208099</v>
      </c>
      <c r="I32">
        <v>10000</v>
      </c>
      <c r="J32" s="3">
        <v>1875.956183</v>
      </c>
      <c r="K32" s="1"/>
      <c r="L32" s="1">
        <v>4.1305600000000002E-4</v>
      </c>
      <c r="N32">
        <v>0</v>
      </c>
      <c r="O32">
        <v>10000</v>
      </c>
      <c r="S32" t="s">
        <v>14</v>
      </c>
      <c r="T32">
        <v>0</v>
      </c>
      <c r="U32">
        <v>10000</v>
      </c>
      <c r="Y32" t="s">
        <v>14</v>
      </c>
    </row>
    <row r="33" spans="1:25" x14ac:dyDescent="0.35">
      <c r="A33" t="s">
        <v>150</v>
      </c>
      <c r="B33" t="s">
        <v>9</v>
      </c>
      <c r="C33" t="s">
        <v>151</v>
      </c>
      <c r="D33" t="s">
        <v>152</v>
      </c>
      <c r="E33" t="s">
        <v>153</v>
      </c>
      <c r="F33" t="s">
        <v>154</v>
      </c>
      <c r="G33" s="2">
        <v>-33.731549340000001</v>
      </c>
      <c r="H33" s="2">
        <v>18.4458488</v>
      </c>
      <c r="I33">
        <v>10000</v>
      </c>
      <c r="J33" s="3">
        <v>1875.956183</v>
      </c>
      <c r="K33" s="1"/>
      <c r="L33" s="1">
        <v>4.1305600000000002E-4</v>
      </c>
      <c r="N33">
        <v>0</v>
      </c>
      <c r="O33">
        <v>10000</v>
      </c>
      <c r="S33" t="s">
        <v>14</v>
      </c>
      <c r="T33">
        <v>0</v>
      </c>
      <c r="U33">
        <v>10000</v>
      </c>
      <c r="Y33" t="s">
        <v>14</v>
      </c>
    </row>
    <row r="34" spans="1:25" x14ac:dyDescent="0.35">
      <c r="A34" t="s">
        <v>155</v>
      </c>
      <c r="B34" t="s">
        <v>9</v>
      </c>
      <c r="C34" t="s">
        <v>156</v>
      </c>
      <c r="D34" t="s">
        <v>157</v>
      </c>
      <c r="E34" t="s">
        <v>158</v>
      </c>
      <c r="F34" t="s">
        <v>159</v>
      </c>
      <c r="G34" s="2">
        <v>-9.9692840890000003</v>
      </c>
      <c r="H34" s="2">
        <v>39.704937809999997</v>
      </c>
      <c r="I34">
        <v>10000</v>
      </c>
      <c r="J34" s="3">
        <v>1875.956183</v>
      </c>
      <c r="K34" s="1"/>
      <c r="L34" s="1">
        <v>4.1305600000000002E-4</v>
      </c>
      <c r="N34">
        <v>0</v>
      </c>
      <c r="O34">
        <v>10000</v>
      </c>
      <c r="S34" t="s">
        <v>14</v>
      </c>
      <c r="T34">
        <v>0</v>
      </c>
      <c r="U34">
        <v>10000</v>
      </c>
      <c r="Y34" t="s">
        <v>14</v>
      </c>
    </row>
    <row r="35" spans="1:25" x14ac:dyDescent="0.35">
      <c r="A35" t="s">
        <v>160</v>
      </c>
      <c r="B35" t="s">
        <v>9</v>
      </c>
      <c r="C35" t="s">
        <v>161</v>
      </c>
      <c r="D35" t="s">
        <v>162</v>
      </c>
      <c r="E35" t="s">
        <v>163</v>
      </c>
      <c r="F35" t="s">
        <v>135</v>
      </c>
      <c r="G35" s="2">
        <v>29.916288659999999</v>
      </c>
      <c r="H35" s="2">
        <v>32.449177310000003</v>
      </c>
      <c r="I35">
        <v>10000</v>
      </c>
      <c r="J35" s="3">
        <v>1875.956183</v>
      </c>
      <c r="K35" s="1"/>
      <c r="L35" s="1">
        <v>4.1305600000000002E-4</v>
      </c>
      <c r="N35">
        <v>0</v>
      </c>
      <c r="O35">
        <v>10000</v>
      </c>
      <c r="S35" t="s">
        <v>14</v>
      </c>
      <c r="T35">
        <v>0</v>
      </c>
      <c r="U35">
        <v>10000</v>
      </c>
      <c r="Y35" t="s">
        <v>14</v>
      </c>
    </row>
    <row r="36" spans="1:25" x14ac:dyDescent="0.35">
      <c r="A36" t="s">
        <v>164</v>
      </c>
      <c r="B36" t="s">
        <v>9</v>
      </c>
      <c r="C36" t="s">
        <v>165</v>
      </c>
      <c r="D36" t="s">
        <v>166</v>
      </c>
      <c r="E36" t="s">
        <v>167</v>
      </c>
      <c r="F36" t="s">
        <v>86</v>
      </c>
      <c r="G36" s="2">
        <v>19.735625450000001</v>
      </c>
      <c r="H36" s="2">
        <v>-156.01238409999999</v>
      </c>
      <c r="I36">
        <v>10000</v>
      </c>
      <c r="J36" s="3">
        <v>1875.956183</v>
      </c>
      <c r="K36" s="1"/>
      <c r="L36" s="1">
        <v>4.1305600000000002E-4</v>
      </c>
      <c r="N36">
        <v>0</v>
      </c>
      <c r="O36">
        <v>10000</v>
      </c>
      <c r="S36" t="s">
        <v>14</v>
      </c>
      <c r="T36">
        <v>0</v>
      </c>
      <c r="U36">
        <v>10000</v>
      </c>
      <c r="Y36" t="s">
        <v>14</v>
      </c>
    </row>
    <row r="37" spans="1:25" x14ac:dyDescent="0.35">
      <c r="A37" t="s">
        <v>168</v>
      </c>
      <c r="B37" t="s">
        <v>9</v>
      </c>
      <c r="C37" t="s">
        <v>169</v>
      </c>
      <c r="D37" t="s">
        <v>170</v>
      </c>
      <c r="E37" t="s">
        <v>171</v>
      </c>
      <c r="F37" t="s">
        <v>81</v>
      </c>
      <c r="G37" s="2">
        <v>-21.80043045</v>
      </c>
      <c r="H37" s="2">
        <v>114.8019882</v>
      </c>
      <c r="I37">
        <v>10000</v>
      </c>
      <c r="J37" s="3">
        <v>1875.956183</v>
      </c>
      <c r="K37" s="1"/>
      <c r="L37" s="1">
        <v>4.1305600000000002E-4</v>
      </c>
      <c r="N37">
        <v>0</v>
      </c>
      <c r="O37">
        <v>10000</v>
      </c>
      <c r="S37" t="s">
        <v>14</v>
      </c>
      <c r="T37">
        <v>0</v>
      </c>
      <c r="U37">
        <v>10000</v>
      </c>
      <c r="Y37" t="s">
        <v>14</v>
      </c>
    </row>
    <row r="38" spans="1:25" x14ac:dyDescent="0.35">
      <c r="A38" t="s">
        <v>8</v>
      </c>
      <c r="B38" t="s">
        <v>172</v>
      </c>
      <c r="C38" t="s">
        <v>173</v>
      </c>
      <c r="D38" t="s">
        <v>11</v>
      </c>
      <c r="E38" t="s">
        <v>12</v>
      </c>
      <c r="F38" t="s">
        <v>13</v>
      </c>
      <c r="G38" s="2">
        <v>51.948455000000003</v>
      </c>
      <c r="H38" s="2">
        <v>4.1402960000000002</v>
      </c>
      <c r="I38">
        <v>10000</v>
      </c>
      <c r="J38" s="3">
        <v>1875.956183</v>
      </c>
      <c r="K38" s="1"/>
      <c r="L38" s="1">
        <v>4.1305600000000002E-4</v>
      </c>
      <c r="N38">
        <v>0</v>
      </c>
      <c r="O38">
        <v>10000</v>
      </c>
      <c r="S38" t="s">
        <v>14</v>
      </c>
      <c r="T38">
        <v>0</v>
      </c>
      <c r="U38">
        <v>10000</v>
      </c>
      <c r="Y38" t="s">
        <v>14</v>
      </c>
    </row>
    <row r="39" spans="1:25" x14ac:dyDescent="0.35">
      <c r="A39" t="s">
        <v>15</v>
      </c>
      <c r="B39" t="s">
        <v>172</v>
      </c>
      <c r="C39" t="s">
        <v>174</v>
      </c>
      <c r="D39" t="s">
        <v>17</v>
      </c>
      <c r="E39" t="s">
        <v>18</v>
      </c>
      <c r="F39" t="s">
        <v>19</v>
      </c>
      <c r="G39" s="2">
        <v>37.961097819999999</v>
      </c>
      <c r="H39" s="2">
        <v>-8.8786876929999998</v>
      </c>
      <c r="I39">
        <v>10000</v>
      </c>
      <c r="J39" s="3">
        <v>1875.956183</v>
      </c>
      <c r="K39" s="1"/>
      <c r="L39" s="1">
        <v>4.1305600000000002E-4</v>
      </c>
      <c r="N39">
        <v>0</v>
      </c>
      <c r="O39">
        <v>10000</v>
      </c>
      <c r="S39" t="s">
        <v>14</v>
      </c>
      <c r="T39">
        <v>0</v>
      </c>
      <c r="U39">
        <v>10000</v>
      </c>
      <c r="Y39" t="s">
        <v>14</v>
      </c>
    </row>
    <row r="40" spans="1:25" x14ac:dyDescent="0.35">
      <c r="A40" t="s">
        <v>20</v>
      </c>
      <c r="B40" t="s">
        <v>172</v>
      </c>
      <c r="C40" t="s">
        <v>175</v>
      </c>
      <c r="D40" t="s">
        <v>22</v>
      </c>
      <c r="E40" t="s">
        <v>23</v>
      </c>
      <c r="F40" t="s">
        <v>19</v>
      </c>
      <c r="G40" s="2">
        <v>39.463713490000004</v>
      </c>
      <c r="H40" s="2">
        <v>-0.358819791</v>
      </c>
      <c r="I40">
        <v>10000</v>
      </c>
      <c r="J40" s="3">
        <v>1875.956183</v>
      </c>
      <c r="K40" s="1"/>
      <c r="L40" s="1">
        <v>4.1305600000000002E-4</v>
      </c>
      <c r="N40">
        <v>0</v>
      </c>
      <c r="O40">
        <v>10000</v>
      </c>
      <c r="S40" t="s">
        <v>14</v>
      </c>
      <c r="T40">
        <v>0</v>
      </c>
      <c r="U40">
        <v>10000</v>
      </c>
      <c r="Y40" t="s">
        <v>14</v>
      </c>
    </row>
    <row r="41" spans="1:25" x14ac:dyDescent="0.35">
      <c r="A41" t="s">
        <v>24</v>
      </c>
      <c r="B41" t="s">
        <v>172</v>
      </c>
      <c r="C41" t="s">
        <v>176</v>
      </c>
      <c r="D41" t="s">
        <v>26</v>
      </c>
      <c r="E41" t="s">
        <v>27</v>
      </c>
      <c r="F41" t="s">
        <v>19</v>
      </c>
      <c r="G41" s="2">
        <v>45.205817279999998</v>
      </c>
      <c r="H41" s="2">
        <v>12.29365557</v>
      </c>
      <c r="I41">
        <v>10000</v>
      </c>
      <c r="J41" s="3">
        <v>1875.956183</v>
      </c>
      <c r="K41" s="1"/>
      <c r="L41" s="1">
        <v>4.1305600000000002E-4</v>
      </c>
      <c r="N41">
        <v>0</v>
      </c>
      <c r="O41">
        <v>10000</v>
      </c>
      <c r="S41" t="s">
        <v>14</v>
      </c>
      <c r="T41">
        <v>0</v>
      </c>
      <c r="U41">
        <v>10000</v>
      </c>
      <c r="Y41" t="s">
        <v>14</v>
      </c>
    </row>
    <row r="42" spans="1:25" x14ac:dyDescent="0.35">
      <c r="A42" t="s">
        <v>28</v>
      </c>
      <c r="B42" t="s">
        <v>172</v>
      </c>
      <c r="C42" t="s">
        <v>177</v>
      </c>
      <c r="D42" t="s">
        <v>30</v>
      </c>
      <c r="E42" t="s">
        <v>31</v>
      </c>
      <c r="F42" t="s">
        <v>32</v>
      </c>
      <c r="G42" s="2">
        <v>36.825940789999997</v>
      </c>
      <c r="H42" s="2">
        <v>36.177898030000001</v>
      </c>
      <c r="I42">
        <v>10000</v>
      </c>
      <c r="J42" s="3">
        <v>1875.956183</v>
      </c>
      <c r="K42" s="1"/>
      <c r="L42" s="1">
        <v>4.1305600000000002E-4</v>
      </c>
      <c r="N42">
        <v>0</v>
      </c>
      <c r="O42">
        <v>10000</v>
      </c>
      <c r="S42" t="s">
        <v>14</v>
      </c>
      <c r="T42">
        <v>0</v>
      </c>
      <c r="U42">
        <v>10000</v>
      </c>
      <c r="Y42" t="s">
        <v>14</v>
      </c>
    </row>
    <row r="43" spans="1:25" x14ac:dyDescent="0.35">
      <c r="A43" t="s">
        <v>33</v>
      </c>
      <c r="B43" t="s">
        <v>172</v>
      </c>
      <c r="C43" t="s">
        <v>178</v>
      </c>
      <c r="D43" t="s">
        <v>35</v>
      </c>
      <c r="E43" t="s">
        <v>36</v>
      </c>
      <c r="F43" t="s">
        <v>37</v>
      </c>
      <c r="G43" s="2">
        <v>58.913024630000002</v>
      </c>
      <c r="H43" s="2">
        <v>17.96051026</v>
      </c>
      <c r="I43">
        <v>10000</v>
      </c>
      <c r="J43" s="3">
        <v>1875.956183</v>
      </c>
      <c r="K43" s="1"/>
      <c r="L43" s="1">
        <v>4.1305600000000002E-4</v>
      </c>
      <c r="N43">
        <v>0</v>
      </c>
      <c r="O43">
        <v>10000</v>
      </c>
      <c r="S43" t="s">
        <v>14</v>
      </c>
      <c r="T43">
        <v>0</v>
      </c>
      <c r="U43">
        <v>10000</v>
      </c>
      <c r="Y43" t="s">
        <v>14</v>
      </c>
    </row>
    <row r="44" spans="1:25" x14ac:dyDescent="0.35">
      <c r="A44" t="s">
        <v>38</v>
      </c>
      <c r="B44" t="s">
        <v>172</v>
      </c>
      <c r="C44" t="s">
        <v>179</v>
      </c>
      <c r="D44" t="s">
        <v>40</v>
      </c>
      <c r="E44" t="s">
        <v>41</v>
      </c>
      <c r="F44" t="s">
        <v>37</v>
      </c>
      <c r="G44" s="2">
        <v>51.708290169999998</v>
      </c>
      <c r="H44" s="2">
        <v>-5.0646297740000001</v>
      </c>
      <c r="I44">
        <v>10000</v>
      </c>
      <c r="J44" s="3">
        <v>1875.956183</v>
      </c>
      <c r="K44" s="1"/>
      <c r="L44" s="1">
        <v>4.1305600000000002E-4</v>
      </c>
      <c r="N44">
        <v>0</v>
      </c>
      <c r="O44">
        <v>10000</v>
      </c>
      <c r="S44" t="s">
        <v>14</v>
      </c>
      <c r="T44">
        <v>0</v>
      </c>
      <c r="U44">
        <v>10000</v>
      </c>
      <c r="Y44" t="s">
        <v>14</v>
      </c>
    </row>
    <row r="45" spans="1:25" x14ac:dyDescent="0.35">
      <c r="A45" t="s">
        <v>42</v>
      </c>
      <c r="B45" t="s">
        <v>172</v>
      </c>
      <c r="C45" t="s">
        <v>180</v>
      </c>
      <c r="D45" t="s">
        <v>44</v>
      </c>
      <c r="E45" t="s">
        <v>45</v>
      </c>
      <c r="F45" t="s">
        <v>32</v>
      </c>
      <c r="G45" s="2">
        <v>25.883521009999999</v>
      </c>
      <c r="H45" s="2">
        <v>51.480261319999997</v>
      </c>
      <c r="I45">
        <v>10000</v>
      </c>
      <c r="J45" s="3">
        <v>1875.956183</v>
      </c>
      <c r="K45" s="1"/>
      <c r="L45" s="1">
        <v>4.1305600000000002E-4</v>
      </c>
      <c r="N45">
        <v>0</v>
      </c>
      <c r="O45">
        <v>10000</v>
      </c>
      <c r="S45" t="s">
        <v>14</v>
      </c>
      <c r="T45">
        <v>0</v>
      </c>
      <c r="U45">
        <v>10000</v>
      </c>
      <c r="Y45" t="s">
        <v>14</v>
      </c>
    </row>
    <row r="46" spans="1:25" x14ac:dyDescent="0.35">
      <c r="A46" t="s">
        <v>46</v>
      </c>
      <c r="B46" t="s">
        <v>172</v>
      </c>
      <c r="C46" t="s">
        <v>181</v>
      </c>
      <c r="D46" t="s">
        <v>48</v>
      </c>
      <c r="E46" t="s">
        <v>49</v>
      </c>
      <c r="F46" t="s">
        <v>50</v>
      </c>
      <c r="G46" s="2">
        <v>18.944742420000001</v>
      </c>
      <c r="H46" s="2">
        <v>72.950074349999994</v>
      </c>
      <c r="I46">
        <v>10000</v>
      </c>
      <c r="J46" s="3">
        <v>1875.956183</v>
      </c>
      <c r="K46" s="1"/>
      <c r="L46" s="1">
        <v>4.1305600000000002E-4</v>
      </c>
      <c r="N46">
        <v>0</v>
      </c>
      <c r="O46">
        <v>10000</v>
      </c>
      <c r="S46" t="s">
        <v>14</v>
      </c>
      <c r="T46">
        <v>0</v>
      </c>
      <c r="U46">
        <v>10000</v>
      </c>
      <c r="Y46" t="s">
        <v>14</v>
      </c>
    </row>
    <row r="47" spans="1:25" x14ac:dyDescent="0.35">
      <c r="A47" t="s">
        <v>51</v>
      </c>
      <c r="B47" t="s">
        <v>172</v>
      </c>
      <c r="C47" t="s">
        <v>182</v>
      </c>
      <c r="D47" t="s">
        <v>53</v>
      </c>
      <c r="E47" t="s">
        <v>54</v>
      </c>
      <c r="F47" t="s">
        <v>50</v>
      </c>
      <c r="G47" s="2">
        <v>22.256499399999999</v>
      </c>
      <c r="H47" s="2">
        <v>91.784941779999997</v>
      </c>
      <c r="I47">
        <v>10000</v>
      </c>
      <c r="J47" s="3">
        <v>1875.956183</v>
      </c>
      <c r="K47" s="1"/>
      <c r="L47" s="1">
        <v>4.1305600000000002E-4</v>
      </c>
      <c r="N47">
        <v>0</v>
      </c>
      <c r="O47">
        <v>10000</v>
      </c>
      <c r="S47" t="s">
        <v>14</v>
      </c>
      <c r="T47">
        <v>0</v>
      </c>
      <c r="U47">
        <v>10000</v>
      </c>
      <c r="Y47" t="s">
        <v>14</v>
      </c>
    </row>
    <row r="48" spans="1:25" x14ac:dyDescent="0.35">
      <c r="A48" t="s">
        <v>55</v>
      </c>
      <c r="B48" t="s">
        <v>172</v>
      </c>
      <c r="C48" t="s">
        <v>183</v>
      </c>
      <c r="D48" t="s">
        <v>57</v>
      </c>
      <c r="E48" t="s">
        <v>58</v>
      </c>
      <c r="F48" t="s">
        <v>59</v>
      </c>
      <c r="G48" s="2">
        <v>1.2924510250000001</v>
      </c>
      <c r="H48" s="2">
        <v>103.63954649999999</v>
      </c>
      <c r="I48">
        <v>10000</v>
      </c>
      <c r="J48" s="3">
        <v>1875.956183</v>
      </c>
      <c r="K48" s="1"/>
      <c r="L48" s="1">
        <v>4.1305600000000002E-4</v>
      </c>
      <c r="N48">
        <v>0</v>
      </c>
      <c r="O48">
        <v>10000</v>
      </c>
      <c r="S48" t="s">
        <v>14</v>
      </c>
      <c r="T48">
        <v>0</v>
      </c>
      <c r="U48">
        <v>10000</v>
      </c>
      <c r="Y48" t="s">
        <v>14</v>
      </c>
    </row>
    <row r="49" spans="1:25" x14ac:dyDescent="0.35">
      <c r="A49" t="s">
        <v>60</v>
      </c>
      <c r="B49" t="s">
        <v>172</v>
      </c>
      <c r="C49" t="s">
        <v>184</v>
      </c>
      <c r="D49" t="s">
        <v>62</v>
      </c>
      <c r="E49" t="s">
        <v>63</v>
      </c>
      <c r="F49" t="s">
        <v>59</v>
      </c>
      <c r="G49" s="2">
        <v>-0.88613326299999995</v>
      </c>
      <c r="H49" s="2">
        <v>131.27111149999999</v>
      </c>
      <c r="I49">
        <v>10000</v>
      </c>
      <c r="J49" s="3">
        <v>1875.956183</v>
      </c>
      <c r="K49" s="1"/>
      <c r="L49" s="1">
        <v>4.1305600000000002E-4</v>
      </c>
      <c r="N49">
        <v>0</v>
      </c>
      <c r="O49">
        <v>10000</v>
      </c>
      <c r="S49" t="s">
        <v>14</v>
      </c>
      <c r="T49">
        <v>0</v>
      </c>
      <c r="U49">
        <v>10000</v>
      </c>
      <c r="Y49" t="s">
        <v>14</v>
      </c>
    </row>
    <row r="50" spans="1:25" x14ac:dyDescent="0.35">
      <c r="A50" t="s">
        <v>64</v>
      </c>
      <c r="B50" t="s">
        <v>172</v>
      </c>
      <c r="C50" t="s">
        <v>185</v>
      </c>
      <c r="D50" t="s">
        <v>66</v>
      </c>
      <c r="E50" t="s">
        <v>67</v>
      </c>
      <c r="F50" t="s">
        <v>68</v>
      </c>
      <c r="G50" s="2">
        <v>31.331849340000002</v>
      </c>
      <c r="H50" s="2">
        <v>121.63780029999999</v>
      </c>
      <c r="I50">
        <v>10000</v>
      </c>
      <c r="J50" s="3">
        <v>1875.956183</v>
      </c>
      <c r="K50" s="1"/>
      <c r="L50" s="1">
        <v>4.1305600000000002E-4</v>
      </c>
      <c r="N50">
        <v>0</v>
      </c>
      <c r="O50">
        <v>10000</v>
      </c>
      <c r="S50" t="s">
        <v>14</v>
      </c>
      <c r="T50">
        <v>0</v>
      </c>
      <c r="U50">
        <v>10000</v>
      </c>
      <c r="Y50" t="s">
        <v>14</v>
      </c>
    </row>
    <row r="51" spans="1:25" x14ac:dyDescent="0.35">
      <c r="A51" t="s">
        <v>69</v>
      </c>
      <c r="B51" t="s">
        <v>172</v>
      </c>
      <c r="C51" t="s">
        <v>186</v>
      </c>
      <c r="D51" t="s">
        <v>71</v>
      </c>
      <c r="E51" t="s">
        <v>72</v>
      </c>
      <c r="F51" t="s">
        <v>68</v>
      </c>
      <c r="G51" s="2">
        <v>35.477499450000003</v>
      </c>
      <c r="H51" s="2">
        <v>139.67820470000001</v>
      </c>
      <c r="I51">
        <v>10000</v>
      </c>
      <c r="J51" s="3">
        <v>1875.956183</v>
      </c>
      <c r="K51" s="1"/>
      <c r="L51" s="1">
        <v>4.1305600000000002E-4</v>
      </c>
      <c r="N51">
        <v>0</v>
      </c>
      <c r="O51">
        <v>10000</v>
      </c>
      <c r="S51" t="s">
        <v>14</v>
      </c>
      <c r="T51">
        <v>0</v>
      </c>
      <c r="U51">
        <v>10000</v>
      </c>
      <c r="Y51" t="s">
        <v>14</v>
      </c>
    </row>
    <row r="52" spans="1:25" x14ac:dyDescent="0.35">
      <c r="A52" t="s">
        <v>73</v>
      </c>
      <c r="B52" t="s">
        <v>172</v>
      </c>
      <c r="C52" t="s">
        <v>187</v>
      </c>
      <c r="D52" t="s">
        <v>75</v>
      </c>
      <c r="E52" t="s">
        <v>76</v>
      </c>
      <c r="F52" t="s">
        <v>59</v>
      </c>
      <c r="G52" s="2">
        <v>20.71420444</v>
      </c>
      <c r="H52" s="2">
        <v>106.7809084</v>
      </c>
      <c r="I52">
        <v>10000</v>
      </c>
      <c r="J52" s="3">
        <v>1875.956183</v>
      </c>
      <c r="K52" s="1"/>
      <c r="L52" s="1">
        <v>4.1305600000000002E-4</v>
      </c>
      <c r="N52">
        <v>0</v>
      </c>
      <c r="O52">
        <v>10000</v>
      </c>
      <c r="S52" t="s">
        <v>14</v>
      </c>
      <c r="T52">
        <v>0</v>
      </c>
      <c r="U52">
        <v>10000</v>
      </c>
      <c r="Y52" t="s">
        <v>14</v>
      </c>
    </row>
    <row r="53" spans="1:25" x14ac:dyDescent="0.35">
      <c r="A53" t="s">
        <v>77</v>
      </c>
      <c r="B53" t="s">
        <v>172</v>
      </c>
      <c r="C53" t="s">
        <v>188</v>
      </c>
      <c r="D53" t="s">
        <v>79</v>
      </c>
      <c r="E53" t="s">
        <v>80</v>
      </c>
      <c r="F53" t="s">
        <v>81</v>
      </c>
      <c r="G53" s="2">
        <v>-34.453054180000002</v>
      </c>
      <c r="H53" s="2">
        <v>150.89914529999999</v>
      </c>
      <c r="I53">
        <v>10000</v>
      </c>
      <c r="J53" s="3">
        <v>1875.956183</v>
      </c>
      <c r="K53" s="1"/>
      <c r="L53" s="1">
        <v>4.1305600000000002E-4</v>
      </c>
      <c r="N53">
        <v>0</v>
      </c>
      <c r="O53">
        <v>10000</v>
      </c>
      <c r="S53" t="s">
        <v>14</v>
      </c>
      <c r="T53">
        <v>0</v>
      </c>
      <c r="U53">
        <v>10000</v>
      </c>
      <c r="Y53" t="s">
        <v>14</v>
      </c>
    </row>
    <row r="54" spans="1:25" x14ac:dyDescent="0.35">
      <c r="A54" t="s">
        <v>82</v>
      </c>
      <c r="B54" t="s">
        <v>172</v>
      </c>
      <c r="C54" t="s">
        <v>189</v>
      </c>
      <c r="D54" t="s">
        <v>84</v>
      </c>
      <c r="E54" t="s">
        <v>85</v>
      </c>
      <c r="F54" t="s">
        <v>86</v>
      </c>
      <c r="G54" s="2">
        <v>37.805478909999998</v>
      </c>
      <c r="H54" s="2">
        <v>-122.31633100000001</v>
      </c>
      <c r="I54">
        <v>10000</v>
      </c>
      <c r="J54" s="3">
        <v>1875.956183</v>
      </c>
      <c r="K54" s="1"/>
      <c r="L54" s="1">
        <v>4.1305600000000002E-4</v>
      </c>
      <c r="N54">
        <v>0</v>
      </c>
      <c r="O54">
        <v>10000</v>
      </c>
      <c r="S54" t="s">
        <v>14</v>
      </c>
      <c r="T54">
        <v>0</v>
      </c>
      <c r="U54">
        <v>10000</v>
      </c>
      <c r="Y54" t="s">
        <v>14</v>
      </c>
    </row>
    <row r="55" spans="1:25" x14ac:dyDescent="0.35">
      <c r="A55" t="s">
        <v>87</v>
      </c>
      <c r="B55" t="s">
        <v>172</v>
      </c>
      <c r="C55" t="s">
        <v>190</v>
      </c>
      <c r="D55" t="s">
        <v>89</v>
      </c>
      <c r="E55" t="s">
        <v>90</v>
      </c>
      <c r="F55" t="s">
        <v>86</v>
      </c>
      <c r="G55" s="2">
        <v>38.350882130000002</v>
      </c>
      <c r="H55" s="2">
        <v>-76.411079920000006</v>
      </c>
      <c r="I55">
        <v>10000</v>
      </c>
      <c r="J55" s="3">
        <v>1875.956183</v>
      </c>
      <c r="K55" s="1"/>
      <c r="L55" s="1">
        <v>4.1305600000000002E-4</v>
      </c>
      <c r="N55">
        <v>0</v>
      </c>
      <c r="O55">
        <v>10000</v>
      </c>
      <c r="S55" t="s">
        <v>14</v>
      </c>
      <c r="T55">
        <v>0</v>
      </c>
      <c r="U55">
        <v>10000</v>
      </c>
      <c r="Y55" t="s">
        <v>14</v>
      </c>
    </row>
    <row r="56" spans="1:25" x14ac:dyDescent="0.35">
      <c r="A56" t="s">
        <v>91</v>
      </c>
      <c r="B56" t="s">
        <v>172</v>
      </c>
      <c r="C56" t="s">
        <v>191</v>
      </c>
      <c r="D56" t="s">
        <v>93</v>
      </c>
      <c r="E56" t="s">
        <v>94</v>
      </c>
      <c r="F56" t="s">
        <v>86</v>
      </c>
      <c r="G56" s="2">
        <v>30.27045948</v>
      </c>
      <c r="H56" s="2">
        <v>-89.391982049999996</v>
      </c>
      <c r="I56">
        <v>10000</v>
      </c>
      <c r="J56" s="3">
        <v>1875.956183</v>
      </c>
      <c r="K56" s="1"/>
      <c r="L56" s="1">
        <v>4.1305600000000002E-4</v>
      </c>
      <c r="N56">
        <v>0</v>
      </c>
      <c r="O56">
        <v>10000</v>
      </c>
      <c r="S56" t="s">
        <v>14</v>
      </c>
      <c r="T56">
        <v>0</v>
      </c>
      <c r="U56">
        <v>10000</v>
      </c>
      <c r="Y56" t="s">
        <v>14</v>
      </c>
    </row>
    <row r="57" spans="1:25" x14ac:dyDescent="0.35">
      <c r="A57" t="s">
        <v>95</v>
      </c>
      <c r="B57" t="s">
        <v>172</v>
      </c>
      <c r="C57" t="s">
        <v>192</v>
      </c>
      <c r="D57" t="s">
        <v>97</v>
      </c>
      <c r="E57" t="s">
        <v>98</v>
      </c>
      <c r="F57" t="s">
        <v>99</v>
      </c>
      <c r="G57" s="2">
        <v>18.155675850000002</v>
      </c>
      <c r="H57" s="2">
        <v>-94.536118009999996</v>
      </c>
      <c r="I57">
        <v>10000</v>
      </c>
      <c r="J57" s="3">
        <v>1875.956183</v>
      </c>
      <c r="K57" s="1"/>
      <c r="L57" s="1">
        <v>4.1305600000000002E-4</v>
      </c>
      <c r="N57">
        <v>0</v>
      </c>
      <c r="O57">
        <v>10000</v>
      </c>
      <c r="S57" t="s">
        <v>14</v>
      </c>
      <c r="T57">
        <v>0</v>
      </c>
      <c r="U57">
        <v>10000</v>
      </c>
      <c r="Y57" t="s">
        <v>14</v>
      </c>
    </row>
    <row r="58" spans="1:25" x14ac:dyDescent="0.35">
      <c r="A58" t="s">
        <v>100</v>
      </c>
      <c r="B58" t="s">
        <v>172</v>
      </c>
      <c r="C58" t="s">
        <v>193</v>
      </c>
      <c r="D58" t="s">
        <v>102</v>
      </c>
      <c r="E58" t="s">
        <v>103</v>
      </c>
      <c r="F58" t="s">
        <v>99</v>
      </c>
      <c r="G58" s="2">
        <v>12.20558819</v>
      </c>
      <c r="H58" s="2">
        <v>-86.761905609999999</v>
      </c>
      <c r="I58">
        <v>10000</v>
      </c>
      <c r="J58" s="3">
        <v>1875.956183</v>
      </c>
      <c r="K58" s="1"/>
      <c r="L58" s="1">
        <v>4.1305600000000002E-4</v>
      </c>
      <c r="N58">
        <v>0</v>
      </c>
      <c r="O58">
        <v>10000</v>
      </c>
      <c r="S58" t="s">
        <v>14</v>
      </c>
      <c r="T58">
        <v>0</v>
      </c>
      <c r="U58">
        <v>10000</v>
      </c>
      <c r="Y58" t="s">
        <v>14</v>
      </c>
    </row>
    <row r="59" spans="1:25" x14ac:dyDescent="0.35">
      <c r="A59" t="s">
        <v>104</v>
      </c>
      <c r="B59" t="s">
        <v>172</v>
      </c>
      <c r="C59" t="s">
        <v>194</v>
      </c>
      <c r="D59" t="s">
        <v>106</v>
      </c>
      <c r="E59" t="s">
        <v>107</v>
      </c>
      <c r="F59" t="s">
        <v>108</v>
      </c>
      <c r="G59" s="2">
        <v>18.423848960000001</v>
      </c>
      <c r="H59" s="2">
        <v>-69.633278090000005</v>
      </c>
      <c r="I59">
        <v>10000</v>
      </c>
      <c r="J59" s="3">
        <v>1875.956183</v>
      </c>
      <c r="K59" s="1"/>
      <c r="L59" s="1">
        <v>4.1305600000000002E-4</v>
      </c>
      <c r="N59">
        <v>0</v>
      </c>
      <c r="O59">
        <v>10000</v>
      </c>
      <c r="S59" t="s">
        <v>14</v>
      </c>
      <c r="T59">
        <v>0</v>
      </c>
      <c r="U59">
        <v>10000</v>
      </c>
      <c r="Y59" t="s">
        <v>14</v>
      </c>
    </row>
    <row r="60" spans="1:25" x14ac:dyDescent="0.35">
      <c r="A60" t="s">
        <v>109</v>
      </c>
      <c r="B60" t="s">
        <v>172</v>
      </c>
      <c r="C60" t="s">
        <v>195</v>
      </c>
      <c r="D60" t="s">
        <v>111</v>
      </c>
      <c r="E60" t="s">
        <v>112</v>
      </c>
      <c r="F60" t="s">
        <v>113</v>
      </c>
      <c r="G60" s="2">
        <v>10.183118159999999</v>
      </c>
      <c r="H60" s="2">
        <v>-61.6857033</v>
      </c>
      <c r="I60">
        <v>10000</v>
      </c>
      <c r="J60" s="3">
        <v>1875.956183</v>
      </c>
      <c r="K60" s="1"/>
      <c r="L60" s="1">
        <v>4.1305600000000002E-4</v>
      </c>
      <c r="N60">
        <v>0</v>
      </c>
      <c r="O60">
        <v>10000</v>
      </c>
      <c r="S60" t="s">
        <v>14</v>
      </c>
      <c r="T60">
        <v>0</v>
      </c>
      <c r="U60">
        <v>10000</v>
      </c>
      <c r="Y60" t="s">
        <v>14</v>
      </c>
    </row>
    <row r="61" spans="1:25" x14ac:dyDescent="0.35">
      <c r="A61" t="s">
        <v>114</v>
      </c>
      <c r="B61" t="s">
        <v>172</v>
      </c>
      <c r="C61" t="s">
        <v>196</v>
      </c>
      <c r="D61" t="s">
        <v>116</v>
      </c>
      <c r="E61" t="s">
        <v>117</v>
      </c>
      <c r="F61" t="s">
        <v>113</v>
      </c>
      <c r="G61" s="2">
        <v>-22.95599094</v>
      </c>
      <c r="H61" s="2">
        <v>-43.05571612</v>
      </c>
      <c r="I61">
        <v>10000</v>
      </c>
      <c r="J61" s="3">
        <v>1875.956183</v>
      </c>
      <c r="K61" s="1"/>
      <c r="L61" s="1">
        <v>4.1305600000000002E-4</v>
      </c>
      <c r="N61">
        <v>0</v>
      </c>
      <c r="O61">
        <v>10000</v>
      </c>
      <c r="S61" t="s">
        <v>14</v>
      </c>
      <c r="T61">
        <v>0</v>
      </c>
      <c r="U61">
        <v>10000</v>
      </c>
      <c r="Y61" t="s">
        <v>14</v>
      </c>
    </row>
    <row r="62" spans="1:25" x14ac:dyDescent="0.35">
      <c r="A62" t="s">
        <v>118</v>
      </c>
      <c r="B62" t="s">
        <v>172</v>
      </c>
      <c r="C62" t="s">
        <v>197</v>
      </c>
      <c r="D62" t="s">
        <v>120</v>
      </c>
      <c r="E62" t="s">
        <v>121</v>
      </c>
      <c r="F62" t="s">
        <v>113</v>
      </c>
      <c r="G62" s="2">
        <v>-38.78344354</v>
      </c>
      <c r="H62" s="2">
        <v>-62.285329240000003</v>
      </c>
      <c r="I62">
        <v>10000</v>
      </c>
      <c r="J62" s="3">
        <v>1875.956183</v>
      </c>
      <c r="K62" s="1"/>
      <c r="L62" s="1">
        <v>4.1305600000000002E-4</v>
      </c>
      <c r="N62">
        <v>0</v>
      </c>
      <c r="O62">
        <v>10000</v>
      </c>
      <c r="S62" t="s">
        <v>14</v>
      </c>
      <c r="T62">
        <v>0</v>
      </c>
      <c r="U62">
        <v>10000</v>
      </c>
      <c r="Y62" t="s">
        <v>14</v>
      </c>
    </row>
    <row r="63" spans="1:25" x14ac:dyDescent="0.35">
      <c r="A63" t="s">
        <v>122</v>
      </c>
      <c r="B63" t="s">
        <v>172</v>
      </c>
      <c r="C63" t="s">
        <v>198</v>
      </c>
      <c r="D63" t="s">
        <v>124</v>
      </c>
      <c r="E63" t="s">
        <v>125</v>
      </c>
      <c r="F63" t="s">
        <v>126</v>
      </c>
      <c r="G63" s="2">
        <v>-36.744015390000001</v>
      </c>
      <c r="H63" s="2">
        <v>-73.124998890000001</v>
      </c>
      <c r="I63">
        <v>10000</v>
      </c>
      <c r="J63" s="3">
        <v>1875.956183</v>
      </c>
      <c r="K63" s="1"/>
      <c r="L63" s="1">
        <v>4.1305600000000002E-4</v>
      </c>
      <c r="N63">
        <v>0</v>
      </c>
      <c r="O63">
        <v>10000</v>
      </c>
      <c r="S63" t="s">
        <v>14</v>
      </c>
      <c r="T63">
        <v>0</v>
      </c>
      <c r="U63">
        <v>10000</v>
      </c>
      <c r="Y63" t="s">
        <v>14</v>
      </c>
    </row>
    <row r="64" spans="1:25" x14ac:dyDescent="0.35">
      <c r="A64" t="s">
        <v>127</v>
      </c>
      <c r="B64" t="s">
        <v>172</v>
      </c>
      <c r="C64" t="s">
        <v>199</v>
      </c>
      <c r="D64" t="s">
        <v>129</v>
      </c>
      <c r="E64" t="s">
        <v>130</v>
      </c>
      <c r="F64" t="s">
        <v>126</v>
      </c>
      <c r="G64" s="2">
        <v>-11.81733442</v>
      </c>
      <c r="H64" s="2">
        <v>-77.17339115</v>
      </c>
      <c r="I64">
        <v>10000</v>
      </c>
      <c r="J64" s="3">
        <v>1875.956183</v>
      </c>
      <c r="K64" s="1"/>
      <c r="L64" s="1">
        <v>4.1305600000000002E-4</v>
      </c>
      <c r="N64">
        <v>0</v>
      </c>
      <c r="O64">
        <v>10000</v>
      </c>
      <c r="S64" t="s">
        <v>14</v>
      </c>
      <c r="T64">
        <v>0</v>
      </c>
      <c r="U64">
        <v>10000</v>
      </c>
      <c r="Y64" t="s">
        <v>14</v>
      </c>
    </row>
    <row r="65" spans="1:25" x14ac:dyDescent="0.35">
      <c r="A65" t="s">
        <v>131</v>
      </c>
      <c r="B65" t="s">
        <v>172</v>
      </c>
      <c r="C65" t="s">
        <v>200</v>
      </c>
      <c r="D65" t="s">
        <v>133</v>
      </c>
      <c r="E65" t="s">
        <v>134</v>
      </c>
      <c r="F65" t="s">
        <v>135</v>
      </c>
      <c r="G65" s="2">
        <v>36.885833669999997</v>
      </c>
      <c r="H65" s="2">
        <v>6.9043777879999997</v>
      </c>
      <c r="I65">
        <v>10000</v>
      </c>
      <c r="J65" s="3">
        <v>1875.956183</v>
      </c>
      <c r="K65" s="1"/>
      <c r="L65" s="1">
        <v>4.1305600000000002E-4</v>
      </c>
      <c r="N65">
        <v>0</v>
      </c>
      <c r="O65">
        <v>10000</v>
      </c>
      <c r="S65" t="s">
        <v>14</v>
      </c>
      <c r="T65">
        <v>0</v>
      </c>
      <c r="U65">
        <v>10000</v>
      </c>
      <c r="Y65" t="s">
        <v>14</v>
      </c>
    </row>
    <row r="66" spans="1:25" x14ac:dyDescent="0.35">
      <c r="A66" t="s">
        <v>136</v>
      </c>
      <c r="B66" t="s">
        <v>172</v>
      </c>
      <c r="C66" t="s">
        <v>201</v>
      </c>
      <c r="D66" t="s">
        <v>138</v>
      </c>
      <c r="E66" t="s">
        <v>139</v>
      </c>
      <c r="F66" t="s">
        <v>140</v>
      </c>
      <c r="G66" s="2">
        <v>14.73659842</v>
      </c>
      <c r="H66" s="2">
        <v>-17.481210319999999</v>
      </c>
      <c r="I66">
        <v>10000</v>
      </c>
      <c r="J66" s="3">
        <v>1875.956183</v>
      </c>
      <c r="K66" s="1"/>
      <c r="L66" s="1">
        <v>4.1305600000000002E-4</v>
      </c>
      <c r="N66">
        <v>0</v>
      </c>
      <c r="O66">
        <v>10000</v>
      </c>
      <c r="S66" t="s">
        <v>14</v>
      </c>
      <c r="T66">
        <v>0</v>
      </c>
      <c r="U66">
        <v>10000</v>
      </c>
      <c r="Y66" t="s">
        <v>14</v>
      </c>
    </row>
    <row r="67" spans="1:25" x14ac:dyDescent="0.35">
      <c r="A67" t="s">
        <v>141</v>
      </c>
      <c r="B67" t="s">
        <v>172</v>
      </c>
      <c r="C67" t="s">
        <v>202</v>
      </c>
      <c r="D67" t="s">
        <v>143</v>
      </c>
      <c r="E67" t="s">
        <v>144</v>
      </c>
      <c r="F67" t="s">
        <v>140</v>
      </c>
      <c r="G67" s="2">
        <v>6.4294702499999996</v>
      </c>
      <c r="H67" s="2">
        <v>3.4963682029999998</v>
      </c>
      <c r="I67">
        <v>10000</v>
      </c>
      <c r="J67" s="3">
        <v>1875.956183</v>
      </c>
      <c r="K67" s="1"/>
      <c r="L67" s="1">
        <v>4.1305600000000002E-4</v>
      </c>
      <c r="N67">
        <v>0</v>
      </c>
      <c r="O67">
        <v>10000</v>
      </c>
      <c r="S67" t="s">
        <v>14</v>
      </c>
      <c r="T67">
        <v>0</v>
      </c>
      <c r="U67">
        <v>10000</v>
      </c>
      <c r="Y67" t="s">
        <v>14</v>
      </c>
    </row>
    <row r="68" spans="1:25" x14ac:dyDescent="0.35">
      <c r="A68" t="s">
        <v>145</v>
      </c>
      <c r="B68" t="s">
        <v>172</v>
      </c>
      <c r="C68" t="s">
        <v>203</v>
      </c>
      <c r="D68" t="s">
        <v>147</v>
      </c>
      <c r="E68" t="s">
        <v>148</v>
      </c>
      <c r="F68" t="s">
        <v>149</v>
      </c>
      <c r="G68" s="2">
        <v>-6.118802198</v>
      </c>
      <c r="H68" s="2">
        <v>12.33208099</v>
      </c>
      <c r="I68">
        <v>10000</v>
      </c>
      <c r="J68" s="3">
        <v>1875.956183</v>
      </c>
      <c r="K68" s="1"/>
      <c r="L68" s="1">
        <v>4.1305600000000002E-4</v>
      </c>
      <c r="N68">
        <v>0</v>
      </c>
      <c r="O68">
        <v>10000</v>
      </c>
      <c r="S68" t="s">
        <v>14</v>
      </c>
      <c r="T68">
        <v>0</v>
      </c>
      <c r="U68">
        <v>10000</v>
      </c>
      <c r="Y68" t="s">
        <v>14</v>
      </c>
    </row>
    <row r="69" spans="1:25" x14ac:dyDescent="0.35">
      <c r="A69" t="s">
        <v>150</v>
      </c>
      <c r="B69" t="s">
        <v>172</v>
      </c>
      <c r="C69" t="s">
        <v>204</v>
      </c>
      <c r="D69" t="s">
        <v>152</v>
      </c>
      <c r="E69" t="s">
        <v>153</v>
      </c>
      <c r="F69" t="s">
        <v>154</v>
      </c>
      <c r="G69" s="2">
        <v>-33.731549340000001</v>
      </c>
      <c r="H69" s="2">
        <v>18.4458488</v>
      </c>
      <c r="I69">
        <v>10000</v>
      </c>
      <c r="J69" s="3">
        <v>1875.956183</v>
      </c>
      <c r="K69" s="1"/>
      <c r="L69" s="1">
        <v>4.1305600000000002E-4</v>
      </c>
      <c r="N69">
        <v>0</v>
      </c>
      <c r="O69">
        <v>10000</v>
      </c>
      <c r="S69" t="s">
        <v>14</v>
      </c>
      <c r="T69">
        <v>0</v>
      </c>
      <c r="U69">
        <v>10000</v>
      </c>
      <c r="Y69" t="s">
        <v>14</v>
      </c>
    </row>
    <row r="70" spans="1:25" x14ac:dyDescent="0.35">
      <c r="A70" t="s">
        <v>155</v>
      </c>
      <c r="B70" t="s">
        <v>172</v>
      </c>
      <c r="C70" t="s">
        <v>205</v>
      </c>
      <c r="D70" t="s">
        <v>157</v>
      </c>
      <c r="E70" t="s">
        <v>158</v>
      </c>
      <c r="F70" t="s">
        <v>159</v>
      </c>
      <c r="G70" s="2">
        <v>-9.9692840890000003</v>
      </c>
      <c r="H70" s="2">
        <v>39.704937809999997</v>
      </c>
      <c r="I70">
        <v>10000</v>
      </c>
      <c r="J70" s="3">
        <v>1875.956183</v>
      </c>
      <c r="K70" s="1"/>
      <c r="L70" s="1">
        <v>4.1305600000000002E-4</v>
      </c>
      <c r="N70">
        <v>0</v>
      </c>
      <c r="O70">
        <v>10000</v>
      </c>
      <c r="S70" t="s">
        <v>14</v>
      </c>
      <c r="T70">
        <v>0</v>
      </c>
      <c r="U70">
        <v>10000</v>
      </c>
      <c r="Y70" t="s">
        <v>14</v>
      </c>
    </row>
    <row r="71" spans="1:25" x14ac:dyDescent="0.35">
      <c r="A71" t="s">
        <v>160</v>
      </c>
      <c r="B71" t="s">
        <v>172</v>
      </c>
      <c r="C71" t="s">
        <v>206</v>
      </c>
      <c r="D71" t="s">
        <v>162</v>
      </c>
      <c r="E71" t="s">
        <v>163</v>
      </c>
      <c r="F71" t="s">
        <v>135</v>
      </c>
      <c r="G71" s="2">
        <v>29.916288659999999</v>
      </c>
      <c r="H71" s="2">
        <v>32.449177310000003</v>
      </c>
      <c r="I71">
        <v>10000</v>
      </c>
      <c r="J71" s="3">
        <v>1875.956183</v>
      </c>
      <c r="K71" s="1"/>
      <c r="L71" s="1">
        <v>4.1305600000000002E-4</v>
      </c>
      <c r="N71">
        <v>0</v>
      </c>
      <c r="O71">
        <v>10000</v>
      </c>
      <c r="S71" t="s">
        <v>14</v>
      </c>
      <c r="T71">
        <v>0</v>
      </c>
      <c r="U71">
        <v>10000</v>
      </c>
      <c r="Y71" t="s">
        <v>14</v>
      </c>
    </row>
    <row r="72" spans="1:25" x14ac:dyDescent="0.35">
      <c r="A72" t="s">
        <v>164</v>
      </c>
      <c r="B72" t="s">
        <v>172</v>
      </c>
      <c r="C72" t="s">
        <v>207</v>
      </c>
      <c r="D72" t="s">
        <v>166</v>
      </c>
      <c r="E72" t="s">
        <v>167</v>
      </c>
      <c r="F72" t="s">
        <v>86</v>
      </c>
      <c r="G72" s="2">
        <v>19.735625450000001</v>
      </c>
      <c r="H72" s="2">
        <v>-156.01238409999999</v>
      </c>
      <c r="I72">
        <v>10000</v>
      </c>
      <c r="J72" s="3">
        <v>1875.956183</v>
      </c>
      <c r="K72" s="1"/>
      <c r="L72" s="1">
        <v>4.1305600000000002E-4</v>
      </c>
      <c r="N72">
        <v>0</v>
      </c>
      <c r="O72">
        <v>10000</v>
      </c>
      <c r="S72" t="s">
        <v>14</v>
      </c>
      <c r="T72">
        <v>0</v>
      </c>
      <c r="U72">
        <v>10000</v>
      </c>
      <c r="Y72" t="s">
        <v>14</v>
      </c>
    </row>
    <row r="73" spans="1:25" x14ac:dyDescent="0.35">
      <c r="A73" t="s">
        <v>168</v>
      </c>
      <c r="B73" t="s">
        <v>172</v>
      </c>
      <c r="C73" t="s">
        <v>208</v>
      </c>
      <c r="D73" t="s">
        <v>170</v>
      </c>
      <c r="E73" t="s">
        <v>171</v>
      </c>
      <c r="F73" t="s">
        <v>81</v>
      </c>
      <c r="G73" s="2">
        <v>-21.80043045</v>
      </c>
      <c r="H73" s="2">
        <v>114.8019882</v>
      </c>
      <c r="I73">
        <v>10000</v>
      </c>
      <c r="J73" s="3">
        <v>1875.956183</v>
      </c>
      <c r="K73" s="1"/>
      <c r="L73" s="1">
        <v>4.1305600000000002E-4</v>
      </c>
      <c r="N73">
        <v>0</v>
      </c>
      <c r="O73">
        <v>10000</v>
      </c>
      <c r="S73" t="s">
        <v>14</v>
      </c>
      <c r="T73">
        <v>0</v>
      </c>
      <c r="U73">
        <v>10000</v>
      </c>
      <c r="Y73" t="s">
        <v>14</v>
      </c>
    </row>
    <row r="74" spans="1:25" x14ac:dyDescent="0.35">
      <c r="A74" t="s">
        <v>8</v>
      </c>
      <c r="B74" t="s">
        <v>209</v>
      </c>
      <c r="C74" t="s">
        <v>210</v>
      </c>
      <c r="D74" t="s">
        <v>11</v>
      </c>
      <c r="E74" t="s">
        <v>12</v>
      </c>
      <c r="F74" t="s">
        <v>13</v>
      </c>
      <c r="G74" s="2">
        <v>51.948455000000003</v>
      </c>
      <c r="H74" s="2">
        <v>4.1402960000000002</v>
      </c>
      <c r="I74">
        <v>10000</v>
      </c>
      <c r="J74" s="3">
        <v>1875.956183</v>
      </c>
      <c r="K74" s="1"/>
      <c r="L74" s="1">
        <v>4.1305600000000002E-4</v>
      </c>
      <c r="N74">
        <v>0</v>
      </c>
      <c r="O74">
        <v>10000</v>
      </c>
      <c r="S74" t="s">
        <v>14</v>
      </c>
      <c r="T74">
        <v>0</v>
      </c>
      <c r="U74">
        <v>10000</v>
      </c>
      <c r="Y74" t="s">
        <v>14</v>
      </c>
    </row>
    <row r="75" spans="1:25" x14ac:dyDescent="0.35">
      <c r="A75" t="s">
        <v>15</v>
      </c>
      <c r="B75" t="s">
        <v>209</v>
      </c>
      <c r="C75" t="s">
        <v>211</v>
      </c>
      <c r="D75" t="s">
        <v>17</v>
      </c>
      <c r="E75" t="s">
        <v>18</v>
      </c>
      <c r="F75" t="s">
        <v>19</v>
      </c>
      <c r="G75" s="2">
        <v>37.961097819999999</v>
      </c>
      <c r="H75" s="2">
        <v>-8.8786876929999998</v>
      </c>
      <c r="I75">
        <v>10000</v>
      </c>
      <c r="J75" s="3">
        <v>1875.956183</v>
      </c>
      <c r="K75" s="1"/>
      <c r="L75" s="1">
        <v>4.1305600000000002E-4</v>
      </c>
      <c r="N75">
        <v>0</v>
      </c>
      <c r="O75">
        <v>10000</v>
      </c>
      <c r="S75" t="s">
        <v>14</v>
      </c>
      <c r="T75">
        <v>0</v>
      </c>
      <c r="U75">
        <v>10000</v>
      </c>
      <c r="Y75" t="s">
        <v>14</v>
      </c>
    </row>
    <row r="76" spans="1:25" x14ac:dyDescent="0.35">
      <c r="A76" t="s">
        <v>20</v>
      </c>
      <c r="B76" t="s">
        <v>209</v>
      </c>
      <c r="C76" t="s">
        <v>212</v>
      </c>
      <c r="D76" t="s">
        <v>22</v>
      </c>
      <c r="E76" t="s">
        <v>23</v>
      </c>
      <c r="F76" t="s">
        <v>19</v>
      </c>
      <c r="G76" s="2">
        <v>39.463713490000004</v>
      </c>
      <c r="H76" s="2">
        <v>-0.358819791</v>
      </c>
      <c r="I76">
        <v>10000</v>
      </c>
      <c r="J76" s="3">
        <v>1875.956183</v>
      </c>
      <c r="K76" s="1"/>
      <c r="L76" s="1">
        <v>4.1305600000000002E-4</v>
      </c>
      <c r="N76">
        <v>0</v>
      </c>
      <c r="O76">
        <v>10000</v>
      </c>
      <c r="S76" t="s">
        <v>14</v>
      </c>
      <c r="T76">
        <v>0</v>
      </c>
      <c r="U76">
        <v>10000</v>
      </c>
      <c r="Y76" t="s">
        <v>14</v>
      </c>
    </row>
    <row r="77" spans="1:25" x14ac:dyDescent="0.35">
      <c r="A77" t="s">
        <v>24</v>
      </c>
      <c r="B77" t="s">
        <v>209</v>
      </c>
      <c r="C77" t="s">
        <v>213</v>
      </c>
      <c r="D77" t="s">
        <v>26</v>
      </c>
      <c r="E77" t="s">
        <v>27</v>
      </c>
      <c r="F77" t="s">
        <v>19</v>
      </c>
      <c r="G77" s="2">
        <v>45.205817279999998</v>
      </c>
      <c r="H77" s="2">
        <v>12.29365557</v>
      </c>
      <c r="I77">
        <v>10000</v>
      </c>
      <c r="J77" s="3">
        <v>1875.956183</v>
      </c>
      <c r="K77" s="1"/>
      <c r="L77" s="1">
        <v>4.1305600000000002E-4</v>
      </c>
      <c r="N77">
        <v>0</v>
      </c>
      <c r="O77">
        <v>10000</v>
      </c>
      <c r="S77" t="s">
        <v>14</v>
      </c>
      <c r="T77">
        <v>0</v>
      </c>
      <c r="U77">
        <v>10000</v>
      </c>
      <c r="Y77" t="s">
        <v>14</v>
      </c>
    </row>
    <row r="78" spans="1:25" x14ac:dyDescent="0.35">
      <c r="A78" t="s">
        <v>28</v>
      </c>
      <c r="B78" t="s">
        <v>209</v>
      </c>
      <c r="C78" t="s">
        <v>214</v>
      </c>
      <c r="D78" t="s">
        <v>30</v>
      </c>
      <c r="E78" t="s">
        <v>31</v>
      </c>
      <c r="F78" t="s">
        <v>32</v>
      </c>
      <c r="G78" s="2">
        <v>36.825940789999997</v>
      </c>
      <c r="H78" s="2">
        <v>36.177898030000001</v>
      </c>
      <c r="I78">
        <v>10000</v>
      </c>
      <c r="J78" s="3">
        <v>1875.956183</v>
      </c>
      <c r="K78" s="1"/>
      <c r="L78" s="1">
        <v>4.1305600000000002E-4</v>
      </c>
      <c r="N78">
        <v>0</v>
      </c>
      <c r="O78">
        <v>10000</v>
      </c>
      <c r="S78" t="s">
        <v>14</v>
      </c>
      <c r="T78">
        <v>0</v>
      </c>
      <c r="U78">
        <v>10000</v>
      </c>
      <c r="Y78" t="s">
        <v>14</v>
      </c>
    </row>
    <row r="79" spans="1:25" x14ac:dyDescent="0.35">
      <c r="A79" t="s">
        <v>33</v>
      </c>
      <c r="B79" t="s">
        <v>209</v>
      </c>
      <c r="C79" t="s">
        <v>215</v>
      </c>
      <c r="D79" t="s">
        <v>35</v>
      </c>
      <c r="E79" t="s">
        <v>36</v>
      </c>
      <c r="F79" t="s">
        <v>37</v>
      </c>
      <c r="G79" s="2">
        <v>58.913024630000002</v>
      </c>
      <c r="H79" s="2">
        <v>17.96051026</v>
      </c>
      <c r="I79">
        <v>10000</v>
      </c>
      <c r="J79" s="3">
        <v>1875.956183</v>
      </c>
      <c r="K79" s="1"/>
      <c r="L79" s="1">
        <v>4.1305600000000002E-4</v>
      </c>
      <c r="N79">
        <v>0</v>
      </c>
      <c r="O79">
        <v>10000</v>
      </c>
      <c r="S79" t="s">
        <v>14</v>
      </c>
      <c r="T79">
        <v>0</v>
      </c>
      <c r="U79">
        <v>10000</v>
      </c>
      <c r="Y79" t="s">
        <v>14</v>
      </c>
    </row>
    <row r="80" spans="1:25" x14ac:dyDescent="0.35">
      <c r="A80" t="s">
        <v>38</v>
      </c>
      <c r="B80" t="s">
        <v>209</v>
      </c>
      <c r="C80" t="s">
        <v>216</v>
      </c>
      <c r="D80" t="s">
        <v>40</v>
      </c>
      <c r="E80" t="s">
        <v>41</v>
      </c>
      <c r="F80" t="s">
        <v>37</v>
      </c>
      <c r="G80" s="2">
        <v>51.708290169999998</v>
      </c>
      <c r="H80" s="2">
        <v>-5.0646297740000001</v>
      </c>
      <c r="I80">
        <v>10000</v>
      </c>
      <c r="J80" s="3">
        <v>1875.956183</v>
      </c>
      <c r="K80" s="1"/>
      <c r="L80" s="1">
        <v>4.1305600000000002E-4</v>
      </c>
      <c r="N80">
        <v>0</v>
      </c>
      <c r="O80">
        <v>10000</v>
      </c>
      <c r="S80" t="s">
        <v>14</v>
      </c>
      <c r="T80">
        <v>0</v>
      </c>
      <c r="U80">
        <v>10000</v>
      </c>
      <c r="Y80" t="s">
        <v>14</v>
      </c>
    </row>
    <row r="81" spans="1:25" x14ac:dyDescent="0.35">
      <c r="A81" t="s">
        <v>42</v>
      </c>
      <c r="B81" t="s">
        <v>209</v>
      </c>
      <c r="C81" t="s">
        <v>217</v>
      </c>
      <c r="D81" t="s">
        <v>44</v>
      </c>
      <c r="E81" t="s">
        <v>45</v>
      </c>
      <c r="F81" t="s">
        <v>32</v>
      </c>
      <c r="G81" s="2">
        <v>25.883521009999999</v>
      </c>
      <c r="H81" s="2">
        <v>51.480261319999997</v>
      </c>
      <c r="I81">
        <v>10000</v>
      </c>
      <c r="J81" s="3">
        <v>1875.956183</v>
      </c>
      <c r="K81" s="1"/>
      <c r="L81" s="1">
        <v>4.1305600000000002E-4</v>
      </c>
      <c r="N81">
        <v>0</v>
      </c>
      <c r="O81">
        <v>10000</v>
      </c>
      <c r="S81" t="s">
        <v>14</v>
      </c>
      <c r="T81">
        <v>0</v>
      </c>
      <c r="U81">
        <v>10000</v>
      </c>
      <c r="Y81" t="s">
        <v>14</v>
      </c>
    </row>
    <row r="82" spans="1:25" x14ac:dyDescent="0.35">
      <c r="A82" t="s">
        <v>46</v>
      </c>
      <c r="B82" t="s">
        <v>209</v>
      </c>
      <c r="C82" t="s">
        <v>218</v>
      </c>
      <c r="D82" t="s">
        <v>48</v>
      </c>
      <c r="E82" t="s">
        <v>49</v>
      </c>
      <c r="F82" t="s">
        <v>50</v>
      </c>
      <c r="G82" s="2">
        <v>18.944742420000001</v>
      </c>
      <c r="H82" s="2">
        <v>72.950074349999994</v>
      </c>
      <c r="I82">
        <v>10000</v>
      </c>
      <c r="J82" s="3">
        <v>1875.956183</v>
      </c>
      <c r="K82" s="1"/>
      <c r="L82" s="1">
        <v>4.1305600000000002E-4</v>
      </c>
      <c r="N82">
        <v>0</v>
      </c>
      <c r="O82">
        <v>10000</v>
      </c>
      <c r="S82" t="s">
        <v>14</v>
      </c>
      <c r="T82">
        <v>0</v>
      </c>
      <c r="U82">
        <v>10000</v>
      </c>
      <c r="Y82" t="s">
        <v>14</v>
      </c>
    </row>
    <row r="83" spans="1:25" x14ac:dyDescent="0.35">
      <c r="A83" t="s">
        <v>51</v>
      </c>
      <c r="B83" t="s">
        <v>209</v>
      </c>
      <c r="C83" t="s">
        <v>219</v>
      </c>
      <c r="D83" t="s">
        <v>53</v>
      </c>
      <c r="E83" t="s">
        <v>54</v>
      </c>
      <c r="F83" t="s">
        <v>50</v>
      </c>
      <c r="G83" s="2">
        <v>22.256499399999999</v>
      </c>
      <c r="H83" s="2">
        <v>91.784941779999997</v>
      </c>
      <c r="I83">
        <v>10000</v>
      </c>
      <c r="J83" s="3">
        <v>1875.956183</v>
      </c>
      <c r="K83" s="1"/>
      <c r="L83" s="1">
        <v>4.1305600000000002E-4</v>
      </c>
      <c r="N83">
        <v>0</v>
      </c>
      <c r="O83">
        <v>10000</v>
      </c>
      <c r="S83" t="s">
        <v>14</v>
      </c>
      <c r="T83">
        <v>0</v>
      </c>
      <c r="U83">
        <v>10000</v>
      </c>
      <c r="Y83" t="s">
        <v>14</v>
      </c>
    </row>
    <row r="84" spans="1:25" x14ac:dyDescent="0.35">
      <c r="A84" t="s">
        <v>55</v>
      </c>
      <c r="B84" t="s">
        <v>209</v>
      </c>
      <c r="C84" t="s">
        <v>220</v>
      </c>
      <c r="D84" t="s">
        <v>57</v>
      </c>
      <c r="E84" t="s">
        <v>58</v>
      </c>
      <c r="F84" t="s">
        <v>59</v>
      </c>
      <c r="G84" s="2">
        <v>1.2924510250000001</v>
      </c>
      <c r="H84" s="2">
        <v>103.63954649999999</v>
      </c>
      <c r="I84">
        <v>10000</v>
      </c>
      <c r="J84" s="3">
        <v>1875.956183</v>
      </c>
      <c r="K84" s="1"/>
      <c r="L84" s="1">
        <v>4.1305600000000002E-4</v>
      </c>
      <c r="N84">
        <v>0</v>
      </c>
      <c r="O84">
        <v>10000</v>
      </c>
      <c r="S84" t="s">
        <v>14</v>
      </c>
      <c r="T84">
        <v>0</v>
      </c>
      <c r="U84">
        <v>10000</v>
      </c>
      <c r="Y84" t="s">
        <v>14</v>
      </c>
    </row>
    <row r="85" spans="1:25" x14ac:dyDescent="0.35">
      <c r="A85" t="s">
        <v>60</v>
      </c>
      <c r="B85" t="s">
        <v>209</v>
      </c>
      <c r="C85" t="s">
        <v>221</v>
      </c>
      <c r="D85" t="s">
        <v>62</v>
      </c>
      <c r="E85" t="s">
        <v>63</v>
      </c>
      <c r="F85" t="s">
        <v>59</v>
      </c>
      <c r="G85" s="2">
        <v>-0.88613326299999995</v>
      </c>
      <c r="H85" s="2">
        <v>131.27111149999999</v>
      </c>
      <c r="I85">
        <v>10000</v>
      </c>
      <c r="J85" s="3">
        <v>1875.956183</v>
      </c>
      <c r="K85" s="1"/>
      <c r="L85" s="1">
        <v>4.1305600000000002E-4</v>
      </c>
      <c r="N85">
        <v>0</v>
      </c>
      <c r="O85">
        <v>10000</v>
      </c>
      <c r="S85" t="s">
        <v>14</v>
      </c>
      <c r="T85">
        <v>0</v>
      </c>
      <c r="U85">
        <v>10000</v>
      </c>
      <c r="Y85" t="s">
        <v>14</v>
      </c>
    </row>
    <row r="86" spans="1:25" x14ac:dyDescent="0.35">
      <c r="A86" t="s">
        <v>64</v>
      </c>
      <c r="B86" t="s">
        <v>209</v>
      </c>
      <c r="C86" t="s">
        <v>222</v>
      </c>
      <c r="D86" t="s">
        <v>66</v>
      </c>
      <c r="E86" t="s">
        <v>67</v>
      </c>
      <c r="F86" t="s">
        <v>68</v>
      </c>
      <c r="G86" s="2">
        <v>31.331849340000002</v>
      </c>
      <c r="H86" s="2">
        <v>121.63780029999999</v>
      </c>
      <c r="I86">
        <v>10000</v>
      </c>
      <c r="J86" s="3">
        <v>1875.956183</v>
      </c>
      <c r="K86" s="1"/>
      <c r="L86" s="1">
        <v>4.1305600000000002E-4</v>
      </c>
      <c r="N86">
        <v>0</v>
      </c>
      <c r="O86">
        <v>10000</v>
      </c>
      <c r="S86" t="s">
        <v>14</v>
      </c>
      <c r="T86">
        <v>0</v>
      </c>
      <c r="U86">
        <v>10000</v>
      </c>
      <c r="Y86" t="s">
        <v>14</v>
      </c>
    </row>
    <row r="87" spans="1:25" x14ac:dyDescent="0.35">
      <c r="A87" t="s">
        <v>69</v>
      </c>
      <c r="B87" t="s">
        <v>209</v>
      </c>
      <c r="C87" t="s">
        <v>223</v>
      </c>
      <c r="D87" t="s">
        <v>71</v>
      </c>
      <c r="E87" t="s">
        <v>72</v>
      </c>
      <c r="F87" t="s">
        <v>68</v>
      </c>
      <c r="G87" s="2">
        <v>35.477499450000003</v>
      </c>
      <c r="H87" s="2">
        <v>139.67820470000001</v>
      </c>
      <c r="I87">
        <v>10000</v>
      </c>
      <c r="J87" s="3">
        <v>1875.956183</v>
      </c>
      <c r="K87" s="1"/>
      <c r="L87" s="1">
        <v>4.1305600000000002E-4</v>
      </c>
      <c r="N87">
        <v>0</v>
      </c>
      <c r="O87">
        <v>10000</v>
      </c>
      <c r="S87" t="s">
        <v>14</v>
      </c>
      <c r="T87">
        <v>0</v>
      </c>
      <c r="U87">
        <v>10000</v>
      </c>
      <c r="Y87" t="s">
        <v>14</v>
      </c>
    </row>
    <row r="88" spans="1:25" x14ac:dyDescent="0.35">
      <c r="A88" t="s">
        <v>73</v>
      </c>
      <c r="B88" t="s">
        <v>209</v>
      </c>
      <c r="C88" t="s">
        <v>224</v>
      </c>
      <c r="D88" t="s">
        <v>75</v>
      </c>
      <c r="E88" t="s">
        <v>76</v>
      </c>
      <c r="F88" t="s">
        <v>59</v>
      </c>
      <c r="G88" s="2">
        <v>20.71420444</v>
      </c>
      <c r="H88" s="2">
        <v>106.7809084</v>
      </c>
      <c r="I88">
        <v>10000</v>
      </c>
      <c r="J88" s="3">
        <v>1875.956183</v>
      </c>
      <c r="K88" s="1"/>
      <c r="L88" s="1">
        <v>4.1305600000000002E-4</v>
      </c>
      <c r="N88">
        <v>0</v>
      </c>
      <c r="O88">
        <v>10000</v>
      </c>
      <c r="S88" t="s">
        <v>14</v>
      </c>
      <c r="T88">
        <v>0</v>
      </c>
      <c r="U88">
        <v>10000</v>
      </c>
      <c r="Y88" t="s">
        <v>14</v>
      </c>
    </row>
    <row r="89" spans="1:25" x14ac:dyDescent="0.35">
      <c r="A89" t="s">
        <v>77</v>
      </c>
      <c r="B89" t="s">
        <v>209</v>
      </c>
      <c r="C89" t="s">
        <v>225</v>
      </c>
      <c r="D89" t="s">
        <v>79</v>
      </c>
      <c r="E89" t="s">
        <v>80</v>
      </c>
      <c r="F89" t="s">
        <v>81</v>
      </c>
      <c r="G89" s="2">
        <v>-34.453054180000002</v>
      </c>
      <c r="H89" s="2">
        <v>150.89914529999999</v>
      </c>
      <c r="I89">
        <v>10000</v>
      </c>
      <c r="J89" s="3">
        <v>1875.956183</v>
      </c>
      <c r="K89" s="1"/>
      <c r="L89" s="1">
        <v>4.1305600000000002E-4</v>
      </c>
      <c r="N89">
        <v>0</v>
      </c>
      <c r="O89">
        <v>10000</v>
      </c>
      <c r="S89" t="s">
        <v>14</v>
      </c>
      <c r="T89">
        <v>0</v>
      </c>
      <c r="U89">
        <v>10000</v>
      </c>
      <c r="Y89" t="s">
        <v>14</v>
      </c>
    </row>
    <row r="90" spans="1:25" x14ac:dyDescent="0.35">
      <c r="A90" t="s">
        <v>82</v>
      </c>
      <c r="B90" t="s">
        <v>209</v>
      </c>
      <c r="C90" t="s">
        <v>226</v>
      </c>
      <c r="D90" t="s">
        <v>84</v>
      </c>
      <c r="E90" t="s">
        <v>85</v>
      </c>
      <c r="F90" t="s">
        <v>86</v>
      </c>
      <c r="G90" s="2">
        <v>37.805478909999998</v>
      </c>
      <c r="H90" s="2">
        <v>-122.31633100000001</v>
      </c>
      <c r="I90">
        <v>10000</v>
      </c>
      <c r="J90" s="3">
        <v>1875.956183</v>
      </c>
      <c r="K90" s="1"/>
      <c r="L90" s="1">
        <v>4.1305600000000002E-4</v>
      </c>
      <c r="N90">
        <v>0</v>
      </c>
      <c r="O90">
        <v>10000</v>
      </c>
      <c r="S90" t="s">
        <v>14</v>
      </c>
      <c r="T90">
        <v>0</v>
      </c>
      <c r="U90">
        <v>10000</v>
      </c>
      <c r="Y90" t="s">
        <v>14</v>
      </c>
    </row>
    <row r="91" spans="1:25" x14ac:dyDescent="0.35">
      <c r="A91" t="s">
        <v>87</v>
      </c>
      <c r="B91" t="s">
        <v>209</v>
      </c>
      <c r="C91" t="s">
        <v>227</v>
      </c>
      <c r="D91" t="s">
        <v>89</v>
      </c>
      <c r="E91" t="s">
        <v>90</v>
      </c>
      <c r="F91" t="s">
        <v>86</v>
      </c>
      <c r="G91" s="2">
        <v>38.350882130000002</v>
      </c>
      <c r="H91" s="2">
        <v>-76.411079920000006</v>
      </c>
      <c r="I91">
        <v>10000</v>
      </c>
      <c r="J91" s="3">
        <v>1875.956183</v>
      </c>
      <c r="K91" s="1"/>
      <c r="L91" s="1">
        <v>4.1305600000000002E-4</v>
      </c>
      <c r="N91">
        <v>0</v>
      </c>
      <c r="O91">
        <v>10000</v>
      </c>
      <c r="S91" t="s">
        <v>14</v>
      </c>
      <c r="T91">
        <v>0</v>
      </c>
      <c r="U91">
        <v>10000</v>
      </c>
      <c r="Y91" t="s">
        <v>14</v>
      </c>
    </row>
    <row r="92" spans="1:25" x14ac:dyDescent="0.35">
      <c r="A92" t="s">
        <v>91</v>
      </c>
      <c r="B92" t="s">
        <v>209</v>
      </c>
      <c r="C92" t="s">
        <v>228</v>
      </c>
      <c r="D92" t="s">
        <v>93</v>
      </c>
      <c r="E92" t="s">
        <v>94</v>
      </c>
      <c r="F92" t="s">
        <v>86</v>
      </c>
      <c r="G92" s="2">
        <v>30.27045948</v>
      </c>
      <c r="H92" s="2">
        <v>-89.391982049999996</v>
      </c>
      <c r="I92">
        <v>10000</v>
      </c>
      <c r="J92" s="3">
        <v>1875.956183</v>
      </c>
      <c r="K92" s="1"/>
      <c r="L92" s="1">
        <v>4.1305600000000002E-4</v>
      </c>
      <c r="N92">
        <v>0</v>
      </c>
      <c r="O92">
        <v>10000</v>
      </c>
      <c r="S92" t="s">
        <v>14</v>
      </c>
      <c r="T92">
        <v>0</v>
      </c>
      <c r="U92">
        <v>10000</v>
      </c>
      <c r="Y92" t="s">
        <v>14</v>
      </c>
    </row>
    <row r="93" spans="1:25" x14ac:dyDescent="0.35">
      <c r="A93" t="s">
        <v>95</v>
      </c>
      <c r="B93" t="s">
        <v>209</v>
      </c>
      <c r="C93" t="s">
        <v>229</v>
      </c>
      <c r="D93" t="s">
        <v>97</v>
      </c>
      <c r="E93" t="s">
        <v>98</v>
      </c>
      <c r="F93" t="s">
        <v>99</v>
      </c>
      <c r="G93" s="2">
        <v>18.155675850000002</v>
      </c>
      <c r="H93" s="2">
        <v>-94.536118009999996</v>
      </c>
      <c r="I93">
        <v>10000</v>
      </c>
      <c r="J93" s="3">
        <v>1875.956183</v>
      </c>
      <c r="K93" s="1"/>
      <c r="L93" s="1">
        <v>4.1305600000000002E-4</v>
      </c>
      <c r="N93">
        <v>0</v>
      </c>
      <c r="O93">
        <v>10000</v>
      </c>
      <c r="S93" t="s">
        <v>14</v>
      </c>
      <c r="T93">
        <v>0</v>
      </c>
      <c r="U93">
        <v>10000</v>
      </c>
      <c r="Y93" t="s">
        <v>14</v>
      </c>
    </row>
    <row r="94" spans="1:25" x14ac:dyDescent="0.35">
      <c r="A94" t="s">
        <v>100</v>
      </c>
      <c r="B94" t="s">
        <v>209</v>
      </c>
      <c r="C94" t="s">
        <v>230</v>
      </c>
      <c r="D94" t="s">
        <v>102</v>
      </c>
      <c r="E94" t="s">
        <v>103</v>
      </c>
      <c r="F94" t="s">
        <v>99</v>
      </c>
      <c r="G94" s="2">
        <v>12.20558819</v>
      </c>
      <c r="H94" s="2">
        <v>-86.761905609999999</v>
      </c>
      <c r="I94">
        <v>10000</v>
      </c>
      <c r="J94" s="3">
        <v>1875.956183</v>
      </c>
      <c r="K94" s="1"/>
      <c r="L94" s="1">
        <v>4.1305600000000002E-4</v>
      </c>
      <c r="N94">
        <v>0</v>
      </c>
      <c r="O94">
        <v>10000</v>
      </c>
      <c r="S94" t="s">
        <v>14</v>
      </c>
      <c r="T94">
        <v>0</v>
      </c>
      <c r="U94">
        <v>10000</v>
      </c>
      <c r="Y94" t="s">
        <v>14</v>
      </c>
    </row>
    <row r="95" spans="1:25" x14ac:dyDescent="0.35">
      <c r="A95" t="s">
        <v>104</v>
      </c>
      <c r="B95" t="s">
        <v>209</v>
      </c>
      <c r="C95" t="s">
        <v>231</v>
      </c>
      <c r="D95" t="s">
        <v>106</v>
      </c>
      <c r="E95" t="s">
        <v>107</v>
      </c>
      <c r="F95" t="s">
        <v>108</v>
      </c>
      <c r="G95" s="2">
        <v>18.423848960000001</v>
      </c>
      <c r="H95" s="2">
        <v>-69.633278090000005</v>
      </c>
      <c r="I95">
        <v>10000</v>
      </c>
      <c r="J95" s="3">
        <v>1875.956183</v>
      </c>
      <c r="K95" s="1"/>
      <c r="L95" s="1">
        <v>4.1305600000000002E-4</v>
      </c>
      <c r="N95">
        <v>0</v>
      </c>
      <c r="O95">
        <v>10000</v>
      </c>
      <c r="S95" t="s">
        <v>14</v>
      </c>
      <c r="T95">
        <v>0</v>
      </c>
      <c r="U95">
        <v>10000</v>
      </c>
      <c r="Y95" t="s">
        <v>14</v>
      </c>
    </row>
    <row r="96" spans="1:25" x14ac:dyDescent="0.35">
      <c r="A96" t="s">
        <v>109</v>
      </c>
      <c r="B96" t="s">
        <v>209</v>
      </c>
      <c r="C96" t="s">
        <v>232</v>
      </c>
      <c r="D96" t="s">
        <v>111</v>
      </c>
      <c r="E96" t="s">
        <v>112</v>
      </c>
      <c r="F96" t="s">
        <v>113</v>
      </c>
      <c r="G96" s="2">
        <v>10.183118159999999</v>
      </c>
      <c r="H96" s="2">
        <v>-61.6857033</v>
      </c>
      <c r="I96">
        <v>10000</v>
      </c>
      <c r="J96" s="3">
        <v>1875.956183</v>
      </c>
      <c r="K96" s="1"/>
      <c r="L96" s="1">
        <v>4.1305600000000002E-4</v>
      </c>
      <c r="N96">
        <v>0</v>
      </c>
      <c r="O96">
        <v>10000</v>
      </c>
      <c r="S96" t="s">
        <v>14</v>
      </c>
      <c r="T96">
        <v>0</v>
      </c>
      <c r="U96">
        <v>10000</v>
      </c>
      <c r="Y96" t="s">
        <v>14</v>
      </c>
    </row>
    <row r="97" spans="1:25" x14ac:dyDescent="0.35">
      <c r="A97" t="s">
        <v>114</v>
      </c>
      <c r="B97" t="s">
        <v>209</v>
      </c>
      <c r="C97" t="s">
        <v>233</v>
      </c>
      <c r="D97" t="s">
        <v>116</v>
      </c>
      <c r="E97" t="s">
        <v>117</v>
      </c>
      <c r="F97" t="s">
        <v>113</v>
      </c>
      <c r="G97" s="2">
        <v>-22.95599094</v>
      </c>
      <c r="H97" s="2">
        <v>-43.05571612</v>
      </c>
      <c r="I97">
        <v>10000</v>
      </c>
      <c r="J97" s="3">
        <v>1875.956183</v>
      </c>
      <c r="K97" s="1"/>
      <c r="L97" s="1">
        <v>4.1305600000000002E-4</v>
      </c>
      <c r="N97">
        <v>0</v>
      </c>
      <c r="O97">
        <v>10000</v>
      </c>
      <c r="S97" t="s">
        <v>14</v>
      </c>
      <c r="T97">
        <v>0</v>
      </c>
      <c r="U97">
        <v>10000</v>
      </c>
      <c r="Y97" t="s">
        <v>14</v>
      </c>
    </row>
    <row r="98" spans="1:25" x14ac:dyDescent="0.35">
      <c r="A98" t="s">
        <v>118</v>
      </c>
      <c r="B98" t="s">
        <v>209</v>
      </c>
      <c r="C98" t="s">
        <v>234</v>
      </c>
      <c r="D98" t="s">
        <v>120</v>
      </c>
      <c r="E98" t="s">
        <v>121</v>
      </c>
      <c r="F98" t="s">
        <v>113</v>
      </c>
      <c r="G98" s="2">
        <v>-38.78344354</v>
      </c>
      <c r="H98" s="2">
        <v>-62.285329240000003</v>
      </c>
      <c r="I98">
        <v>10000</v>
      </c>
      <c r="J98" s="3">
        <v>1875.956183</v>
      </c>
      <c r="K98" s="1"/>
      <c r="L98" s="1">
        <v>4.1305600000000002E-4</v>
      </c>
      <c r="N98">
        <v>0</v>
      </c>
      <c r="O98">
        <v>10000</v>
      </c>
      <c r="S98" t="s">
        <v>14</v>
      </c>
      <c r="T98">
        <v>0</v>
      </c>
      <c r="U98">
        <v>10000</v>
      </c>
      <c r="Y98" t="s">
        <v>14</v>
      </c>
    </row>
    <row r="99" spans="1:25" x14ac:dyDescent="0.35">
      <c r="A99" t="s">
        <v>122</v>
      </c>
      <c r="B99" t="s">
        <v>209</v>
      </c>
      <c r="C99" t="s">
        <v>235</v>
      </c>
      <c r="D99" t="s">
        <v>124</v>
      </c>
      <c r="E99" t="s">
        <v>125</v>
      </c>
      <c r="F99" t="s">
        <v>126</v>
      </c>
      <c r="G99" s="2">
        <v>-36.744015390000001</v>
      </c>
      <c r="H99" s="2">
        <v>-73.124998890000001</v>
      </c>
      <c r="I99">
        <v>10000</v>
      </c>
      <c r="J99" s="3">
        <v>1875.956183</v>
      </c>
      <c r="K99" s="1"/>
      <c r="L99" s="1">
        <v>4.1305600000000002E-4</v>
      </c>
      <c r="N99">
        <v>0</v>
      </c>
      <c r="O99">
        <v>10000</v>
      </c>
      <c r="S99" t="s">
        <v>14</v>
      </c>
      <c r="T99">
        <v>0</v>
      </c>
      <c r="U99">
        <v>10000</v>
      </c>
      <c r="Y99" t="s">
        <v>14</v>
      </c>
    </row>
    <row r="100" spans="1:25" x14ac:dyDescent="0.35">
      <c r="A100" t="s">
        <v>127</v>
      </c>
      <c r="B100" t="s">
        <v>209</v>
      </c>
      <c r="C100" t="s">
        <v>236</v>
      </c>
      <c r="D100" t="s">
        <v>129</v>
      </c>
      <c r="E100" t="s">
        <v>130</v>
      </c>
      <c r="F100" t="s">
        <v>126</v>
      </c>
      <c r="G100" s="2">
        <v>-11.81733442</v>
      </c>
      <c r="H100" s="2">
        <v>-77.17339115</v>
      </c>
      <c r="I100">
        <v>10000</v>
      </c>
      <c r="J100" s="3">
        <v>1875.956183</v>
      </c>
      <c r="K100" s="1"/>
      <c r="L100" s="1">
        <v>4.1305600000000002E-4</v>
      </c>
      <c r="N100">
        <v>0</v>
      </c>
      <c r="O100">
        <v>10000</v>
      </c>
      <c r="S100" t="s">
        <v>14</v>
      </c>
      <c r="T100">
        <v>0</v>
      </c>
      <c r="U100">
        <v>10000</v>
      </c>
      <c r="Y100" t="s">
        <v>14</v>
      </c>
    </row>
    <row r="101" spans="1:25" x14ac:dyDescent="0.35">
      <c r="A101" t="s">
        <v>131</v>
      </c>
      <c r="B101" t="s">
        <v>209</v>
      </c>
      <c r="C101" t="s">
        <v>237</v>
      </c>
      <c r="D101" t="s">
        <v>133</v>
      </c>
      <c r="E101" t="s">
        <v>134</v>
      </c>
      <c r="F101" t="s">
        <v>135</v>
      </c>
      <c r="G101" s="2">
        <v>36.885833669999997</v>
      </c>
      <c r="H101" s="2">
        <v>6.9043777879999997</v>
      </c>
      <c r="I101">
        <v>10000</v>
      </c>
      <c r="J101" s="3">
        <v>1875.956183</v>
      </c>
      <c r="K101" s="1"/>
      <c r="L101" s="1">
        <v>4.1305600000000002E-4</v>
      </c>
      <c r="N101">
        <v>0</v>
      </c>
      <c r="O101">
        <v>10000</v>
      </c>
      <c r="S101" t="s">
        <v>14</v>
      </c>
      <c r="T101">
        <v>0</v>
      </c>
      <c r="U101">
        <v>10000</v>
      </c>
      <c r="Y101" t="s">
        <v>14</v>
      </c>
    </row>
    <row r="102" spans="1:25" x14ac:dyDescent="0.35">
      <c r="A102" t="s">
        <v>136</v>
      </c>
      <c r="B102" t="s">
        <v>209</v>
      </c>
      <c r="C102" t="s">
        <v>238</v>
      </c>
      <c r="D102" t="s">
        <v>138</v>
      </c>
      <c r="E102" t="s">
        <v>139</v>
      </c>
      <c r="F102" t="s">
        <v>140</v>
      </c>
      <c r="G102" s="2">
        <v>14.73659842</v>
      </c>
      <c r="H102" s="2">
        <v>-17.481210319999999</v>
      </c>
      <c r="I102">
        <v>10000</v>
      </c>
      <c r="J102" s="3">
        <v>1875.956183</v>
      </c>
      <c r="K102" s="1"/>
      <c r="L102" s="1">
        <v>4.1305600000000002E-4</v>
      </c>
      <c r="N102">
        <v>0</v>
      </c>
      <c r="O102">
        <v>10000</v>
      </c>
      <c r="S102" t="s">
        <v>14</v>
      </c>
      <c r="T102">
        <v>0</v>
      </c>
      <c r="U102">
        <v>10000</v>
      </c>
      <c r="Y102" t="s">
        <v>14</v>
      </c>
    </row>
    <row r="103" spans="1:25" x14ac:dyDescent="0.35">
      <c r="A103" t="s">
        <v>141</v>
      </c>
      <c r="B103" t="s">
        <v>209</v>
      </c>
      <c r="C103" t="s">
        <v>239</v>
      </c>
      <c r="D103" t="s">
        <v>143</v>
      </c>
      <c r="E103" t="s">
        <v>144</v>
      </c>
      <c r="F103" t="s">
        <v>140</v>
      </c>
      <c r="G103" s="2">
        <v>6.4294702499999996</v>
      </c>
      <c r="H103" s="2">
        <v>3.4963682029999998</v>
      </c>
      <c r="I103">
        <v>10000</v>
      </c>
      <c r="J103" s="3">
        <v>1875.956183</v>
      </c>
      <c r="K103" s="1"/>
      <c r="L103" s="1">
        <v>4.1305600000000002E-4</v>
      </c>
      <c r="N103">
        <v>0</v>
      </c>
      <c r="O103">
        <v>10000</v>
      </c>
      <c r="S103" t="s">
        <v>14</v>
      </c>
      <c r="T103">
        <v>0</v>
      </c>
      <c r="U103">
        <v>10000</v>
      </c>
      <c r="Y103" t="s">
        <v>14</v>
      </c>
    </row>
    <row r="104" spans="1:25" x14ac:dyDescent="0.35">
      <c r="A104" t="s">
        <v>145</v>
      </c>
      <c r="B104" t="s">
        <v>209</v>
      </c>
      <c r="C104" t="s">
        <v>240</v>
      </c>
      <c r="D104" t="s">
        <v>147</v>
      </c>
      <c r="E104" t="s">
        <v>148</v>
      </c>
      <c r="F104" t="s">
        <v>149</v>
      </c>
      <c r="G104" s="2">
        <v>-6.118802198</v>
      </c>
      <c r="H104" s="2">
        <v>12.33208099</v>
      </c>
      <c r="I104">
        <v>10000</v>
      </c>
      <c r="J104" s="3">
        <v>1875.956183</v>
      </c>
      <c r="K104" s="1"/>
      <c r="L104" s="1">
        <v>4.1305600000000002E-4</v>
      </c>
      <c r="N104">
        <v>0</v>
      </c>
      <c r="O104">
        <v>10000</v>
      </c>
      <c r="S104" t="s">
        <v>14</v>
      </c>
      <c r="T104">
        <v>0</v>
      </c>
      <c r="U104">
        <v>10000</v>
      </c>
      <c r="Y104" t="s">
        <v>14</v>
      </c>
    </row>
    <row r="105" spans="1:25" x14ac:dyDescent="0.35">
      <c r="A105" t="s">
        <v>150</v>
      </c>
      <c r="B105" t="s">
        <v>209</v>
      </c>
      <c r="C105" t="s">
        <v>241</v>
      </c>
      <c r="D105" t="s">
        <v>152</v>
      </c>
      <c r="E105" t="s">
        <v>153</v>
      </c>
      <c r="F105" t="s">
        <v>154</v>
      </c>
      <c r="G105" s="2">
        <v>-33.731549340000001</v>
      </c>
      <c r="H105" s="2">
        <v>18.4458488</v>
      </c>
      <c r="I105">
        <v>10000</v>
      </c>
      <c r="J105" s="3">
        <v>1875.956183</v>
      </c>
      <c r="K105" s="1"/>
      <c r="L105" s="1">
        <v>4.1305600000000002E-4</v>
      </c>
      <c r="N105">
        <v>0</v>
      </c>
      <c r="O105">
        <v>10000</v>
      </c>
      <c r="S105" t="s">
        <v>14</v>
      </c>
      <c r="T105">
        <v>0</v>
      </c>
      <c r="U105">
        <v>10000</v>
      </c>
      <c r="Y105" t="s">
        <v>14</v>
      </c>
    </row>
    <row r="106" spans="1:25" x14ac:dyDescent="0.35">
      <c r="A106" t="s">
        <v>155</v>
      </c>
      <c r="B106" t="s">
        <v>209</v>
      </c>
      <c r="C106" t="s">
        <v>242</v>
      </c>
      <c r="D106" t="s">
        <v>157</v>
      </c>
      <c r="E106" t="s">
        <v>158</v>
      </c>
      <c r="F106" t="s">
        <v>159</v>
      </c>
      <c r="G106" s="2">
        <v>-9.9692840890000003</v>
      </c>
      <c r="H106" s="2">
        <v>39.704937809999997</v>
      </c>
      <c r="I106">
        <v>10000</v>
      </c>
      <c r="J106" s="3">
        <v>1875.956183</v>
      </c>
      <c r="K106" s="1"/>
      <c r="L106" s="1">
        <v>4.1305600000000002E-4</v>
      </c>
      <c r="N106">
        <v>0</v>
      </c>
      <c r="O106">
        <v>10000</v>
      </c>
      <c r="S106" t="s">
        <v>14</v>
      </c>
      <c r="T106">
        <v>0</v>
      </c>
      <c r="U106">
        <v>10000</v>
      </c>
      <c r="Y106" t="s">
        <v>14</v>
      </c>
    </row>
    <row r="107" spans="1:25" x14ac:dyDescent="0.35">
      <c r="A107" t="s">
        <v>160</v>
      </c>
      <c r="B107" t="s">
        <v>209</v>
      </c>
      <c r="C107" t="s">
        <v>243</v>
      </c>
      <c r="D107" t="s">
        <v>162</v>
      </c>
      <c r="E107" t="s">
        <v>163</v>
      </c>
      <c r="F107" t="s">
        <v>135</v>
      </c>
      <c r="G107" s="2">
        <v>29.916288659999999</v>
      </c>
      <c r="H107" s="2">
        <v>32.449177310000003</v>
      </c>
      <c r="I107">
        <v>10000</v>
      </c>
      <c r="J107" s="3">
        <v>1875.956183</v>
      </c>
      <c r="K107" s="1"/>
      <c r="L107" s="1">
        <v>4.1305600000000002E-4</v>
      </c>
      <c r="N107">
        <v>0</v>
      </c>
      <c r="O107">
        <v>10000</v>
      </c>
      <c r="S107" t="s">
        <v>14</v>
      </c>
      <c r="T107">
        <v>0</v>
      </c>
      <c r="U107">
        <v>10000</v>
      </c>
      <c r="Y107" t="s">
        <v>14</v>
      </c>
    </row>
    <row r="108" spans="1:25" x14ac:dyDescent="0.35">
      <c r="A108" t="s">
        <v>164</v>
      </c>
      <c r="B108" t="s">
        <v>209</v>
      </c>
      <c r="C108" t="s">
        <v>244</v>
      </c>
      <c r="D108" t="s">
        <v>166</v>
      </c>
      <c r="E108" t="s">
        <v>167</v>
      </c>
      <c r="F108" t="s">
        <v>86</v>
      </c>
      <c r="G108" s="2">
        <v>19.735625450000001</v>
      </c>
      <c r="H108" s="2">
        <v>-156.01238409999999</v>
      </c>
      <c r="I108">
        <v>10000</v>
      </c>
      <c r="J108" s="3">
        <v>1875.956183</v>
      </c>
      <c r="K108" s="1"/>
      <c r="L108" s="1">
        <v>4.1305600000000002E-4</v>
      </c>
      <c r="N108">
        <v>0</v>
      </c>
      <c r="O108">
        <v>10000</v>
      </c>
      <c r="S108" t="s">
        <v>14</v>
      </c>
      <c r="T108">
        <v>0</v>
      </c>
      <c r="U108">
        <v>10000</v>
      </c>
      <c r="Y108" t="s">
        <v>14</v>
      </c>
    </row>
    <row r="109" spans="1:25" x14ac:dyDescent="0.35">
      <c r="A109" t="s">
        <v>168</v>
      </c>
      <c r="B109" t="s">
        <v>209</v>
      </c>
      <c r="C109" t="s">
        <v>245</v>
      </c>
      <c r="D109" t="s">
        <v>170</v>
      </c>
      <c r="E109" t="s">
        <v>171</v>
      </c>
      <c r="F109" t="s">
        <v>81</v>
      </c>
      <c r="G109" s="2">
        <v>-21.80043045</v>
      </c>
      <c r="H109" s="2">
        <v>114.8019882</v>
      </c>
      <c r="I109">
        <v>10000</v>
      </c>
      <c r="J109" s="3">
        <v>1875.956183</v>
      </c>
      <c r="K109" s="1"/>
      <c r="L109" s="1">
        <v>4.1305600000000002E-4</v>
      </c>
      <c r="N109">
        <v>0</v>
      </c>
      <c r="O109">
        <v>10000</v>
      </c>
      <c r="S109" t="s">
        <v>14</v>
      </c>
      <c r="T109">
        <v>0</v>
      </c>
      <c r="U109">
        <v>10000</v>
      </c>
      <c r="Y109" t="s">
        <v>14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proposed_h2_terminals H2(liqu.)</vt:lpstr>
      <vt:lpstr>proposed_h2_terminals NH3</vt:lpstr>
      <vt:lpstr>proposed_h2_terminals CH3OH</vt:lpstr>
      <vt:lpstr>Tabelle1</vt:lpstr>
      <vt:lpstr>terminals_backup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Oliver Linsel</cp:lastModifiedBy>
  <dcterms:created xsi:type="dcterms:W3CDTF">2023-07-19T17:18:23Z</dcterms:created>
  <dcterms:modified xsi:type="dcterms:W3CDTF">2023-08-02T09:14:35Z</dcterms:modified>
</cp:coreProperties>
</file>