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spineProjects\git\steam\Data\WACC\Update_ERP\"/>
    </mc:Choice>
  </mc:AlternateContent>
  <xr:revisionPtr revIDLastSave="0" documentId="13_ncr:1_{3FA0C32F-ADED-4877-BBAA-9FB159EC8360}" xr6:coauthVersionLast="47" xr6:coauthVersionMax="47" xr10:uidLastSave="{00000000-0000-0000-0000-000000000000}"/>
  <bookViews>
    <workbookView xWindow="-120" yWindow="-120" windowWidth="29040" windowHeight="15720" tabRatio="500" xr2:uid="{6D727834-377C-44B0-9D17-790957F73F30}"/>
  </bookViews>
  <sheets>
    <sheet name="Industry Averages" sheetId="1" r:id="rId1"/>
    <sheet name="Variables &amp; FAQ" sheetId="2" r:id="rId2"/>
  </sheets>
  <definedNames>
    <definedName name="_xlnm.Print_Titles" localSheetId="0">'Industry Averages'!$19:$19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H28" i="1"/>
  <c r="E28" i="1"/>
  <c r="L28" i="1" s="1"/>
  <c r="H20" i="1"/>
  <c r="J20" i="1" s="1"/>
  <c r="E20" i="1"/>
  <c r="K24" i="1"/>
  <c r="K23" i="1"/>
  <c r="K22" i="1"/>
  <c r="K21" i="1"/>
  <c r="E22" i="1"/>
  <c r="H22" i="1"/>
  <c r="J22" i="1" s="1"/>
  <c r="E24" i="1"/>
  <c r="E21" i="1"/>
  <c r="H29" i="1"/>
  <c r="J29" i="1" s="1"/>
  <c r="K30" i="1"/>
  <c r="K29" i="1"/>
  <c r="K27" i="1"/>
  <c r="K26" i="1"/>
  <c r="K20" i="1"/>
  <c r="H30" i="1"/>
  <c r="J30" i="1" s="1"/>
  <c r="H26" i="1"/>
  <c r="J26" i="1" s="1"/>
  <c r="H24" i="1"/>
  <c r="J24" i="1" s="1"/>
  <c r="H21" i="1"/>
  <c r="J21" i="1" s="1"/>
  <c r="E30" i="1"/>
  <c r="E29" i="1"/>
  <c r="E27" i="1"/>
  <c r="E26" i="1"/>
  <c r="E23" i="1"/>
  <c r="H23" i="1"/>
  <c r="J23" i="1" s="1"/>
  <c r="H27" i="1"/>
  <c r="J27" i="1" s="1"/>
  <c r="L20" i="1" l="1"/>
  <c r="L27" i="1"/>
  <c r="L29" i="1"/>
  <c r="L26" i="1"/>
  <c r="L23" i="1"/>
  <c r="L22" i="1"/>
  <c r="L30" i="1"/>
  <c r="L24" i="1"/>
  <c r="L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tc={C3BD0E48-5CE0-4F74-B712-F413A87E7370}</author>
    <author>tc={D3C4ED16-CCDA-41C1-BF20-3B5C308C720D}</author>
    <author>tc={89EF43F9-721C-41B5-BCBA-BD83F7738721}</author>
    <author>tc={593F8F1F-3CF2-4D57-BD66-B800D553C522}</author>
  </authors>
  <commentList>
    <comment ref="D10" authorId="0" shapeId="0" xr:uid="{C3BD0E48-5CE0-4F74-B712-F413A87E73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Enter Country Equity Risk Premium</t>
      </text>
    </comment>
    <comment ref="D11" authorId="1" shapeId="0" xr:uid="{D3C4ED16-CCDA-41C1-BF20-3B5C308C72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Enter Country Default Spread</t>
      </text>
    </comment>
    <comment ref="F13" authorId="2" shapeId="0" xr:uid="{89EF43F9-721C-41B5-BCBA-BD83F77387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Enter Tax Rate of Country</t>
      </text>
    </comment>
    <comment ref="D19" authorId="3" shapeId="0" xr:uid="{593F8F1F-3CF2-4D57-BD66-B800D553C5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simple average of regression beta (normalized Covariance of asset return vs market return) of publicly traded companies</t>
      </text>
    </comment>
  </commentList>
</comments>
</file>

<file path=xl/sharedStrings.xml><?xml version="1.0" encoding="utf-8"?>
<sst xmlns="http://schemas.openxmlformats.org/spreadsheetml/2006/main" count="90" uniqueCount="84">
  <si>
    <t>Date updated:</t>
  </si>
  <si>
    <t>Chemical (Basic)</t>
  </si>
  <si>
    <t>Coal &amp; Related Energy</t>
  </si>
  <si>
    <t>Electronics (General)</t>
  </si>
  <si>
    <t>Green &amp; Renewable Energy</t>
  </si>
  <si>
    <t>Machinery</t>
  </si>
  <si>
    <t>Oil/Gas Distribution</t>
  </si>
  <si>
    <t>Shipbuilding &amp; Marine</t>
  </si>
  <si>
    <t>Companies in each industry:</t>
  </si>
  <si>
    <t>Data website:</t>
  </si>
  <si>
    <t>Variable definitions:</t>
  </si>
  <si>
    <t>To update this spreadsheet, enter the following</t>
  </si>
  <si>
    <t>Cost of Debt Lookup Table (based on std dev in stock prices)</t>
  </si>
  <si>
    <t>Long Term Treasury bond rate =</t>
  </si>
  <si>
    <t>Standard Deviation</t>
  </si>
  <si>
    <t>Basis Spread</t>
  </si>
  <si>
    <t>Risk Premium to Use for Equity =</t>
  </si>
  <si>
    <t>Global weighted average</t>
  </si>
  <si>
    <t>Global Default Spread to add to cost of debt =</t>
  </si>
  <si>
    <t>Do you want to use the marginal tax rate for cost of debt?</t>
  </si>
  <si>
    <t>Yes</t>
  </si>
  <si>
    <t>If yes, enter the marginal tax rate to use</t>
  </si>
  <si>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</si>
  <si>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</si>
  <si>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</si>
  <si>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</si>
  <si>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</si>
  <si>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</si>
  <si>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</si>
  <si>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</si>
  <si>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</si>
  <si>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</si>
  <si>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</si>
  <si>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Created by:</t>
  </si>
  <si>
    <t>Aswath Damodaran, adamodar@stern.nyu.edu</t>
  </si>
  <si>
    <t>Home Page:</t>
  </si>
  <si>
    <t>http://www.damodaran.com</t>
  </si>
  <si>
    <t>What is this data?</t>
  </si>
  <si>
    <t>Global</t>
  </si>
  <si>
    <t>Total Market (without financials)</t>
  </si>
  <si>
    <t>Total Market</t>
  </si>
  <si>
    <t>End Game</t>
  </si>
  <si>
    <t>To estimate the hurdle rate (required return) on both equity and overall capital invested for firms.</t>
  </si>
  <si>
    <t>Variable</t>
  </si>
  <si>
    <t>Explanation</t>
  </si>
  <si>
    <t>Why?</t>
  </si>
  <si>
    <t>Number of firms</t>
  </si>
  <si>
    <t>Number of firms in the indusry grouping.</t>
  </si>
  <si>
    <t>Law of large numbers?</t>
  </si>
  <si>
    <t>Average regression beta across companies in the group.</t>
  </si>
  <si>
    <t>Relative risk of sector</t>
  </si>
  <si>
    <t>Risk free Rate + Beta * Equity Risk Premium, in US $</t>
  </si>
  <si>
    <t>Required return on equity, given equity risk (beta).</t>
  </si>
  <si>
    <t>Total Debt (including lease debt)/ (Total Debt (including lease debt)+ Market Cap), aggregated across all firms in group, with all numbers other than market cap coming from most recent balance sheet; market cap is as of last day of the most recent year.</t>
  </si>
  <si>
    <t>Measure of debt used, as a proportion of overall funding (based upon market value)</t>
  </si>
  <si>
    <t>Cost of debt</t>
  </si>
  <si>
    <t>Pre-tax cost of borrowing for sector, estimated based upon the standard deviation of equity.</t>
  </si>
  <si>
    <t>This is an approximation, but the alternatives are not attractive. I could estimate the average cost of debt across firms in the group, but many of them are unrated and there are outliers.</t>
  </si>
  <si>
    <t>Pre-tax cost of borrowing  (1- Marginal tax rate), in US $</t>
  </si>
  <si>
    <t>Interest saves you taxes, at the margin.</t>
  </si>
  <si>
    <t>Cost of Equity * (Equity/ (Debt + Equity)) + Cost of Debt (1- Marginal tax rate) *(Debt/ (Debt + Equity)), with aggregated debt and market equity values across all companies in the sector, using most recent balance sheet for debt and most recent year-end for equity.</t>
  </si>
  <si>
    <t>Required return on invested capital.</t>
  </si>
  <si>
    <t>Cost of Capital (local currency)</t>
  </si>
  <si>
    <t>You can convert the $ cost of capital for a sector into any other currency, if you can estimate an expected inflation rate for the local currency.</t>
  </si>
  <si>
    <t>Required return on invested capital, converted into local currency.</t>
  </si>
  <si>
    <t>https://pages.stern.nyu.edu/~adamodar/New_Home_Page/data.html</t>
  </si>
  <si>
    <t>https://pages.stern.nyu.edu/~adamodar/pc/datasets/indname.xls</t>
  </si>
  <si>
    <t>https://pages.stern.nyu.edu/~adamodar/New_Home_Page/datafile/variable.htm</t>
  </si>
  <si>
    <t>YouTube Video explaining estimation choices and process.</t>
  </si>
  <si>
    <t>Notes</t>
  </si>
  <si>
    <t>Notes on how cost of capital is estimated for firms in US dollars and how to convert that into a cost of capital in a different currency</t>
  </si>
  <si>
    <t>Cost of equity and capital in US dollars (updateable)</t>
  </si>
  <si>
    <t>Zuordnung Steam</t>
  </si>
  <si>
    <t>[H2|FuelCell,Electrolyzer,Bat|Discharge,Bat|Capacity,Bat|Charge]</t>
  </si>
  <si>
    <t>[Coal,Gas|CCGT,Gas|OCGT,H2|OCGT,Oil]</t>
  </si>
  <si>
    <t>[Biomass,Solar|PVInvest,Wind|WIND_OFFSHOREInvest,Wind|WIND_ONSHOREInvest]</t>
  </si>
  <si>
    <t>[H2|Capacity,H2|Charge,H2|Discharge,H2|Engine]</t>
  </si>
  <si>
    <t>[Pipeline]</t>
  </si>
  <si>
    <t>[Ships]</t>
  </si>
  <si>
    <t>Oil/Gas (Production and Exploration)</t>
  </si>
  <si>
    <t>[geo_h2_storage]</t>
  </si>
  <si>
    <t>Power</t>
  </si>
  <si>
    <t>[Elec_transmission]</t>
  </si>
  <si>
    <t>[Cracker,Regasification,HaberBosch,Liquefaction,NH3|Capacity]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</si>
</sst>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i/>
      <sz val="9"/>
      <name val="Geneva"/>
      <family val="2"/>
      <charset val="1"/>
    </font>
    <font>
      <sz val="9"/>
      <name val="Geneva"/>
      <family val="2"/>
      <charset val="1"/>
    </font>
    <font>
      <i/>
      <sz val="9"/>
      <name val="Geneva"/>
      <family val="2"/>
      <charset val="1"/>
    </font>
    <font>
      <sz val="8"/>
      <name val="Calibri"/>
      <family val="2"/>
    </font>
    <font>
      <b/>
      <sz val="10"/>
      <name val="Verdana"/>
      <family val="2"/>
    </font>
    <font>
      <i/>
      <sz val="9"/>
      <name val="Geneva"/>
      <family val="2"/>
      <charset val="1"/>
    </font>
    <font>
      <sz val="9"/>
      <name val="Geneva"/>
      <family val="2"/>
      <charset val="1"/>
    </font>
    <font>
      <b/>
      <sz val="9"/>
      <name val="Geneva"/>
      <family val="2"/>
      <charset val="1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9"/>
      <name val="Geneva"/>
    </font>
    <font>
      <b/>
      <sz val="9"/>
      <name val="Geneva"/>
    </font>
    <font>
      <sz val="9"/>
      <name val="Geneva"/>
    </font>
    <font>
      <sz val="9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rgb="FFFCF305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85">
    <xf numFmtId="0" fontId="0" fillId="0" borderId="0" xfId="0"/>
    <xf numFmtId="0" fontId="11" fillId="0" borderId="0" xfId="0" applyFont="1"/>
    <xf numFmtId="0" fontId="1" fillId="0" borderId="0" xfId="0" applyFont="1"/>
    <xf numFmtId="0" fontId="2" fillId="0" borderId="0" xfId="0" applyFont="1"/>
    <xf numFmtId="10" fontId="2" fillId="2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9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9" fillId="0" borderId="3" xfId="2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3" fillId="3" borderId="5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9" fillId="0" borderId="8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0" fontId="14" fillId="0" borderId="10" xfId="0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15" fillId="4" borderId="1" xfId="0" applyFont="1" applyFill="1" applyBorder="1" applyAlignment="1">
      <alignment horizontal="center"/>
    </xf>
    <xf numFmtId="0" fontId="15" fillId="4" borderId="11" xfId="0" applyFont="1" applyFill="1" applyBorder="1"/>
    <xf numFmtId="10" fontId="15" fillId="4" borderId="11" xfId="0" applyNumberFormat="1" applyFont="1" applyFill="1" applyBorder="1"/>
    <xf numFmtId="0" fontId="15" fillId="4" borderId="2" xfId="0" applyFont="1" applyFill="1" applyBorder="1" applyAlignment="1">
      <alignment horizontal="center"/>
    </xf>
    <xf numFmtId="0" fontId="15" fillId="4" borderId="12" xfId="0" applyFont="1" applyFill="1" applyBorder="1"/>
    <xf numFmtId="10" fontId="15" fillId="4" borderId="12" xfId="0" applyNumberFormat="1" applyFont="1" applyFill="1" applyBorder="1"/>
    <xf numFmtId="0" fontId="6" fillId="0" borderId="1" xfId="0" applyFont="1" applyBorder="1"/>
    <xf numFmtId="0" fontId="7" fillId="0" borderId="1" xfId="0" applyFont="1" applyBorder="1"/>
    <xf numFmtId="2" fontId="7" fillId="0" borderId="1" xfId="0" applyNumberFormat="1" applyFont="1" applyBorder="1"/>
    <xf numFmtId="0" fontId="8" fillId="0" borderId="1" xfId="0" applyFont="1" applyBorder="1"/>
    <xf numFmtId="2" fontId="8" fillId="0" borderId="1" xfId="0" applyNumberFormat="1" applyFont="1" applyBorder="1"/>
    <xf numFmtId="0" fontId="6" fillId="0" borderId="1" xfId="0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0" fontId="18" fillId="0" borderId="2" xfId="0" applyFont="1" applyBorder="1" applyAlignment="1">
      <alignment horizontal="center"/>
    </xf>
    <xf numFmtId="10" fontId="0" fillId="0" borderId="2" xfId="0" applyNumberForma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20" fillId="6" borderId="1" xfId="0" applyFont="1" applyFill="1" applyBorder="1"/>
    <xf numFmtId="10" fontId="19" fillId="2" borderId="2" xfId="0" applyNumberFormat="1" applyFont="1" applyFill="1" applyBorder="1"/>
    <xf numFmtId="10" fontId="19" fillId="2" borderId="4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" fillId="0" borderId="1" xfId="0" applyFont="1" applyBorder="1"/>
    <xf numFmtId="2" fontId="2" fillId="0" borderId="1" xfId="0" applyNumberFormat="1" applyFont="1" applyBorder="1"/>
    <xf numFmtId="0" fontId="10" fillId="3" borderId="3" xfId="1" applyFill="1" applyBorder="1"/>
    <xf numFmtId="0" fontId="10" fillId="3" borderId="23" xfId="1" applyFill="1" applyBorder="1"/>
    <xf numFmtId="0" fontId="10" fillId="3" borderId="28" xfId="1" applyFill="1" applyBorder="1"/>
    <xf numFmtId="0" fontId="10" fillId="3" borderId="3" xfId="1" applyFill="1" applyBorder="1" applyAlignment="1">
      <alignment horizontal="left"/>
    </xf>
    <xf numFmtId="0" fontId="10" fillId="3" borderId="23" xfId="1" applyFill="1" applyBorder="1" applyAlignment="1">
      <alignment horizontal="left"/>
    </xf>
    <xf numFmtId="0" fontId="10" fillId="3" borderId="28" xfId="1" applyFill="1" applyBorder="1" applyAlignment="1">
      <alignment horizontal="left"/>
    </xf>
    <xf numFmtId="0" fontId="10" fillId="5" borderId="8" xfId="1" applyFill="1" applyBorder="1" applyAlignment="1">
      <alignment horizontal="center" vertical="center" wrapText="1"/>
    </xf>
    <xf numFmtId="0" fontId="10" fillId="5" borderId="13" xfId="1" applyFill="1" applyBorder="1" applyAlignment="1">
      <alignment horizontal="center" vertical="center" wrapText="1"/>
    </xf>
    <xf numFmtId="0" fontId="10" fillId="5" borderId="2" xfId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10" fillId="3" borderId="21" xfId="1" applyFill="1" applyBorder="1" applyAlignment="1">
      <alignment horizontal="left"/>
    </xf>
    <xf numFmtId="0" fontId="10" fillId="3" borderId="22" xfId="1" applyFill="1" applyBorder="1" applyAlignment="1">
      <alignment horizontal="left"/>
    </xf>
    <xf numFmtId="0" fontId="10" fillId="3" borderId="27" xfId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left"/>
    </xf>
    <xf numFmtId="0" fontId="16" fillId="3" borderId="11" xfId="0" applyFont="1" applyFill="1" applyBorder="1" applyAlignment="1">
      <alignment horizontal="left"/>
    </xf>
    <xf numFmtId="0" fontId="16" fillId="3" borderId="28" xfId="0" applyFont="1" applyFill="1" applyBorder="1" applyAlignment="1">
      <alignment horizontal="left"/>
    </xf>
    <xf numFmtId="15" fontId="17" fillId="3" borderId="24" xfId="0" applyNumberFormat="1" applyFont="1" applyFill="1" applyBorder="1" applyAlignment="1">
      <alignment horizontal="left"/>
    </xf>
    <xf numFmtId="15" fontId="17" fillId="3" borderId="25" xfId="0" applyNumberFormat="1" applyFont="1" applyFill="1" applyBorder="1" applyAlignment="1">
      <alignment horizontal="left"/>
    </xf>
    <xf numFmtId="15" fontId="17" fillId="3" borderId="29" xfId="0" applyNumberFormat="1" applyFont="1" applyFill="1" applyBorder="1" applyAlignment="1">
      <alignment horizontal="left"/>
    </xf>
    <xf numFmtId="15" fontId="10" fillId="3" borderId="3" xfId="1" applyNumberFormat="1" applyFill="1" applyBorder="1" applyAlignment="1">
      <alignment horizontal="left"/>
    </xf>
    <xf numFmtId="15" fontId="10" fillId="3" borderId="23" xfId="1" applyNumberFormat="1" applyFill="1" applyBorder="1" applyAlignment="1">
      <alignment horizontal="left"/>
    </xf>
    <xf numFmtId="15" fontId="10" fillId="3" borderId="28" xfId="1" applyNumberFormat="1" applyFill="1" applyBorder="1" applyAlignment="1">
      <alignment horizontal="left"/>
    </xf>
    <xf numFmtId="0" fontId="14" fillId="0" borderId="26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</cellXfs>
  <cellStyles count="3">
    <cellStyle name="Link" xfId="1" builtinId="8"/>
    <cellStyle name="Prozent" xfId="2" builtinId="5"/>
    <cellStyle name="Standard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  <color auto="1"/>
        <name val="Geneva"/>
        <family val="2"/>
        <charset val="1"/>
        <scheme val="none"/>
      </font>
      <numFmt numFmtId="14" formatCode="0.00%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laar, Konrad" id="{D26552A2-58F5-4278-93D4-FABB781FA654}" userId="S::Konrad.Telaar@ruhr-uni-bochum.de::05e31287-2e36-438a-b17a-fcc7eb8917f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28EED-4735-428E-9996-C9C8FD2B166F}" name="Table1" displayName="Table1" ref="A19:L30" totalsRowShown="0" headerRowDxfId="16" dataDxfId="14" headerRowBorderDxfId="15" tableBorderDxfId="13" totalsRowBorderDxfId="12">
  <autoFilter ref="A19:L30" xr:uid="{DEB5711E-C77A-44F7-A964-6A76288C7885}"/>
  <tableColumns count="12">
    <tableColumn id="1" xr3:uid="{00000000-0010-0000-0100-000001000000}" name="Industry Name" dataDxfId="11"/>
    <tableColumn id="12" xr3:uid="{1D739857-6290-4E15-90EB-091F91052254}" name="Zuordnung Steam" dataDxfId="10"/>
    <tableColumn id="2" xr3:uid="{00000000-0010-0000-0100-000002000000}" name="Number of Firms" dataDxfId="9"/>
    <tableColumn id="3" xr3:uid="{00000000-0010-0000-0100-000003000000}" name="Beta" dataDxfId="8"/>
    <tableColumn id="4" xr3:uid="{00000000-0010-0000-0100-000004000000}" name="Cost of Equity" dataDxfId="7"/>
    <tableColumn id="5" xr3:uid="{00000000-0010-0000-0100-000005000000}" name="E/(D+E)" dataDxfId="6"/>
    <tableColumn id="6" xr3:uid="{00000000-0010-0000-0100-000006000000}" name="Std Dev in Stock" dataDxfId="5"/>
    <tableColumn id="7" xr3:uid="{00000000-0010-0000-0100-000007000000}" name="Cost of Debt" dataDxfId="4"/>
    <tableColumn id="8" xr3:uid="{00000000-0010-0000-0100-000008000000}" name="Tax Rate" dataDxfId="3"/>
    <tableColumn id="9" xr3:uid="{00000000-0010-0000-0100-000009000000}" name="After-tax Cost of Debt" dataDxfId="2"/>
    <tableColumn id="10" xr3:uid="{00000000-0010-0000-0100-00000A000000}" name="D/(D+E)" dataDxfId="1"/>
    <tableColumn id="11" xr3:uid="{00000000-0010-0000-0100-00000B000000}" name="Cost of Capi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4-08-07T15:08:03.97" personId="{D26552A2-58F5-4278-93D4-FABB781FA654}" id="{C3BD0E48-5CE0-4F74-B712-F413A87E7370}">
    <text>Enter Country Equity Risk Premium</text>
  </threadedComment>
  <threadedComment ref="D11" dT="2024-08-07T15:08:31.56" personId="{D26552A2-58F5-4278-93D4-FABB781FA654}" id="{D3C4ED16-CCDA-41C1-BF20-3B5C308C720D}">
    <text>Enter Country Default Spread</text>
  </threadedComment>
  <threadedComment ref="F13" dT="2024-08-07T15:07:50.43" personId="{D26552A2-58F5-4278-93D4-FABB781FA654}" id="{89EF43F9-721C-41B5-BCBA-BD83F7738721}">
    <text>Enter Tax Rate of Country</text>
  </threadedComment>
  <threadedComment ref="D19" dT="2024-08-07T12:57:37.22" personId="{D26552A2-58F5-4278-93D4-FABB781FA654}" id="{593F8F1F-3CF2-4D57-BD66-B800D553C522}">
    <text>simple average of regression beta (normalized Covariance of asset return vs market return) of publicly traded companies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stern.nyu.edu/~adamodar/New_Home_Page/data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hyperlink" Target="https://youtu.be/ypvQuufNUrY?si=SV7z5u6uctKF7Uj3" TargetMode="External"/><Relationship Id="rId5" Type="http://schemas.openxmlformats.org/officeDocument/2006/relationships/hyperlink" Target="http://www.stern.nyu.edu/~adamodar/New_Home_Page/datafile/variable.htm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://www.stern.nyu.edu/~adamodar/pc/datasets/indname.xls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D007-6726-4FB1-8C3F-36245391CCEE}">
  <dimension ref="A1:L30"/>
  <sheetViews>
    <sheetView tabSelected="1" topLeftCell="A12" workbookViewId="0">
      <selection activeCell="B21" sqref="B21"/>
    </sheetView>
  </sheetViews>
  <sheetFormatPr baseColWidth="10" defaultRowHeight="15.75"/>
  <cols>
    <col min="1" max="1" width="25.25" style="17" customWidth="1"/>
    <col min="2" max="2" width="32" bestFit="1" customWidth="1"/>
    <col min="3" max="4" width="15.25" customWidth="1"/>
    <col min="5" max="5" width="24.625" bestFit="1" customWidth="1"/>
    <col min="6" max="6" width="15.875" customWidth="1"/>
    <col min="7" max="7" width="13" customWidth="1"/>
    <col min="9" max="9" width="20.375" customWidth="1"/>
    <col min="11" max="11" width="20.375" bestFit="1" customWidth="1"/>
    <col min="12" max="12" width="18" bestFit="1" customWidth="1"/>
  </cols>
  <sheetData>
    <row r="1" spans="1:11" ht="15.95" customHeight="1">
      <c r="A1" s="12" t="s">
        <v>0</v>
      </c>
      <c r="B1" s="77">
        <v>45296</v>
      </c>
      <c r="C1" s="78"/>
      <c r="D1" s="78"/>
      <c r="E1" s="78"/>
      <c r="F1" s="78"/>
      <c r="G1" s="79"/>
      <c r="H1" s="58" t="s">
        <v>68</v>
      </c>
      <c r="I1" s="61" t="s">
        <v>69</v>
      </c>
      <c r="J1" s="62"/>
      <c r="K1" s="63"/>
    </row>
    <row r="2" spans="1:11">
      <c r="A2" s="13" t="s">
        <v>33</v>
      </c>
      <c r="B2" s="55" t="s">
        <v>34</v>
      </c>
      <c r="C2" s="56"/>
      <c r="D2" s="56"/>
      <c r="E2" s="56"/>
      <c r="F2" s="56"/>
      <c r="G2" s="57"/>
      <c r="H2" s="59"/>
      <c r="I2" s="64" t="s">
        <v>70</v>
      </c>
      <c r="J2" s="65"/>
      <c r="K2" s="66"/>
    </row>
    <row r="3" spans="1:11">
      <c r="A3" s="13" t="s">
        <v>37</v>
      </c>
      <c r="B3" s="73" t="s">
        <v>71</v>
      </c>
      <c r="C3" s="74"/>
      <c r="D3" s="74"/>
      <c r="E3" s="75"/>
      <c r="F3" s="73" t="s">
        <v>38</v>
      </c>
      <c r="G3" s="76"/>
      <c r="H3" s="59"/>
      <c r="I3" s="64"/>
      <c r="J3" s="65"/>
      <c r="K3" s="66"/>
    </row>
    <row r="4" spans="1:11">
      <c r="A4" s="13" t="s">
        <v>35</v>
      </c>
      <c r="B4" s="80" t="s">
        <v>36</v>
      </c>
      <c r="C4" s="81"/>
      <c r="D4" s="81"/>
      <c r="E4" s="81"/>
      <c r="F4" s="81"/>
      <c r="G4" s="82"/>
      <c r="H4" s="59"/>
      <c r="I4" s="64"/>
      <c r="J4" s="65"/>
      <c r="K4" s="66"/>
    </row>
    <row r="5" spans="1:11">
      <c r="A5" s="13" t="s">
        <v>9</v>
      </c>
      <c r="B5" s="52" t="s">
        <v>65</v>
      </c>
      <c r="C5" s="53"/>
      <c r="D5" s="53"/>
      <c r="E5" s="53"/>
      <c r="F5" s="53"/>
      <c r="G5" s="54"/>
      <c r="H5" s="59"/>
      <c r="I5" s="64"/>
      <c r="J5" s="65"/>
      <c r="K5" s="66"/>
    </row>
    <row r="6" spans="1:11" s="1" customFormat="1">
      <c r="A6" s="13" t="s">
        <v>8</v>
      </c>
      <c r="B6" s="55" t="s">
        <v>66</v>
      </c>
      <c r="C6" s="56"/>
      <c r="D6" s="56"/>
      <c r="E6" s="56"/>
      <c r="F6" s="56"/>
      <c r="G6" s="57"/>
      <c r="H6" s="59"/>
      <c r="I6" s="64"/>
      <c r="J6" s="65"/>
      <c r="K6" s="66"/>
    </row>
    <row r="7" spans="1:11" ht="16.5" thickBot="1">
      <c r="A7" s="14" t="s">
        <v>10</v>
      </c>
      <c r="B7" s="70" t="s">
        <v>67</v>
      </c>
      <c r="C7" s="71"/>
      <c r="D7" s="71"/>
      <c r="E7" s="71"/>
      <c r="F7" s="71"/>
      <c r="G7" s="72"/>
      <c r="H7" s="60"/>
      <c r="I7" s="67"/>
      <c r="J7" s="68"/>
      <c r="K7" s="69"/>
    </row>
    <row r="8" spans="1:11">
      <c r="A8" s="15" t="s">
        <v>11</v>
      </c>
      <c r="B8" s="2"/>
      <c r="C8" s="2"/>
      <c r="D8" s="2"/>
      <c r="E8" s="3"/>
      <c r="F8" s="3"/>
      <c r="G8" s="3" t="s">
        <v>12</v>
      </c>
      <c r="H8" s="3"/>
      <c r="I8" s="3"/>
      <c r="J8" s="3"/>
      <c r="K8" s="3"/>
    </row>
    <row r="9" spans="1:11">
      <c r="A9" s="16" t="s">
        <v>13</v>
      </c>
      <c r="B9" s="3"/>
      <c r="C9" s="3"/>
      <c r="D9" s="4">
        <v>3.8800000000000001E-2</v>
      </c>
      <c r="E9" s="3"/>
      <c r="F9" s="3"/>
      <c r="G9" s="6" t="s">
        <v>14</v>
      </c>
      <c r="H9" s="6"/>
      <c r="I9" s="6" t="s">
        <v>15</v>
      </c>
      <c r="J9" s="3"/>
      <c r="K9" s="3"/>
    </row>
    <row r="10" spans="1:11">
      <c r="A10" s="16" t="s">
        <v>16</v>
      </c>
      <c r="B10" s="3"/>
      <c r="C10" s="3"/>
      <c r="D10" s="47">
        <v>6.4100000000000004E-2</v>
      </c>
      <c r="E10" s="3" t="s">
        <v>17</v>
      </c>
      <c r="F10" s="3"/>
      <c r="G10" s="27">
        <v>0</v>
      </c>
      <c r="H10" s="28">
        <v>0.25</v>
      </c>
      <c r="I10" s="29">
        <v>6.2430000000000003E-3</v>
      </c>
      <c r="J10" s="3"/>
      <c r="K10" s="3"/>
    </row>
    <row r="11" spans="1:11">
      <c r="A11" s="16" t="s">
        <v>18</v>
      </c>
      <c r="B11" s="3"/>
      <c r="C11" s="3"/>
      <c r="D11" s="47">
        <v>1.35E-2</v>
      </c>
      <c r="E11" s="3" t="s">
        <v>17</v>
      </c>
      <c r="F11" s="3"/>
      <c r="G11" s="30">
        <v>0.25000099999999997</v>
      </c>
      <c r="H11" s="31">
        <v>0.5</v>
      </c>
      <c r="I11" s="32">
        <v>1.2055E-2</v>
      </c>
      <c r="J11" s="3"/>
      <c r="K11" s="3"/>
    </row>
    <row r="12" spans="1:11">
      <c r="A12" s="16" t="s">
        <v>19</v>
      </c>
      <c r="B12" s="3"/>
      <c r="C12" s="3"/>
      <c r="D12" s="3"/>
      <c r="E12" s="3"/>
      <c r="F12" s="5" t="s">
        <v>20</v>
      </c>
      <c r="G12" s="30">
        <v>0.50000100000000003</v>
      </c>
      <c r="H12" s="31">
        <v>0.65</v>
      </c>
      <c r="I12" s="32">
        <v>1.4723999999999999E-2</v>
      </c>
      <c r="J12" s="3"/>
      <c r="K12" s="3"/>
    </row>
    <row r="13" spans="1:11">
      <c r="A13" s="16" t="s">
        <v>21</v>
      </c>
      <c r="B13" s="3"/>
      <c r="C13" s="3"/>
      <c r="D13" s="3"/>
      <c r="E13" s="3"/>
      <c r="F13" s="48">
        <v>0.25319999999999998</v>
      </c>
      <c r="G13" s="30">
        <v>0.65000100000000005</v>
      </c>
      <c r="H13" s="31">
        <v>0.8</v>
      </c>
      <c r="I13" s="32">
        <v>2.2078999999999998E-2</v>
      </c>
      <c r="J13" s="3"/>
      <c r="K13" s="3"/>
    </row>
    <row r="14" spans="1:11">
      <c r="A14" s="16"/>
      <c r="B14" s="3"/>
      <c r="C14" s="3"/>
      <c r="D14" s="3"/>
      <c r="E14" s="3"/>
      <c r="F14" s="3"/>
      <c r="G14" s="30">
        <v>0.80000099999999996</v>
      </c>
      <c r="H14" s="31">
        <v>0.9</v>
      </c>
      <c r="I14" s="32">
        <v>3.6055999999999998E-2</v>
      </c>
      <c r="J14" s="3"/>
      <c r="K14" s="3"/>
    </row>
    <row r="15" spans="1:11">
      <c r="A15" s="16"/>
      <c r="B15" s="3"/>
      <c r="C15" s="3"/>
      <c r="D15" s="3"/>
      <c r="E15" s="3"/>
      <c r="F15" s="3"/>
      <c r="G15" s="30">
        <v>0.90000100000000005</v>
      </c>
      <c r="H15" s="31">
        <v>1</v>
      </c>
      <c r="I15" s="32">
        <v>5.2403999999999999E-2</v>
      </c>
      <c r="J15" s="3"/>
      <c r="K15" s="3"/>
    </row>
    <row r="16" spans="1:11">
      <c r="A16" s="16"/>
      <c r="B16" s="3"/>
      <c r="C16" s="3"/>
      <c r="D16" s="3"/>
      <c r="E16" s="3"/>
      <c r="F16" s="3"/>
      <c r="G16" s="30">
        <v>1.0000009999999999</v>
      </c>
      <c r="H16" s="31">
        <v>10</v>
      </c>
      <c r="I16" s="32">
        <v>8.5099999999999995E-2</v>
      </c>
      <c r="J16" s="3"/>
      <c r="K16" s="3"/>
    </row>
    <row r="17" spans="1:12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2">
      <c r="A18" s="16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2">
      <c r="A19" s="33" t="s">
        <v>22</v>
      </c>
      <c r="B19" s="43" t="s">
        <v>72</v>
      </c>
      <c r="C19" s="33" t="s">
        <v>23</v>
      </c>
      <c r="D19" s="33" t="s">
        <v>24</v>
      </c>
      <c r="E19" s="10" t="s">
        <v>25</v>
      </c>
      <c r="F19" s="38" t="s">
        <v>26</v>
      </c>
      <c r="G19" s="40" t="s">
        <v>27</v>
      </c>
      <c r="H19" s="10" t="s">
        <v>28</v>
      </c>
      <c r="I19" s="40" t="s">
        <v>29</v>
      </c>
      <c r="J19" s="10" t="s">
        <v>30</v>
      </c>
      <c r="K19" s="10" t="s">
        <v>31</v>
      </c>
      <c r="L19" s="11" t="s">
        <v>32</v>
      </c>
    </row>
    <row r="20" spans="1:12" ht="31.5">
      <c r="A20" s="46" t="s">
        <v>1</v>
      </c>
      <c r="B20" s="44" t="s">
        <v>83</v>
      </c>
      <c r="C20" s="34">
        <v>888</v>
      </c>
      <c r="D20" s="35">
        <v>1.0727320656318426</v>
      </c>
      <c r="E20" s="7">
        <f>$D$9+D20*$D$10</f>
        <v>0.10756212540700112</v>
      </c>
      <c r="F20" s="7">
        <v>0.6993997183321361</v>
      </c>
      <c r="G20" s="7">
        <v>0.28877338728448732</v>
      </c>
      <c r="H20" s="8">
        <f>$D$9+VLOOKUP(G20,$G$10:$I$16,3)+$D$11</f>
        <v>6.4354999999999996E-2</v>
      </c>
      <c r="I20" s="8">
        <v>0.13751305026305558</v>
      </c>
      <c r="J20" s="7">
        <f>IF($F$12="Yes",H20*(1-$F$13),H20*(1-I20))</f>
        <v>4.8060314E-2</v>
      </c>
      <c r="K20" s="8">
        <f t="shared" ref="K20:K26" si="0">1-F20</f>
        <v>0.3006002816678639</v>
      </c>
      <c r="L20" s="9">
        <f>E20*(1-K20)+J20*K20</f>
        <v>8.967586413830847E-2</v>
      </c>
    </row>
    <row r="21" spans="1:12" ht="31.5">
      <c r="A21" s="46" t="s">
        <v>2</v>
      </c>
      <c r="B21" s="45" t="s">
        <v>74</v>
      </c>
      <c r="C21" s="34">
        <v>215</v>
      </c>
      <c r="D21" s="35">
        <v>1.0062570197628316</v>
      </c>
      <c r="E21" s="7">
        <f t="shared" ref="E21:E26" si="1">$D$9+D21*$D$10</f>
        <v>0.10330107496679751</v>
      </c>
      <c r="F21" s="7">
        <v>0.83479398364787427</v>
      </c>
      <c r="G21" s="7">
        <v>0.50421472982286308</v>
      </c>
      <c r="H21" s="8">
        <f t="shared" ref="H21:H26" si="2">$D$9+VLOOKUP(G21,$G$10:$I$16,3)+$D$11</f>
        <v>6.7024E-2</v>
      </c>
      <c r="I21" s="8">
        <v>0.10341227314527049</v>
      </c>
      <c r="J21" s="7">
        <f t="shared" ref="J21:J26" si="3">IF($F$12="Yes",H21*(1-$F$13),H21*(1-I21))</f>
        <v>5.0053523199999998E-2</v>
      </c>
      <c r="K21" s="8">
        <f t="shared" si="0"/>
        <v>0.16520601635212573</v>
      </c>
      <c r="L21" s="9">
        <f t="shared" ref="L21:L26" si="4">E21*(1-K21)+J21*K21</f>
        <v>9.4504259058901294E-2</v>
      </c>
    </row>
    <row r="22" spans="1:12" ht="31.5">
      <c r="A22" s="46" t="s">
        <v>3</v>
      </c>
      <c r="B22" s="45" t="s">
        <v>73</v>
      </c>
      <c r="C22" s="34">
        <v>1486</v>
      </c>
      <c r="D22" s="35">
        <v>1.2819639249630843</v>
      </c>
      <c r="E22" s="7">
        <f t="shared" si="1"/>
        <v>0.12097388759013371</v>
      </c>
      <c r="F22" s="7">
        <v>0.84292190603886885</v>
      </c>
      <c r="G22" s="7">
        <v>0.32533098524566439</v>
      </c>
      <c r="H22" s="8">
        <f t="shared" si="2"/>
        <v>6.4354999999999996E-2</v>
      </c>
      <c r="I22" s="8">
        <v>0.11332242765729184</v>
      </c>
      <c r="J22" s="7">
        <f t="shared" si="3"/>
        <v>4.8060314E-2</v>
      </c>
      <c r="K22" s="8">
        <f t="shared" si="0"/>
        <v>0.15707809396113115</v>
      </c>
      <c r="L22" s="9">
        <f t="shared" si="4"/>
        <v>0.10952076242670084</v>
      </c>
    </row>
    <row r="23" spans="1:12" ht="47.25">
      <c r="A23" s="46" t="s">
        <v>4</v>
      </c>
      <c r="B23" s="45" t="s">
        <v>75</v>
      </c>
      <c r="C23" s="34">
        <v>253</v>
      </c>
      <c r="D23" s="35">
        <v>0.86538504824737195</v>
      </c>
      <c r="E23" s="7">
        <f t="shared" si="1"/>
        <v>9.4271181592656544E-2</v>
      </c>
      <c r="F23" s="7">
        <v>0.60795582696137163</v>
      </c>
      <c r="G23" s="7">
        <v>0.3337365434374277</v>
      </c>
      <c r="H23" s="8">
        <f t="shared" si="2"/>
        <v>6.4354999999999996E-2</v>
      </c>
      <c r="I23" s="8">
        <v>0.1047793758008416</v>
      </c>
      <c r="J23" s="7">
        <f t="shared" si="3"/>
        <v>4.8060314E-2</v>
      </c>
      <c r="K23" s="8">
        <f t="shared" si="0"/>
        <v>0.39204417303862837</v>
      </c>
      <c r="L23" s="9">
        <f t="shared" si="4"/>
        <v>7.6154480221895957E-2</v>
      </c>
    </row>
    <row r="24" spans="1:12" ht="31.5">
      <c r="A24" s="46" t="s">
        <v>5</v>
      </c>
      <c r="B24" s="45" t="s">
        <v>76</v>
      </c>
      <c r="C24" s="34">
        <v>1492</v>
      </c>
      <c r="D24" s="35">
        <v>1.0707088534325075</v>
      </c>
      <c r="E24" s="7">
        <f t="shared" si="1"/>
        <v>0.10743243750502374</v>
      </c>
      <c r="F24" s="7">
        <v>0.86692315832309363</v>
      </c>
      <c r="G24" s="7">
        <v>0.29756519697738842</v>
      </c>
      <c r="H24" s="8">
        <f t="shared" si="2"/>
        <v>6.4354999999999996E-2</v>
      </c>
      <c r="I24" s="8">
        <v>0.14714515530435857</v>
      </c>
      <c r="J24" s="7">
        <f t="shared" si="3"/>
        <v>4.8060314E-2</v>
      </c>
      <c r="K24" s="8">
        <f t="shared" si="0"/>
        <v>0.13307684167690637</v>
      </c>
      <c r="L24" s="9">
        <f t="shared" si="4"/>
        <v>9.9531382825323964E-2</v>
      </c>
    </row>
    <row r="25" spans="1:12">
      <c r="A25" s="49" t="s">
        <v>79</v>
      </c>
      <c r="B25" s="45" t="s">
        <v>80</v>
      </c>
      <c r="C25" s="50">
        <v>590</v>
      </c>
      <c r="D25" s="51">
        <v>1.0888559417354342</v>
      </c>
      <c r="E25" s="7">
        <v>0.10859566586524134</v>
      </c>
      <c r="F25" s="7">
        <v>0.78632531423586449</v>
      </c>
      <c r="G25" s="7">
        <v>0.48387766980457786</v>
      </c>
      <c r="H25" s="8">
        <v>6.4354999999999996E-2</v>
      </c>
      <c r="I25" s="8">
        <v>8.5492341976096647E-2</v>
      </c>
      <c r="J25" s="7">
        <v>4.8060314E-2</v>
      </c>
      <c r="K25" s="8">
        <v>0.21367468576413551</v>
      </c>
      <c r="L25" s="9">
        <v>9.5660793577814526E-2</v>
      </c>
    </row>
    <row r="26" spans="1:12">
      <c r="A26" s="42" t="s">
        <v>6</v>
      </c>
      <c r="B26" s="45" t="s">
        <v>77</v>
      </c>
      <c r="C26" s="34">
        <v>174</v>
      </c>
      <c r="D26" s="35">
        <v>0.85477327531748293</v>
      </c>
      <c r="E26" s="7">
        <f t="shared" si="1"/>
        <v>9.3590966947850657E-2</v>
      </c>
      <c r="F26" s="7">
        <v>0.58655186173189688</v>
      </c>
      <c r="G26" s="7">
        <v>0.29604834790023926</v>
      </c>
      <c r="H26" s="8">
        <f t="shared" si="2"/>
        <v>6.4354999999999996E-2</v>
      </c>
      <c r="I26" s="8">
        <v>0.13257576188632905</v>
      </c>
      <c r="J26" s="7">
        <f t="shared" si="3"/>
        <v>4.8060314E-2</v>
      </c>
      <c r="K26" s="8">
        <f t="shared" si="0"/>
        <v>0.41344813826810312</v>
      </c>
      <c r="L26" s="9">
        <f t="shared" si="4"/>
        <v>7.4766403252430683E-2</v>
      </c>
    </row>
    <row r="27" spans="1:12">
      <c r="A27" s="42" t="s">
        <v>7</v>
      </c>
      <c r="B27" s="45" t="s">
        <v>78</v>
      </c>
      <c r="C27" s="34">
        <v>348</v>
      </c>
      <c r="D27" s="35">
        <v>0.94534794555439916</v>
      </c>
      <c r="E27" s="7">
        <f t="shared" ref="E27:E30" si="5">$D$9+D27*$D$10</f>
        <v>9.9396803310036988E-2</v>
      </c>
      <c r="F27" s="7">
        <v>0.69134877550615803</v>
      </c>
      <c r="G27" s="7">
        <v>0.29862899830307615</v>
      </c>
      <c r="H27" s="8">
        <f t="shared" ref="H27:H30" si="6">$D$9+VLOOKUP(G27,$G$10:$I$16,3)+$D$11</f>
        <v>6.4354999999999996E-2</v>
      </c>
      <c r="I27" s="8">
        <v>0.13686222773566767</v>
      </c>
      <c r="J27" s="7">
        <f t="shared" ref="J27:J30" si="7">IF($F$12="Yes",H27*(1-$F$13),H27*(1-I27))</f>
        <v>4.8060314E-2</v>
      </c>
      <c r="K27" s="8">
        <f t="shared" ref="K27:K30" si="8">1-F27</f>
        <v>0.30865122449384197</v>
      </c>
      <c r="L27" s="9">
        <f t="shared" ref="L27:L30" si="9">E27*(1-K27)+J27*K27</f>
        <v>8.3551733023279035E-2</v>
      </c>
    </row>
    <row r="28" spans="1:12">
      <c r="A28" s="49" t="s">
        <v>81</v>
      </c>
      <c r="B28" s="19" t="s">
        <v>82</v>
      </c>
      <c r="C28" s="50">
        <v>488</v>
      </c>
      <c r="D28" s="51">
        <v>0.73654518278252668</v>
      </c>
      <c r="E28" s="7">
        <f t="shared" si="5"/>
        <v>8.6012546216359967E-2</v>
      </c>
      <c r="F28" s="7">
        <v>0.50409205838713911</v>
      </c>
      <c r="G28" s="7">
        <v>0.25342379632553697</v>
      </c>
      <c r="H28" s="8">
        <f t="shared" si="6"/>
        <v>6.4354999999999996E-2</v>
      </c>
      <c r="I28" s="8">
        <v>0.16229579615577702</v>
      </c>
      <c r="J28" s="7">
        <f t="shared" si="7"/>
        <v>4.8060314E-2</v>
      </c>
      <c r="K28" s="8">
        <f t="shared" si="8"/>
        <v>0.49590794161286089</v>
      </c>
      <c r="L28" s="9">
        <f t="shared" si="9"/>
        <v>6.719173285833159E-2</v>
      </c>
    </row>
    <row r="29" spans="1:12">
      <c r="A29" s="36" t="s">
        <v>40</v>
      </c>
      <c r="B29" s="8"/>
      <c r="C29" s="36">
        <v>47698</v>
      </c>
      <c r="D29" s="37">
        <v>1.0126713640221112</v>
      </c>
      <c r="E29" s="7">
        <f t="shared" si="5"/>
        <v>0.10371223443381733</v>
      </c>
      <c r="F29" s="39">
        <v>0.61570803820507913</v>
      </c>
      <c r="G29" s="39">
        <v>0.34377339651496613</v>
      </c>
      <c r="H29" s="8">
        <f t="shared" si="6"/>
        <v>6.4354999999999996E-2</v>
      </c>
      <c r="I29" s="41">
        <v>0.12472016611425192</v>
      </c>
      <c r="J29" s="7">
        <f t="shared" si="7"/>
        <v>4.8060314E-2</v>
      </c>
      <c r="K29" s="8">
        <f t="shared" si="8"/>
        <v>0.38429196179492087</v>
      </c>
      <c r="L29" s="9">
        <f t="shared" si="9"/>
        <v>8.2325648752650832E-2</v>
      </c>
    </row>
    <row r="30" spans="1:12">
      <c r="A30" s="36" t="s">
        <v>39</v>
      </c>
      <c r="B30" s="19"/>
      <c r="C30" s="36">
        <v>42566</v>
      </c>
      <c r="D30" s="37">
        <v>1.0400974791141913</v>
      </c>
      <c r="E30" s="18">
        <f t="shared" si="5"/>
        <v>0.10547024841121967</v>
      </c>
      <c r="F30" s="39">
        <v>0.76340720726091937</v>
      </c>
      <c r="G30" s="39">
        <v>0.35181117679818019</v>
      </c>
      <c r="H30" s="19">
        <f t="shared" si="6"/>
        <v>6.4354999999999996E-2</v>
      </c>
      <c r="I30" s="41">
        <v>0.12238530330050343</v>
      </c>
      <c r="J30" s="18">
        <f t="shared" si="7"/>
        <v>4.8060314E-2</v>
      </c>
      <c r="K30" s="19">
        <f t="shared" si="8"/>
        <v>0.23659279273908063</v>
      </c>
      <c r="L30" s="20">
        <f t="shared" si="9"/>
        <v>9.1887471697901763E-2</v>
      </c>
    </row>
  </sheetData>
  <mergeCells count="11">
    <mergeCell ref="B5:G5"/>
    <mergeCell ref="B6:G6"/>
    <mergeCell ref="H1:H7"/>
    <mergeCell ref="I1:K1"/>
    <mergeCell ref="I2:K7"/>
    <mergeCell ref="B7:G7"/>
    <mergeCell ref="B3:E3"/>
    <mergeCell ref="F3:G3"/>
    <mergeCell ref="B1:G1"/>
    <mergeCell ref="B2:G2"/>
    <mergeCell ref="B4:G4"/>
  </mergeCells>
  <phoneticPr fontId="4" type="noConversion"/>
  <hyperlinks>
    <hyperlink ref="B2" r:id="rId1" xr:uid="{8106CAF8-434B-4BA9-A70C-78BE3B798E6E}"/>
    <hyperlink ref="B4" r:id="rId2" xr:uid="{CBEE48E4-6B4F-4B70-AD5C-896B7737CE05}"/>
    <hyperlink ref="B5" r:id="rId3" display="http://www.stern.nyu.edu/~adamodar/New_Home_Page/data.html" xr:uid="{642F59A2-DFA3-4E37-9F40-33C56BAD5D41}"/>
    <hyperlink ref="B6" r:id="rId4" display="http://www.stern.nyu.edu/~adamodar/pc/datasets/indname.xls" xr:uid="{B23AF471-76F4-4EC5-93DE-AF5D0A165DF2}"/>
    <hyperlink ref="B7" r:id="rId5" display="http://www.stern.nyu.edu/~adamodar/New_Home_Page/datafile/variable.htm" xr:uid="{E6785C0E-5562-4758-8526-65851C6FFA71}"/>
    <hyperlink ref="H1:H7" r:id="rId6" tooltip="https://youtu.be/kZzwtlIAx4U?si=l5t2TNIqrxV9slQ7" display="YouTube Video explaining estimation choices and process." xr:uid="{DCD0E3F9-ECDB-499A-A974-460D64CA8865}"/>
  </hyperlinks>
  <pageMargins left="0.75" right="0.75" top="1" bottom="1" header="0.5" footer="0.5"/>
  <pageSetup scale="50" orientation="landscape" horizontalDpi="4294967292" verticalDpi="4294967292"/>
  <headerFooter alignWithMargins="0">
    <oddHeader>&amp;L&amp;"Calibri,Regular"&amp;K000000Global Companies&amp;C&amp;"Calibri,Regular"&amp;K000000Cost of  Capital by Sector&amp;R&amp;"Calibri,Regular"&amp;K000000January 2018</oddHeader>
  </headerFooter>
  <legacy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5932-4E65-4172-8AE5-DF2A3FA38998}">
  <dimension ref="A1:C11"/>
  <sheetViews>
    <sheetView workbookViewId="0">
      <selection activeCell="B21" sqref="B21"/>
    </sheetView>
  </sheetViews>
  <sheetFormatPr baseColWidth="10" defaultRowHeight="15.75"/>
  <cols>
    <col min="1" max="1" width="33.375" customWidth="1"/>
    <col min="2" max="2" width="60" bestFit="1" customWidth="1"/>
    <col min="3" max="3" width="86.5" bestFit="1" customWidth="1"/>
  </cols>
  <sheetData>
    <row r="1" spans="1:3" ht="19.5" thickBot="1">
      <c r="A1" s="21" t="s">
        <v>41</v>
      </c>
      <c r="B1" s="83" t="s">
        <v>42</v>
      </c>
      <c r="C1" s="84"/>
    </row>
    <row r="3" spans="1:3">
      <c r="A3" s="22" t="s">
        <v>43</v>
      </c>
      <c r="B3" s="22" t="s">
        <v>44</v>
      </c>
      <c r="C3" s="23" t="s">
        <v>45</v>
      </c>
    </row>
    <row r="4" spans="1:3">
      <c r="A4" s="24" t="s">
        <v>46</v>
      </c>
      <c r="B4" s="25" t="s">
        <v>47</v>
      </c>
      <c r="C4" s="26" t="s">
        <v>48</v>
      </c>
    </row>
    <row r="5" spans="1:3">
      <c r="A5" s="24" t="s">
        <v>24</v>
      </c>
      <c r="B5" s="26" t="s">
        <v>49</v>
      </c>
      <c r="C5" s="26" t="s">
        <v>50</v>
      </c>
    </row>
    <row r="6" spans="1:3">
      <c r="A6" s="24" t="s">
        <v>25</v>
      </c>
      <c r="B6" s="26" t="s">
        <v>51</v>
      </c>
      <c r="C6" s="26" t="s">
        <v>52</v>
      </c>
    </row>
    <row r="7" spans="1:3" ht="63">
      <c r="A7" s="24" t="s">
        <v>31</v>
      </c>
      <c r="B7" s="26" t="s">
        <v>53</v>
      </c>
      <c r="C7" s="26" t="s">
        <v>54</v>
      </c>
    </row>
    <row r="8" spans="1:3" ht="31.5">
      <c r="A8" s="24" t="s">
        <v>55</v>
      </c>
      <c r="B8" s="26" t="s">
        <v>56</v>
      </c>
      <c r="C8" s="26" t="s">
        <v>57</v>
      </c>
    </row>
    <row r="9" spans="1:3">
      <c r="A9" s="24" t="s">
        <v>30</v>
      </c>
      <c r="B9" s="26" t="s">
        <v>58</v>
      </c>
      <c r="C9" s="26" t="s">
        <v>59</v>
      </c>
    </row>
    <row r="10" spans="1:3" ht="63">
      <c r="A10" s="24" t="s">
        <v>32</v>
      </c>
      <c r="B10" s="26" t="s">
        <v>60</v>
      </c>
      <c r="C10" s="26" t="s">
        <v>61</v>
      </c>
    </row>
    <row r="11" spans="1:3" ht="47.25">
      <c r="A11" s="24" t="s">
        <v>62</v>
      </c>
      <c r="B11" s="26" t="s">
        <v>63</v>
      </c>
      <c r="C11" s="26" t="s">
        <v>64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Industry Averages</vt:lpstr>
      <vt:lpstr>Variables &amp; FAQ</vt:lpstr>
      <vt:lpstr>'Industry Averages'!Drucktitel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Telaar, Konrad</cp:lastModifiedBy>
  <cp:lastPrinted>2018-01-08T17:37:35Z</cp:lastPrinted>
  <dcterms:created xsi:type="dcterms:W3CDTF">2014-01-06T21:28:12Z</dcterms:created>
  <dcterms:modified xsi:type="dcterms:W3CDTF">2025-02-20T14:22:25Z</dcterms:modified>
</cp:coreProperties>
</file>