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ysaght/Desktop/"/>
    </mc:Choice>
  </mc:AlternateContent>
  <xr:revisionPtr revIDLastSave="0" documentId="8_{4CB4614F-CEF4-7245-8B3E-022D9DEBEAFA}" xr6:coauthVersionLast="47" xr6:coauthVersionMax="47" xr10:uidLastSave="{00000000-0000-0000-0000-000000000000}"/>
  <bookViews>
    <workbookView xWindow="0" yWindow="0" windowWidth="25600" windowHeight="16000" xr2:uid="{166AA493-4ACC-F743-8ECD-E296930B745D}"/>
  </bookViews>
  <sheets>
    <sheet name="Lookup" sheetId="1" r:id="rId1"/>
    <sheet name="Flows" sheetId="11" r:id="rId2"/>
    <sheet name="Composition" sheetId="13" r:id="rId3"/>
    <sheet name="Dropdown" sheetId="9" state="hidden" r:id="rId4"/>
    <sheet name="Lifespan_distribution" sheetId="7" state="hidden" r:id="rId5"/>
    <sheet name="Lifespan-based_stock_model" sheetId="6" r:id="rId6"/>
    <sheet name="Dummy" sheetId="5" state="hidden" r:id="rId7"/>
    <sheet name="Wrap_textiles" sheetId="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8" i="1"/>
  <c r="L25" i="1"/>
  <c r="L23" i="1"/>
  <c r="L12" i="1"/>
  <c r="L13" i="1"/>
  <c r="L11" i="1"/>
  <c r="B37" i="6"/>
  <c r="B34" i="6"/>
  <c r="M18" i="6"/>
  <c r="N18" i="6"/>
  <c r="O18" i="6"/>
  <c r="P18" i="6"/>
  <c r="Q18" i="6"/>
  <c r="R18" i="6"/>
  <c r="S18" i="6"/>
  <c r="T18" i="6"/>
  <c r="U18" i="6"/>
  <c r="V18" i="6"/>
  <c r="B18" i="6"/>
  <c r="C7" i="6"/>
  <c r="D8" i="6" s="1"/>
  <c r="E9" i="6" s="1"/>
  <c r="F10" i="6" s="1"/>
  <c r="S8" i="7"/>
  <c r="T8" i="7"/>
  <c r="U8" i="7"/>
  <c r="V8" i="7"/>
  <c r="W8" i="7"/>
  <c r="X8" i="7"/>
  <c r="Y8" i="7"/>
  <c r="Z8" i="7"/>
  <c r="P8" i="7"/>
  <c r="Q8" i="7"/>
  <c r="R8" i="7"/>
  <c r="L8" i="7"/>
  <c r="M8" i="7"/>
  <c r="N8" i="7"/>
  <c r="O8" i="7"/>
  <c r="C8" i="7"/>
  <c r="D8" i="7"/>
  <c r="E8" i="7"/>
  <c r="F8" i="7"/>
  <c r="G8" i="7"/>
  <c r="H8" i="7"/>
  <c r="I8" i="7"/>
  <c r="J8" i="7"/>
  <c r="K8" i="7"/>
  <c r="B8" i="7"/>
  <c r="C7" i="7"/>
  <c r="D22" i="6" s="1"/>
  <c r="D7" i="7"/>
  <c r="E22" i="6" s="1"/>
  <c r="E7" i="7"/>
  <c r="F22" i="6" s="1"/>
  <c r="F7" i="7"/>
  <c r="G22" i="6" s="1"/>
  <c r="G7" i="7"/>
  <c r="H22" i="6" s="1"/>
  <c r="H7" i="7"/>
  <c r="I22" i="6" s="1"/>
  <c r="I7" i="7"/>
  <c r="J22" i="6" s="1"/>
  <c r="J7" i="7"/>
  <c r="K22" i="6" s="1"/>
  <c r="K7" i="7"/>
  <c r="L22" i="6" s="1"/>
  <c r="L7" i="7"/>
  <c r="M22" i="6" s="1"/>
  <c r="M7" i="7"/>
  <c r="N22" i="6" s="1"/>
  <c r="N7" i="7"/>
  <c r="O22" i="6" s="1"/>
  <c r="O7" i="7"/>
  <c r="P22" i="6" s="1"/>
  <c r="P7" i="7"/>
  <c r="Q22" i="6" s="1"/>
  <c r="Q7" i="7"/>
  <c r="R22" i="6" s="1"/>
  <c r="R7" i="7"/>
  <c r="S22" i="6" s="1"/>
  <c r="S7" i="7"/>
  <c r="T22" i="6" s="1"/>
  <c r="T7" i="7"/>
  <c r="U22" i="6" s="1"/>
  <c r="U7" i="7"/>
  <c r="V22" i="6" s="1"/>
  <c r="V7" i="7"/>
  <c r="W7" i="7"/>
  <c r="X7" i="7"/>
  <c r="Y7" i="7"/>
  <c r="Z7" i="7"/>
  <c r="B7" i="7"/>
  <c r="C22" i="6" s="1"/>
  <c r="C34" i="6" s="1"/>
  <c r="C37" i="6" s="1"/>
  <c r="C18" i="6" l="1"/>
  <c r="D18" i="6"/>
  <c r="F18" i="6"/>
  <c r="E18" i="6"/>
  <c r="G11" i="6"/>
  <c r="U23" i="6"/>
  <c r="Q23" i="6"/>
  <c r="M23" i="6"/>
  <c r="I23" i="6"/>
  <c r="E23" i="6"/>
  <c r="U24" i="6"/>
  <c r="Q24" i="6"/>
  <c r="M24" i="6"/>
  <c r="I24" i="6"/>
  <c r="V25" i="6"/>
  <c r="R25" i="6"/>
  <c r="N25" i="6"/>
  <c r="J25" i="6"/>
  <c r="F25" i="6"/>
  <c r="T26" i="6"/>
  <c r="P26" i="6"/>
  <c r="L26" i="6"/>
  <c r="H26" i="6"/>
  <c r="T23" i="6"/>
  <c r="P23" i="6"/>
  <c r="L23" i="6"/>
  <c r="H23" i="6"/>
  <c r="E24" i="6"/>
  <c r="T24" i="6"/>
  <c r="P24" i="6"/>
  <c r="L24" i="6"/>
  <c r="H24" i="6"/>
  <c r="U25" i="6"/>
  <c r="Q25" i="6"/>
  <c r="M25" i="6"/>
  <c r="I25" i="6"/>
  <c r="G26" i="6"/>
  <c r="S26" i="6"/>
  <c r="O26" i="6"/>
  <c r="K26" i="6"/>
  <c r="D23" i="6"/>
  <c r="D34" i="6" s="1"/>
  <c r="D37" i="6" s="1"/>
  <c r="S23" i="6"/>
  <c r="O23" i="6"/>
  <c r="K23" i="6"/>
  <c r="G23" i="6"/>
  <c r="F24" i="6"/>
  <c r="S24" i="6"/>
  <c r="O24" i="6"/>
  <c r="K24" i="6"/>
  <c r="G24" i="6"/>
  <c r="T25" i="6"/>
  <c r="P25" i="6"/>
  <c r="L25" i="6"/>
  <c r="H25" i="6"/>
  <c r="V26" i="6"/>
  <c r="R26" i="6"/>
  <c r="N26" i="6"/>
  <c r="J26" i="6"/>
  <c r="V23" i="6"/>
  <c r="R23" i="6"/>
  <c r="N23" i="6"/>
  <c r="J23" i="6"/>
  <c r="F23" i="6"/>
  <c r="F34" i="6" s="1"/>
  <c r="V24" i="6"/>
  <c r="R24" i="6"/>
  <c r="N24" i="6"/>
  <c r="J24" i="6"/>
  <c r="G25" i="6"/>
  <c r="S25" i="6"/>
  <c r="O25" i="6"/>
  <c r="K25" i="6"/>
  <c r="U26" i="6"/>
  <c r="Q26" i="6"/>
  <c r="M26" i="6"/>
  <c r="I26" i="6"/>
  <c r="E34" i="6" l="1"/>
  <c r="E37" i="6" s="1"/>
  <c r="F37" i="6" s="1"/>
  <c r="G34" i="6"/>
  <c r="S27" i="6"/>
  <c r="G18" i="6"/>
  <c r="N27" i="6"/>
  <c r="K27" i="6"/>
  <c r="M27" i="6"/>
  <c r="R27" i="6"/>
  <c r="Q27" i="6"/>
  <c r="O27" i="6"/>
  <c r="U27" i="6"/>
  <c r="V27" i="6"/>
  <c r="H12" i="6"/>
  <c r="I27" i="6"/>
  <c r="J27" i="6"/>
  <c r="H27" i="6"/>
  <c r="H34" i="6" s="1"/>
  <c r="L27" i="6"/>
  <c r="P27" i="6"/>
  <c r="T27" i="6"/>
  <c r="G37" i="6" l="1"/>
  <c r="H37" i="6" s="1"/>
  <c r="S28" i="6"/>
  <c r="H18" i="6"/>
  <c r="I13" i="6"/>
  <c r="I18" i="6" s="1"/>
  <c r="O28" i="6"/>
  <c r="V28" i="6"/>
  <c r="Q28" i="6"/>
  <c r="M28" i="6"/>
  <c r="K28" i="6"/>
  <c r="R28" i="6"/>
  <c r="U28" i="6"/>
  <c r="T28" i="6"/>
  <c r="N28" i="6"/>
  <c r="P28" i="6"/>
  <c r="I28" i="6"/>
  <c r="I34" i="6" s="1"/>
  <c r="J28" i="6"/>
  <c r="L28" i="6"/>
  <c r="I37" i="6" l="1"/>
  <c r="J14" i="6"/>
  <c r="J18" i="6" s="1"/>
  <c r="T29" i="6"/>
  <c r="J29" i="6"/>
  <c r="J34" i="6" s="1"/>
  <c r="V29" i="6"/>
  <c r="N29" i="6"/>
  <c r="M29" i="6"/>
  <c r="P29" i="6"/>
  <c r="S29" i="6"/>
  <c r="R29" i="6"/>
  <c r="U29" i="6"/>
  <c r="L29" i="6"/>
  <c r="O29" i="6"/>
  <c r="K29" i="6"/>
  <c r="Q29" i="6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37" i="6" l="1"/>
  <c r="K15" i="6"/>
  <c r="K18" i="6" s="1"/>
  <c r="V30" i="6"/>
  <c r="Q30" i="6"/>
  <c r="T30" i="6"/>
  <c r="S30" i="6"/>
  <c r="U30" i="6"/>
  <c r="K30" i="6"/>
  <c r="K34" i="6" s="1"/>
  <c r="M30" i="6"/>
  <c r="P30" i="6"/>
  <c r="O30" i="6"/>
  <c r="L30" i="6"/>
  <c r="N30" i="6"/>
  <c r="R30" i="6"/>
  <c r="K37" i="6" l="1"/>
  <c r="L16" i="6"/>
  <c r="L18" i="6" s="1"/>
  <c r="M31" i="6"/>
  <c r="P31" i="6"/>
  <c r="O31" i="6"/>
  <c r="U31" i="6"/>
  <c r="T31" i="6"/>
  <c r="N31" i="6"/>
  <c r="L31" i="6"/>
  <c r="L34" i="6" s="1"/>
  <c r="L37" i="6" s="1"/>
  <c r="Q31" i="6"/>
  <c r="S31" i="6"/>
  <c r="V31" i="6"/>
  <c r="R31" i="6"/>
  <c r="N32" i="6" l="1"/>
  <c r="N34" i="6" s="1"/>
  <c r="S32" i="6"/>
  <c r="S34" i="6" s="1"/>
  <c r="R32" i="6"/>
  <c r="R34" i="6" s="1"/>
  <c r="T32" i="6"/>
  <c r="T34" i="6" s="1"/>
  <c r="M32" i="6"/>
  <c r="M34" i="6" s="1"/>
  <c r="M37" i="6" s="1"/>
  <c r="V32" i="6"/>
  <c r="V34" i="6" s="1"/>
  <c r="P32" i="6"/>
  <c r="P34" i="6" s="1"/>
  <c r="O32" i="6"/>
  <c r="O34" i="6" s="1"/>
  <c r="U32" i="6"/>
  <c r="U34" i="6" s="1"/>
  <c r="Q32" i="6"/>
  <c r="Q34" i="6" s="1"/>
  <c r="N37" i="6" l="1"/>
  <c r="O37" i="6" s="1"/>
  <c r="P37" i="6" s="1"/>
  <c r="Q37" i="6" s="1"/>
  <c r="R37" i="6" s="1"/>
  <c r="S37" i="6" s="1"/>
  <c r="T37" i="6" s="1"/>
  <c r="U37" i="6" s="1"/>
  <c r="V37" i="6" s="1"/>
</calcChain>
</file>

<file path=xl/sharedStrings.xml><?xml version="1.0" encoding="utf-8"?>
<sst xmlns="http://schemas.openxmlformats.org/spreadsheetml/2006/main" count="878" uniqueCount="307">
  <si>
    <t>CPA</t>
  </si>
  <si>
    <t>PRODCOM</t>
  </si>
  <si>
    <t>EoL_lower_yr</t>
  </si>
  <si>
    <t>EoL_upper_yr</t>
  </si>
  <si>
    <t>Median EoL_yr</t>
  </si>
  <si>
    <t>Extension_potential_route</t>
  </si>
  <si>
    <t>Extension_potential_lower_yr</t>
  </si>
  <si>
    <t>Extension_potential_upper_yr</t>
  </si>
  <si>
    <t>Mass_lower_kg</t>
  </si>
  <si>
    <t>Mass_upper_kg</t>
  </si>
  <si>
    <t>Source</t>
  </si>
  <si>
    <t>Source URL</t>
  </si>
  <si>
    <t>Year of estimate</t>
  </si>
  <si>
    <t>Electronics</t>
  </si>
  <si>
    <t>Low pressure air compressor</t>
  </si>
  <si>
    <t>ICF (2021)</t>
  </si>
  <si>
    <t>https://etl.beis.gov.uk/shared-files/3316/3713/8281/UK_ErP_Policy_Study_final_v4-stc_2_11_21.pdf</t>
  </si>
  <si>
    <t>Oil free air compressor</t>
  </si>
  <si>
    <t>resale 2nd hand markets</t>
  </si>
  <si>
    <t>Standard air compressor</t>
  </si>
  <si>
    <t>Industry feedback, more like 8-12 years with maintenance including replacement of small pistons every 3-4 years</t>
  </si>
  <si>
    <t>Refrigeration compressors</t>
  </si>
  <si>
    <t>TV</t>
  </si>
  <si>
    <t>Electronic display</t>
  </si>
  <si>
    <t>Induction hob</t>
  </si>
  <si>
    <t>Solid plate/cast iron hob</t>
  </si>
  <si>
    <t>Gas hob</t>
  </si>
  <si>
    <t>Rechargeable batteries</t>
  </si>
  <si>
    <t>NiMH</t>
  </si>
  <si>
    <t>Li-ion, laptops</t>
  </si>
  <si>
    <t>Li-ion, portable audio, power tools</t>
  </si>
  <si>
    <t>External power supplies</t>
  </si>
  <si>
    <t>small</t>
  </si>
  <si>
    <t>large</t>
  </si>
  <si>
    <t>Building automation and control systems</t>
  </si>
  <si>
    <t>domestic</t>
  </si>
  <si>
    <t>non-domestic</t>
  </si>
  <si>
    <t>Electric/gas patio heater</t>
  </si>
  <si>
    <t>Space heater</t>
  </si>
  <si>
    <t>gas boiler</t>
  </si>
  <si>
    <t>heat pump</t>
  </si>
  <si>
    <t>Electric instantaneous water heater</t>
  </si>
  <si>
    <t>Split system air conditioner</t>
  </si>
  <si>
    <t>Heat emitter</t>
  </si>
  <si>
    <t>ICT Server</t>
  </si>
  <si>
    <t>Smart phones</t>
  </si>
  <si>
    <t>Computer</t>
  </si>
  <si>
    <t>Laptop</t>
  </si>
  <si>
    <t>LED Lamps &amp; luminaires</t>
  </si>
  <si>
    <t>Inkjet &amp; toner cartridges</t>
  </si>
  <si>
    <t>Taps &amp; showerheads</t>
  </si>
  <si>
    <t>Water pump</t>
  </si>
  <si>
    <t>Commercial refrigerating appliances</t>
  </si>
  <si>
    <t>refridgerated display cabinets (RDC)</t>
  </si>
  <si>
    <t>Beverage coolers</t>
  </si>
  <si>
    <t>Ice cream freezers</t>
  </si>
  <si>
    <t>RDC covers</t>
  </si>
  <si>
    <t>Refridgerated containers</t>
  </si>
  <si>
    <t>Vacuum cleaner</t>
  </si>
  <si>
    <t>Professional dishwasher</t>
  </si>
  <si>
    <t>undercounter</t>
  </si>
  <si>
    <t>hood/door type</t>
  </si>
  <si>
    <t>Aircon/dehumidifier</t>
  </si>
  <si>
    <t>Open_repair</t>
  </si>
  <si>
    <t>https://github.com/openrepair/data</t>
  </si>
  <si>
    <t>2012-2021</t>
  </si>
  <si>
    <t>Battery/charger/adapter</t>
  </si>
  <si>
    <t>Coffee maker</t>
  </si>
  <si>
    <t>Decorative or safety lights</t>
  </si>
  <si>
    <t>Desktop computer</t>
  </si>
  <si>
    <t>Digital compact camera</t>
  </si>
  <si>
    <t>DSLR/video camera</t>
  </si>
  <si>
    <t>Fan</t>
  </si>
  <si>
    <t>Flat screen</t>
  </si>
  <si>
    <t>Food processor</t>
  </si>
  <si>
    <t>Games console</t>
  </si>
  <si>
    <t>Hair &amp; beauty item</t>
  </si>
  <si>
    <t>Hair dryer</t>
  </si>
  <si>
    <t>Handheld entertainment device</t>
  </si>
  <si>
    <t>Headphones</t>
  </si>
  <si>
    <t>Hi-Fi integrated</t>
  </si>
  <si>
    <t>Hi-Fi separates</t>
  </si>
  <si>
    <t>Iron</t>
  </si>
  <si>
    <t>Kettle</t>
  </si>
  <si>
    <t>Lamp</t>
  </si>
  <si>
    <t>Large home electrical</t>
  </si>
  <si>
    <t>Misc</t>
  </si>
  <si>
    <t>Mobile</t>
  </si>
  <si>
    <t>Musical instrument</t>
  </si>
  <si>
    <t>Paper shredder</t>
  </si>
  <si>
    <t>PC accessory</t>
  </si>
  <si>
    <t>Portable radio</t>
  </si>
  <si>
    <t>Power tool</t>
  </si>
  <si>
    <t>Printer/scanner</t>
  </si>
  <si>
    <t>Projector</t>
  </si>
  <si>
    <t>Sewing machine</t>
  </si>
  <si>
    <t>Small home electrical</t>
  </si>
  <si>
    <t>Small kitchen item</t>
  </si>
  <si>
    <t>Tablet</t>
  </si>
  <si>
    <t>Toaster</t>
  </si>
  <si>
    <t>Toy</t>
  </si>
  <si>
    <t>TV and gaming-related accessories</t>
  </si>
  <si>
    <t>Vacuum</t>
  </si>
  <si>
    <t>Watch/clock</t>
  </si>
  <si>
    <t>Vehicles</t>
  </si>
  <si>
    <t>Inland marine vessels and yachts</t>
  </si>
  <si>
    <t>Oakdene Hollins (2022)</t>
  </si>
  <si>
    <t>Textiles</t>
  </si>
  <si>
    <t>Blouse</t>
  </si>
  <si>
    <t>Wrap</t>
  </si>
  <si>
    <t>Bra/Corset</t>
  </si>
  <si>
    <t>Coat</t>
  </si>
  <si>
    <t>Dress</t>
  </si>
  <si>
    <t>Fleece/body warmer</t>
  </si>
  <si>
    <t>Jacket/blazer</t>
  </si>
  <si>
    <t>Jeans</t>
  </si>
  <si>
    <t>Leggings</t>
  </si>
  <si>
    <t>Knickers/underpants</t>
  </si>
  <si>
    <t>Nightwear</t>
  </si>
  <si>
    <t>Outdoor wear</t>
  </si>
  <si>
    <t>Peticoat/camisole/slip</t>
  </si>
  <si>
    <t>Shirt</t>
  </si>
  <si>
    <t>Shorts/cropped trousers</t>
  </si>
  <si>
    <t>Skirt</t>
  </si>
  <si>
    <t>Socks/tights/stockings</t>
  </si>
  <si>
    <t>Sportswear</t>
  </si>
  <si>
    <t>Sweatshirt/hoodie</t>
  </si>
  <si>
    <t>Swimwear</t>
  </si>
  <si>
    <t>Tie</t>
  </si>
  <si>
    <t>Top</t>
  </si>
  <si>
    <t>Trousers/suit trousers</t>
  </si>
  <si>
    <t>T-shirt/polo shirt/vest</t>
  </si>
  <si>
    <t>Suits</t>
  </si>
  <si>
    <t>Laitala and Klepp 2020</t>
  </si>
  <si>
    <t>https://www.mdpi.com/2071-1050/12/21/9151</t>
  </si>
  <si>
    <t>Varies</t>
  </si>
  <si>
    <t>Dresses</t>
  </si>
  <si>
    <t>Laitala and Klepp 2021</t>
  </si>
  <si>
    <t>Coats</t>
  </si>
  <si>
    <t>Laitala and Klepp 2022</t>
  </si>
  <si>
    <t>Skirts</t>
  </si>
  <si>
    <t>Laitala and Klepp 2023</t>
  </si>
  <si>
    <t>Laitala and Klepp 2024</t>
  </si>
  <si>
    <t>Laitala and Klepp 2025</t>
  </si>
  <si>
    <t>Blouse/shirts</t>
  </si>
  <si>
    <t>Laitala and Klepp 2026</t>
  </si>
  <si>
    <t>Trousers/pants</t>
  </si>
  <si>
    <t>Laitala and Klepp 2027</t>
  </si>
  <si>
    <t>T-shirts</t>
  </si>
  <si>
    <t>Laitala and Klepp 2028</t>
  </si>
  <si>
    <t>Bras</t>
  </si>
  <si>
    <t>Laitala and Klepp 2029</t>
  </si>
  <si>
    <t>Laitala and Klepp 2030</t>
  </si>
  <si>
    <t>Underpants</t>
  </si>
  <si>
    <t>Laitala and Klepp 2031</t>
  </si>
  <si>
    <t>Socks</t>
  </si>
  <si>
    <t>Laitala and Klepp 2032</t>
  </si>
  <si>
    <t>Jumper/knitwear</t>
  </si>
  <si>
    <t>14.14.25</t>
  </si>
  <si>
    <t>14.14.24</t>
  </si>
  <si>
    <t>https://wrap.org.uk/resources/report/measuring-active-life-clothing#download-file</t>
  </si>
  <si>
    <t>MRI Scanners</t>
  </si>
  <si>
    <t>Philips study</t>
  </si>
  <si>
    <t>T-shirt</t>
  </si>
  <si>
    <t>Cotton</t>
  </si>
  <si>
    <t>Carpet</t>
  </si>
  <si>
    <t>Sofa</t>
  </si>
  <si>
    <t>Furniture</t>
  </si>
  <si>
    <t>Printer</t>
  </si>
  <si>
    <t xml:space="preserve">Laptop </t>
  </si>
  <si>
    <t>Washing machine</t>
  </si>
  <si>
    <t>ERM</t>
  </si>
  <si>
    <t>http://randd.defra.gov.uk/Default.aspx?Menu=Menu&amp;Module=More&amp;Location=None&amp;ProjectID=17047&amp;FromSearch=Y&amp;Publisher=1&amp;SearchText=lifetimes&amp;SortString=ProjectCode&amp;SortOrder=Asc&amp;Paging=10#Description</t>
  </si>
  <si>
    <t>Jumpe/knitwear</t>
  </si>
  <si>
    <t>Shrt</t>
  </si>
  <si>
    <t>Wrap study</t>
  </si>
  <si>
    <t>Lifespan</t>
  </si>
  <si>
    <t>Mass</t>
  </si>
  <si>
    <t>Product</t>
  </si>
  <si>
    <t>Aircraft</t>
  </si>
  <si>
    <t>Lee, J.J., S.P. Lukachko, I.A. Waitz, and A. Schafer, 2001. Historical and Future Trends in
Aircraft Performance, Cost and Emissions. Annual Review of Energy and the Environment
26:167-200.</t>
  </si>
  <si>
    <t>Stock</t>
  </si>
  <si>
    <t>Year</t>
  </si>
  <si>
    <t>Cumulative</t>
  </si>
  <si>
    <t>Shape</t>
  </si>
  <si>
    <t>Scale</t>
  </si>
  <si>
    <t>Weibull distribution</t>
  </si>
  <si>
    <t>Annual additions growth rate</t>
  </si>
  <si>
    <t>Annual additions (by inflow year)</t>
  </si>
  <si>
    <t>Annual losses (in number, from inflow year)</t>
  </si>
  <si>
    <t>Total additions</t>
  </si>
  <si>
    <t>Total losses</t>
  </si>
  <si>
    <t xml:space="preserve">Dummy data. New material inflow between 2010-20, material substituted for 2020+. </t>
  </si>
  <si>
    <t>Buildings</t>
  </si>
  <si>
    <t>Standard deviation</t>
  </si>
  <si>
    <t>Cultivated biological resources</t>
  </si>
  <si>
    <t>Dwellings</t>
  </si>
  <si>
    <t>Entertainment, literary or artistic originals</t>
  </si>
  <si>
    <t>ICT Hardware</t>
  </si>
  <si>
    <t>Mineral exploration and evaluation</t>
  </si>
  <si>
    <t>Other machinery and equipmnt</t>
  </si>
  <si>
    <t>Computer software</t>
  </si>
  <si>
    <t>Telecommunications equipment</t>
  </si>
  <si>
    <t>Transport equipment</t>
  </si>
  <si>
    <t>Weapons</t>
  </si>
  <si>
    <t>ONS</t>
  </si>
  <si>
    <t>https://www.niesr.ac.uk/wp-content/uploads/2021/10/DP474-4.pdf</t>
  </si>
  <si>
    <t>Product type</t>
  </si>
  <si>
    <t>Raw material</t>
  </si>
  <si>
    <t>Semi-manufactured products</t>
  </si>
  <si>
    <t>Final good</t>
  </si>
  <si>
    <t>Scrap/waste</t>
  </si>
  <si>
    <t>Electric vehicle</t>
  </si>
  <si>
    <t>Infrastructure</t>
  </si>
  <si>
    <t>Wind turbine</t>
  </si>
  <si>
    <t>Median_owned_until_fixed</t>
  </si>
  <si>
    <t>Average_owned_until_fixed</t>
  </si>
  <si>
    <t>26.30.22.00</t>
  </si>
  <si>
    <t>Value £000's</t>
  </si>
  <si>
    <t>Volume (Number of items)</t>
  </si>
  <si>
    <t>26.30.22</t>
  </si>
  <si>
    <t>26.30</t>
  </si>
  <si>
    <t>NACE</t>
  </si>
  <si>
    <t>26.20</t>
  </si>
  <si>
    <t>26.30.1</t>
  </si>
  <si>
    <t>SIC09</t>
  </si>
  <si>
    <t>26.20.11</t>
  </si>
  <si>
    <t>26.20.11.00</t>
  </si>
  <si>
    <t>product_category(1)</t>
  </si>
  <si>
    <t>product_category(3)</t>
  </si>
  <si>
    <t>Smart phone</t>
  </si>
  <si>
    <t>Indicator</t>
  </si>
  <si>
    <t>Material</t>
  </si>
  <si>
    <t>Percentage</t>
  </si>
  <si>
    <t>EoL_average_yr</t>
  </si>
  <si>
    <t>Mass_average_kg</t>
  </si>
  <si>
    <t>26.20.13.00</t>
  </si>
  <si>
    <t>851712</t>
  </si>
  <si>
    <t>Domestic</t>
  </si>
  <si>
    <t>Imports</t>
  </si>
  <si>
    <t>Net Mass</t>
  </si>
  <si>
    <t>847130</t>
  </si>
  <si>
    <t>HS6/CN6</t>
  </si>
  <si>
    <t>Aluminium</t>
  </si>
  <si>
    <t>Copper</t>
  </si>
  <si>
    <t>Plastics</t>
  </si>
  <si>
    <t>Magnesium</t>
  </si>
  <si>
    <t>Cobalt</t>
  </si>
  <si>
    <t>Tin</t>
  </si>
  <si>
    <t>Tungsten</t>
  </si>
  <si>
    <t>Silver</t>
  </si>
  <si>
    <t>Neodymium</t>
  </si>
  <si>
    <t>Gold</t>
  </si>
  <si>
    <t>Tantalum</t>
  </si>
  <si>
    <t>Palladium</t>
  </si>
  <si>
    <t>Praseodymium</t>
  </si>
  <si>
    <t>Indium</t>
  </si>
  <si>
    <t>Yttrium</t>
  </si>
  <si>
    <t>Gallium</t>
  </si>
  <si>
    <t>Gadolinium</t>
  </si>
  <si>
    <t>Europium</t>
  </si>
  <si>
    <t>Cerium</t>
  </si>
  <si>
    <t>LDPE</t>
  </si>
  <si>
    <t>ABS</t>
  </si>
  <si>
    <t>PA6</t>
  </si>
  <si>
    <t>PC</t>
  </si>
  <si>
    <t>Epoxy</t>
  </si>
  <si>
    <t>PMMA</t>
  </si>
  <si>
    <t>PP</t>
  </si>
  <si>
    <t>PS</t>
  </si>
  <si>
    <t>EPS</t>
  </si>
  <si>
    <t>PVC</t>
  </si>
  <si>
    <t>Iron (steel)</t>
  </si>
  <si>
    <t>Mass (g)</t>
  </si>
  <si>
    <t>Others (ceramics, semiconductors)</t>
  </si>
  <si>
    <t>Steel sheet (galvanized)</t>
  </si>
  <si>
    <t>Aluminium sheet</t>
  </si>
  <si>
    <t>LCD screen m2</t>
  </si>
  <si>
    <t>Copper wire</t>
  </si>
  <si>
    <t>Copper tube</t>
  </si>
  <si>
    <t>Powder coating</t>
  </si>
  <si>
    <t>Big caps &amp; coils</t>
  </si>
  <si>
    <t>Slots/ext. Ports</t>
  </si>
  <si>
    <t>Integrated circuits 5% Silicon, Gold</t>
  </si>
  <si>
    <t>Integrated circuits 1% silicon</t>
  </si>
  <si>
    <t>SMD &amp; LEDs avg</t>
  </si>
  <si>
    <t>PWB ½ lay 3.75 kg/m2</t>
  </si>
  <si>
    <t>PWB 6 lay 4.5 kg/m2</t>
  </si>
  <si>
    <t>Solder Alloy (SnAg4Cu0.5)</t>
  </si>
  <si>
    <t>Glass for lamps</t>
  </si>
  <si>
    <t>Glass for LCD</t>
  </si>
  <si>
    <t>Product_type</t>
  </si>
  <si>
    <t>product_category_2</t>
  </si>
  <si>
    <t>Flow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</si>
  <si>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</si>
  <si>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</si>
  <si>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</si>
  <si>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</si>
  <si>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</si>
  <si>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</si>
  <si>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</si>
  <si>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</si>
  <si>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</si>
  <si>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</si>
  <si>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</si>
  <si>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</si>
  <si>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28.13.14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</si>
</sst>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%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, Helvetica, sans-serif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2" fillId="0" borderId="1" xfId="0" applyFont="1" applyBorder="1"/>
    <xf numFmtId="9" fontId="0" fillId="0" borderId="0" xfId="2" applyFont="1"/>
    <xf numFmtId="9" fontId="0" fillId="0" borderId="0" xfId="0" applyNumberFormat="1"/>
    <xf numFmtId="0" fontId="1" fillId="0" borderId="2" xfId="0" applyFont="1" applyBorder="1"/>
    <xf numFmtId="0" fontId="0" fillId="0" borderId="2" xfId="0" applyBorder="1"/>
    <xf numFmtId="9" fontId="0" fillId="0" borderId="2" xfId="2" applyFont="1" applyBorder="1"/>
    <xf numFmtId="2" fontId="0" fillId="0" borderId="2" xfId="0" applyNumberFormat="1" applyBorder="1"/>
    <xf numFmtId="0" fontId="1" fillId="3" borderId="2" xfId="0" applyFont="1" applyFill="1" applyBorder="1"/>
    <xf numFmtId="0" fontId="0" fillId="3" borderId="2" xfId="0" applyFill="1" applyBorder="1"/>
    <xf numFmtId="2" fontId="0" fillId="4" borderId="2" xfId="0" applyNumberFormat="1" applyFill="1" applyBorder="1"/>
    <xf numFmtId="0" fontId="1" fillId="5" borderId="2" xfId="0" applyFont="1" applyFill="1" applyBorder="1"/>
    <xf numFmtId="2" fontId="0" fillId="5" borderId="2" xfId="0" applyNumberFormat="1" applyFill="1" applyBorder="1"/>
    <xf numFmtId="0" fontId="0" fillId="2" borderId="0" xfId="0" applyFill="1"/>
    <xf numFmtId="0" fontId="0" fillId="2" borderId="1" xfId="0" applyFill="1" applyBorder="1"/>
    <xf numFmtId="0" fontId="8" fillId="7" borderId="0" xfId="4" applyFont="1" applyFill="1"/>
    <xf numFmtId="0" fontId="7" fillId="7" borderId="0" xfId="4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6" fillId="0" borderId="1" xfId="0" applyFont="1" applyBorder="1"/>
    <xf numFmtId="2" fontId="6" fillId="0" borderId="1" xfId="0" applyNumberFormat="1" applyFont="1" applyBorder="1"/>
    <xf numFmtId="0" fontId="8" fillId="7" borderId="2" xfId="4" applyFont="1" applyFill="1" applyBorder="1"/>
    <xf numFmtId="0" fontId="7" fillId="7" borderId="2" xfId="4" applyFont="1" applyFill="1" applyBorder="1" applyAlignment="1">
      <alignment horizontal="left"/>
    </xf>
    <xf numFmtId="10" fontId="0" fillId="0" borderId="0" xfId="0" applyNumberFormat="1"/>
    <xf numFmtId="0" fontId="1" fillId="0" borderId="3" xfId="0" applyFont="1" applyBorder="1"/>
    <xf numFmtId="0" fontId="2" fillId="0" borderId="3" xfId="0" applyFont="1" applyBorder="1"/>
    <xf numFmtId="0" fontId="0" fillId="2" borderId="3" xfId="0" applyFill="1" applyBorder="1"/>
    <xf numFmtId="0" fontId="3" fillId="2" borderId="3" xfId="0" applyFont="1" applyFill="1" applyBorder="1"/>
    <xf numFmtId="0" fontId="4" fillId="2" borderId="3" xfId="1" applyFill="1" applyBorder="1"/>
    <xf numFmtId="49" fontId="0" fillId="0" borderId="0" xfId="0" applyNumberFormat="1"/>
    <xf numFmtId="0" fontId="4" fillId="0" borderId="0" xfId="1"/>
    <xf numFmtId="49" fontId="3" fillId="2" borderId="0" xfId="0" applyNumberFormat="1" applyFont="1" applyFill="1"/>
    <xf numFmtId="0" fontId="4" fillId="2" borderId="0" xfId="1" applyFill="1"/>
    <xf numFmtId="1" fontId="7" fillId="7" borderId="2" xfId="4" applyNumberFormat="1" applyFont="1" applyFill="1" applyBorder="1" applyAlignment="1">
      <alignment horizontal="right" wrapText="1"/>
    </xf>
    <xf numFmtId="1" fontId="10" fillId="6" borderId="2" xfId="0" applyNumberFormat="1" applyFont="1" applyFill="1" applyBorder="1" applyAlignment="1">
      <alignment horizontal="right" wrapText="1"/>
    </xf>
    <xf numFmtId="1" fontId="10" fillId="6" borderId="2" xfId="3" applyNumberFormat="1" applyFont="1" applyFill="1" applyBorder="1" applyAlignment="1">
      <alignment horizontal="right" wrapText="1"/>
    </xf>
    <xf numFmtId="1" fontId="0" fillId="0" borderId="2" xfId="0" applyNumberFormat="1" applyBorder="1" applyAlignment="1">
      <alignment horizontal="right"/>
    </xf>
    <xf numFmtId="1" fontId="0" fillId="0" borderId="2" xfId="3" applyNumberFormat="1" applyFont="1" applyBorder="1" applyAlignment="1">
      <alignment horizontal="right"/>
    </xf>
    <xf numFmtId="43" fontId="0" fillId="0" borderId="0" xfId="3" applyFont="1"/>
    <xf numFmtId="43" fontId="0" fillId="0" borderId="2" xfId="3" applyFont="1" applyBorder="1" applyAlignment="1">
      <alignment horizontal="right"/>
    </xf>
    <xf numFmtId="43" fontId="0" fillId="0" borderId="0" xfId="0" applyNumberFormat="1"/>
    <xf numFmtId="164" fontId="0" fillId="0" borderId="0" xfId="2" applyNumberFormat="1" applyFont="1"/>
    <xf numFmtId="0" fontId="8" fillId="7" borderId="4" xfId="4" applyFont="1" applyFill="1" applyBorder="1"/>
    <xf numFmtId="0" fontId="0" fillId="0" borderId="4" xfId="0" applyBorder="1"/>
    <xf numFmtId="1" fontId="10" fillId="6" borderId="5" xfId="3" applyNumberFormat="1" applyFont="1" applyFill="1" applyBorder="1" applyAlignment="1">
      <alignment horizontal="right" wrapText="1"/>
    </xf>
    <xf numFmtId="1" fontId="10" fillId="6" borderId="5" xfId="0" applyNumberFormat="1" applyFont="1" applyFill="1" applyBorder="1" applyAlignment="1">
      <alignment horizontal="right" wrapText="1"/>
    </xf>
    <xf numFmtId="1" fontId="0" fillId="0" borderId="5" xfId="0" applyNumberFormat="1" applyBorder="1" applyAlignment="1">
      <alignment horizontal="right"/>
    </xf>
    <xf numFmtId="1" fontId="0" fillId="0" borderId="5" xfId="3" applyNumberFormat="1" applyFont="1" applyBorder="1" applyAlignment="1">
      <alignment horizontal="right"/>
    </xf>
    <xf numFmtId="0" fontId="9" fillId="7" borderId="6" xfId="4" applyFont="1" applyFill="1" applyBorder="1" applyAlignment="1">
      <alignment horizontal="left"/>
    </xf>
    <xf numFmtId="0" fontId="9" fillId="7" borderId="7" xfId="4" applyFont="1" applyFill="1" applyBorder="1" applyAlignment="1">
      <alignment horizontal="left"/>
    </xf>
    <xf numFmtId="0" fontId="9" fillId="7" borderId="7" xfId="4" applyFont="1" applyFill="1" applyBorder="1"/>
    <xf numFmtId="49" fontId="9" fillId="7" borderId="7" xfId="4" applyNumberFormat="1" applyFont="1" applyFill="1" applyBorder="1" applyAlignment="1">
      <alignment horizontal="right" wrapText="1"/>
    </xf>
    <xf numFmtId="49" fontId="9" fillId="7" borderId="8" xfId="4" applyNumberFormat="1" applyFont="1" applyFill="1" applyBorder="1" applyAlignment="1">
      <alignment horizontal="right" wrapText="1"/>
    </xf>
    <xf numFmtId="0" fontId="0" fillId="0" borderId="9" xfId="0" applyBorder="1"/>
    <xf numFmtId="0" fontId="8" fillId="7" borderId="10" xfId="4" applyFont="1" applyFill="1" applyBorder="1"/>
    <xf numFmtId="0" fontId="7" fillId="7" borderId="10" xfId="4" applyFont="1" applyFill="1" applyBorder="1" applyAlignment="1">
      <alignment horizontal="left"/>
    </xf>
    <xf numFmtId="43" fontId="0" fillId="0" borderId="10" xfId="3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43" fontId="0" fillId="0" borderId="5" xfId="3" applyFont="1" applyBorder="1" applyAlignment="1">
      <alignment horizontal="right"/>
    </xf>
  </cellXfs>
  <cellStyles count="5">
    <cellStyle name="Comma" xfId="3" builtinId="3"/>
    <cellStyle name="Hyperlink" xfId="1" builtinId="8"/>
    <cellStyle name="Normal" xfId="0" builtinId="0"/>
    <cellStyle name="Normal 2 2 2 2 2 3" xfId="4" xr:uid="{4238A24D-620C-334B-8287-183BEDC3169B}"/>
    <cellStyle name="Per 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Lifespan_distribution!$A$7</c:f>
              <c:strCache>
                <c:ptCount val="1"/>
                <c:pt idx="0">
                  <c:v>Weibull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Lifespan_distribution!$B$7:$Z$7</c:f>
              <c:numCache>
                <c:formatCode>0%</c:formatCode>
                <c:ptCount val="25"/>
                <c:pt idx="0">
                  <c:v>1.6652787898265053E-3</c:v>
                </c:pt>
                <c:pt idx="1">
                  <c:v>1.323926050053113E-2</c:v>
                </c:pt>
                <c:pt idx="2">
                  <c:v>4.3489084106705315E-2</c:v>
                </c:pt>
                <c:pt idx="3">
                  <c:v>9.5839017850156832E-2</c:v>
                </c:pt>
                <c:pt idx="4">
                  <c:v>0.1605193628764752</c:v>
                </c:pt>
                <c:pt idx="5">
                  <c:v>0.20974916362494175</c:v>
                </c:pt>
                <c:pt idx="6">
                  <c:v>0.21021682352653848</c:v>
                </c:pt>
                <c:pt idx="7">
                  <c:v>0.15489970100750861</c:v>
                </c:pt>
                <c:pt idx="8">
                  <c:v>7.9001857431181322E-2</c:v>
                </c:pt>
                <c:pt idx="9">
                  <c:v>2.5873856159933217E-2</c:v>
                </c:pt>
                <c:pt idx="10">
                  <c:v>4.9839312000571736E-3</c:v>
                </c:pt>
                <c:pt idx="11">
                  <c:v>5.1105783960626156E-4</c:v>
                </c:pt>
                <c:pt idx="12">
                  <c:v>2.4966930527932246E-5</c:v>
                </c:pt>
                <c:pt idx="13">
                  <c:v>5.1444651300232792E-7</c:v>
                </c:pt>
                <c:pt idx="14">
                  <c:v>3.9161366018580965E-9</c:v>
                </c:pt>
                <c:pt idx="15">
                  <c:v>9.546240574714528E-12</c:v>
                </c:pt>
                <c:pt idx="16">
                  <c:v>6.392642116549345E-15</c:v>
                </c:pt>
                <c:pt idx="17">
                  <c:v>9.9851921933188365E-19</c:v>
                </c:pt>
                <c:pt idx="18">
                  <c:v>3.0575896973492621E-23</c:v>
                </c:pt>
                <c:pt idx="19">
                  <c:v>1.5270423061439158E-28</c:v>
                </c:pt>
                <c:pt idx="20">
                  <c:v>1.0244073393638566E-34</c:v>
                </c:pt>
                <c:pt idx="21">
                  <c:v>7.5258282419765464E-42</c:v>
                </c:pt>
                <c:pt idx="22">
                  <c:v>4.8867998798902316E-50</c:v>
                </c:pt>
                <c:pt idx="23">
                  <c:v>2.2409765990807453E-59</c:v>
                </c:pt>
                <c:pt idx="24">
                  <c:v>5.7408637462387287E-70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F-CD4D-B2C1-99089997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48591"/>
        <c:axId val="1312303999"/>
      </c:barChart>
      <c:catAx>
        <c:axId val="13425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03999"/>
        <c:crosses val="autoZero"/>
        <c:auto val="1"/>
        <c:lblAlgn val="ctr"/>
        <c:lblOffset val="100"/>
        <c:noMultiLvlLbl val="0"/>
      </c:catAx>
      <c:valAx>
        <c:axId val="1312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'Lifespan-based_stock_model'!$A$18</c:f>
              <c:strCache>
                <c:ptCount val="1"/>
                <c:pt idx="0">
                  <c:v>Total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'Lifespan-based_stock_model'!$B$18:$V$18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61</c:v>
                </c:pt>
                <c:pt idx="3">
                  <c:v>67</c:v>
                </c:pt>
                <c:pt idx="4">
                  <c:v>74</c:v>
                </c:pt>
                <c:pt idx="5">
                  <c:v>81</c:v>
                </c:pt>
                <c:pt idx="6">
                  <c:v>89</c:v>
                </c:pt>
                <c:pt idx="7">
                  <c:v>98</c:v>
                </c:pt>
                <c:pt idx="8">
                  <c:v>108</c:v>
                </c:pt>
                <c:pt idx="9">
                  <c:v>119</c:v>
                </c:pt>
                <c:pt idx="10">
                  <c:v>131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F-274A-A7C5-F2FA1F1D542A}"/>
            </c:ext>
          </c:extLst>
        </c:ser>
        <c:ser>
          <c:idx val="1"/>
          <c:order val="1"/>
          <c:tx>
            <c:strRef>
              <c:f>'Lifespan-based_stock_model'!$A$34</c:f>
              <c:strCache>
                <c:ptCount val="1"/>
                <c:pt idx="0">
                  <c:v>Total 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'Lifespan-based_stock_model'!$B$34:$V$34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17</c:v>
                </c:pt>
                <c:pt idx="6">
                  <c:v>29</c:v>
                </c:pt>
                <c:pt idx="7">
                  <c:v>43</c:v>
                </c:pt>
                <c:pt idx="8">
                  <c:v>55</c:v>
                </c:pt>
                <c:pt idx="9">
                  <c:v>64</c:v>
                </c:pt>
                <c:pt idx="10">
                  <c:v>72</c:v>
                </c:pt>
                <c:pt idx="11">
                  <c:v>80</c:v>
                </c:pt>
                <c:pt idx="12">
                  <c:v>87</c:v>
                </c:pt>
                <c:pt idx="13">
                  <c:v>94</c:v>
                </c:pt>
                <c:pt idx="14">
                  <c:v>97</c:v>
                </c:pt>
                <c:pt idx="15">
                  <c:v>93</c:v>
                </c:pt>
                <c:pt idx="16">
                  <c:v>80</c:v>
                </c:pt>
                <c:pt idx="17">
                  <c:v>58</c:v>
                </c:pt>
                <c:pt idx="18">
                  <c:v>33</c:v>
                </c:pt>
                <c:pt idx="19">
                  <c:v>14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F-274A-A7C5-F2FA1F1D542A}"/>
            </c:ext>
          </c:extLst>
        </c:ser>
        <c:ser>
          <c:idx val="2"/>
          <c:order val="2"/>
          <c:tx>
            <c:strRef>
              <c:f>'Lifespan-based_stock_model'!$A$37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'Lifespan-based_stock_model'!$B$37:$V$37</c:f>
              <c:numCache>
                <c:formatCode>0.00</c:formatCode>
                <c:ptCount val="21"/>
                <c:pt idx="0">
                  <c:v>50</c:v>
                </c:pt>
                <c:pt idx="1">
                  <c:v>105</c:v>
                </c:pt>
                <c:pt idx="2">
                  <c:v>165</c:v>
                </c:pt>
                <c:pt idx="3">
                  <c:v>229</c:v>
                </c:pt>
                <c:pt idx="4">
                  <c:v>295</c:v>
                </c:pt>
                <c:pt idx="5">
                  <c:v>359</c:v>
                </c:pt>
                <c:pt idx="6">
                  <c:v>419</c:v>
                </c:pt>
                <c:pt idx="7">
                  <c:v>474</c:v>
                </c:pt>
                <c:pt idx="8">
                  <c:v>527</c:v>
                </c:pt>
                <c:pt idx="9">
                  <c:v>582</c:v>
                </c:pt>
                <c:pt idx="10">
                  <c:v>641</c:v>
                </c:pt>
                <c:pt idx="11">
                  <c:v>561</c:v>
                </c:pt>
                <c:pt idx="12">
                  <c:v>474</c:v>
                </c:pt>
                <c:pt idx="13">
                  <c:v>380</c:v>
                </c:pt>
                <c:pt idx="14">
                  <c:v>283</c:v>
                </c:pt>
                <c:pt idx="15">
                  <c:v>190</c:v>
                </c:pt>
                <c:pt idx="16">
                  <c:v>110</c:v>
                </c:pt>
                <c:pt idx="17">
                  <c:v>52</c:v>
                </c:pt>
                <c:pt idx="18">
                  <c:v>19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F-274A-A7C5-F2FA1F1D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304303"/>
        <c:axId val="1372268063"/>
      </c:barChart>
      <c:catAx>
        <c:axId val="13723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8063"/>
        <c:crosses val="autoZero"/>
        <c:auto val="1"/>
        <c:lblAlgn val="ctr"/>
        <c:lblOffset val="100"/>
        <c:noMultiLvlLbl val="0"/>
      </c:catAx>
      <c:valAx>
        <c:axId val="13722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12</xdr:row>
      <xdr:rowOff>165100</xdr:rowOff>
    </xdr:from>
    <xdr:to>
      <xdr:col>6</xdr:col>
      <xdr:colOff>412750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579BF-CD86-9627-5622-C314C2B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42</xdr:row>
      <xdr:rowOff>101600</xdr:rowOff>
    </xdr:from>
    <xdr:to>
      <xdr:col>6</xdr:col>
      <xdr:colOff>501650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05E6-A819-EEC2-3A4F-67807108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0BB4F-6F91-7840-9B26-93A1B2FD1A0D}" name="Table1" displayName="Table1" ref="A1:Y140" totalsRowShown="0" headerRowDxfId="51" dataDxfId="50">
  <autoFilter ref="A1:Y140" xr:uid="{1500BB4F-6F91-7840-9B26-93A1B2FD1A0D}"/>
  <tableColumns count="25">
    <tableColumn id="1" xr3:uid="{F1F1F8D2-14E1-E148-AE49-CBC392CAB43E}" name="Product_type"/>
    <tableColumn id="2" xr3:uid="{4BD94141-D453-A947-8BB5-3E7954EBDF92}" name="product_category(1)" dataDxfId="49"/>
    <tableColumn id="3" xr3:uid="{A20AA6B1-828C-BF4D-B925-113D96D4BEB6}" name="product_category_2" dataDxfId="48"/>
    <tableColumn id="4" xr3:uid="{664E4E81-5774-AB4B-ADCE-BF32CF229438}" name="product_category(3)" dataDxfId="47"/>
    <tableColumn id="5" xr3:uid="{D9E4A356-8828-A842-AA61-4633216B03AA}" name="NACE" dataDxfId="46"/>
    <tableColumn id="6" xr3:uid="{1ACE56F4-EE20-B34E-998D-B5EAA0BE3300}" name="SIC09" dataDxfId="45"/>
    <tableColumn id="7" xr3:uid="{34909F8E-FFC2-6649-9B44-7A59F1F8AE60}" name="CPA" dataDxfId="44"/>
    <tableColumn id="8" xr3:uid="{AC6970C4-36CF-C945-8E1F-1A1BF89DD44F}" name="PRODCOM" dataDxfId="43"/>
    <tableColumn id="9" xr3:uid="{1AC530E3-46C8-E249-B30E-491948FA0782}" name="HS6/CN6" dataDxfId="42"/>
    <tableColumn id="10" xr3:uid="{F1B3489D-677D-A648-9F19-1B16D88C3ABD}" name="EoL_lower_yr" dataDxfId="41"/>
    <tableColumn id="11" xr3:uid="{4D79905B-772A-1844-B175-D42CFE1F85FC}" name="EoL_upper_yr" dataDxfId="40"/>
    <tableColumn id="12" xr3:uid="{931E5D36-8B79-2F4A-857E-7AB73095C5A2}" name="EoL_average_yr" dataDxfId="39"/>
    <tableColumn id="13" xr3:uid="{0AF0C6E8-DDBA-1440-9022-0E8A15FBCBA0}" name="Median EoL_yr" dataDxfId="38"/>
    <tableColumn id="14" xr3:uid="{2010A3C0-FEEB-A64F-9226-8E22E0C935E1}" name="Standard deviation" dataDxfId="37"/>
    <tableColumn id="15" xr3:uid="{FCF6A635-76B6-C14C-8178-FB62D14B0712}" name="Average_owned_until_fixed" dataDxfId="36"/>
    <tableColumn id="16" xr3:uid="{CE5EE286-7355-D044-A1D3-5BFE9B946B31}" name="Median_owned_until_fixed" dataDxfId="35"/>
    <tableColumn id="17" xr3:uid="{74EE73D0-6187-A548-B95D-1F7147B32482}" name="Extension_potential_route" dataDxfId="34"/>
    <tableColumn id="18" xr3:uid="{F2E53D70-5A24-E547-8A2A-DA10186B97A7}" name="Extension_potential_lower_yr" dataDxfId="33"/>
    <tableColumn id="19" xr3:uid="{E2BA0F4A-4F1B-ED4D-89EB-F42020181794}" name="Extension_potential_upper_yr" dataDxfId="32"/>
    <tableColumn id="20" xr3:uid="{DDF7A2A0-EDA9-C846-A191-EDC1033DDC50}" name="Mass_lower_kg" dataDxfId="31"/>
    <tableColumn id="21" xr3:uid="{336A5E2C-05DA-614A-BF5A-C07153469B9B}" name="Mass_upper_kg" dataDxfId="30"/>
    <tableColumn id="22" xr3:uid="{F64DE9A3-5456-4141-B5E4-3094F9CFF1DF}" name="Mass_average_kg" dataDxfId="29"/>
    <tableColumn id="23" xr3:uid="{A4AFA1B5-6741-CD46-9A50-0033788FBD7B}" name="Source" dataDxfId="28"/>
    <tableColumn id="24" xr3:uid="{4210EE28-A9F7-4540-80AF-776B5C862485}" name="Source URL" dataDxfId="27"/>
    <tableColumn id="25" xr3:uid="{2059A71A-AD35-D145-806F-6F5BC1BF8FDA}" name="Year of estimate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DDB66-E6EA-E44B-BF38-C5F47F61BF73}" name="Table2" displayName="Table2" ref="A1:O11" totalsRowShown="0" headerRowDxfId="25" dataDxfId="23" headerRowBorderDxfId="24" tableBorderDxfId="22" totalsRowBorderDxfId="21" headerRowCellStyle="Normal 2 2 2 2 2 3">
  <autoFilter ref="A1:O11" xr:uid="{E91DDB66-E6EA-E44B-BF38-C5F47F61BF73}">
    <filterColumn colId="2">
      <filters>
        <filter val="Net Mass"/>
      </filters>
    </filterColumn>
  </autoFilter>
  <tableColumns count="15">
    <tableColumn id="1" xr3:uid="{B905D090-AE2C-1149-BD46-C7487F725547}" name="Product" dataDxfId="20"/>
    <tableColumn id="2" xr3:uid="{1BF9E34E-5529-8F47-A3E4-F4A811795808}" name="Flow" dataDxfId="19" dataCellStyle="Normal 2 2 2 2 2 3"/>
    <tableColumn id="3" xr3:uid="{313FE9E1-103E-9B4A-AF81-9DDBC4BE6D43}" name="Indicator" dataDxfId="18" dataCellStyle="Normal 2 2 2 2 2 3"/>
    <tableColumn id="4" xr3:uid="{0C1039A7-444B-624A-96B2-5BD7882A4421}" name="2010"/>
    <tableColumn id="5" xr3:uid="{8001BAD1-4064-9F40-AADA-85C69C625C56}" name="2011" dataDxfId="17"/>
    <tableColumn id="6" xr3:uid="{9F54FD60-3B86-8F44-98EA-753DD25FECC6}" name="2012" dataDxfId="16"/>
    <tableColumn id="7" xr3:uid="{F30FA63E-8D0A-F54E-BAB7-7B88C55F75DA}" name="2013" dataDxfId="15"/>
    <tableColumn id="8" xr3:uid="{63365DA1-EE58-3042-8C82-86292F21079F}" name="2014" dataDxfId="14"/>
    <tableColumn id="9" xr3:uid="{35B4DF44-2ECB-3D4F-AE97-19CEEBAB43CB}" name="2015" dataDxfId="13"/>
    <tableColumn id="10" xr3:uid="{6EA35095-5754-D64B-A109-96143B14ED81}" name="2016" dataDxfId="12"/>
    <tableColumn id="11" xr3:uid="{AC65F0E3-43B6-6C40-9992-E80225101B36}" name="2017" dataDxfId="11"/>
    <tableColumn id="12" xr3:uid="{785DA914-1409-104D-A4E2-B9B7778A8FE4}" name="2018" dataDxfId="10"/>
    <tableColumn id="13" xr3:uid="{237A17E9-F855-7E42-BE67-6F1A726D4E71}" name="2019" dataDxfId="9"/>
    <tableColumn id="14" xr3:uid="{163C8754-DC00-7245-B195-E420FF20E2D9}" name="2020" dataDxfId="8"/>
    <tableColumn id="15" xr3:uid="{87AFA6B9-B1B8-E349-9761-F21318397DAC}" name="2021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65259-3927-C840-A2AD-243BE50F5583}" name="Table3" displayName="Table3" ref="A1:C31" totalsRowShown="0" headerRowDxfId="6" dataDxfId="4" headerRowBorderDxfId="5" tableBorderDxfId="3">
  <autoFilter ref="A1:C31" xr:uid="{57265259-3927-C840-A2AD-243BE50F5583}"/>
  <sortState xmlns:xlrd2="http://schemas.microsoft.com/office/spreadsheetml/2017/richdata2" ref="A2:B31">
    <sortCondition ref="B1:B31"/>
  </sortState>
  <tableColumns count="3">
    <tableColumn id="1" xr3:uid="{1130D212-FF00-5345-98AC-5C2D2FA0CDAF}" name="Product" dataDxfId="2"/>
    <tableColumn id="8" xr3:uid="{95727678-0B59-604B-8F4C-20F0BEF5163B}" name="Lifespan" dataDxfId="1"/>
    <tableColumn id="17" xr3:uid="{6FD46E32-46E5-1747-B394-E2C2A4BA4B8C}" name="Mas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rap.org.uk/resources/report/measuring-active-life-clothin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mdpi.com/2071-1050/12/21/9151" TargetMode="External"/><Relationship Id="rId1" Type="http://schemas.openxmlformats.org/officeDocument/2006/relationships/hyperlink" Target="https://www.mdpi.com/2071-1050/12/21/9151" TargetMode="External"/><Relationship Id="rId6" Type="http://schemas.openxmlformats.org/officeDocument/2006/relationships/hyperlink" Target="https://etl.beis.gov.uk/shared-files/3316/3713/8281/UK_ErP_Policy_Study_final_v4-stc_2_11_21.pdf" TargetMode="External"/><Relationship Id="rId5" Type="http://schemas.openxmlformats.org/officeDocument/2006/relationships/hyperlink" Target="https://etl.beis.gov.uk/shared-files/3316/3713/8281/UK_ErP_Policy_Study_final_v4-stc_2_11_21.pdf" TargetMode="External"/><Relationship Id="rId4" Type="http://schemas.openxmlformats.org/officeDocument/2006/relationships/hyperlink" Target="http://randd.defra.gov.uk/Default.aspx?Menu=Menu&amp;Module=More&amp;Location=None&amp;ProjectID=17047&amp;FromSearch=Y&amp;Publisher=1&amp;SearchText=lifetimes&amp;SortString=ProjectCode&amp;SortOrder=Asc&amp;Paging=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8D8F-BA70-C847-B2FC-5D8A56758468}">
  <dimension ref="A1:Y140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34" sqref="H34"/>
    </sheetView>
  </sheetViews>
  <sheetFormatPr baseColWidth="10" defaultRowHeight="16"/>
  <cols>
    <col min="1" max="1" width="14.83203125" customWidth="1"/>
    <col min="2" max="2" width="20.83203125" customWidth="1"/>
    <col min="3" max="3" width="23.5" customWidth="1"/>
    <col min="4" max="4" width="20.83203125" customWidth="1"/>
    <col min="5" max="6" width="9" customWidth="1"/>
    <col min="7" max="7" width="9" bestFit="1" customWidth="1"/>
    <col min="8" max="8" width="14" bestFit="1" customWidth="1"/>
    <col min="9" max="9" width="11.83203125" customWidth="1"/>
    <col min="10" max="10" width="15.1640625" customWidth="1"/>
    <col min="11" max="11" width="15.5" customWidth="1"/>
    <col min="12" max="12" width="17.5" customWidth="1"/>
    <col min="13" max="13" width="16.33203125" customWidth="1"/>
    <col min="14" max="14" width="19.33203125" customWidth="1"/>
    <col min="15" max="15" width="27.33203125" customWidth="1"/>
    <col min="16" max="16" width="26.5" customWidth="1"/>
    <col min="17" max="17" width="25.6640625" customWidth="1"/>
    <col min="18" max="18" width="28.83203125" customWidth="1"/>
    <col min="19" max="19" width="29" customWidth="1"/>
    <col min="20" max="20" width="17.1640625" customWidth="1"/>
    <col min="21" max="21" width="17.33203125" customWidth="1"/>
    <col min="22" max="22" width="19.33203125" customWidth="1"/>
    <col min="23" max="23" width="9.83203125" customWidth="1"/>
    <col min="24" max="24" width="13.33203125" customWidth="1"/>
    <col min="25" max="25" width="17.33203125" customWidth="1"/>
  </cols>
  <sheetData>
    <row r="1" spans="1:25" s="1" customFormat="1">
      <c r="A1" s="1" t="s">
        <v>291</v>
      </c>
      <c r="B1" s="32" t="s">
        <v>228</v>
      </c>
      <c r="C1" s="33" t="s">
        <v>292</v>
      </c>
      <c r="D1" s="33" t="s">
        <v>229</v>
      </c>
      <c r="E1" s="33" t="s">
        <v>222</v>
      </c>
      <c r="F1" s="33" t="s">
        <v>225</v>
      </c>
      <c r="G1" s="33" t="s">
        <v>0</v>
      </c>
      <c r="H1" s="33" t="s">
        <v>1</v>
      </c>
      <c r="I1" s="33" t="s">
        <v>242</v>
      </c>
      <c r="J1" s="33" t="s">
        <v>2</v>
      </c>
      <c r="K1" s="33" t="s">
        <v>3</v>
      </c>
      <c r="L1" s="33" t="s">
        <v>234</v>
      </c>
      <c r="M1" s="33" t="s">
        <v>4</v>
      </c>
      <c r="N1" s="33" t="s">
        <v>194</v>
      </c>
      <c r="O1" s="33" t="s">
        <v>216</v>
      </c>
      <c r="P1" s="33" t="s">
        <v>215</v>
      </c>
      <c r="Q1" s="33" t="s">
        <v>5</v>
      </c>
      <c r="R1" s="33" t="s">
        <v>6</v>
      </c>
      <c r="S1" s="33" t="s">
        <v>7</v>
      </c>
      <c r="T1" s="33" t="s">
        <v>8</v>
      </c>
      <c r="U1" s="33" t="s">
        <v>9</v>
      </c>
      <c r="V1" s="33" t="s">
        <v>235</v>
      </c>
      <c r="W1" s="33" t="s">
        <v>10</v>
      </c>
      <c r="X1" s="33" t="s">
        <v>11</v>
      </c>
      <c r="Y1" s="32" t="s">
        <v>12</v>
      </c>
    </row>
    <row r="2" spans="1:25">
      <c r="B2" s="34" t="s">
        <v>13</v>
      </c>
      <c r="C2" s="35" t="s">
        <v>14</v>
      </c>
      <c r="D2" s="35"/>
      <c r="E2" s="35"/>
      <c r="F2" s="35"/>
      <c r="G2" s="35"/>
      <c r="H2" s="35"/>
      <c r="I2" s="35"/>
      <c r="J2" s="35">
        <v>8.4</v>
      </c>
      <c r="K2" s="35">
        <v>13.2</v>
      </c>
      <c r="L2" s="35">
        <v>11</v>
      </c>
      <c r="M2" s="35"/>
      <c r="N2" s="35"/>
      <c r="O2" s="35"/>
      <c r="P2" s="35"/>
      <c r="Q2" s="35"/>
      <c r="R2" s="35"/>
      <c r="S2" s="35"/>
      <c r="T2" s="35">
        <v>605</v>
      </c>
      <c r="U2" s="35">
        <v>6800</v>
      </c>
      <c r="V2" s="35"/>
      <c r="W2" s="35" t="s">
        <v>15</v>
      </c>
      <c r="X2" s="36" t="s">
        <v>16</v>
      </c>
      <c r="Y2" s="34"/>
    </row>
    <row r="3" spans="1:25">
      <c r="B3" t="s">
        <v>13</v>
      </c>
      <c r="C3" s="2" t="s">
        <v>17</v>
      </c>
      <c r="D3" s="2"/>
      <c r="E3" s="2"/>
      <c r="F3" s="2"/>
      <c r="G3" s="2"/>
      <c r="H3" s="2"/>
      <c r="I3" s="2"/>
      <c r="J3" s="2">
        <v>5</v>
      </c>
      <c r="K3" s="2">
        <v>12.7</v>
      </c>
      <c r="L3" s="2">
        <v>9</v>
      </c>
      <c r="M3" s="2"/>
      <c r="N3" s="2"/>
      <c r="O3" s="2"/>
      <c r="P3" s="2"/>
      <c r="Q3" s="2" t="s">
        <v>18</v>
      </c>
      <c r="R3" s="2">
        <v>15</v>
      </c>
      <c r="S3" s="2">
        <v>25</v>
      </c>
      <c r="T3" s="2">
        <v>1070</v>
      </c>
      <c r="U3" s="2">
        <v>3360</v>
      </c>
      <c r="V3" s="2"/>
      <c r="W3" s="2" t="s">
        <v>15</v>
      </c>
      <c r="X3" s="2" t="s">
        <v>16</v>
      </c>
    </row>
    <row r="4" spans="1:25">
      <c r="B4" s="16" t="s">
        <v>13</v>
      </c>
      <c r="C4" s="3" t="s">
        <v>19</v>
      </c>
      <c r="D4" s="3"/>
      <c r="E4" s="3"/>
      <c r="F4" s="3"/>
      <c r="G4" s="3"/>
      <c r="H4" s="3"/>
      <c r="I4" s="3"/>
      <c r="J4" s="3">
        <v>13</v>
      </c>
      <c r="K4" s="3">
        <v>16</v>
      </c>
      <c r="L4" s="3">
        <v>15</v>
      </c>
      <c r="M4" s="3"/>
      <c r="N4" s="3"/>
      <c r="O4" s="3"/>
      <c r="P4" s="3"/>
      <c r="Q4" s="3" t="s">
        <v>20</v>
      </c>
      <c r="R4" s="3"/>
      <c r="S4" s="3"/>
      <c r="T4" s="3">
        <v>150</v>
      </c>
      <c r="U4" s="3">
        <v>540</v>
      </c>
      <c r="V4" s="3"/>
      <c r="W4" s="3" t="s">
        <v>15</v>
      </c>
      <c r="X4" s="3" t="s">
        <v>16</v>
      </c>
      <c r="Y4" s="16"/>
    </row>
    <row r="5" spans="1:25">
      <c r="B5" t="s">
        <v>13</v>
      </c>
      <c r="C5" s="2" t="s">
        <v>21</v>
      </c>
      <c r="D5" s="2"/>
      <c r="E5" s="2"/>
      <c r="F5" s="2"/>
      <c r="G5" s="2"/>
      <c r="H5" s="2"/>
      <c r="I5" s="2"/>
      <c r="J5" s="2">
        <v>12</v>
      </c>
      <c r="K5" s="2">
        <v>15</v>
      </c>
      <c r="L5" s="2">
        <v>14</v>
      </c>
      <c r="M5" s="2"/>
      <c r="N5" s="2"/>
      <c r="O5" s="2"/>
      <c r="P5" s="2"/>
      <c r="Q5" s="2"/>
      <c r="R5" s="2"/>
      <c r="S5" s="2"/>
      <c r="T5" s="2">
        <v>9.6</v>
      </c>
      <c r="U5" s="2">
        <v>38.6</v>
      </c>
      <c r="V5" s="2"/>
      <c r="W5" s="2" t="s">
        <v>15</v>
      </c>
      <c r="X5" s="2" t="s">
        <v>16</v>
      </c>
    </row>
    <row r="6" spans="1:25">
      <c r="B6" s="16" t="s">
        <v>13</v>
      </c>
      <c r="C6" s="3" t="s">
        <v>22</v>
      </c>
      <c r="D6" s="3"/>
      <c r="E6" s="3"/>
      <c r="F6" s="3"/>
      <c r="G6" s="3"/>
      <c r="H6" s="3"/>
      <c r="I6" s="3"/>
      <c r="J6" s="3">
        <v>9</v>
      </c>
      <c r="K6" s="3">
        <v>11</v>
      </c>
      <c r="L6" s="3">
        <v>10</v>
      </c>
      <c r="M6" s="3"/>
      <c r="N6" s="3"/>
      <c r="O6" s="3"/>
      <c r="P6" s="3"/>
      <c r="Q6" s="3"/>
      <c r="R6" s="3"/>
      <c r="S6" s="3"/>
      <c r="T6" s="3">
        <v>5</v>
      </c>
      <c r="U6" s="3">
        <v>14</v>
      </c>
      <c r="V6" s="3"/>
      <c r="W6" s="3" t="s">
        <v>15</v>
      </c>
      <c r="X6" s="3" t="s">
        <v>16</v>
      </c>
      <c r="Y6" s="16"/>
    </row>
    <row r="7" spans="1:25">
      <c r="B7" t="s">
        <v>13</v>
      </c>
      <c r="C7" s="2" t="s">
        <v>23</v>
      </c>
      <c r="D7" s="2"/>
      <c r="E7" s="2"/>
      <c r="F7" s="2"/>
      <c r="G7" s="2"/>
      <c r="H7" s="2"/>
      <c r="I7" s="2"/>
      <c r="J7" s="2">
        <v>5</v>
      </c>
      <c r="K7" s="2">
        <v>6</v>
      </c>
      <c r="L7" s="2">
        <v>6</v>
      </c>
      <c r="M7" s="2"/>
      <c r="N7" s="2"/>
      <c r="O7" s="2"/>
      <c r="P7" s="2"/>
      <c r="Q7" s="2"/>
      <c r="R7" s="2"/>
      <c r="S7" s="2"/>
      <c r="T7" s="2">
        <v>5</v>
      </c>
      <c r="U7" s="2">
        <v>14</v>
      </c>
      <c r="V7" s="2"/>
      <c r="W7" s="2" t="s">
        <v>15</v>
      </c>
      <c r="X7" s="2" t="s">
        <v>16</v>
      </c>
    </row>
    <row r="8" spans="1:25">
      <c r="B8" s="16" t="s">
        <v>13</v>
      </c>
      <c r="C8" s="3" t="s">
        <v>24</v>
      </c>
      <c r="D8" s="3"/>
      <c r="E8" s="3"/>
      <c r="F8" s="3"/>
      <c r="G8" s="3"/>
      <c r="H8" s="3"/>
      <c r="I8" s="3"/>
      <c r="J8" s="3">
        <v>7</v>
      </c>
      <c r="K8" s="3">
        <v>10</v>
      </c>
      <c r="L8" s="3"/>
      <c r="M8" s="3"/>
      <c r="N8" s="3"/>
      <c r="O8" s="3"/>
      <c r="P8" s="3"/>
      <c r="Q8" s="3"/>
      <c r="R8" s="3"/>
      <c r="S8" s="3"/>
      <c r="T8" s="3">
        <v>40</v>
      </c>
      <c r="U8" s="3">
        <v>140</v>
      </c>
      <c r="V8" s="3"/>
      <c r="W8" s="3" t="s">
        <v>15</v>
      </c>
      <c r="X8" s="3" t="s">
        <v>16</v>
      </c>
      <c r="Y8" s="16"/>
    </row>
    <row r="9" spans="1:25">
      <c r="B9" t="s">
        <v>13</v>
      </c>
      <c r="C9" s="2" t="s">
        <v>25</v>
      </c>
      <c r="D9" s="2"/>
      <c r="E9" s="2"/>
      <c r="F9" s="2"/>
      <c r="G9" s="2"/>
      <c r="H9" s="2"/>
      <c r="I9" s="2"/>
      <c r="J9" s="2">
        <v>8</v>
      </c>
      <c r="K9" s="2">
        <v>12</v>
      </c>
      <c r="L9" s="2">
        <v>10</v>
      </c>
      <c r="M9" s="2"/>
      <c r="N9" s="2"/>
      <c r="O9" s="2"/>
      <c r="P9" s="2"/>
      <c r="Q9" s="2"/>
      <c r="R9" s="2"/>
      <c r="S9" s="2"/>
      <c r="T9" s="2">
        <v>30</v>
      </c>
      <c r="U9" s="2">
        <v>90</v>
      </c>
      <c r="V9" s="2"/>
      <c r="W9" s="2" t="s">
        <v>15</v>
      </c>
      <c r="X9" s="2" t="s">
        <v>16</v>
      </c>
    </row>
    <row r="10" spans="1:25">
      <c r="B10" s="16" t="s">
        <v>13</v>
      </c>
      <c r="C10" s="3" t="s">
        <v>26</v>
      </c>
      <c r="D10" s="3"/>
      <c r="E10" s="3"/>
      <c r="F10" s="3"/>
      <c r="G10" s="3"/>
      <c r="H10" s="3"/>
      <c r="I10" s="3"/>
      <c r="J10" s="3">
        <v>9</v>
      </c>
      <c r="K10" s="3">
        <v>13</v>
      </c>
      <c r="L10" s="3">
        <v>11</v>
      </c>
      <c r="M10" s="3"/>
      <c r="N10" s="3"/>
      <c r="O10" s="3"/>
      <c r="P10" s="3"/>
      <c r="Q10" s="3"/>
      <c r="R10" s="3"/>
      <c r="S10" s="3"/>
      <c r="T10" s="3">
        <v>20</v>
      </c>
      <c r="U10" s="3">
        <v>70</v>
      </c>
      <c r="V10" s="3"/>
      <c r="W10" s="3" t="s">
        <v>15</v>
      </c>
      <c r="X10" s="3" t="s">
        <v>16</v>
      </c>
      <c r="Y10" s="16"/>
    </row>
    <row r="11" spans="1:25">
      <c r="B11" t="s">
        <v>13</v>
      </c>
      <c r="C11" s="2" t="s">
        <v>27</v>
      </c>
      <c r="D11" s="2" t="s">
        <v>28</v>
      </c>
      <c r="E11" s="2"/>
      <c r="F11" s="2"/>
      <c r="G11" s="2"/>
      <c r="H11" s="2"/>
      <c r="I11" s="2"/>
      <c r="J11" s="2">
        <v>3</v>
      </c>
      <c r="K11" s="2">
        <v>5</v>
      </c>
      <c r="L11" s="2">
        <f>AVERAGE(Lookup!$J11:$K11)</f>
        <v>4</v>
      </c>
      <c r="M11" s="2"/>
      <c r="N11" s="2"/>
      <c r="O11" s="2"/>
      <c r="P11" s="2"/>
      <c r="Q11" s="2"/>
      <c r="R11" s="2"/>
      <c r="S11" s="2"/>
      <c r="T11" s="2"/>
      <c r="U11" s="2">
        <v>0.3</v>
      </c>
      <c r="V11" s="2"/>
      <c r="W11" s="2" t="s">
        <v>15</v>
      </c>
      <c r="X11" s="2" t="s">
        <v>16</v>
      </c>
    </row>
    <row r="12" spans="1:25">
      <c r="B12" s="16" t="s">
        <v>13</v>
      </c>
      <c r="C12" s="3" t="s">
        <v>27</v>
      </c>
      <c r="D12" s="3" t="s">
        <v>29</v>
      </c>
      <c r="E12" s="3"/>
      <c r="F12" s="3"/>
      <c r="G12" s="3"/>
      <c r="H12" s="3"/>
      <c r="I12" s="3"/>
      <c r="J12" s="3">
        <v>4.5</v>
      </c>
      <c r="K12" s="3">
        <v>5.5</v>
      </c>
      <c r="L12" s="3">
        <f>AVERAGE(Lookup!$J12:$K12)</f>
        <v>5</v>
      </c>
      <c r="M12" s="3"/>
      <c r="N12" s="3"/>
      <c r="O12" s="3"/>
      <c r="P12" s="3"/>
      <c r="Q12" s="3"/>
      <c r="R12" s="3"/>
      <c r="S12" s="3"/>
      <c r="T12" s="3">
        <v>0.5</v>
      </c>
      <c r="U12" s="3">
        <v>2</v>
      </c>
      <c r="V12" s="3"/>
      <c r="W12" s="3" t="s">
        <v>15</v>
      </c>
      <c r="X12" s="3" t="s">
        <v>16</v>
      </c>
      <c r="Y12" s="16"/>
    </row>
    <row r="13" spans="1:25">
      <c r="B13" t="s">
        <v>13</v>
      </c>
      <c r="C13" s="2" t="s">
        <v>27</v>
      </c>
      <c r="D13" s="2" t="s">
        <v>30</v>
      </c>
      <c r="E13" s="2"/>
      <c r="F13" s="2"/>
      <c r="G13" s="2"/>
      <c r="H13" s="2"/>
      <c r="I13" s="2"/>
      <c r="J13" s="2">
        <v>1.4</v>
      </c>
      <c r="K13" s="2">
        <v>5.5</v>
      </c>
      <c r="L13" s="2">
        <f>AVERAGE(Lookup!$J13:$K13)</f>
        <v>3.45</v>
      </c>
      <c r="M13" s="2"/>
      <c r="N13" s="2"/>
      <c r="O13" s="2"/>
      <c r="P13" s="2"/>
      <c r="Q13" s="2"/>
      <c r="R13" s="2"/>
      <c r="S13" s="2"/>
      <c r="T13" s="2"/>
      <c r="U13" s="2">
        <v>0.2</v>
      </c>
      <c r="V13" s="2"/>
      <c r="W13" s="2" t="s">
        <v>15</v>
      </c>
      <c r="X13" s="2" t="s">
        <v>16</v>
      </c>
    </row>
    <row r="14" spans="1:25">
      <c r="B14" s="16" t="s">
        <v>13</v>
      </c>
      <c r="C14" s="3" t="s">
        <v>31</v>
      </c>
      <c r="D14" s="3" t="s">
        <v>32</v>
      </c>
      <c r="E14" s="3"/>
      <c r="F14" s="3"/>
      <c r="G14" s="3"/>
      <c r="H14" s="3"/>
      <c r="I14" s="3"/>
      <c r="J14" s="3">
        <v>3.6</v>
      </c>
      <c r="K14" s="3">
        <v>4.4000000000000004</v>
      </c>
      <c r="L14" s="3">
        <v>4</v>
      </c>
      <c r="M14" s="3"/>
      <c r="N14" s="3"/>
      <c r="O14" s="3"/>
      <c r="P14" s="3"/>
      <c r="Q14" s="3"/>
      <c r="R14" s="3"/>
      <c r="S14" s="3"/>
      <c r="T14" s="3"/>
      <c r="U14" s="3">
        <v>0.5</v>
      </c>
      <c r="V14" s="3"/>
      <c r="W14" s="3" t="s">
        <v>15</v>
      </c>
      <c r="X14" s="3" t="s">
        <v>16</v>
      </c>
      <c r="Y14" s="16"/>
    </row>
    <row r="15" spans="1:25">
      <c r="B15" t="s">
        <v>13</v>
      </c>
      <c r="C15" s="2" t="s">
        <v>31</v>
      </c>
      <c r="D15" s="2" t="s">
        <v>33</v>
      </c>
      <c r="E15" s="2"/>
      <c r="F15" s="2"/>
      <c r="G15" s="2"/>
      <c r="H15" s="2"/>
      <c r="I15" s="2"/>
      <c r="J15" s="2">
        <v>5</v>
      </c>
      <c r="K15" s="2">
        <v>5.6</v>
      </c>
      <c r="L15" s="2">
        <v>5</v>
      </c>
      <c r="M15" s="2"/>
      <c r="N15" s="2"/>
      <c r="O15" s="2"/>
      <c r="P15" s="2"/>
      <c r="Q15" s="2"/>
      <c r="R15" s="2"/>
      <c r="S15" s="2"/>
      <c r="T15" s="2"/>
      <c r="U15" s="2">
        <v>0.5</v>
      </c>
      <c r="V15" s="2"/>
      <c r="W15" s="2" t="s">
        <v>15</v>
      </c>
      <c r="X15" s="2" t="s">
        <v>16</v>
      </c>
    </row>
    <row r="16" spans="1:25">
      <c r="B16" s="16" t="s">
        <v>13</v>
      </c>
      <c r="C16" s="3" t="s">
        <v>34</v>
      </c>
      <c r="D16" s="3" t="s">
        <v>35</v>
      </c>
      <c r="E16" s="3"/>
      <c r="F16" s="3"/>
      <c r="G16" s="3"/>
      <c r="H16" s="3"/>
      <c r="I16" s="3"/>
      <c r="J16" s="3">
        <v>10</v>
      </c>
      <c r="K16" s="3">
        <v>20</v>
      </c>
      <c r="L16" s="3">
        <v>15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 t="s">
        <v>15</v>
      </c>
      <c r="X16" s="3" t="s">
        <v>16</v>
      </c>
      <c r="Y16" s="16"/>
    </row>
    <row r="17" spans="1:25">
      <c r="B17" t="s">
        <v>13</v>
      </c>
      <c r="C17" s="2" t="s">
        <v>34</v>
      </c>
      <c r="D17" s="2" t="s">
        <v>36</v>
      </c>
      <c r="E17" s="2"/>
      <c r="F17" s="2"/>
      <c r="G17" s="2"/>
      <c r="H17" s="2"/>
      <c r="I17" s="2"/>
      <c r="J17" s="2">
        <v>8</v>
      </c>
      <c r="K17" s="2">
        <v>18</v>
      </c>
      <c r="L17" s="2">
        <v>13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 t="s">
        <v>15</v>
      </c>
      <c r="X17" s="2" t="s">
        <v>16</v>
      </c>
    </row>
    <row r="18" spans="1:25">
      <c r="B18" s="16" t="s">
        <v>13</v>
      </c>
      <c r="C18" s="3" t="s">
        <v>37</v>
      </c>
      <c r="D18" s="3"/>
      <c r="E18" s="3"/>
      <c r="F18" s="3"/>
      <c r="G18" s="3"/>
      <c r="H18" s="3"/>
      <c r="I18" s="3"/>
      <c r="J18" s="3">
        <v>3</v>
      </c>
      <c r="K18" s="3">
        <v>7</v>
      </c>
      <c r="L18" s="3">
        <v>5</v>
      </c>
      <c r="M18" s="3"/>
      <c r="N18" s="3"/>
      <c r="O18" s="3"/>
      <c r="P18" s="3"/>
      <c r="Q18" s="3"/>
      <c r="R18" s="3"/>
      <c r="S18" s="3"/>
      <c r="T18" s="3">
        <v>18</v>
      </c>
      <c r="U18" s="3">
        <v>55</v>
      </c>
      <c r="V18" s="3"/>
      <c r="W18" s="3" t="s">
        <v>15</v>
      </c>
      <c r="X18" s="3" t="s">
        <v>16</v>
      </c>
      <c r="Y18" s="16"/>
    </row>
    <row r="19" spans="1:25">
      <c r="B19" t="s">
        <v>13</v>
      </c>
      <c r="C19" s="2" t="s">
        <v>38</v>
      </c>
      <c r="D19" s="2" t="s">
        <v>39</v>
      </c>
      <c r="E19" s="2"/>
      <c r="F19" s="2"/>
      <c r="G19" s="2"/>
      <c r="H19" s="2"/>
      <c r="I19" s="2"/>
      <c r="J19" s="2">
        <v>8.5</v>
      </c>
      <c r="K19" s="2">
        <v>15</v>
      </c>
      <c r="L19" s="2">
        <v>12</v>
      </c>
      <c r="M19" s="2"/>
      <c r="N19" s="2"/>
      <c r="O19" s="2"/>
      <c r="P19" s="2"/>
      <c r="Q19" s="2"/>
      <c r="R19" s="2"/>
      <c r="S19" s="2"/>
      <c r="T19" s="2">
        <v>35</v>
      </c>
      <c r="U19" s="2">
        <v>42</v>
      </c>
      <c r="V19" s="2"/>
      <c r="W19" s="2" t="s">
        <v>15</v>
      </c>
      <c r="X19" s="2" t="s">
        <v>16</v>
      </c>
    </row>
    <row r="20" spans="1:25">
      <c r="B20" s="16" t="s">
        <v>13</v>
      </c>
      <c r="C20" s="3" t="s">
        <v>38</v>
      </c>
      <c r="D20" s="3" t="s">
        <v>40</v>
      </c>
      <c r="E20" s="3"/>
      <c r="F20" s="3"/>
      <c r="G20" s="3"/>
      <c r="H20" s="3"/>
      <c r="I20" s="3"/>
      <c r="J20" s="3">
        <v>15</v>
      </c>
      <c r="K20" s="3">
        <v>18</v>
      </c>
      <c r="L20" s="3">
        <v>17</v>
      </c>
      <c r="M20" s="3"/>
      <c r="N20" s="3"/>
      <c r="O20" s="3"/>
      <c r="P20" s="3"/>
      <c r="Q20" s="3"/>
      <c r="R20" s="3"/>
      <c r="S20" s="3"/>
      <c r="T20" s="3">
        <v>500</v>
      </c>
      <c r="U20" s="3">
        <v>850</v>
      </c>
      <c r="V20" s="3"/>
      <c r="W20" s="3" t="s">
        <v>15</v>
      </c>
      <c r="X20" s="3" t="s">
        <v>16</v>
      </c>
      <c r="Y20" s="16"/>
    </row>
    <row r="21" spans="1:25">
      <c r="B21" t="s">
        <v>13</v>
      </c>
      <c r="C21" s="2" t="s">
        <v>41</v>
      </c>
      <c r="D21" s="2"/>
      <c r="E21" s="2"/>
      <c r="F21" s="2"/>
      <c r="G21" s="2"/>
      <c r="H21" s="2"/>
      <c r="I21" s="2"/>
      <c r="J21" s="2">
        <v>15</v>
      </c>
      <c r="K21" s="2">
        <v>20</v>
      </c>
      <c r="L21" s="2">
        <v>17</v>
      </c>
      <c r="M21" s="2"/>
      <c r="N21" s="2"/>
      <c r="O21" s="2"/>
      <c r="P21" s="2"/>
      <c r="Q21" s="2"/>
      <c r="R21" s="2"/>
      <c r="S21" s="2"/>
      <c r="T21" s="2">
        <v>0.5</v>
      </c>
      <c r="U21" s="2">
        <v>56</v>
      </c>
      <c r="V21" s="2"/>
      <c r="W21" s="2" t="s">
        <v>15</v>
      </c>
      <c r="X21" s="2" t="s">
        <v>16</v>
      </c>
    </row>
    <row r="22" spans="1:25">
      <c r="B22" s="16" t="s">
        <v>13</v>
      </c>
      <c r="C22" s="3" t="s">
        <v>42</v>
      </c>
      <c r="D22" s="3"/>
      <c r="E22" s="3"/>
      <c r="F22" s="3"/>
      <c r="G22" s="3"/>
      <c r="H22" s="3"/>
      <c r="I22" s="3"/>
      <c r="J22" s="3">
        <v>10</v>
      </c>
      <c r="K22" s="3">
        <v>12</v>
      </c>
      <c r="L22" s="3">
        <v>11</v>
      </c>
      <c r="M22" s="3"/>
      <c r="N22" s="3"/>
      <c r="O22" s="3"/>
      <c r="P22" s="3"/>
      <c r="Q22" s="3"/>
      <c r="R22" s="3"/>
      <c r="S22" s="3"/>
      <c r="T22" s="3">
        <v>27</v>
      </c>
      <c r="U22" s="3">
        <v>82</v>
      </c>
      <c r="V22" s="3"/>
      <c r="W22" s="3" t="s">
        <v>15</v>
      </c>
      <c r="X22" s="3" t="s">
        <v>16</v>
      </c>
      <c r="Y22" s="16"/>
    </row>
    <row r="23" spans="1:25">
      <c r="B23" t="s">
        <v>13</v>
      </c>
      <c r="C23" s="2" t="s">
        <v>43</v>
      </c>
      <c r="D23" s="2"/>
      <c r="E23" s="2"/>
      <c r="F23" s="2"/>
      <c r="G23" s="2"/>
      <c r="H23" s="2"/>
      <c r="I23" s="2"/>
      <c r="J23" s="2">
        <v>20</v>
      </c>
      <c r="K23" s="2">
        <v>50</v>
      </c>
      <c r="L23" s="2">
        <f>AVERAGE(Lookup!$J23:$K23)</f>
        <v>35</v>
      </c>
      <c r="M23" s="2"/>
      <c r="N23" s="2"/>
      <c r="O23" s="2"/>
      <c r="P23" s="2"/>
      <c r="Q23" s="2"/>
      <c r="R23" s="2"/>
      <c r="S23" s="2"/>
      <c r="T23" s="2">
        <v>20</v>
      </c>
      <c r="U23" s="2">
        <v>50</v>
      </c>
      <c r="V23" s="2"/>
      <c r="W23" s="2" t="s">
        <v>15</v>
      </c>
      <c r="X23" s="2" t="s">
        <v>16</v>
      </c>
    </row>
    <row r="24" spans="1:25">
      <c r="B24" s="16" t="s">
        <v>13</v>
      </c>
      <c r="C24" s="3" t="s">
        <v>44</v>
      </c>
      <c r="D24" s="3"/>
      <c r="E24" s="3"/>
      <c r="F24" s="3"/>
      <c r="G24" s="3"/>
      <c r="H24" s="3"/>
      <c r="I24" s="3"/>
      <c r="J24" s="3">
        <v>4</v>
      </c>
      <c r="K24" s="3">
        <v>6</v>
      </c>
      <c r="L24" s="3">
        <v>5</v>
      </c>
      <c r="M24" s="3"/>
      <c r="N24" s="3"/>
      <c r="O24" s="3"/>
      <c r="P24" s="3"/>
      <c r="Q24" s="3"/>
      <c r="R24" s="3"/>
      <c r="S24" s="3"/>
      <c r="T24" s="3">
        <v>10</v>
      </c>
      <c r="U24" s="3">
        <v>190</v>
      </c>
      <c r="V24" s="3"/>
      <c r="W24" s="3" t="s">
        <v>15</v>
      </c>
      <c r="X24" s="3" t="s">
        <v>16</v>
      </c>
      <c r="Y24" s="16"/>
    </row>
    <row r="25" spans="1:25">
      <c r="A25" t="s">
        <v>210</v>
      </c>
      <c r="B25" t="s">
        <v>13</v>
      </c>
      <c r="C25" s="2" t="s">
        <v>230</v>
      </c>
      <c r="D25" s="2"/>
      <c r="E25" s="20" t="s">
        <v>221</v>
      </c>
      <c r="F25" s="20" t="s">
        <v>224</v>
      </c>
      <c r="G25" s="20" t="s">
        <v>220</v>
      </c>
      <c r="H25" s="37" t="s">
        <v>217</v>
      </c>
      <c r="I25" s="21" t="s">
        <v>237</v>
      </c>
      <c r="J25" s="2">
        <v>3</v>
      </c>
      <c r="K25" s="2">
        <v>4</v>
      </c>
      <c r="L25" s="2">
        <f>AVERAGE(Lookup!$J25:$K25)</f>
        <v>3.5</v>
      </c>
      <c r="M25" s="2"/>
      <c r="N25" s="2"/>
      <c r="O25" s="2"/>
      <c r="P25" s="2"/>
      <c r="Q25" s="2"/>
      <c r="R25" s="2"/>
      <c r="S25" s="2"/>
      <c r="T25" s="2">
        <v>0.112</v>
      </c>
      <c r="U25" s="2">
        <v>0.32800000000000001</v>
      </c>
      <c r="V25" s="2">
        <v>0.16001109999999999</v>
      </c>
      <c r="W25" s="2" t="s">
        <v>15</v>
      </c>
      <c r="X25" s="38" t="s">
        <v>16</v>
      </c>
    </row>
    <row r="26" spans="1:25">
      <c r="B26" s="16" t="s">
        <v>13</v>
      </c>
      <c r="C26" s="3" t="s">
        <v>46</v>
      </c>
      <c r="D26" s="3"/>
      <c r="E26" s="39" t="s">
        <v>223</v>
      </c>
      <c r="F26" s="39" t="s">
        <v>223</v>
      </c>
      <c r="G26" s="3"/>
      <c r="H26" s="3" t="s">
        <v>236</v>
      </c>
      <c r="I26" s="3"/>
      <c r="J26" s="3">
        <v>6</v>
      </c>
      <c r="K26" s="3">
        <v>6.6</v>
      </c>
      <c r="L26" s="3">
        <v>6</v>
      </c>
      <c r="M26" s="3"/>
      <c r="N26" s="3"/>
      <c r="O26" s="3"/>
      <c r="P26" s="3"/>
      <c r="Q26" s="3"/>
      <c r="R26" s="3"/>
      <c r="S26" s="3"/>
      <c r="T26" s="3">
        <v>2</v>
      </c>
      <c r="U26" s="3">
        <v>10</v>
      </c>
      <c r="V26" s="3"/>
      <c r="W26" s="3" t="s">
        <v>15</v>
      </c>
      <c r="X26" s="3" t="s">
        <v>16</v>
      </c>
      <c r="Y26" s="16"/>
    </row>
    <row r="27" spans="1:25">
      <c r="A27" t="s">
        <v>210</v>
      </c>
      <c r="B27" t="s">
        <v>13</v>
      </c>
      <c r="C27" s="2" t="s">
        <v>47</v>
      </c>
      <c r="D27" s="2"/>
      <c r="E27" s="21" t="s">
        <v>223</v>
      </c>
      <c r="F27" s="20" t="s">
        <v>223</v>
      </c>
      <c r="G27" s="2" t="s">
        <v>226</v>
      </c>
      <c r="H27" s="2" t="s">
        <v>227</v>
      </c>
      <c r="I27" s="20" t="s">
        <v>241</v>
      </c>
      <c r="J27" s="2">
        <v>5</v>
      </c>
      <c r="K27" s="2">
        <v>5.6</v>
      </c>
      <c r="L27" s="2">
        <v>5</v>
      </c>
      <c r="M27" s="2"/>
      <c r="N27" s="2"/>
      <c r="O27" s="2"/>
      <c r="P27" s="2"/>
      <c r="Q27" s="2"/>
      <c r="R27" s="2"/>
      <c r="S27" s="2"/>
      <c r="T27" s="2">
        <v>2</v>
      </c>
      <c r="U27" s="2">
        <v>5</v>
      </c>
      <c r="V27" s="2">
        <v>2.8530000000000002</v>
      </c>
      <c r="W27" s="2" t="s">
        <v>15</v>
      </c>
      <c r="X27" s="2" t="s">
        <v>16</v>
      </c>
    </row>
    <row r="28" spans="1:25">
      <c r="B28" s="16" t="s">
        <v>13</v>
      </c>
      <c r="C28" s="3" t="s">
        <v>48</v>
      </c>
      <c r="D28" s="3"/>
      <c r="E28" s="3"/>
      <c r="F28" s="3"/>
      <c r="G28" s="3"/>
      <c r="H28" s="3"/>
      <c r="I28" s="3"/>
      <c r="J28" s="3">
        <v>9</v>
      </c>
      <c r="K28" s="3">
        <v>12</v>
      </c>
      <c r="L28" s="3">
        <f>AVERAGE(Lookup!$J28:$K28)</f>
        <v>10.5</v>
      </c>
      <c r="M28" s="3"/>
      <c r="N28" s="3"/>
      <c r="O28" s="3"/>
      <c r="P28" s="3"/>
      <c r="Q28" s="3"/>
      <c r="R28" s="3"/>
      <c r="S28" s="3"/>
      <c r="T28" s="3">
        <v>0.2</v>
      </c>
      <c r="U28" s="3">
        <v>15</v>
      </c>
      <c r="V28" s="3"/>
      <c r="W28" s="3" t="s">
        <v>15</v>
      </c>
      <c r="X28" s="3" t="s">
        <v>16</v>
      </c>
      <c r="Y28" s="16"/>
    </row>
    <row r="29" spans="1:25">
      <c r="B29" t="s">
        <v>13</v>
      </c>
      <c r="C29" s="2" t="s">
        <v>49</v>
      </c>
      <c r="D29" s="2"/>
      <c r="E29" s="2"/>
      <c r="F29" s="2"/>
      <c r="G29" s="2"/>
      <c r="H29" s="2"/>
      <c r="I29" s="2"/>
      <c r="J29" s="2">
        <v>1</v>
      </c>
      <c r="K29" s="2">
        <v>2</v>
      </c>
      <c r="L29" s="2">
        <f>AVERAGE(Lookup!$J29:$K29)</f>
        <v>1.5</v>
      </c>
      <c r="M29" s="2"/>
      <c r="N29" s="2"/>
      <c r="O29" s="2"/>
      <c r="P29" s="2"/>
      <c r="Q29" s="2"/>
      <c r="R29" s="2"/>
      <c r="S29" s="2"/>
      <c r="T29" s="2">
        <v>0.15</v>
      </c>
      <c r="U29" s="2">
        <v>2.6</v>
      </c>
      <c r="V29" s="2"/>
      <c r="W29" s="2" t="s">
        <v>15</v>
      </c>
      <c r="X29" s="2" t="s">
        <v>16</v>
      </c>
    </row>
    <row r="30" spans="1:25">
      <c r="B30" s="16" t="s">
        <v>13</v>
      </c>
      <c r="C30" s="3" t="s">
        <v>50</v>
      </c>
      <c r="D30" s="3"/>
      <c r="E30" s="3"/>
      <c r="F30" s="3"/>
      <c r="G30" s="3"/>
      <c r="H30" s="3"/>
      <c r="I30" s="3"/>
      <c r="J30" s="3">
        <v>10</v>
      </c>
      <c r="K30" s="3">
        <v>16</v>
      </c>
      <c r="L30" s="3">
        <f>AVERAGE(Lookup!$J30:$K30)</f>
        <v>13</v>
      </c>
      <c r="M30" s="3"/>
      <c r="N30" s="3"/>
      <c r="O30" s="3"/>
      <c r="P30" s="3"/>
      <c r="Q30" s="3"/>
      <c r="R30" s="3"/>
      <c r="S30" s="3"/>
      <c r="T30" s="3">
        <v>1.6</v>
      </c>
      <c r="U30" s="3">
        <v>4</v>
      </c>
      <c r="V30" s="3"/>
      <c r="W30" s="3" t="s">
        <v>15</v>
      </c>
      <c r="X30" s="3" t="s">
        <v>16</v>
      </c>
      <c r="Y30" s="16"/>
    </row>
    <row r="31" spans="1:25">
      <c r="B31" t="s">
        <v>13</v>
      </c>
      <c r="C31" s="2" t="s">
        <v>51</v>
      </c>
      <c r="D31" s="2"/>
      <c r="E31" s="2"/>
      <c r="F31" s="2"/>
      <c r="G31" s="2"/>
      <c r="H31" s="2" t="s">
        <v>306</v>
      </c>
      <c r="I31" s="2"/>
      <c r="J31" s="2">
        <v>10</v>
      </c>
      <c r="K31" s="2">
        <v>15</v>
      </c>
      <c r="L31" s="2">
        <v>13</v>
      </c>
      <c r="M31" s="2"/>
      <c r="N31" s="2"/>
      <c r="O31" s="2"/>
      <c r="P31" s="2"/>
      <c r="Q31" s="2"/>
      <c r="R31" s="2"/>
      <c r="S31" s="2"/>
      <c r="T31" s="2">
        <v>30</v>
      </c>
      <c r="U31" s="2">
        <v>380</v>
      </c>
      <c r="V31" s="2"/>
      <c r="W31" s="2" t="s">
        <v>15</v>
      </c>
      <c r="X31" s="2" t="s">
        <v>16</v>
      </c>
    </row>
    <row r="32" spans="1:25">
      <c r="B32" s="16" t="s">
        <v>13</v>
      </c>
      <c r="C32" s="3" t="s">
        <v>52</v>
      </c>
      <c r="D32" s="3" t="s">
        <v>53</v>
      </c>
      <c r="E32" s="3"/>
      <c r="F32" s="3"/>
      <c r="G32" s="3"/>
      <c r="H32" s="3"/>
      <c r="I32" s="3"/>
      <c r="J32" s="3">
        <v>9</v>
      </c>
      <c r="K32" s="3">
        <v>14</v>
      </c>
      <c r="L32" s="3">
        <v>12</v>
      </c>
      <c r="M32" s="3"/>
      <c r="N32" s="3"/>
      <c r="O32" s="3"/>
      <c r="P32" s="3"/>
      <c r="Q32" s="3"/>
      <c r="R32" s="3"/>
      <c r="S32" s="3"/>
      <c r="T32" s="3">
        <v>680</v>
      </c>
      <c r="U32" s="3">
        <v>775</v>
      </c>
      <c r="V32" s="3"/>
      <c r="W32" s="3" t="s">
        <v>15</v>
      </c>
      <c r="X32" s="3" t="s">
        <v>16</v>
      </c>
      <c r="Y32" s="16"/>
    </row>
    <row r="33" spans="2:25">
      <c r="B33" t="s">
        <v>13</v>
      </c>
      <c r="C33" s="2" t="s">
        <v>52</v>
      </c>
      <c r="D33" s="2" t="s">
        <v>54</v>
      </c>
      <c r="E33" s="2"/>
      <c r="F33" s="2"/>
      <c r="G33" s="2"/>
      <c r="H33" s="2"/>
      <c r="I33" s="2"/>
      <c r="J33" s="2">
        <v>8</v>
      </c>
      <c r="K33" s="2">
        <v>12.5</v>
      </c>
      <c r="L33" s="2">
        <v>10</v>
      </c>
      <c r="M33" s="2"/>
      <c r="N33" s="2"/>
      <c r="O33" s="2"/>
      <c r="P33" s="2"/>
      <c r="Q33" s="2"/>
      <c r="R33" s="2"/>
      <c r="S33" s="2"/>
      <c r="T33" s="2">
        <v>90</v>
      </c>
      <c r="U33" s="2">
        <v>150</v>
      </c>
      <c r="V33" s="2"/>
      <c r="W33" s="2" t="s">
        <v>15</v>
      </c>
      <c r="X33" s="2" t="s">
        <v>16</v>
      </c>
    </row>
    <row r="34" spans="2:25">
      <c r="B34" s="16" t="s">
        <v>13</v>
      </c>
      <c r="C34" s="3" t="s">
        <v>52</v>
      </c>
      <c r="D34" s="3" t="s">
        <v>55</v>
      </c>
      <c r="E34" s="3"/>
      <c r="F34" s="3"/>
      <c r="G34" s="3"/>
      <c r="H34" s="3"/>
      <c r="I34" s="3"/>
      <c r="J34" s="3">
        <v>8</v>
      </c>
      <c r="K34" s="3">
        <v>12.5</v>
      </c>
      <c r="L34" s="3">
        <v>10</v>
      </c>
      <c r="M34" s="3"/>
      <c r="N34" s="3"/>
      <c r="O34" s="3"/>
      <c r="P34" s="3"/>
      <c r="Q34" s="3"/>
      <c r="R34" s="3"/>
      <c r="S34" s="3"/>
      <c r="T34" s="3">
        <v>75</v>
      </c>
      <c r="U34" s="3">
        <v>280</v>
      </c>
      <c r="V34" s="3"/>
      <c r="W34" s="3" t="s">
        <v>15</v>
      </c>
      <c r="X34" s="3" t="s">
        <v>16</v>
      </c>
      <c r="Y34" s="16"/>
    </row>
    <row r="35" spans="2:25">
      <c r="B35" t="s">
        <v>13</v>
      </c>
      <c r="C35" s="2" t="s">
        <v>52</v>
      </c>
      <c r="D35" s="2" t="s">
        <v>56</v>
      </c>
      <c r="E35" s="2"/>
      <c r="F35" s="2"/>
      <c r="G35" s="2"/>
      <c r="H35" s="2"/>
      <c r="I35" s="2"/>
      <c r="J35" s="2">
        <v>4</v>
      </c>
      <c r="K35" s="2">
        <v>8</v>
      </c>
      <c r="L35" s="2">
        <v>6</v>
      </c>
      <c r="M35" s="2"/>
      <c r="N35" s="2"/>
      <c r="O35" s="2"/>
      <c r="P35" s="2"/>
      <c r="Q35" s="2"/>
      <c r="R35" s="2"/>
      <c r="S35" s="2"/>
      <c r="T35" s="2">
        <v>5</v>
      </c>
      <c r="U35" s="2">
        <v>30</v>
      </c>
      <c r="V35" s="2"/>
      <c r="W35" s="2" t="s">
        <v>15</v>
      </c>
      <c r="X35" s="2" t="s">
        <v>16</v>
      </c>
    </row>
    <row r="36" spans="2:25">
      <c r="B36" s="16" t="s">
        <v>13</v>
      </c>
      <c r="C36" s="3" t="s">
        <v>57</v>
      </c>
      <c r="D36" s="3"/>
      <c r="E36" s="3"/>
      <c r="F36" s="3"/>
      <c r="G36" s="3"/>
      <c r="H36" s="3"/>
      <c r="I36" s="3"/>
      <c r="J36" s="3">
        <v>13</v>
      </c>
      <c r="K36" s="3">
        <v>28</v>
      </c>
      <c r="L36" s="3"/>
      <c r="M36" s="3"/>
      <c r="N36" s="3"/>
      <c r="O36" s="3"/>
      <c r="P36" s="3"/>
      <c r="Q36" s="3"/>
      <c r="R36" s="3"/>
      <c r="S36" s="3"/>
      <c r="T36" s="3">
        <v>29500</v>
      </c>
      <c r="U36" s="3">
        <v>32500</v>
      </c>
      <c r="V36" s="3"/>
      <c r="W36" s="3" t="s">
        <v>15</v>
      </c>
      <c r="X36" s="3" t="s">
        <v>16</v>
      </c>
      <c r="Y36" s="16"/>
    </row>
    <row r="37" spans="2:25">
      <c r="B37" t="s">
        <v>13</v>
      </c>
      <c r="C37" s="2" t="s">
        <v>58</v>
      </c>
      <c r="D37" s="2"/>
      <c r="E37" s="2"/>
      <c r="F37" s="2"/>
      <c r="G37" s="2"/>
      <c r="H37" s="2"/>
      <c r="I37" s="2"/>
      <c r="J37" s="2"/>
      <c r="K37" s="2"/>
      <c r="L37" s="2">
        <v>7</v>
      </c>
      <c r="M37" s="2"/>
      <c r="N37" s="2"/>
      <c r="O37" s="2"/>
      <c r="P37" s="2"/>
      <c r="Q37" s="2"/>
      <c r="R37" s="2"/>
      <c r="S37" s="2"/>
      <c r="T37" s="2">
        <v>3</v>
      </c>
      <c r="U37" s="2">
        <v>10</v>
      </c>
      <c r="V37" s="2"/>
      <c r="W37" s="2" t="s">
        <v>15</v>
      </c>
      <c r="X37" s="2" t="s">
        <v>16</v>
      </c>
    </row>
    <row r="38" spans="2:25">
      <c r="B38" s="16" t="s">
        <v>13</v>
      </c>
      <c r="C38" s="3" t="s">
        <v>59</v>
      </c>
      <c r="D38" s="3" t="s">
        <v>60</v>
      </c>
      <c r="E38" s="3"/>
      <c r="F38" s="3"/>
      <c r="G38" s="3"/>
      <c r="H38" s="3"/>
      <c r="I38" s="3"/>
      <c r="J38" s="3">
        <v>7</v>
      </c>
      <c r="K38" s="3">
        <v>9</v>
      </c>
      <c r="L38" s="3">
        <v>8</v>
      </c>
      <c r="M38" s="3"/>
      <c r="N38" s="3"/>
      <c r="O38" s="3"/>
      <c r="P38" s="3"/>
      <c r="Q38" s="3"/>
      <c r="R38" s="3"/>
      <c r="S38" s="3"/>
      <c r="T38" s="3">
        <v>70</v>
      </c>
      <c r="U38" s="3">
        <v>80</v>
      </c>
      <c r="V38" s="3"/>
      <c r="W38" s="3" t="s">
        <v>15</v>
      </c>
      <c r="X38" s="3" t="s">
        <v>16</v>
      </c>
      <c r="Y38" s="16"/>
    </row>
    <row r="39" spans="2:25">
      <c r="B39" t="s">
        <v>13</v>
      </c>
      <c r="C39" s="2" t="s">
        <v>59</v>
      </c>
      <c r="D39" s="2" t="s">
        <v>61</v>
      </c>
      <c r="E39" s="2"/>
      <c r="F39" s="2"/>
      <c r="G39" s="2"/>
      <c r="H39" s="2"/>
      <c r="I39" s="2"/>
      <c r="J39" s="2">
        <v>6</v>
      </c>
      <c r="K39" s="2">
        <v>9</v>
      </c>
      <c r="L39" s="2">
        <v>8</v>
      </c>
      <c r="M39" s="2"/>
      <c r="N39" s="2"/>
      <c r="O39" s="2"/>
      <c r="P39" s="2"/>
      <c r="Q39" s="2"/>
      <c r="R39" s="2"/>
      <c r="S39" s="2"/>
      <c r="T39" s="2">
        <v>125</v>
      </c>
      <c r="U39" s="2">
        <v>145</v>
      </c>
      <c r="V39" s="2"/>
      <c r="W39" s="2" t="s">
        <v>15</v>
      </c>
      <c r="X39" s="2" t="s">
        <v>16</v>
      </c>
    </row>
    <row r="40" spans="2:25">
      <c r="B40" s="16" t="s">
        <v>13</v>
      </c>
      <c r="C40" s="16" t="s">
        <v>62</v>
      </c>
      <c r="D40" s="16"/>
      <c r="E40" s="16"/>
      <c r="F40" s="16"/>
      <c r="G40" s="16"/>
      <c r="H40" s="16"/>
      <c r="I40" s="16"/>
      <c r="J40" s="16"/>
      <c r="K40" s="16"/>
      <c r="L40" s="16">
        <v>12.5</v>
      </c>
      <c r="M40" s="16">
        <v>6</v>
      </c>
      <c r="N40" s="16"/>
      <c r="O40" s="16">
        <v>5</v>
      </c>
      <c r="P40" s="16"/>
      <c r="Q40" s="16"/>
      <c r="R40" s="16"/>
      <c r="S40" s="16"/>
      <c r="T40" s="16"/>
      <c r="U40" s="16"/>
      <c r="V40" s="16"/>
      <c r="W40" s="16" t="s">
        <v>63</v>
      </c>
      <c r="X40" s="16" t="s">
        <v>64</v>
      </c>
      <c r="Y40" s="16" t="s">
        <v>65</v>
      </c>
    </row>
    <row r="41" spans="2:25">
      <c r="B41" t="s">
        <v>13</v>
      </c>
      <c r="C41" t="s">
        <v>66</v>
      </c>
      <c r="L41">
        <v>8.6999999999999993</v>
      </c>
      <c r="M41">
        <v>6</v>
      </c>
      <c r="O41">
        <v>11.4</v>
      </c>
      <c r="W41" t="s">
        <v>63</v>
      </c>
      <c r="X41" t="s">
        <v>64</v>
      </c>
      <c r="Y41" t="s">
        <v>65</v>
      </c>
    </row>
    <row r="42" spans="2:25">
      <c r="B42" s="16" t="s">
        <v>13</v>
      </c>
      <c r="C42" s="16" t="s">
        <v>67</v>
      </c>
      <c r="D42" s="16"/>
      <c r="E42" s="16"/>
      <c r="F42" s="16"/>
      <c r="G42" s="16"/>
      <c r="H42" s="16"/>
      <c r="I42" s="16"/>
      <c r="J42" s="16"/>
      <c r="K42" s="16"/>
      <c r="L42" s="16">
        <v>7.9</v>
      </c>
      <c r="M42" s="16">
        <v>6</v>
      </c>
      <c r="N42" s="16"/>
      <c r="O42" s="16">
        <v>7.6</v>
      </c>
      <c r="P42" s="16"/>
      <c r="Q42" s="16"/>
      <c r="R42" s="16"/>
      <c r="S42" s="16"/>
      <c r="T42" s="16"/>
      <c r="U42" s="16"/>
      <c r="V42" s="16"/>
      <c r="W42" s="16" t="s">
        <v>63</v>
      </c>
      <c r="X42" s="16" t="s">
        <v>64</v>
      </c>
      <c r="Y42" s="16" t="s">
        <v>65</v>
      </c>
    </row>
    <row r="43" spans="2:25">
      <c r="B43" t="s">
        <v>13</v>
      </c>
      <c r="C43" t="s">
        <v>68</v>
      </c>
      <c r="L43">
        <v>13.3</v>
      </c>
      <c r="M43">
        <v>5</v>
      </c>
      <c r="O43">
        <v>9</v>
      </c>
      <c r="W43" t="s">
        <v>63</v>
      </c>
      <c r="X43" t="s">
        <v>64</v>
      </c>
      <c r="Y43" t="s">
        <v>65</v>
      </c>
    </row>
    <row r="44" spans="2:25">
      <c r="B44" s="16" t="s">
        <v>13</v>
      </c>
      <c r="C44" s="16" t="s">
        <v>69</v>
      </c>
      <c r="D44" s="16"/>
      <c r="E44" s="16"/>
      <c r="F44" s="16"/>
      <c r="G44" s="16"/>
      <c r="H44" s="16"/>
      <c r="I44" s="16"/>
      <c r="J44" s="16"/>
      <c r="K44" s="16"/>
      <c r="L44" s="16">
        <v>12.3</v>
      </c>
      <c r="M44" s="16">
        <v>10</v>
      </c>
      <c r="N44" s="16"/>
      <c r="O44" s="16">
        <v>9.8000000000000007</v>
      </c>
      <c r="P44" s="16"/>
      <c r="Q44" s="16"/>
      <c r="R44" s="16"/>
      <c r="S44" s="16"/>
      <c r="T44" s="16"/>
      <c r="U44" s="16"/>
      <c r="V44" s="16"/>
      <c r="W44" s="16" t="s">
        <v>63</v>
      </c>
      <c r="X44" s="16" t="s">
        <v>64</v>
      </c>
      <c r="Y44" s="16" t="s">
        <v>65</v>
      </c>
    </row>
    <row r="45" spans="2:25">
      <c r="B45" t="s">
        <v>13</v>
      </c>
      <c r="C45" t="s">
        <v>70</v>
      </c>
      <c r="L45">
        <v>10.6</v>
      </c>
      <c r="M45">
        <v>7</v>
      </c>
      <c r="O45">
        <v>6.9</v>
      </c>
      <c r="W45" t="s">
        <v>63</v>
      </c>
      <c r="X45" t="s">
        <v>64</v>
      </c>
      <c r="Y45" t="s">
        <v>65</v>
      </c>
    </row>
    <row r="46" spans="2:25">
      <c r="B46" s="16" t="s">
        <v>13</v>
      </c>
      <c r="C46" s="16" t="s">
        <v>71</v>
      </c>
      <c r="D46" s="16"/>
      <c r="E46" s="16"/>
      <c r="F46" s="16"/>
      <c r="G46" s="16"/>
      <c r="H46" s="16"/>
      <c r="I46" s="16"/>
      <c r="J46" s="16"/>
      <c r="K46" s="16"/>
      <c r="L46" s="16">
        <v>19.8</v>
      </c>
      <c r="M46" s="16">
        <v>19</v>
      </c>
      <c r="N46" s="16"/>
      <c r="O46" s="16">
        <v>18.2</v>
      </c>
      <c r="P46" s="16"/>
      <c r="Q46" s="16"/>
      <c r="R46" s="16"/>
      <c r="S46" s="16"/>
      <c r="T46" s="16"/>
      <c r="U46" s="16"/>
      <c r="V46" s="16"/>
      <c r="W46" s="16" t="s">
        <v>63</v>
      </c>
      <c r="X46" s="16" t="s">
        <v>64</v>
      </c>
      <c r="Y46" s="16" t="s">
        <v>65</v>
      </c>
    </row>
    <row r="47" spans="2:25">
      <c r="B47" t="s">
        <v>13</v>
      </c>
      <c r="C47" t="s">
        <v>72</v>
      </c>
      <c r="L47">
        <v>10</v>
      </c>
      <c r="M47">
        <v>9</v>
      </c>
      <c r="O47">
        <v>11</v>
      </c>
      <c r="W47" t="s">
        <v>63</v>
      </c>
      <c r="X47" t="s">
        <v>64</v>
      </c>
      <c r="Y47" t="s">
        <v>65</v>
      </c>
    </row>
    <row r="48" spans="2:25">
      <c r="B48" s="16" t="s">
        <v>13</v>
      </c>
      <c r="C48" s="16" t="s">
        <v>73</v>
      </c>
      <c r="D48" s="16"/>
      <c r="E48" s="16"/>
      <c r="F48" s="16"/>
      <c r="G48" s="16"/>
      <c r="H48" s="16"/>
      <c r="I48" s="16"/>
      <c r="J48" s="16"/>
      <c r="K48" s="16"/>
      <c r="L48" s="16">
        <v>6.8</v>
      </c>
      <c r="M48" s="16">
        <v>6</v>
      </c>
      <c r="N48" s="16"/>
      <c r="O48" s="16">
        <v>7.6</v>
      </c>
      <c r="P48" s="16"/>
      <c r="Q48" s="16"/>
      <c r="R48" s="16"/>
      <c r="S48" s="16"/>
      <c r="T48" s="16"/>
      <c r="U48" s="16"/>
      <c r="V48" s="16"/>
      <c r="W48" s="16" t="s">
        <v>63</v>
      </c>
      <c r="X48" s="16" t="s">
        <v>64</v>
      </c>
      <c r="Y48" s="16" t="s">
        <v>65</v>
      </c>
    </row>
    <row r="49" spans="2:25">
      <c r="B49" t="s">
        <v>13</v>
      </c>
      <c r="C49" t="s">
        <v>74</v>
      </c>
      <c r="L49">
        <v>11.8</v>
      </c>
      <c r="M49">
        <v>7</v>
      </c>
      <c r="O49">
        <v>13.8</v>
      </c>
      <c r="W49" t="s">
        <v>63</v>
      </c>
      <c r="X49" t="s">
        <v>64</v>
      </c>
      <c r="Y49" t="s">
        <v>65</v>
      </c>
    </row>
    <row r="50" spans="2:25">
      <c r="B50" s="16" t="s">
        <v>13</v>
      </c>
      <c r="C50" s="16" t="s">
        <v>75</v>
      </c>
      <c r="D50" s="16"/>
      <c r="E50" s="16"/>
      <c r="F50" s="16"/>
      <c r="G50" s="16"/>
      <c r="H50" s="16"/>
      <c r="I50" s="16"/>
      <c r="J50" s="16"/>
      <c r="K50" s="16"/>
      <c r="L50" s="16">
        <v>3</v>
      </c>
      <c r="M50" s="16">
        <v>2</v>
      </c>
      <c r="N50" s="16"/>
      <c r="O50" s="16">
        <v>10</v>
      </c>
      <c r="P50" s="16"/>
      <c r="Q50" s="16"/>
      <c r="R50" s="16"/>
      <c r="S50" s="16"/>
      <c r="T50" s="16"/>
      <c r="U50" s="16"/>
      <c r="V50" s="16"/>
      <c r="W50" s="16" t="s">
        <v>63</v>
      </c>
      <c r="X50" s="16" t="s">
        <v>64</v>
      </c>
      <c r="Y50" s="16" t="s">
        <v>65</v>
      </c>
    </row>
    <row r="51" spans="2:25">
      <c r="B51" t="s">
        <v>13</v>
      </c>
      <c r="C51" t="s">
        <v>76</v>
      </c>
      <c r="L51">
        <v>10.3</v>
      </c>
      <c r="M51">
        <v>7</v>
      </c>
      <c r="O51">
        <v>10.1</v>
      </c>
      <c r="W51" t="s">
        <v>63</v>
      </c>
      <c r="X51" t="s">
        <v>64</v>
      </c>
      <c r="Y51" t="s">
        <v>65</v>
      </c>
    </row>
    <row r="52" spans="2:25">
      <c r="B52" s="16" t="s">
        <v>13</v>
      </c>
      <c r="C52" s="16" t="s">
        <v>77</v>
      </c>
      <c r="D52" s="16"/>
      <c r="E52" s="16"/>
      <c r="F52" s="16"/>
      <c r="G52" s="16"/>
      <c r="H52" s="16"/>
      <c r="I52" s="16"/>
      <c r="J52" s="16"/>
      <c r="K52" s="16"/>
      <c r="L52" s="16">
        <v>12.7</v>
      </c>
      <c r="M52" s="16">
        <v>7</v>
      </c>
      <c r="N52" s="16"/>
      <c r="O52" s="16">
        <v>10.9</v>
      </c>
      <c r="P52" s="16"/>
      <c r="Q52" s="16"/>
      <c r="R52" s="16"/>
      <c r="S52" s="16"/>
      <c r="T52" s="16"/>
      <c r="U52" s="16"/>
      <c r="V52" s="16"/>
      <c r="W52" s="16" t="s">
        <v>63</v>
      </c>
      <c r="X52" s="16" t="s">
        <v>64</v>
      </c>
      <c r="Y52" s="16" t="s">
        <v>65</v>
      </c>
    </row>
    <row r="53" spans="2:25">
      <c r="B53" t="s">
        <v>13</v>
      </c>
      <c r="C53" t="s">
        <v>78</v>
      </c>
      <c r="L53">
        <v>12.8</v>
      </c>
      <c r="M53">
        <v>10</v>
      </c>
      <c r="O53">
        <v>12.2</v>
      </c>
      <c r="W53" t="s">
        <v>63</v>
      </c>
      <c r="X53" t="s">
        <v>64</v>
      </c>
      <c r="Y53" t="s">
        <v>65</v>
      </c>
    </row>
    <row r="54" spans="2:25">
      <c r="B54" s="16" t="s">
        <v>13</v>
      </c>
      <c r="C54" s="16" t="s">
        <v>79</v>
      </c>
      <c r="D54" s="16"/>
      <c r="E54" s="16"/>
      <c r="F54" s="16"/>
      <c r="G54" s="16"/>
      <c r="H54" s="16"/>
      <c r="I54" s="16"/>
      <c r="J54" s="16"/>
      <c r="K54" s="16"/>
      <c r="L54" s="16">
        <v>4.8</v>
      </c>
      <c r="M54" s="16">
        <v>3.8</v>
      </c>
      <c r="N54" s="16"/>
      <c r="O54" s="16">
        <v>5.2</v>
      </c>
      <c r="P54" s="16"/>
      <c r="Q54" s="16"/>
      <c r="R54" s="16"/>
      <c r="S54" s="16"/>
      <c r="T54" s="16"/>
      <c r="U54" s="16"/>
      <c r="V54" s="16"/>
      <c r="W54" s="16" t="s">
        <v>63</v>
      </c>
      <c r="X54" s="16" t="s">
        <v>64</v>
      </c>
      <c r="Y54" s="16" t="s">
        <v>65</v>
      </c>
    </row>
    <row r="55" spans="2:25">
      <c r="B55" t="s">
        <v>13</v>
      </c>
      <c r="C55" t="s">
        <v>80</v>
      </c>
      <c r="L55">
        <v>15.4</v>
      </c>
      <c r="M55">
        <v>15</v>
      </c>
      <c r="O55">
        <v>15.5</v>
      </c>
      <c r="W55" t="s">
        <v>63</v>
      </c>
      <c r="X55" t="s">
        <v>64</v>
      </c>
      <c r="Y55" t="s">
        <v>65</v>
      </c>
    </row>
    <row r="56" spans="2:25">
      <c r="B56" s="16" t="s">
        <v>13</v>
      </c>
      <c r="C56" s="16" t="s">
        <v>81</v>
      </c>
      <c r="D56" s="16"/>
      <c r="E56" s="16"/>
      <c r="F56" s="16"/>
      <c r="G56" s="16"/>
      <c r="H56" s="16"/>
      <c r="I56" s="16"/>
      <c r="J56" s="16"/>
      <c r="K56" s="16"/>
      <c r="L56" s="16">
        <v>16.600000000000001</v>
      </c>
      <c r="M56" s="16">
        <v>12</v>
      </c>
      <c r="N56" s="16"/>
      <c r="O56" s="16">
        <v>19</v>
      </c>
      <c r="P56" s="16"/>
      <c r="Q56" s="16"/>
      <c r="R56" s="16"/>
      <c r="S56" s="16"/>
      <c r="T56" s="16"/>
      <c r="U56" s="16"/>
      <c r="V56" s="16"/>
      <c r="W56" s="16" t="s">
        <v>63</v>
      </c>
      <c r="X56" s="16" t="s">
        <v>64</v>
      </c>
      <c r="Y56" s="16" t="s">
        <v>65</v>
      </c>
    </row>
    <row r="57" spans="2:25">
      <c r="B57" t="s">
        <v>13</v>
      </c>
      <c r="C57" t="s">
        <v>82</v>
      </c>
      <c r="L57">
        <v>8</v>
      </c>
      <c r="M57">
        <v>5</v>
      </c>
      <c r="O57">
        <v>9.4</v>
      </c>
      <c r="W57" t="s">
        <v>63</v>
      </c>
      <c r="X57" t="s">
        <v>64</v>
      </c>
      <c r="Y57" t="s">
        <v>65</v>
      </c>
    </row>
    <row r="58" spans="2:25">
      <c r="B58" s="16" t="s">
        <v>13</v>
      </c>
      <c r="C58" s="16" t="s">
        <v>83</v>
      </c>
      <c r="D58" s="16"/>
      <c r="E58" s="16"/>
      <c r="F58" s="16"/>
      <c r="G58" s="16"/>
      <c r="H58" s="16"/>
      <c r="I58" s="16"/>
      <c r="J58" s="16"/>
      <c r="K58" s="16"/>
      <c r="L58" s="16">
        <v>7.8</v>
      </c>
      <c r="M58" s="16">
        <v>5</v>
      </c>
      <c r="N58" s="16"/>
      <c r="O58" s="16">
        <v>6.6</v>
      </c>
      <c r="P58" s="16"/>
      <c r="Q58" s="16"/>
      <c r="R58" s="16"/>
      <c r="S58" s="16"/>
      <c r="T58" s="16"/>
      <c r="U58" s="16"/>
      <c r="V58" s="16"/>
      <c r="W58" s="16" t="s">
        <v>63</v>
      </c>
      <c r="X58" s="16" t="s">
        <v>64</v>
      </c>
      <c r="Y58" s="16" t="s">
        <v>65</v>
      </c>
    </row>
    <row r="59" spans="2:25">
      <c r="B59" t="s">
        <v>13</v>
      </c>
      <c r="C59" t="s">
        <v>84</v>
      </c>
      <c r="L59">
        <v>13.3</v>
      </c>
      <c r="M59">
        <v>9</v>
      </c>
      <c r="O59">
        <v>18.600000000000001</v>
      </c>
      <c r="W59" t="s">
        <v>63</v>
      </c>
      <c r="X59" t="s">
        <v>64</v>
      </c>
      <c r="Y59" t="s">
        <v>65</v>
      </c>
    </row>
    <row r="60" spans="2:25">
      <c r="B60" s="16" t="s">
        <v>13</v>
      </c>
      <c r="C60" s="16" t="s">
        <v>47</v>
      </c>
      <c r="D60" s="16"/>
      <c r="E60" s="16"/>
      <c r="F60" s="16"/>
      <c r="G60" s="16"/>
      <c r="H60" s="16"/>
      <c r="I60" s="16"/>
      <c r="J60" s="16"/>
      <c r="K60" s="16"/>
      <c r="L60" s="16">
        <v>7.2</v>
      </c>
      <c r="M60" s="16">
        <v>7</v>
      </c>
      <c r="N60" s="16"/>
      <c r="O60" s="16">
        <v>6.3</v>
      </c>
      <c r="P60" s="16"/>
      <c r="Q60" s="16"/>
      <c r="R60" s="16"/>
      <c r="S60" s="16"/>
      <c r="T60" s="16"/>
      <c r="U60" s="16"/>
      <c r="V60" s="16"/>
      <c r="W60" s="16" t="s">
        <v>63</v>
      </c>
      <c r="X60" s="16" t="s">
        <v>64</v>
      </c>
      <c r="Y60" s="16" t="s">
        <v>65</v>
      </c>
    </row>
    <row r="61" spans="2:25">
      <c r="B61" t="s">
        <v>13</v>
      </c>
      <c r="C61" t="s">
        <v>85</v>
      </c>
      <c r="L61">
        <v>12.2</v>
      </c>
      <c r="M61">
        <v>8</v>
      </c>
      <c r="O61">
        <v>11.1</v>
      </c>
      <c r="W61" t="s">
        <v>63</v>
      </c>
      <c r="X61" t="s">
        <v>64</v>
      </c>
      <c r="Y61" t="s">
        <v>65</v>
      </c>
    </row>
    <row r="62" spans="2:25">
      <c r="B62" s="16" t="s">
        <v>13</v>
      </c>
      <c r="C62" s="16" t="s">
        <v>86</v>
      </c>
      <c r="D62" s="16"/>
      <c r="E62" s="16"/>
      <c r="F62" s="16"/>
      <c r="G62" s="16"/>
      <c r="H62" s="16"/>
      <c r="I62" s="16"/>
      <c r="J62" s="16"/>
      <c r="K62" s="16"/>
      <c r="L62" s="16">
        <v>11</v>
      </c>
      <c r="M62" s="16">
        <v>7</v>
      </c>
      <c r="N62" s="16"/>
      <c r="O62" s="16">
        <v>12</v>
      </c>
      <c r="P62" s="16"/>
      <c r="Q62" s="16"/>
      <c r="R62" s="16"/>
      <c r="S62" s="16"/>
      <c r="T62" s="16"/>
      <c r="U62" s="16"/>
      <c r="V62" s="16"/>
      <c r="W62" s="16" t="s">
        <v>63</v>
      </c>
      <c r="X62" s="16" t="s">
        <v>64</v>
      </c>
      <c r="Y62" s="16" t="s">
        <v>65</v>
      </c>
    </row>
    <row r="63" spans="2:25">
      <c r="B63" t="s">
        <v>13</v>
      </c>
      <c r="C63" t="s">
        <v>87</v>
      </c>
      <c r="L63">
        <v>7.4</v>
      </c>
      <c r="M63">
        <v>4</v>
      </c>
      <c r="O63">
        <v>3.8</v>
      </c>
      <c r="W63" t="s">
        <v>63</v>
      </c>
      <c r="X63" t="s">
        <v>64</v>
      </c>
      <c r="Y63" t="s">
        <v>65</v>
      </c>
    </row>
    <row r="64" spans="2:25">
      <c r="B64" s="16" t="s">
        <v>13</v>
      </c>
      <c r="C64" s="16" t="s">
        <v>88</v>
      </c>
      <c r="D64" s="16"/>
      <c r="E64" s="16"/>
      <c r="F64" s="16"/>
      <c r="G64" s="16"/>
      <c r="H64" s="16"/>
      <c r="I64" s="16"/>
      <c r="J64" s="16"/>
      <c r="K64" s="16"/>
      <c r="L64" s="16">
        <v>24.3</v>
      </c>
      <c r="M64" s="16">
        <v>20</v>
      </c>
      <c r="N64" s="16"/>
      <c r="O64" s="16">
        <v>17.100000000000001</v>
      </c>
      <c r="P64" s="16"/>
      <c r="Q64" s="16"/>
      <c r="R64" s="16"/>
      <c r="S64" s="16"/>
      <c r="T64" s="16"/>
      <c r="U64" s="16"/>
      <c r="V64" s="16"/>
      <c r="W64" s="16" t="s">
        <v>63</v>
      </c>
      <c r="X64" s="16" t="s">
        <v>64</v>
      </c>
      <c r="Y64" s="16" t="s">
        <v>65</v>
      </c>
    </row>
    <row r="65" spans="2:25">
      <c r="B65" t="s">
        <v>13</v>
      </c>
      <c r="C65" t="s">
        <v>89</v>
      </c>
      <c r="L65">
        <v>7.3</v>
      </c>
      <c r="M65">
        <v>5.5</v>
      </c>
      <c r="O65">
        <v>7</v>
      </c>
      <c r="W65" t="s">
        <v>63</v>
      </c>
      <c r="X65" t="s">
        <v>64</v>
      </c>
      <c r="Y65" t="s">
        <v>65</v>
      </c>
    </row>
    <row r="66" spans="2:25">
      <c r="B66" s="16" t="s">
        <v>13</v>
      </c>
      <c r="C66" s="16" t="s">
        <v>90</v>
      </c>
      <c r="D66" s="16"/>
      <c r="E66" s="16"/>
      <c r="F66" s="16"/>
      <c r="G66" s="16"/>
      <c r="H66" s="16"/>
      <c r="I66" s="16"/>
      <c r="J66" s="16"/>
      <c r="K66" s="16"/>
      <c r="L66" s="16">
        <v>5.9</v>
      </c>
      <c r="M66" s="16">
        <v>5</v>
      </c>
      <c r="N66" s="16"/>
      <c r="O66" s="16">
        <v>8</v>
      </c>
      <c r="P66" s="16"/>
      <c r="Q66" s="16"/>
      <c r="R66" s="16"/>
      <c r="S66" s="16"/>
      <c r="T66" s="16"/>
      <c r="U66" s="16"/>
      <c r="V66" s="16"/>
      <c r="W66" s="16" t="s">
        <v>63</v>
      </c>
      <c r="X66" s="16" t="s">
        <v>64</v>
      </c>
      <c r="Y66" s="16" t="s">
        <v>65</v>
      </c>
    </row>
    <row r="67" spans="2:25">
      <c r="B67" t="s">
        <v>13</v>
      </c>
      <c r="C67" t="s">
        <v>91</v>
      </c>
      <c r="L67">
        <v>19.399999999999999</v>
      </c>
      <c r="M67">
        <v>10</v>
      </c>
      <c r="O67">
        <v>17.399999999999999</v>
      </c>
      <c r="W67" t="s">
        <v>63</v>
      </c>
      <c r="X67" t="s">
        <v>64</v>
      </c>
      <c r="Y67" t="s">
        <v>65</v>
      </c>
    </row>
    <row r="68" spans="2:25">
      <c r="B68" s="16" t="s">
        <v>13</v>
      </c>
      <c r="C68" s="16" t="s">
        <v>92</v>
      </c>
      <c r="D68" s="16"/>
      <c r="E68" s="16"/>
      <c r="F68" s="16"/>
      <c r="G68" s="16"/>
      <c r="H68" s="16"/>
      <c r="I68" s="16"/>
      <c r="J68" s="16"/>
      <c r="K68" s="16"/>
      <c r="L68" s="16">
        <v>11.3</v>
      </c>
      <c r="M68" s="16">
        <v>10</v>
      </c>
      <c r="N68" s="16"/>
      <c r="O68" s="16">
        <v>12.7</v>
      </c>
      <c r="P68" s="16"/>
      <c r="Q68" s="16"/>
      <c r="R68" s="16"/>
      <c r="S68" s="16"/>
      <c r="T68" s="16"/>
      <c r="U68" s="16"/>
      <c r="V68" s="16"/>
      <c r="W68" s="16" t="s">
        <v>63</v>
      </c>
      <c r="X68" s="16" t="s">
        <v>64</v>
      </c>
      <c r="Y68" s="16" t="s">
        <v>65</v>
      </c>
    </row>
    <row r="69" spans="2:25">
      <c r="B69" t="s">
        <v>13</v>
      </c>
      <c r="C69" t="s">
        <v>93</v>
      </c>
      <c r="L69">
        <v>14.3</v>
      </c>
      <c r="M69">
        <v>5.5</v>
      </c>
      <c r="O69">
        <v>6.5</v>
      </c>
      <c r="W69" t="s">
        <v>63</v>
      </c>
      <c r="X69" t="s">
        <v>64</v>
      </c>
      <c r="Y69" t="s">
        <v>65</v>
      </c>
    </row>
    <row r="70" spans="2:25">
      <c r="B70" s="16" t="s">
        <v>13</v>
      </c>
      <c r="C70" s="16" t="s">
        <v>94</v>
      </c>
      <c r="D70" s="16"/>
      <c r="E70" s="16"/>
      <c r="F70" s="16"/>
      <c r="G70" s="16"/>
      <c r="H70" s="16"/>
      <c r="I70" s="16"/>
      <c r="J70" s="16"/>
      <c r="K70" s="16"/>
      <c r="L70" s="16">
        <v>37.799999999999997</v>
      </c>
      <c r="M70" s="16">
        <v>40</v>
      </c>
      <c r="N70" s="16"/>
      <c r="O70" s="16">
        <v>29.5</v>
      </c>
      <c r="P70" s="16"/>
      <c r="Q70" s="16"/>
      <c r="R70" s="16"/>
      <c r="S70" s="16"/>
      <c r="T70" s="16"/>
      <c r="U70" s="16"/>
      <c r="V70" s="16"/>
      <c r="W70" s="16" t="s">
        <v>63</v>
      </c>
      <c r="X70" s="16" t="s">
        <v>64</v>
      </c>
      <c r="Y70" s="16" t="s">
        <v>65</v>
      </c>
    </row>
    <row r="71" spans="2:25">
      <c r="B71" t="s">
        <v>13</v>
      </c>
      <c r="C71" t="s">
        <v>95</v>
      </c>
      <c r="L71">
        <v>26.9</v>
      </c>
      <c r="M71">
        <v>20</v>
      </c>
      <c r="O71">
        <v>26.1</v>
      </c>
      <c r="W71" t="s">
        <v>63</v>
      </c>
      <c r="X71" t="s">
        <v>64</v>
      </c>
      <c r="Y71" t="s">
        <v>65</v>
      </c>
    </row>
    <row r="72" spans="2:25">
      <c r="B72" s="16" t="s">
        <v>13</v>
      </c>
      <c r="C72" s="16" t="s">
        <v>96</v>
      </c>
      <c r="D72" s="16"/>
      <c r="E72" s="16"/>
      <c r="F72" s="16"/>
      <c r="G72" s="16"/>
      <c r="H72" s="16"/>
      <c r="I72" s="16"/>
      <c r="J72" s="16"/>
      <c r="K72" s="16"/>
      <c r="L72" s="16">
        <v>8.6</v>
      </c>
      <c r="M72" s="16">
        <v>5</v>
      </c>
      <c r="N72" s="16"/>
      <c r="O72" s="16">
        <v>11.6</v>
      </c>
      <c r="P72" s="16"/>
      <c r="Q72" s="16"/>
      <c r="R72" s="16"/>
      <c r="S72" s="16"/>
      <c r="T72" s="16"/>
      <c r="U72" s="16"/>
      <c r="V72" s="16"/>
      <c r="W72" s="16" t="s">
        <v>63</v>
      </c>
      <c r="X72" s="16" t="s">
        <v>64</v>
      </c>
      <c r="Y72" s="16" t="s">
        <v>65</v>
      </c>
    </row>
    <row r="73" spans="2:25">
      <c r="B73" t="s">
        <v>13</v>
      </c>
      <c r="C73" t="s">
        <v>97</v>
      </c>
      <c r="L73">
        <v>10.1</v>
      </c>
      <c r="M73">
        <v>6</v>
      </c>
      <c r="O73">
        <v>9.5</v>
      </c>
      <c r="W73" t="s">
        <v>63</v>
      </c>
      <c r="X73" t="s">
        <v>64</v>
      </c>
      <c r="Y73" t="s">
        <v>65</v>
      </c>
    </row>
    <row r="74" spans="2:25">
      <c r="B74" s="16" t="s">
        <v>13</v>
      </c>
      <c r="C74" s="16" t="s">
        <v>98</v>
      </c>
      <c r="D74" s="16"/>
      <c r="E74" s="16"/>
      <c r="F74" s="16"/>
      <c r="G74" s="16"/>
      <c r="H74" s="16"/>
      <c r="I74" s="16"/>
      <c r="J74" s="16"/>
      <c r="K74" s="16"/>
      <c r="L74" s="16">
        <v>7.8</v>
      </c>
      <c r="M74" s="16">
        <v>5</v>
      </c>
      <c r="N74" s="16"/>
      <c r="O74" s="16">
        <v>5.4</v>
      </c>
      <c r="P74" s="16"/>
      <c r="Q74" s="16"/>
      <c r="R74" s="16"/>
      <c r="S74" s="16"/>
      <c r="T74" s="16"/>
      <c r="U74" s="16"/>
      <c r="V74" s="16"/>
      <c r="W74" s="16" t="s">
        <v>63</v>
      </c>
      <c r="X74" s="16" t="s">
        <v>64</v>
      </c>
      <c r="Y74" s="16" t="s">
        <v>65</v>
      </c>
    </row>
    <row r="75" spans="2:25">
      <c r="B75" t="s">
        <v>13</v>
      </c>
      <c r="C75" t="s">
        <v>99</v>
      </c>
      <c r="L75">
        <v>7.9</v>
      </c>
      <c r="M75">
        <v>5</v>
      </c>
      <c r="O75">
        <v>9.9</v>
      </c>
      <c r="W75" t="s">
        <v>63</v>
      </c>
      <c r="X75" t="s">
        <v>64</v>
      </c>
      <c r="Y75" t="s">
        <v>65</v>
      </c>
    </row>
    <row r="76" spans="2:25">
      <c r="B76" s="16" t="s">
        <v>13</v>
      </c>
      <c r="C76" s="16" t="s">
        <v>100</v>
      </c>
      <c r="D76" s="16"/>
      <c r="E76" s="16"/>
      <c r="F76" s="16"/>
      <c r="G76" s="16"/>
      <c r="H76" s="16"/>
      <c r="I76" s="16"/>
      <c r="J76" s="16"/>
      <c r="K76" s="16"/>
      <c r="L76" s="16">
        <v>10.199999999999999</v>
      </c>
      <c r="M76" s="16">
        <v>2</v>
      </c>
      <c r="N76" s="16"/>
      <c r="O76" s="16">
        <v>10.1</v>
      </c>
      <c r="P76" s="16"/>
      <c r="Q76" s="16"/>
      <c r="R76" s="16"/>
      <c r="S76" s="16"/>
      <c r="T76" s="16"/>
      <c r="U76" s="16"/>
      <c r="V76" s="16"/>
      <c r="W76" s="16" t="s">
        <v>63</v>
      </c>
      <c r="X76" s="16" t="s">
        <v>64</v>
      </c>
      <c r="Y76" s="16" t="s">
        <v>65</v>
      </c>
    </row>
    <row r="77" spans="2:25">
      <c r="B77" t="s">
        <v>13</v>
      </c>
      <c r="C77" t="s">
        <v>101</v>
      </c>
      <c r="L77">
        <v>9.4</v>
      </c>
      <c r="M77">
        <v>7</v>
      </c>
      <c r="O77">
        <v>10.4</v>
      </c>
      <c r="W77" t="s">
        <v>63</v>
      </c>
      <c r="X77" t="s">
        <v>64</v>
      </c>
      <c r="Y77" t="s">
        <v>65</v>
      </c>
    </row>
    <row r="78" spans="2:25">
      <c r="B78" s="16" t="s">
        <v>13</v>
      </c>
      <c r="C78" s="16" t="s">
        <v>102</v>
      </c>
      <c r="D78" s="16"/>
      <c r="E78" s="16"/>
      <c r="F78" s="16"/>
      <c r="G78" s="16"/>
      <c r="H78" s="16"/>
      <c r="I78" s="16"/>
      <c r="J78" s="16"/>
      <c r="K78" s="16"/>
      <c r="L78" s="16">
        <v>9.1</v>
      </c>
      <c r="M78" s="16">
        <v>7.5</v>
      </c>
      <c r="N78" s="16"/>
      <c r="O78" s="16">
        <v>8.6999999999999993</v>
      </c>
      <c r="P78" s="16"/>
      <c r="Q78" s="16"/>
      <c r="R78" s="16"/>
      <c r="S78" s="16"/>
      <c r="T78" s="16"/>
      <c r="U78" s="16"/>
      <c r="V78" s="16"/>
      <c r="W78" s="16" t="s">
        <v>63</v>
      </c>
      <c r="X78" s="16" t="s">
        <v>64</v>
      </c>
      <c r="Y78" s="16" t="s">
        <v>65</v>
      </c>
    </row>
    <row r="79" spans="2:25">
      <c r="B79" t="s">
        <v>13</v>
      </c>
      <c r="C79" t="s">
        <v>103</v>
      </c>
      <c r="L79">
        <v>31.9</v>
      </c>
      <c r="M79">
        <v>19</v>
      </c>
      <c r="O79">
        <v>33.1</v>
      </c>
      <c r="W79" t="s">
        <v>63</v>
      </c>
      <c r="X79" t="s">
        <v>64</v>
      </c>
      <c r="Y79" t="s">
        <v>65</v>
      </c>
    </row>
    <row r="80" spans="2:25">
      <c r="B80" s="16" t="s">
        <v>13</v>
      </c>
      <c r="C80" s="16" t="s">
        <v>161</v>
      </c>
      <c r="D80" s="16"/>
      <c r="E80" s="16"/>
      <c r="F80" s="16"/>
      <c r="G80" s="16"/>
      <c r="H80" s="16"/>
      <c r="I80" s="16"/>
      <c r="J80" s="16">
        <v>8</v>
      </c>
      <c r="K80" s="16">
        <v>15</v>
      </c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 t="s">
        <v>162</v>
      </c>
      <c r="X80" s="16"/>
      <c r="Y80" s="16"/>
    </row>
    <row r="81" spans="2:25">
      <c r="B81" t="s">
        <v>104</v>
      </c>
      <c r="C81" t="s">
        <v>105</v>
      </c>
      <c r="J81">
        <v>70</v>
      </c>
      <c r="K81">
        <v>100</v>
      </c>
      <c r="W81" t="s">
        <v>106</v>
      </c>
    </row>
    <row r="82" spans="2:25">
      <c r="B82" s="16" t="s">
        <v>107</v>
      </c>
      <c r="C82" s="16" t="s">
        <v>132</v>
      </c>
      <c r="D82" s="16"/>
      <c r="E82" s="16"/>
      <c r="F82" s="16"/>
      <c r="G82" s="16"/>
      <c r="H82" s="16"/>
      <c r="I82" s="16"/>
      <c r="J82" s="16">
        <v>8.6999999999999993</v>
      </c>
      <c r="K82" s="16">
        <v>8.6999999999999993</v>
      </c>
      <c r="L82" s="16">
        <v>8.6999999999999993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 t="s">
        <v>133</v>
      </c>
      <c r="X82" s="40" t="s">
        <v>134</v>
      </c>
      <c r="Y82" s="16" t="s">
        <v>135</v>
      </c>
    </row>
    <row r="83" spans="2:25">
      <c r="B83" t="s">
        <v>107</v>
      </c>
      <c r="C83" t="s">
        <v>136</v>
      </c>
      <c r="J83">
        <v>4.0999999999999996</v>
      </c>
      <c r="K83">
        <v>15.5</v>
      </c>
      <c r="L83">
        <v>7.1</v>
      </c>
      <c r="W83" t="s">
        <v>137</v>
      </c>
      <c r="X83" s="38" t="s">
        <v>134</v>
      </c>
      <c r="Y83" t="s">
        <v>135</v>
      </c>
    </row>
    <row r="84" spans="2:25">
      <c r="B84" s="16" t="s">
        <v>107</v>
      </c>
      <c r="C84" s="16" t="s">
        <v>138</v>
      </c>
      <c r="D84" s="16"/>
      <c r="E84" s="16"/>
      <c r="F84" s="16"/>
      <c r="G84" s="16"/>
      <c r="H84" s="16"/>
      <c r="I84" s="16"/>
      <c r="J84" s="16">
        <v>4</v>
      </c>
      <c r="K84" s="16">
        <v>11.8</v>
      </c>
      <c r="L84" s="16">
        <v>7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 t="s">
        <v>139</v>
      </c>
      <c r="X84" s="40" t="s">
        <v>134</v>
      </c>
      <c r="Y84" s="16" t="s">
        <v>135</v>
      </c>
    </row>
    <row r="85" spans="2:25">
      <c r="B85" t="s">
        <v>107</v>
      </c>
      <c r="C85" t="s">
        <v>140</v>
      </c>
      <c r="J85">
        <v>4.0999999999999996</v>
      </c>
      <c r="K85">
        <v>15.2</v>
      </c>
      <c r="L85">
        <v>6.9</v>
      </c>
      <c r="W85" t="s">
        <v>141</v>
      </c>
      <c r="X85" s="38" t="s">
        <v>134</v>
      </c>
      <c r="Y85" t="s">
        <v>135</v>
      </c>
    </row>
    <row r="86" spans="2:25">
      <c r="B86" s="16" t="s">
        <v>107</v>
      </c>
      <c r="C86" s="16" t="s">
        <v>114</v>
      </c>
      <c r="D86" s="16"/>
      <c r="E86" s="16"/>
      <c r="F86" s="16"/>
      <c r="G86" s="16"/>
      <c r="H86" s="16"/>
      <c r="I86" s="16"/>
      <c r="J86" s="16">
        <v>4</v>
      </c>
      <c r="K86" s="16">
        <v>11.7</v>
      </c>
      <c r="L86" s="16">
        <v>6.8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 t="s">
        <v>142</v>
      </c>
      <c r="X86" s="40" t="s">
        <v>134</v>
      </c>
      <c r="Y86" s="16" t="s">
        <v>135</v>
      </c>
    </row>
    <row r="87" spans="2:25">
      <c r="B87" t="s">
        <v>107</v>
      </c>
      <c r="C87" t="s">
        <v>157</v>
      </c>
      <c r="E87">
        <v>14.31</v>
      </c>
      <c r="J87">
        <v>3.8</v>
      </c>
      <c r="K87">
        <v>10.8</v>
      </c>
      <c r="L87">
        <v>6</v>
      </c>
      <c r="W87" t="s">
        <v>143</v>
      </c>
      <c r="X87" s="38" t="s">
        <v>134</v>
      </c>
      <c r="Y87" t="s">
        <v>135</v>
      </c>
    </row>
    <row r="88" spans="2:25">
      <c r="B88" s="16" t="s">
        <v>107</v>
      </c>
      <c r="C88" s="16" t="s">
        <v>144</v>
      </c>
      <c r="D88" s="16"/>
      <c r="E88" s="16"/>
      <c r="F88" s="16"/>
      <c r="G88" s="16"/>
      <c r="H88" s="16"/>
      <c r="I88" s="16"/>
      <c r="J88" s="16">
        <v>3.5</v>
      </c>
      <c r="K88" s="16">
        <v>5.4</v>
      </c>
      <c r="L88" s="16">
        <v>4.8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 t="s">
        <v>145</v>
      </c>
      <c r="X88" s="40" t="s">
        <v>134</v>
      </c>
      <c r="Y88" s="16" t="s">
        <v>135</v>
      </c>
    </row>
    <row r="89" spans="2:25">
      <c r="B89" t="s">
        <v>107</v>
      </c>
      <c r="C89" t="s">
        <v>146</v>
      </c>
      <c r="J89">
        <v>2.2000000000000002</v>
      </c>
      <c r="K89">
        <v>6.2</v>
      </c>
      <c r="L89">
        <v>4.7</v>
      </c>
      <c r="W89" t="s">
        <v>147</v>
      </c>
      <c r="X89" s="38" t="s">
        <v>134</v>
      </c>
      <c r="Y89" t="s">
        <v>135</v>
      </c>
    </row>
    <row r="90" spans="2:25">
      <c r="B90" s="16" t="s">
        <v>107</v>
      </c>
      <c r="C90" s="16" t="s">
        <v>148</v>
      </c>
      <c r="D90" s="16"/>
      <c r="E90" s="16"/>
      <c r="F90" s="16"/>
      <c r="G90" s="16"/>
      <c r="H90" s="16"/>
      <c r="I90" s="16"/>
      <c r="J90" s="16">
        <v>3.4</v>
      </c>
      <c r="K90" s="16">
        <v>6.9</v>
      </c>
      <c r="L90" s="16">
        <v>4.5999999999999996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 t="s">
        <v>149</v>
      </c>
      <c r="X90" s="40" t="s">
        <v>134</v>
      </c>
      <c r="Y90" s="16" t="s">
        <v>135</v>
      </c>
    </row>
    <row r="91" spans="2:25">
      <c r="B91" t="s">
        <v>107</v>
      </c>
      <c r="C91" t="s">
        <v>150</v>
      </c>
      <c r="E91">
        <v>14.14</v>
      </c>
      <c r="G91" t="s">
        <v>158</v>
      </c>
      <c r="J91">
        <v>3.1</v>
      </c>
      <c r="K91">
        <v>4.3</v>
      </c>
      <c r="L91">
        <v>3.5</v>
      </c>
      <c r="W91" t="s">
        <v>151</v>
      </c>
      <c r="X91" s="38" t="s">
        <v>134</v>
      </c>
      <c r="Y91" t="s">
        <v>135</v>
      </c>
    </row>
    <row r="92" spans="2:25">
      <c r="B92" s="16" t="s">
        <v>107</v>
      </c>
      <c r="C92" s="16" t="s">
        <v>115</v>
      </c>
      <c r="D92" s="16"/>
      <c r="E92" s="16"/>
      <c r="F92" s="16"/>
      <c r="G92" s="16"/>
      <c r="H92" s="16"/>
      <c r="I92" s="16"/>
      <c r="J92" s="16">
        <v>2.4</v>
      </c>
      <c r="K92" s="16">
        <v>4.2</v>
      </c>
      <c r="L92" s="16">
        <v>3.5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 t="s">
        <v>152</v>
      </c>
      <c r="X92" s="40" t="s">
        <v>134</v>
      </c>
      <c r="Y92" s="16" t="s">
        <v>135</v>
      </c>
    </row>
    <row r="93" spans="2:25">
      <c r="B93" t="s">
        <v>107</v>
      </c>
      <c r="C93" t="s">
        <v>153</v>
      </c>
      <c r="J93">
        <v>2.5</v>
      </c>
      <c r="K93">
        <v>4.2</v>
      </c>
      <c r="L93">
        <v>3.1</v>
      </c>
      <c r="W93" t="s">
        <v>154</v>
      </c>
      <c r="X93" s="38" t="s">
        <v>134</v>
      </c>
      <c r="Y93" t="s">
        <v>135</v>
      </c>
    </row>
    <row r="94" spans="2:25">
      <c r="B94" s="16" t="s">
        <v>107</v>
      </c>
      <c r="C94" s="16" t="s">
        <v>155</v>
      </c>
      <c r="D94" s="16"/>
      <c r="E94" s="16">
        <v>14.31</v>
      </c>
      <c r="F94" s="16"/>
      <c r="G94" s="16"/>
      <c r="H94" s="16"/>
      <c r="I94" s="16"/>
      <c r="J94" s="16">
        <v>1.8</v>
      </c>
      <c r="K94" s="16">
        <v>3.7</v>
      </c>
      <c r="L94" s="16">
        <v>2.6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 t="s">
        <v>156</v>
      </c>
      <c r="X94" s="40" t="s">
        <v>134</v>
      </c>
      <c r="Y94" s="16" t="s">
        <v>135</v>
      </c>
    </row>
    <row r="95" spans="2:25">
      <c r="B95" t="s">
        <v>107</v>
      </c>
      <c r="C95" t="s">
        <v>108</v>
      </c>
      <c r="L95">
        <v>3.1</v>
      </c>
      <c r="W95" t="s">
        <v>109</v>
      </c>
      <c r="X95" t="s">
        <v>160</v>
      </c>
      <c r="Y95">
        <v>2013</v>
      </c>
    </row>
    <row r="96" spans="2:25">
      <c r="B96" s="16" t="s">
        <v>107</v>
      </c>
      <c r="C96" s="16" t="s">
        <v>110</v>
      </c>
      <c r="D96" s="16"/>
      <c r="E96" s="16">
        <v>14.14</v>
      </c>
      <c r="F96" s="16"/>
      <c r="G96" s="16" t="s">
        <v>158</v>
      </c>
      <c r="H96" s="16"/>
      <c r="I96" s="16"/>
      <c r="J96" s="16"/>
      <c r="K96" s="16"/>
      <c r="L96" s="16">
        <v>2.9000000000000004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 t="s">
        <v>109</v>
      </c>
      <c r="X96" s="16" t="s">
        <v>160</v>
      </c>
      <c r="Y96" s="16">
        <v>2013</v>
      </c>
    </row>
    <row r="97" spans="2:25">
      <c r="B97" t="s">
        <v>107</v>
      </c>
      <c r="C97" t="s">
        <v>111</v>
      </c>
      <c r="L97">
        <v>6.2</v>
      </c>
      <c r="W97" t="s">
        <v>109</v>
      </c>
      <c r="X97" s="38" t="s">
        <v>160</v>
      </c>
      <c r="Y97">
        <v>2013</v>
      </c>
    </row>
    <row r="98" spans="2:25">
      <c r="B98" s="16" t="s">
        <v>107</v>
      </c>
      <c r="C98" s="16" t="s">
        <v>112</v>
      </c>
      <c r="D98" s="16"/>
      <c r="E98" s="16"/>
      <c r="F98" s="16"/>
      <c r="G98" s="16"/>
      <c r="H98" s="16"/>
      <c r="I98" s="16"/>
      <c r="J98" s="16"/>
      <c r="K98" s="16"/>
      <c r="L98" s="16">
        <v>4.7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 t="s">
        <v>109</v>
      </c>
      <c r="X98" s="16" t="s">
        <v>160</v>
      </c>
      <c r="Y98" s="16">
        <v>2013</v>
      </c>
    </row>
    <row r="99" spans="2:25">
      <c r="B99" t="s">
        <v>107</v>
      </c>
      <c r="C99" t="s">
        <v>113</v>
      </c>
      <c r="L99">
        <v>4.9000000000000004</v>
      </c>
      <c r="W99" t="s">
        <v>109</v>
      </c>
      <c r="X99" t="s">
        <v>160</v>
      </c>
      <c r="Y99">
        <v>2013</v>
      </c>
    </row>
    <row r="100" spans="2:25">
      <c r="B100" s="16" t="s">
        <v>107</v>
      </c>
      <c r="C100" s="16" t="s">
        <v>114</v>
      </c>
      <c r="D100" s="16"/>
      <c r="E100" s="16"/>
      <c r="F100" s="16"/>
      <c r="G100" s="16"/>
      <c r="H100" s="16"/>
      <c r="I100" s="16"/>
      <c r="J100" s="16"/>
      <c r="K100" s="16"/>
      <c r="L100" s="16">
        <v>6.5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 t="s">
        <v>109</v>
      </c>
      <c r="X100" s="16" t="s">
        <v>160</v>
      </c>
      <c r="Y100" s="16">
        <v>2013</v>
      </c>
    </row>
    <row r="101" spans="2:25">
      <c r="B101" t="s">
        <v>107</v>
      </c>
      <c r="C101" t="s">
        <v>115</v>
      </c>
      <c r="L101">
        <v>3.9000000000000004</v>
      </c>
      <c r="W101" t="s">
        <v>109</v>
      </c>
      <c r="X101" t="s">
        <v>160</v>
      </c>
      <c r="Y101">
        <v>2013</v>
      </c>
    </row>
    <row r="102" spans="2:25">
      <c r="B102" s="16" t="s">
        <v>107</v>
      </c>
      <c r="C102" s="16" t="s">
        <v>157</v>
      </c>
      <c r="D102" s="16"/>
      <c r="E102" s="16">
        <v>14.31</v>
      </c>
      <c r="F102" s="16"/>
      <c r="G102" s="16"/>
      <c r="H102" s="16"/>
      <c r="I102" s="16"/>
      <c r="J102" s="16"/>
      <c r="K102" s="16"/>
      <c r="L102" s="16">
        <v>4.5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 t="s">
        <v>109</v>
      </c>
      <c r="X102" s="16" t="s">
        <v>160</v>
      </c>
      <c r="Y102" s="16">
        <v>2013</v>
      </c>
    </row>
    <row r="103" spans="2:25">
      <c r="B103" t="s">
        <v>107</v>
      </c>
      <c r="C103" t="s">
        <v>117</v>
      </c>
      <c r="E103">
        <v>14.14</v>
      </c>
      <c r="L103">
        <v>2.2000000000000002</v>
      </c>
      <c r="W103" t="s">
        <v>109</v>
      </c>
      <c r="X103" t="s">
        <v>160</v>
      </c>
      <c r="Y103">
        <v>2013</v>
      </c>
    </row>
    <row r="104" spans="2:25">
      <c r="B104" s="16" t="s">
        <v>107</v>
      </c>
      <c r="C104" s="16" t="s">
        <v>116</v>
      </c>
      <c r="D104" s="16"/>
      <c r="E104" s="16"/>
      <c r="F104" s="16"/>
      <c r="G104" s="16"/>
      <c r="H104" s="16"/>
      <c r="I104" s="16"/>
      <c r="J104" s="16"/>
      <c r="K104" s="16"/>
      <c r="L104" s="16">
        <v>3.2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 t="s">
        <v>109</v>
      </c>
      <c r="X104" s="16" t="s">
        <v>160</v>
      </c>
      <c r="Y104" s="16">
        <v>2013</v>
      </c>
    </row>
    <row r="105" spans="2:25">
      <c r="B105" t="s">
        <v>107</v>
      </c>
      <c r="C105" t="s">
        <v>118</v>
      </c>
      <c r="L105">
        <v>3.9</v>
      </c>
      <c r="W105" t="s">
        <v>109</v>
      </c>
      <c r="X105" t="s">
        <v>160</v>
      </c>
      <c r="Y105">
        <v>2013</v>
      </c>
    </row>
    <row r="106" spans="2:25">
      <c r="B106" s="16" t="s">
        <v>107</v>
      </c>
      <c r="C106" s="16" t="s">
        <v>119</v>
      </c>
      <c r="D106" s="16"/>
      <c r="E106" s="16"/>
      <c r="F106" s="16"/>
      <c r="G106" s="16"/>
      <c r="H106" s="16"/>
      <c r="I106" s="16"/>
      <c r="J106" s="16"/>
      <c r="K106" s="16"/>
      <c r="L106" s="16">
        <v>5.7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 t="s">
        <v>109</v>
      </c>
      <c r="X106" s="16" t="s">
        <v>160</v>
      </c>
      <c r="Y106" s="16">
        <v>2013</v>
      </c>
    </row>
    <row r="107" spans="2:25">
      <c r="B107" t="s">
        <v>107</v>
      </c>
      <c r="C107" t="s">
        <v>120</v>
      </c>
      <c r="E107">
        <v>14.14</v>
      </c>
      <c r="G107" t="s">
        <v>159</v>
      </c>
      <c r="L107">
        <v>4.9000000000000004</v>
      </c>
      <c r="W107" t="s">
        <v>109</v>
      </c>
      <c r="X107" t="s">
        <v>160</v>
      </c>
      <c r="Y107">
        <v>2013</v>
      </c>
    </row>
    <row r="108" spans="2:25">
      <c r="B108" s="16" t="s">
        <v>107</v>
      </c>
      <c r="C108" s="16" t="s">
        <v>121</v>
      </c>
      <c r="D108" s="16"/>
      <c r="E108" s="16"/>
      <c r="F108" s="16"/>
      <c r="G108" s="16"/>
      <c r="H108" s="16"/>
      <c r="I108" s="16"/>
      <c r="J108" s="16"/>
      <c r="K108" s="16"/>
      <c r="L108" s="16">
        <v>4.3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 t="s">
        <v>109</v>
      </c>
      <c r="X108" s="16" t="s">
        <v>160</v>
      </c>
      <c r="Y108" s="16">
        <v>2013</v>
      </c>
    </row>
    <row r="109" spans="2:25">
      <c r="B109" t="s">
        <v>107</v>
      </c>
      <c r="C109" t="s">
        <v>122</v>
      </c>
      <c r="L109">
        <v>4.4000000000000004</v>
      </c>
      <c r="W109" t="s">
        <v>109</v>
      </c>
      <c r="X109" t="s">
        <v>160</v>
      </c>
      <c r="Y109">
        <v>2013</v>
      </c>
    </row>
    <row r="110" spans="2:25">
      <c r="B110" s="16" t="s">
        <v>107</v>
      </c>
      <c r="C110" s="16" t="s">
        <v>123</v>
      </c>
      <c r="D110" s="16"/>
      <c r="E110" s="16"/>
      <c r="F110" s="16"/>
      <c r="G110" s="16"/>
      <c r="H110" s="16"/>
      <c r="I110" s="16"/>
      <c r="J110" s="16"/>
      <c r="K110" s="16"/>
      <c r="L110" s="16">
        <v>5.2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 t="s">
        <v>109</v>
      </c>
      <c r="X110" s="16" t="s">
        <v>160</v>
      </c>
      <c r="Y110" s="16">
        <v>2013</v>
      </c>
    </row>
    <row r="111" spans="2:25">
      <c r="B111" t="s">
        <v>107</v>
      </c>
      <c r="C111" t="s">
        <v>124</v>
      </c>
      <c r="E111">
        <v>14.31</v>
      </c>
      <c r="L111">
        <v>2.4</v>
      </c>
      <c r="W111" t="s">
        <v>109</v>
      </c>
      <c r="X111" t="s">
        <v>160</v>
      </c>
      <c r="Y111">
        <v>2013</v>
      </c>
    </row>
    <row r="112" spans="2:25">
      <c r="B112" s="16" t="s">
        <v>107</v>
      </c>
      <c r="C112" s="16" t="s">
        <v>125</v>
      </c>
      <c r="D112" s="16"/>
      <c r="E112" s="16"/>
      <c r="F112" s="16"/>
      <c r="G112" s="16"/>
      <c r="H112" s="16"/>
      <c r="I112" s="16"/>
      <c r="J112" s="16"/>
      <c r="K112" s="16"/>
      <c r="L112" s="16">
        <v>4.5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 t="s">
        <v>109</v>
      </c>
      <c r="X112" s="16" t="s">
        <v>160</v>
      </c>
      <c r="Y112" s="16">
        <v>2013</v>
      </c>
    </row>
    <row r="113" spans="2:25">
      <c r="B113" t="s">
        <v>107</v>
      </c>
      <c r="C113" t="s">
        <v>126</v>
      </c>
      <c r="L113">
        <v>4.5999999999999996</v>
      </c>
      <c r="W113" t="s">
        <v>109</v>
      </c>
      <c r="X113" t="s">
        <v>160</v>
      </c>
      <c r="Y113">
        <v>2013</v>
      </c>
    </row>
    <row r="114" spans="2:25">
      <c r="B114" s="16" t="s">
        <v>107</v>
      </c>
      <c r="C114" s="16" t="s">
        <v>127</v>
      </c>
      <c r="D114" s="16"/>
      <c r="E114" s="16"/>
      <c r="F114" s="16"/>
      <c r="G114" s="16"/>
      <c r="H114" s="16"/>
      <c r="I114" s="16"/>
      <c r="J114" s="16"/>
      <c r="K114" s="16"/>
      <c r="L114" s="16">
        <v>4.3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 t="s">
        <v>109</v>
      </c>
      <c r="X114" s="16" t="s">
        <v>160</v>
      </c>
      <c r="Y114" s="16">
        <v>2013</v>
      </c>
    </row>
    <row r="115" spans="2:25">
      <c r="B115" t="s">
        <v>107</v>
      </c>
      <c r="C115" t="s">
        <v>131</v>
      </c>
      <c r="L115">
        <v>4</v>
      </c>
      <c r="W115" t="s">
        <v>109</v>
      </c>
      <c r="X115" t="s">
        <v>160</v>
      </c>
      <c r="Y115">
        <v>2013</v>
      </c>
    </row>
    <row r="116" spans="2:25">
      <c r="B116" s="16" t="s">
        <v>107</v>
      </c>
      <c r="C116" s="16" t="s">
        <v>128</v>
      </c>
      <c r="D116" s="16"/>
      <c r="E116" s="16"/>
      <c r="F116" s="16"/>
      <c r="G116" s="16"/>
      <c r="H116" s="16"/>
      <c r="I116" s="16"/>
      <c r="J116" s="16"/>
      <c r="K116" s="16"/>
      <c r="L116" s="16">
        <v>9.6999999999999993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 t="s">
        <v>109</v>
      </c>
      <c r="X116" s="16" t="s">
        <v>160</v>
      </c>
      <c r="Y116" s="16">
        <v>2013</v>
      </c>
    </row>
    <row r="117" spans="2:25">
      <c r="B117" t="s">
        <v>107</v>
      </c>
      <c r="C117" t="s">
        <v>129</v>
      </c>
      <c r="L117">
        <v>4.7</v>
      </c>
      <c r="W117" t="s">
        <v>109</v>
      </c>
      <c r="X117" t="s">
        <v>160</v>
      </c>
      <c r="Y117">
        <v>2013</v>
      </c>
    </row>
    <row r="118" spans="2:25">
      <c r="B118" s="16" t="s">
        <v>107</v>
      </c>
      <c r="C118" s="16" t="s">
        <v>130</v>
      </c>
      <c r="D118" s="16"/>
      <c r="E118" s="16"/>
      <c r="F118" s="16"/>
      <c r="G118" s="16"/>
      <c r="H118" s="16"/>
      <c r="I118" s="16"/>
      <c r="J118" s="16"/>
      <c r="K118" s="16"/>
      <c r="L118" s="16">
        <v>5.3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 t="s">
        <v>109</v>
      </c>
      <c r="X118" s="16" t="s">
        <v>160</v>
      </c>
      <c r="Y118" s="16">
        <v>2013</v>
      </c>
    </row>
    <row r="119" spans="2:25">
      <c r="B119" t="s">
        <v>107</v>
      </c>
      <c r="C119" t="s">
        <v>163</v>
      </c>
      <c r="D119" t="s">
        <v>164</v>
      </c>
      <c r="L119">
        <v>2</v>
      </c>
      <c r="W119" t="s">
        <v>171</v>
      </c>
      <c r="X119" s="38" t="s">
        <v>172</v>
      </c>
      <c r="Y119">
        <v>2011</v>
      </c>
    </row>
    <row r="120" spans="2:25">
      <c r="B120" s="16" t="s">
        <v>107</v>
      </c>
      <c r="C120" s="16" t="s">
        <v>165</v>
      </c>
      <c r="D120" s="16"/>
      <c r="E120" s="16"/>
      <c r="F120" s="16"/>
      <c r="G120" s="16"/>
      <c r="H120" s="16"/>
      <c r="I120" s="16"/>
      <c r="J120" s="16"/>
      <c r="K120" s="16"/>
      <c r="L120" s="16">
        <v>6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 t="s">
        <v>171</v>
      </c>
      <c r="X120" s="16" t="s">
        <v>172</v>
      </c>
      <c r="Y120" s="16">
        <v>2011</v>
      </c>
    </row>
    <row r="121" spans="2:25">
      <c r="B121" t="s">
        <v>167</v>
      </c>
      <c r="C121" t="s">
        <v>166</v>
      </c>
      <c r="L121">
        <v>8</v>
      </c>
      <c r="W121" t="s">
        <v>171</v>
      </c>
      <c r="X121" t="s">
        <v>172</v>
      </c>
      <c r="Y121">
        <v>2011</v>
      </c>
    </row>
    <row r="122" spans="2:25">
      <c r="B122" s="16" t="s">
        <v>13</v>
      </c>
      <c r="C122" s="16" t="s">
        <v>87</v>
      </c>
      <c r="D122" s="16"/>
      <c r="E122" s="16"/>
      <c r="F122" s="16"/>
      <c r="G122" s="16"/>
      <c r="H122" s="16"/>
      <c r="I122" s="16"/>
      <c r="J122" s="16"/>
      <c r="K122" s="16"/>
      <c r="L122" s="16">
        <v>2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 t="s">
        <v>171</v>
      </c>
      <c r="X122" s="16" t="s">
        <v>172</v>
      </c>
      <c r="Y122" s="16">
        <v>2011</v>
      </c>
    </row>
    <row r="123" spans="2:25">
      <c r="B123" t="s">
        <v>13</v>
      </c>
      <c r="C123" t="s">
        <v>99</v>
      </c>
      <c r="J123">
        <v>4</v>
      </c>
      <c r="K123">
        <v>5</v>
      </c>
      <c r="L123">
        <v>4.5</v>
      </c>
      <c r="W123" t="s">
        <v>171</v>
      </c>
      <c r="X123" t="s">
        <v>172</v>
      </c>
      <c r="Y123">
        <v>2011</v>
      </c>
    </row>
    <row r="124" spans="2:25">
      <c r="B124" s="16" t="s">
        <v>13</v>
      </c>
      <c r="C124" s="16" t="s">
        <v>168</v>
      </c>
      <c r="D124" s="16"/>
      <c r="E124" s="16"/>
      <c r="F124" s="16"/>
      <c r="G124" s="16"/>
      <c r="H124" s="16"/>
      <c r="I124" s="16"/>
      <c r="J124" s="16"/>
      <c r="K124" s="16"/>
      <c r="L124" s="16">
        <v>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 t="s">
        <v>171</v>
      </c>
      <c r="X124" s="16" t="s">
        <v>172</v>
      </c>
      <c r="Y124" s="16">
        <v>2011</v>
      </c>
    </row>
    <row r="125" spans="2:25">
      <c r="B125" t="s">
        <v>13</v>
      </c>
      <c r="C125" t="s">
        <v>169</v>
      </c>
      <c r="L125">
        <v>3</v>
      </c>
      <c r="W125" t="s">
        <v>171</v>
      </c>
      <c r="X125" t="s">
        <v>172</v>
      </c>
      <c r="Y125">
        <v>2011</v>
      </c>
    </row>
    <row r="126" spans="2:25">
      <c r="B126" s="16" t="s">
        <v>13</v>
      </c>
      <c r="C126" s="16" t="s">
        <v>170</v>
      </c>
      <c r="D126" s="16"/>
      <c r="E126" s="16"/>
      <c r="F126" s="16"/>
      <c r="G126" s="16"/>
      <c r="H126" s="16"/>
      <c r="I126" s="16"/>
      <c r="J126" s="16"/>
      <c r="K126" s="16"/>
      <c r="L126" s="16">
        <v>6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 t="s">
        <v>171</v>
      </c>
      <c r="X126" s="16" t="s">
        <v>172</v>
      </c>
      <c r="Y126" s="16">
        <v>2011</v>
      </c>
    </row>
    <row r="127" spans="2:25">
      <c r="B127" t="s">
        <v>104</v>
      </c>
      <c r="C127" t="s">
        <v>179</v>
      </c>
      <c r="L127">
        <v>25</v>
      </c>
      <c r="W127" t="s">
        <v>180</v>
      </c>
    </row>
    <row r="128" spans="2:25">
      <c r="B128" s="16" t="s">
        <v>193</v>
      </c>
      <c r="C128" s="16" t="s">
        <v>193</v>
      </c>
      <c r="D128" s="16"/>
      <c r="E128" s="16"/>
      <c r="F128" s="16"/>
      <c r="G128" s="16"/>
      <c r="H128" s="16"/>
      <c r="I128" s="16"/>
      <c r="J128" s="16">
        <v>19</v>
      </c>
      <c r="K128" s="16">
        <v>100</v>
      </c>
      <c r="L128" s="16"/>
      <c r="M128" s="16">
        <v>75</v>
      </c>
      <c r="N128" s="16">
        <v>16</v>
      </c>
      <c r="O128" s="16"/>
      <c r="P128" s="16"/>
      <c r="Q128" s="16"/>
      <c r="R128" s="16"/>
      <c r="S128" s="16"/>
      <c r="T128" s="16"/>
      <c r="U128" s="16"/>
      <c r="V128" s="16"/>
      <c r="W128" s="16" t="s">
        <v>205</v>
      </c>
      <c r="X128" s="16" t="s">
        <v>206</v>
      </c>
      <c r="Y128" s="16"/>
    </row>
    <row r="129" spans="2:25">
      <c r="C129" t="s">
        <v>195</v>
      </c>
      <c r="J129">
        <v>10</v>
      </c>
      <c r="K129">
        <v>10</v>
      </c>
      <c r="M129">
        <v>10</v>
      </c>
      <c r="W129" t="s">
        <v>205</v>
      </c>
      <c r="X129" t="s">
        <v>206</v>
      </c>
    </row>
    <row r="130" spans="2:25">
      <c r="B130" s="16" t="s">
        <v>193</v>
      </c>
      <c r="C130" s="16" t="s">
        <v>196</v>
      </c>
      <c r="D130" s="16"/>
      <c r="E130" s="16"/>
      <c r="F130" s="16"/>
      <c r="G130" s="16"/>
      <c r="H130" s="16"/>
      <c r="I130" s="16"/>
      <c r="J130" s="16">
        <v>59</v>
      </c>
      <c r="K130" s="16">
        <v>59</v>
      </c>
      <c r="L130" s="16"/>
      <c r="M130" s="16">
        <v>59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 t="s">
        <v>205</v>
      </c>
      <c r="X130" s="16" t="s">
        <v>206</v>
      </c>
      <c r="Y130" s="16"/>
    </row>
    <row r="131" spans="2:25">
      <c r="C131" t="s">
        <v>197</v>
      </c>
      <c r="J131">
        <v>15</v>
      </c>
      <c r="K131">
        <v>15</v>
      </c>
      <c r="M131">
        <v>15</v>
      </c>
      <c r="W131" t="s">
        <v>205</v>
      </c>
      <c r="X131" t="s">
        <v>206</v>
      </c>
    </row>
    <row r="132" spans="2:25">
      <c r="B132" s="16" t="s">
        <v>13</v>
      </c>
      <c r="C132" s="16" t="s">
        <v>198</v>
      </c>
      <c r="D132" s="16"/>
      <c r="E132" s="16"/>
      <c r="F132" s="16"/>
      <c r="G132" s="16"/>
      <c r="H132" s="16"/>
      <c r="I132" s="16"/>
      <c r="J132" s="16">
        <v>5</v>
      </c>
      <c r="K132" s="16">
        <v>5</v>
      </c>
      <c r="L132" s="16"/>
      <c r="M132" s="16">
        <v>5</v>
      </c>
      <c r="N132" s="16"/>
      <c r="O132" s="16"/>
      <c r="P132" s="16"/>
      <c r="Q132" s="16"/>
      <c r="R132" s="16"/>
      <c r="S132" s="16"/>
      <c r="T132" s="16"/>
      <c r="U132" s="16"/>
      <c r="V132" s="16"/>
      <c r="W132" s="16" t="s">
        <v>205</v>
      </c>
      <c r="X132" s="16" t="s">
        <v>206</v>
      </c>
      <c r="Y132" s="16"/>
    </row>
    <row r="133" spans="2:25">
      <c r="C133" t="s">
        <v>199</v>
      </c>
      <c r="J133">
        <v>10</v>
      </c>
      <c r="K133">
        <v>10</v>
      </c>
      <c r="M133">
        <v>10</v>
      </c>
      <c r="W133" t="s">
        <v>205</v>
      </c>
      <c r="X133" t="s">
        <v>206</v>
      </c>
    </row>
    <row r="134" spans="2:25">
      <c r="B134" s="16"/>
      <c r="C134" s="16" t="s">
        <v>200</v>
      </c>
      <c r="D134" s="16"/>
      <c r="E134" s="16"/>
      <c r="F134" s="16"/>
      <c r="G134" s="16"/>
      <c r="H134" s="16"/>
      <c r="I134" s="16"/>
      <c r="J134" s="16">
        <v>10</v>
      </c>
      <c r="K134" s="16">
        <v>30</v>
      </c>
      <c r="L134" s="16"/>
      <c r="M134" s="16">
        <v>25</v>
      </c>
      <c r="N134" s="16">
        <v>5</v>
      </c>
      <c r="O134" s="16"/>
      <c r="P134" s="16"/>
      <c r="Q134" s="16"/>
      <c r="R134" s="16"/>
      <c r="S134" s="16"/>
      <c r="T134" s="16"/>
      <c r="U134" s="16"/>
      <c r="V134" s="16"/>
      <c r="W134" s="16" t="s">
        <v>205</v>
      </c>
      <c r="X134" s="16" t="s">
        <v>206</v>
      </c>
      <c r="Y134" s="16"/>
    </row>
    <row r="135" spans="2:25">
      <c r="B135" t="s">
        <v>13</v>
      </c>
      <c r="C135" t="s">
        <v>201</v>
      </c>
      <c r="J135">
        <v>5</v>
      </c>
      <c r="K135">
        <v>5</v>
      </c>
      <c r="M135">
        <v>5</v>
      </c>
      <c r="W135" t="s">
        <v>205</v>
      </c>
      <c r="X135" t="s">
        <v>206</v>
      </c>
    </row>
    <row r="136" spans="2:25">
      <c r="B136" s="16" t="s">
        <v>13</v>
      </c>
      <c r="C136" s="16" t="s">
        <v>202</v>
      </c>
      <c r="D136" s="16"/>
      <c r="E136" s="16"/>
      <c r="F136" s="16"/>
      <c r="G136" s="16"/>
      <c r="H136" s="16"/>
      <c r="I136" s="16"/>
      <c r="J136" s="16">
        <v>4</v>
      </c>
      <c r="K136" s="16">
        <v>12</v>
      </c>
      <c r="L136" s="16"/>
      <c r="M136" s="16">
        <v>10</v>
      </c>
      <c r="N136" s="16"/>
      <c r="O136" s="16"/>
      <c r="P136" s="16"/>
      <c r="Q136" s="16"/>
      <c r="R136" s="16"/>
      <c r="S136" s="16"/>
      <c r="T136" s="16"/>
      <c r="U136" s="16"/>
      <c r="V136" s="16"/>
      <c r="W136" s="16" t="s">
        <v>205</v>
      </c>
      <c r="X136" s="16" t="s">
        <v>206</v>
      </c>
      <c r="Y136" s="16"/>
    </row>
    <row r="137" spans="2:25">
      <c r="B137" t="s">
        <v>104</v>
      </c>
      <c r="C137" t="s">
        <v>203</v>
      </c>
      <c r="J137">
        <v>9</v>
      </c>
      <c r="K137">
        <v>25</v>
      </c>
      <c r="M137">
        <v>10</v>
      </c>
      <c r="N137">
        <v>3</v>
      </c>
      <c r="W137" t="s">
        <v>205</v>
      </c>
      <c r="X137" t="s">
        <v>206</v>
      </c>
    </row>
    <row r="138" spans="2:25">
      <c r="B138" s="16" t="s">
        <v>13</v>
      </c>
      <c r="C138" s="16" t="s">
        <v>204</v>
      </c>
      <c r="D138" s="16"/>
      <c r="E138" s="16"/>
      <c r="F138" s="16"/>
      <c r="G138" s="16"/>
      <c r="H138" s="16"/>
      <c r="I138" s="16"/>
      <c r="J138" s="16">
        <v>20</v>
      </c>
      <c r="K138" s="16">
        <v>20</v>
      </c>
      <c r="L138" s="16"/>
      <c r="M138" s="16">
        <v>20</v>
      </c>
      <c r="N138" s="16"/>
      <c r="O138" s="16"/>
      <c r="P138" s="16"/>
      <c r="Q138" s="16"/>
      <c r="R138" s="16"/>
      <c r="S138" s="16"/>
      <c r="T138" s="16"/>
      <c r="U138" s="16"/>
      <c r="V138" s="16"/>
      <c r="W138" s="16" t="s">
        <v>205</v>
      </c>
      <c r="X138" s="16" t="s">
        <v>206</v>
      </c>
      <c r="Y138" s="16"/>
    </row>
    <row r="139" spans="2:25">
      <c r="B139" t="s">
        <v>104</v>
      </c>
      <c r="C139" t="s">
        <v>212</v>
      </c>
    </row>
    <row r="140" spans="2:25">
      <c r="B140" s="17" t="s">
        <v>213</v>
      </c>
      <c r="C140" s="17" t="s">
        <v>214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</sheetData>
  <hyperlinks>
    <hyperlink ref="X82" r:id="rId1" xr:uid="{884743FB-034E-FA47-B691-185CFFD45084}"/>
    <hyperlink ref="X83:X94" r:id="rId2" display="https://www.mdpi.com/2071-1050/12/21/9151" xr:uid="{9C0ED946-7A7F-DF4F-8685-7AEA0CC492CF}"/>
    <hyperlink ref="X97" r:id="rId3" location="download-file" xr:uid="{36FECF74-76EB-F846-9DA4-A17DBEB396C7}"/>
    <hyperlink ref="X119" r:id="rId4" location="Description" xr:uid="{ED5ACB02-94F4-EF47-A9D2-E38A43D5481F}"/>
    <hyperlink ref="X2" r:id="rId5" xr:uid="{9A8D9749-0296-4C4E-80D6-32E1BA8F3D93}"/>
    <hyperlink ref="X25" r:id="rId6" xr:uid="{1EF0BF90-0C92-3D41-A265-FC1FDDD38B76}"/>
  </hyperlinks>
  <pageMargins left="0.7" right="0.7" top="0.75" bottom="0.75" header="0.3" footer="0.3"/>
  <pageSetup paperSize="9" orientation="portrait" horizontalDpi="0" verticalDpi="0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F843-DF53-3547-BF4B-1A4D62C7D522}">
  <dimension ref="A1:O30"/>
  <sheetViews>
    <sheetView workbookViewId="0">
      <selection activeCell="O8" sqref="O8"/>
    </sheetView>
  </sheetViews>
  <sheetFormatPr baseColWidth="10" defaultRowHeight="16"/>
  <cols>
    <col min="3" max="3" width="13.5" customWidth="1"/>
    <col min="4" max="4" width="15.83203125" bestFit="1" customWidth="1"/>
    <col min="5" max="15" width="14" bestFit="1" customWidth="1"/>
  </cols>
  <sheetData>
    <row r="1" spans="1:15" s="19" customFormat="1" ht="14">
      <c r="A1" s="56" t="s">
        <v>178</v>
      </c>
      <c r="B1" s="57" t="s">
        <v>293</v>
      </c>
      <c r="C1" s="58" t="s">
        <v>231</v>
      </c>
      <c r="D1" s="59" t="s">
        <v>294</v>
      </c>
      <c r="E1" s="59" t="s">
        <v>295</v>
      </c>
      <c r="F1" s="59" t="s">
        <v>296</v>
      </c>
      <c r="G1" s="59" t="s">
        <v>297</v>
      </c>
      <c r="H1" s="59" t="s">
        <v>298</v>
      </c>
      <c r="I1" s="59" t="s">
        <v>299</v>
      </c>
      <c r="J1" s="59" t="s">
        <v>300</v>
      </c>
      <c r="K1" s="59" t="s">
        <v>301</v>
      </c>
      <c r="L1" s="59" t="s">
        <v>302</v>
      </c>
      <c r="M1" s="59" t="s">
        <v>303</v>
      </c>
      <c r="N1" s="59" t="s">
        <v>304</v>
      </c>
      <c r="O1" s="60" t="s">
        <v>305</v>
      </c>
    </row>
    <row r="2" spans="1:15" s="18" customFormat="1" ht="13" hidden="1">
      <c r="A2" s="50" t="s">
        <v>230</v>
      </c>
      <c r="B2" s="29" t="s">
        <v>238</v>
      </c>
      <c r="C2" s="30" t="s">
        <v>218</v>
      </c>
      <c r="D2" s="41">
        <v>71339</v>
      </c>
      <c r="E2" s="41">
        <v>71050</v>
      </c>
      <c r="F2" s="41">
        <v>83088</v>
      </c>
      <c r="G2" s="41">
        <v>81506</v>
      </c>
      <c r="H2" s="41">
        <v>78120.666666666672</v>
      </c>
      <c r="I2" s="41">
        <v>74735.333333333343</v>
      </c>
      <c r="J2" s="41">
        <v>71350</v>
      </c>
      <c r="K2" s="42">
        <v>100344.25</v>
      </c>
      <c r="L2" s="42">
        <v>129338.5</v>
      </c>
      <c r="M2" s="42">
        <v>158332.75</v>
      </c>
      <c r="N2" s="43">
        <v>187327</v>
      </c>
      <c r="O2" s="52">
        <v>227436</v>
      </c>
    </row>
    <row r="3" spans="1:15" s="18" customFormat="1" ht="13" hidden="1">
      <c r="A3" s="50" t="s">
        <v>230</v>
      </c>
      <c r="B3" s="29" t="s">
        <v>238</v>
      </c>
      <c r="C3" s="30" t="s">
        <v>219</v>
      </c>
      <c r="D3" s="41">
        <v>253273</v>
      </c>
      <c r="E3" s="41">
        <v>274470</v>
      </c>
      <c r="F3" s="41">
        <v>279614</v>
      </c>
      <c r="G3" s="41">
        <v>252997</v>
      </c>
      <c r="H3" s="41">
        <v>364544.28571428568</v>
      </c>
      <c r="I3" s="41">
        <v>476091.57142857136</v>
      </c>
      <c r="J3" s="41">
        <v>587638.85714285704</v>
      </c>
      <c r="K3" s="41">
        <v>699186.14285714272</v>
      </c>
      <c r="L3" s="41">
        <v>810733.42857142841</v>
      </c>
      <c r="M3" s="41">
        <v>922280.71428571409</v>
      </c>
      <c r="N3" s="43">
        <v>1033828</v>
      </c>
      <c r="O3" s="52">
        <v>1307820</v>
      </c>
    </row>
    <row r="4" spans="1:15" hidden="1">
      <c r="A4" s="51" t="s">
        <v>47</v>
      </c>
      <c r="B4" s="29" t="s">
        <v>238</v>
      </c>
      <c r="C4" s="30" t="s">
        <v>218</v>
      </c>
      <c r="D4" s="41">
        <v>36093</v>
      </c>
      <c r="E4" s="41">
        <v>38357</v>
      </c>
      <c r="F4" s="41">
        <v>43226</v>
      </c>
      <c r="G4" s="41">
        <v>50533</v>
      </c>
      <c r="H4" s="41">
        <v>44793</v>
      </c>
      <c r="I4" s="41">
        <v>49333</v>
      </c>
      <c r="J4" s="41">
        <v>47762</v>
      </c>
      <c r="K4" s="42">
        <v>58328</v>
      </c>
      <c r="L4" s="42">
        <v>72335</v>
      </c>
      <c r="M4" s="42">
        <v>87194</v>
      </c>
      <c r="N4" s="42">
        <v>142464</v>
      </c>
      <c r="O4" s="53">
        <v>145095</v>
      </c>
    </row>
    <row r="5" spans="1:15" hidden="1">
      <c r="A5" s="51" t="s">
        <v>47</v>
      </c>
      <c r="B5" s="29" t="s">
        <v>238</v>
      </c>
      <c r="C5" s="30" t="s">
        <v>219</v>
      </c>
      <c r="D5" s="41">
        <v>79354</v>
      </c>
      <c r="E5" s="41">
        <v>80202</v>
      </c>
      <c r="F5" s="41">
        <v>97339</v>
      </c>
      <c r="G5" s="41">
        <v>103986</v>
      </c>
      <c r="H5" s="41">
        <v>94176</v>
      </c>
      <c r="I5" s="41">
        <v>103153</v>
      </c>
      <c r="J5" s="41">
        <v>102101</v>
      </c>
      <c r="K5" s="42">
        <v>135480</v>
      </c>
      <c r="L5" s="42">
        <v>151887</v>
      </c>
      <c r="M5" s="42">
        <v>161112</v>
      </c>
      <c r="N5" s="42">
        <v>263513</v>
      </c>
      <c r="O5" s="53">
        <v>219758</v>
      </c>
    </row>
    <row r="6" spans="1:15" hidden="1">
      <c r="A6" s="50" t="s">
        <v>230</v>
      </c>
      <c r="B6" s="29" t="s">
        <v>239</v>
      </c>
      <c r="C6" s="30" t="s">
        <v>218</v>
      </c>
      <c r="D6" s="44">
        <v>5219519.5870000003</v>
      </c>
      <c r="E6" s="44">
        <v>5649981.7429999998</v>
      </c>
      <c r="F6" s="44">
        <v>6345443.3940000003</v>
      </c>
      <c r="G6" s="44">
        <v>7196955.6440000003</v>
      </c>
      <c r="H6" s="44">
        <v>6178459.2350000003</v>
      </c>
      <c r="I6" s="44">
        <v>6540897.1579999998</v>
      </c>
      <c r="J6" s="44">
        <v>7026235.2630000003</v>
      </c>
      <c r="K6" s="44">
        <v>8053885.023</v>
      </c>
      <c r="L6" s="44">
        <v>8304438.1849999996</v>
      </c>
      <c r="M6" s="44">
        <v>8262482.6900000004</v>
      </c>
      <c r="N6" s="44">
        <v>7842019.7460000003</v>
      </c>
      <c r="O6" s="54">
        <v>7513188.7659999998</v>
      </c>
    </row>
    <row r="7" spans="1:15" hidden="1">
      <c r="A7" s="50" t="s">
        <v>230</v>
      </c>
      <c r="B7" s="29" t="s">
        <v>239</v>
      </c>
      <c r="C7" s="30" t="s">
        <v>219</v>
      </c>
      <c r="D7" s="44">
        <v>49273720</v>
      </c>
      <c r="E7" s="44">
        <v>44913256</v>
      </c>
      <c r="F7" s="44">
        <v>43563534</v>
      </c>
      <c r="G7" s="44">
        <v>44118744</v>
      </c>
      <c r="H7" s="44">
        <v>41122482</v>
      </c>
      <c r="I7" s="44">
        <v>39069589</v>
      </c>
      <c r="J7" s="44">
        <v>36882022</v>
      </c>
      <c r="K7" s="44">
        <v>31565301</v>
      </c>
      <c r="L7" s="44">
        <v>29393691</v>
      </c>
      <c r="M7" s="44">
        <v>28868296</v>
      </c>
      <c r="N7" s="44">
        <v>29606472</v>
      </c>
      <c r="O7" s="54">
        <v>25570564</v>
      </c>
    </row>
    <row r="8" spans="1:15">
      <c r="A8" s="50" t="s">
        <v>230</v>
      </c>
      <c r="B8" s="29" t="s">
        <v>239</v>
      </c>
      <c r="C8" s="30" t="s">
        <v>240</v>
      </c>
      <c r="D8" s="47">
        <v>14586362</v>
      </c>
      <c r="E8" s="44">
        <v>13238691</v>
      </c>
      <c r="F8" s="44">
        <v>34871629</v>
      </c>
      <c r="G8" s="44">
        <v>12729948</v>
      </c>
      <c r="H8" s="44">
        <v>13587967</v>
      </c>
      <c r="I8" s="44">
        <v>22386269</v>
      </c>
      <c r="J8" s="44">
        <v>21241393</v>
      </c>
      <c r="K8" s="44">
        <v>27019386</v>
      </c>
      <c r="L8" s="44">
        <v>17330327</v>
      </c>
      <c r="M8" s="44">
        <v>10583474</v>
      </c>
      <c r="N8" s="44">
        <v>11957371</v>
      </c>
      <c r="O8" s="67">
        <v>9731994</v>
      </c>
    </row>
    <row r="9" spans="1:15" hidden="1">
      <c r="A9" s="51" t="s">
        <v>47</v>
      </c>
      <c r="B9" s="29" t="s">
        <v>239</v>
      </c>
      <c r="C9" s="30" t="s">
        <v>218</v>
      </c>
      <c r="D9" s="44">
        <v>3709299.5359999998</v>
      </c>
      <c r="E9" s="44">
        <v>3629808.9810000001</v>
      </c>
      <c r="F9" s="44">
        <v>4387465.7300000004</v>
      </c>
      <c r="G9" s="44">
        <v>4412142.5729999999</v>
      </c>
      <c r="H9" s="44">
        <v>4141128.3429999999</v>
      </c>
      <c r="I9" s="44">
        <v>3990945.2579999999</v>
      </c>
      <c r="J9" s="44">
        <v>4294930.9060000004</v>
      </c>
      <c r="K9" s="44">
        <v>4709067.557</v>
      </c>
      <c r="L9" s="44">
        <v>5377400.4589999998</v>
      </c>
      <c r="M9" s="44">
        <v>5883493.9910000004</v>
      </c>
      <c r="N9" s="44">
        <v>7069397.1320000002</v>
      </c>
      <c r="O9" s="54">
        <v>6969920.659</v>
      </c>
    </row>
    <row r="10" spans="1:15" hidden="1">
      <c r="A10" s="51" t="s">
        <v>47</v>
      </c>
      <c r="B10" s="29" t="s">
        <v>239</v>
      </c>
      <c r="C10" s="30" t="s">
        <v>219</v>
      </c>
      <c r="D10" s="45">
        <v>12289847</v>
      </c>
      <c r="E10" s="45">
        <v>12670090</v>
      </c>
      <c r="F10" s="45">
        <v>17918117</v>
      </c>
      <c r="G10" s="45">
        <v>20030384</v>
      </c>
      <c r="H10" s="45">
        <v>19552570</v>
      </c>
      <c r="I10" s="45">
        <v>18376250</v>
      </c>
      <c r="J10" s="45">
        <v>18480366</v>
      </c>
      <c r="K10" s="45">
        <v>17270897</v>
      </c>
      <c r="L10" s="45">
        <v>17526366</v>
      </c>
      <c r="M10" s="45">
        <v>20829643</v>
      </c>
      <c r="N10" s="45">
        <v>23123937</v>
      </c>
      <c r="O10" s="55">
        <v>20770355</v>
      </c>
    </row>
    <row r="11" spans="1:15">
      <c r="A11" s="61" t="s">
        <v>47</v>
      </c>
      <c r="B11" s="62" t="s">
        <v>239</v>
      </c>
      <c r="C11" s="63" t="s">
        <v>240</v>
      </c>
      <c r="D11" s="64">
        <v>34243421</v>
      </c>
      <c r="E11" s="65">
        <v>35389528</v>
      </c>
      <c r="F11" s="65">
        <v>38216094</v>
      </c>
      <c r="G11" s="65">
        <v>30557292</v>
      </c>
      <c r="H11" s="65">
        <v>29796326</v>
      </c>
      <c r="I11" s="65">
        <v>31426773</v>
      </c>
      <c r="J11" s="65">
        <v>28039401</v>
      </c>
      <c r="K11" s="65">
        <v>24562120</v>
      </c>
      <c r="L11" s="65">
        <v>26527768</v>
      </c>
      <c r="M11" s="65">
        <v>31287375</v>
      </c>
      <c r="N11" s="65">
        <v>36633939</v>
      </c>
      <c r="O11" s="66">
        <v>34896966</v>
      </c>
    </row>
    <row r="14" spans="1:15">
      <c r="C14" s="2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</row>
    <row r="15" spans="1:15"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</row>
    <row r="19" spans="2:1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2:1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6"/>
      <c r="O21" s="26"/>
    </row>
    <row r="22" spans="2:15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7"/>
    </row>
    <row r="24" spans="2:1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8"/>
      <c r="N24" s="25"/>
      <c r="O24" s="27"/>
    </row>
    <row r="25" spans="2:15">
      <c r="B25" s="22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8"/>
    </row>
    <row r="26" spans="2:1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2:15">
      <c r="B28" s="22"/>
      <c r="C28" s="23"/>
      <c r="D28" s="24"/>
    </row>
    <row r="29" spans="2:15">
      <c r="B29" s="22"/>
      <c r="C29" s="23"/>
      <c r="D29" s="24"/>
    </row>
    <row r="30" spans="2:15">
      <c r="B30" s="22"/>
      <c r="C30" s="23"/>
      <c r="D30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F38-AC33-314A-A34D-D3DC298DC4EF}">
  <dimension ref="A1:F48"/>
  <sheetViews>
    <sheetView topLeftCell="A18" workbookViewId="0">
      <selection activeCell="F15" sqref="F15"/>
    </sheetView>
  </sheetViews>
  <sheetFormatPr baseColWidth="10" defaultRowHeight="16"/>
  <cols>
    <col min="6" max="6" width="12.1640625" bestFit="1" customWidth="1"/>
  </cols>
  <sheetData>
    <row r="1" spans="1:4" s="1" customFormat="1">
      <c r="A1" s="1" t="s">
        <v>178</v>
      </c>
      <c r="B1" s="1" t="s">
        <v>232</v>
      </c>
      <c r="C1" s="1" t="s">
        <v>273</v>
      </c>
      <c r="D1" s="1" t="s">
        <v>233</v>
      </c>
    </row>
    <row r="2" spans="1:4">
      <c r="A2" t="s">
        <v>230</v>
      </c>
      <c r="B2" t="s">
        <v>243</v>
      </c>
      <c r="C2">
        <v>22.18</v>
      </c>
      <c r="D2" s="31">
        <v>0.1386</v>
      </c>
    </row>
    <row r="3" spans="1:4">
      <c r="A3" t="s">
        <v>230</v>
      </c>
      <c r="B3" t="s">
        <v>244</v>
      </c>
      <c r="C3">
        <v>15.12</v>
      </c>
      <c r="D3" s="31">
        <v>9.4500000000000001E-2</v>
      </c>
    </row>
    <row r="4" spans="1:4">
      <c r="A4" t="s">
        <v>230</v>
      </c>
      <c r="B4" t="s">
        <v>245</v>
      </c>
      <c r="C4">
        <v>9.5299999999999994</v>
      </c>
      <c r="D4" s="31">
        <v>5.96E-2</v>
      </c>
    </row>
    <row r="5" spans="1:4">
      <c r="A5" t="s">
        <v>230</v>
      </c>
      <c r="B5" t="s">
        <v>246</v>
      </c>
      <c r="C5">
        <v>5.54</v>
      </c>
      <c r="D5" s="31">
        <v>3.4599999999999999E-2</v>
      </c>
    </row>
    <row r="6" spans="1:4">
      <c r="A6" t="s">
        <v>230</v>
      </c>
      <c r="B6" t="s">
        <v>247</v>
      </c>
      <c r="C6">
        <v>5.38</v>
      </c>
      <c r="D6" s="31">
        <v>3.3599999999999998E-2</v>
      </c>
    </row>
    <row r="7" spans="1:4">
      <c r="A7" t="s">
        <v>230</v>
      </c>
      <c r="B7" t="s">
        <v>248</v>
      </c>
      <c r="C7">
        <v>1.21</v>
      </c>
      <c r="D7" s="31">
        <v>7.6E-3</v>
      </c>
    </row>
    <row r="8" spans="1:4">
      <c r="A8" t="s">
        <v>230</v>
      </c>
      <c r="B8" t="s">
        <v>272</v>
      </c>
      <c r="C8">
        <v>0.88</v>
      </c>
      <c r="D8" s="31">
        <v>5.4999999999999997E-3</v>
      </c>
    </row>
    <row r="9" spans="1:4">
      <c r="A9" t="s">
        <v>230</v>
      </c>
      <c r="B9" t="s">
        <v>249</v>
      </c>
      <c r="C9">
        <v>0.44</v>
      </c>
      <c r="D9" s="31">
        <v>2.7000000000000001E-3</v>
      </c>
    </row>
    <row r="10" spans="1:4">
      <c r="A10" t="s">
        <v>230</v>
      </c>
      <c r="B10" t="s">
        <v>250</v>
      </c>
      <c r="C10">
        <v>0.31</v>
      </c>
      <c r="D10" s="31">
        <v>1.9E-3</v>
      </c>
    </row>
    <row r="11" spans="1:4">
      <c r="A11" t="s">
        <v>230</v>
      </c>
      <c r="B11" t="s">
        <v>251</v>
      </c>
      <c r="C11">
        <v>0.05</v>
      </c>
      <c r="D11" s="31">
        <v>2.9999999999999997E-4</v>
      </c>
    </row>
    <row r="12" spans="1:4">
      <c r="A12" t="s">
        <v>230</v>
      </c>
      <c r="B12" t="s">
        <v>252</v>
      </c>
      <c r="C12">
        <v>0.03</v>
      </c>
      <c r="D12" s="31">
        <v>2.0000000000000001E-4</v>
      </c>
    </row>
    <row r="13" spans="1:4">
      <c r="A13" t="s">
        <v>230</v>
      </c>
      <c r="B13" t="s">
        <v>253</v>
      </c>
      <c r="C13">
        <v>0.02</v>
      </c>
      <c r="D13" s="31">
        <v>1E-4</v>
      </c>
    </row>
    <row r="14" spans="1:4">
      <c r="A14" t="s">
        <v>230</v>
      </c>
      <c r="B14" t="s">
        <v>254</v>
      </c>
      <c r="C14">
        <v>0.01</v>
      </c>
      <c r="D14" s="31">
        <v>1E-4</v>
      </c>
    </row>
    <row r="15" spans="1:4">
      <c r="A15" t="s">
        <v>230</v>
      </c>
      <c r="B15" t="s">
        <v>255</v>
      </c>
      <c r="C15">
        <v>0.01</v>
      </c>
      <c r="D15" s="31">
        <v>1E-4</v>
      </c>
    </row>
    <row r="16" spans="1:4">
      <c r="A16" t="s">
        <v>230</v>
      </c>
      <c r="B16" t="s">
        <v>256</v>
      </c>
      <c r="C16">
        <v>0.01</v>
      </c>
      <c r="D16" s="31">
        <v>1E-4</v>
      </c>
    </row>
    <row r="17" spans="1:6">
      <c r="A17" t="s">
        <v>230</v>
      </c>
      <c r="B17" t="s">
        <v>257</v>
      </c>
      <c r="C17">
        <v>4.0000000000000002E-4</v>
      </c>
      <c r="D17" s="31">
        <v>0</v>
      </c>
      <c r="F17" s="49"/>
    </row>
    <row r="18" spans="1:6">
      <c r="A18" t="s">
        <v>230</v>
      </c>
      <c r="B18" t="s">
        <v>258</v>
      </c>
      <c r="C18">
        <v>4.0000000000000002E-4</v>
      </c>
      <c r="D18" s="31">
        <v>0</v>
      </c>
    </row>
    <row r="19" spans="1:6">
      <c r="A19" t="s">
        <v>230</v>
      </c>
      <c r="B19" t="s">
        <v>259</v>
      </c>
      <c r="C19">
        <v>2.0000000000000001E-4</v>
      </c>
      <c r="D19" s="31">
        <v>0</v>
      </c>
    </row>
    <row r="20" spans="1:6">
      <c r="A20" t="s">
        <v>230</v>
      </c>
      <c r="B20" t="s">
        <v>260</v>
      </c>
      <c r="C20">
        <v>1E-4</v>
      </c>
      <c r="D20" s="31">
        <v>0</v>
      </c>
    </row>
    <row r="21" spans="1:6">
      <c r="A21" t="s">
        <v>230</v>
      </c>
      <c r="B21" t="s">
        <v>261</v>
      </c>
      <c r="C21">
        <v>3.0000000000000001E-5</v>
      </c>
      <c r="D21" s="31">
        <v>0</v>
      </c>
    </row>
    <row r="22" spans="1:6">
      <c r="A22" t="s">
        <v>230</v>
      </c>
      <c r="B22" t="s">
        <v>274</v>
      </c>
      <c r="C22">
        <v>99.29</v>
      </c>
      <c r="D22" s="31">
        <v>0.62050000000000005</v>
      </c>
    </row>
    <row r="23" spans="1:6">
      <c r="A23" t="s">
        <v>47</v>
      </c>
      <c r="B23" t="s">
        <v>262</v>
      </c>
      <c r="C23">
        <v>43</v>
      </c>
      <c r="D23" s="31">
        <v>1.5100000000000001E-2</v>
      </c>
    </row>
    <row r="24" spans="1:6">
      <c r="A24" t="s">
        <v>47</v>
      </c>
      <c r="B24" t="s">
        <v>263</v>
      </c>
      <c r="C24">
        <v>142</v>
      </c>
      <c r="D24" s="31">
        <v>4.9799999999999997E-2</v>
      </c>
    </row>
    <row r="25" spans="1:6">
      <c r="A25" t="s">
        <v>47</v>
      </c>
      <c r="B25" t="s">
        <v>264</v>
      </c>
      <c r="C25">
        <v>281</v>
      </c>
      <c r="D25" s="31">
        <v>9.8500000000000004E-2</v>
      </c>
    </row>
    <row r="26" spans="1:6">
      <c r="A26" t="s">
        <v>47</v>
      </c>
      <c r="B26" t="s">
        <v>265</v>
      </c>
      <c r="C26">
        <v>267</v>
      </c>
      <c r="D26" s="31">
        <v>9.3600000000000003E-2</v>
      </c>
    </row>
    <row r="27" spans="1:6">
      <c r="A27" t="s">
        <v>47</v>
      </c>
      <c r="B27" t="s">
        <v>266</v>
      </c>
      <c r="C27">
        <v>3</v>
      </c>
      <c r="D27" s="31">
        <v>1.1000000000000001E-3</v>
      </c>
    </row>
    <row r="28" spans="1:6">
      <c r="A28" t="s">
        <v>47</v>
      </c>
      <c r="B28" t="s">
        <v>267</v>
      </c>
      <c r="C28">
        <v>36</v>
      </c>
      <c r="D28" s="31">
        <v>1.26E-2</v>
      </c>
    </row>
    <row r="29" spans="1:6">
      <c r="A29" t="s">
        <v>47</v>
      </c>
      <c r="B29" t="s">
        <v>275</v>
      </c>
      <c r="C29">
        <v>489</v>
      </c>
      <c r="D29" s="31">
        <v>0.1714</v>
      </c>
    </row>
    <row r="30" spans="1:6">
      <c r="A30" t="s">
        <v>47</v>
      </c>
      <c r="B30" t="s">
        <v>268</v>
      </c>
      <c r="C30">
        <v>4</v>
      </c>
      <c r="D30" s="31">
        <v>1.4E-3</v>
      </c>
    </row>
    <row r="31" spans="1:6">
      <c r="A31" t="s">
        <v>47</v>
      </c>
      <c r="B31" t="s">
        <v>269</v>
      </c>
      <c r="C31">
        <v>3</v>
      </c>
      <c r="D31" s="31">
        <v>1.1000000000000001E-3</v>
      </c>
    </row>
    <row r="32" spans="1:6">
      <c r="A32" t="s">
        <v>47</v>
      </c>
      <c r="B32" t="s">
        <v>270</v>
      </c>
      <c r="C32">
        <v>50</v>
      </c>
      <c r="D32" s="31">
        <v>1.7500000000000002E-2</v>
      </c>
    </row>
    <row r="33" spans="1:4">
      <c r="A33" t="s">
        <v>47</v>
      </c>
      <c r="B33" t="s">
        <v>276</v>
      </c>
      <c r="C33">
        <v>38</v>
      </c>
      <c r="D33" s="31">
        <v>1.3299999999999999E-2</v>
      </c>
    </row>
    <row r="34" spans="1:4">
      <c r="A34" t="s">
        <v>47</v>
      </c>
      <c r="B34" t="s">
        <v>271</v>
      </c>
      <c r="C34">
        <v>23</v>
      </c>
      <c r="D34" s="31">
        <v>8.0999999999999996E-3</v>
      </c>
    </row>
    <row r="35" spans="1:4">
      <c r="A35" t="s">
        <v>47</v>
      </c>
      <c r="B35" t="s">
        <v>277</v>
      </c>
      <c r="C35">
        <v>63</v>
      </c>
      <c r="D35" s="31">
        <v>2.2100000000000002E-2</v>
      </c>
    </row>
    <row r="36" spans="1:4">
      <c r="A36" t="s">
        <v>47</v>
      </c>
      <c r="B36" t="s">
        <v>278</v>
      </c>
      <c r="C36">
        <v>60</v>
      </c>
      <c r="D36" s="31">
        <v>2.1000000000000001E-2</v>
      </c>
    </row>
    <row r="37" spans="1:4">
      <c r="A37" t="s">
        <v>47</v>
      </c>
      <c r="B37" t="s">
        <v>279</v>
      </c>
      <c r="C37">
        <v>15</v>
      </c>
      <c r="D37" s="31">
        <v>5.3E-3</v>
      </c>
    </row>
    <row r="38" spans="1:4">
      <c r="A38" t="s">
        <v>47</v>
      </c>
      <c r="B38" t="s">
        <v>280</v>
      </c>
      <c r="C38">
        <v>122</v>
      </c>
      <c r="D38" s="31">
        <v>4.2799999999999998E-2</v>
      </c>
    </row>
    <row r="39" spans="1:4">
      <c r="A39" t="s">
        <v>47</v>
      </c>
      <c r="B39" t="s">
        <v>281</v>
      </c>
      <c r="C39">
        <v>501</v>
      </c>
      <c r="D39" s="31">
        <v>0.17560000000000001</v>
      </c>
    </row>
    <row r="40" spans="1:4">
      <c r="A40" t="s">
        <v>47</v>
      </c>
      <c r="B40" t="s">
        <v>282</v>
      </c>
      <c r="C40">
        <v>133</v>
      </c>
      <c r="D40" s="31">
        <v>4.6600000000000003E-2</v>
      </c>
    </row>
    <row r="41" spans="1:4">
      <c r="A41" t="s">
        <v>47</v>
      </c>
      <c r="B41" t="s">
        <v>283</v>
      </c>
      <c r="C41">
        <v>47</v>
      </c>
      <c r="D41" s="31">
        <v>1.6500000000000001E-2</v>
      </c>
    </row>
    <row r="42" spans="1:4">
      <c r="A42" t="s">
        <v>47</v>
      </c>
      <c r="B42" t="s">
        <v>284</v>
      </c>
      <c r="C42">
        <v>31</v>
      </c>
      <c r="D42" s="31">
        <v>1.09E-2</v>
      </c>
    </row>
    <row r="43" spans="1:4">
      <c r="A43" t="s">
        <v>47</v>
      </c>
      <c r="B43" t="s">
        <v>285</v>
      </c>
      <c r="C43">
        <v>50</v>
      </c>
      <c r="D43" s="31">
        <v>1.7500000000000002E-2</v>
      </c>
    </row>
    <row r="44" spans="1:4">
      <c r="A44" t="s">
        <v>47</v>
      </c>
      <c r="B44" t="s">
        <v>286</v>
      </c>
      <c r="C44">
        <v>5</v>
      </c>
      <c r="D44" s="31">
        <v>1.8E-3</v>
      </c>
    </row>
    <row r="45" spans="1:4">
      <c r="A45" t="s">
        <v>47</v>
      </c>
      <c r="B45" t="s">
        <v>287</v>
      </c>
      <c r="C45">
        <v>77</v>
      </c>
      <c r="D45" s="31">
        <v>2.7E-2</v>
      </c>
    </row>
    <row r="46" spans="1:4">
      <c r="A46" t="s">
        <v>47</v>
      </c>
      <c r="B46" t="s">
        <v>288</v>
      </c>
      <c r="C46">
        <v>7</v>
      </c>
      <c r="D46" s="31">
        <v>2.5000000000000001E-3</v>
      </c>
    </row>
    <row r="47" spans="1:4">
      <c r="A47" t="s">
        <v>47</v>
      </c>
      <c r="B47" t="s">
        <v>289</v>
      </c>
      <c r="C47">
        <v>1</v>
      </c>
      <c r="D47" s="31">
        <v>4.0000000000000002E-4</v>
      </c>
    </row>
    <row r="48" spans="1:4">
      <c r="A48" t="s">
        <v>47</v>
      </c>
      <c r="B48" t="s">
        <v>290</v>
      </c>
      <c r="C48">
        <v>362</v>
      </c>
      <c r="D48" s="31">
        <v>0.12690000000000001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E6EE-1846-7E4E-8699-1163FD4C07DD}">
  <dimension ref="A1:A5"/>
  <sheetViews>
    <sheetView workbookViewId="0">
      <selection activeCell="F33" sqref="F33"/>
    </sheetView>
  </sheetViews>
  <sheetFormatPr baseColWidth="10" defaultRowHeight="16"/>
  <sheetData>
    <row r="1" spans="1:1">
      <c r="A1" t="s">
        <v>207</v>
      </c>
    </row>
    <row r="2" spans="1:1">
      <c r="A2" t="s">
        <v>208</v>
      </c>
    </row>
    <row r="3" spans="1:1">
      <c r="A3" t="s">
        <v>209</v>
      </c>
    </row>
    <row r="4" spans="1:1">
      <c r="A4" t="s">
        <v>210</v>
      </c>
    </row>
    <row r="5" spans="1:1">
      <c r="A5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0838-FB20-2244-AE9B-6D7DC7BFC22C}">
  <dimension ref="A1:Z8"/>
  <sheetViews>
    <sheetView workbookViewId="0">
      <selection activeCell="A9" sqref="A9"/>
    </sheetView>
  </sheetViews>
  <sheetFormatPr baseColWidth="10" defaultRowHeight="16"/>
  <sheetData>
    <row r="1" spans="1:26">
      <c r="B1" s="5"/>
      <c r="C1" s="6"/>
    </row>
    <row r="2" spans="1:26">
      <c r="B2" s="5"/>
      <c r="C2" s="6"/>
      <c r="H2" s="7" t="s">
        <v>184</v>
      </c>
      <c r="I2" s="7">
        <v>4</v>
      </c>
    </row>
    <row r="3" spans="1:26">
      <c r="B3" s="5"/>
      <c r="C3" s="6"/>
      <c r="H3" s="7" t="s">
        <v>185</v>
      </c>
      <c r="I3" s="7">
        <v>7</v>
      </c>
    </row>
    <row r="4" spans="1:26">
      <c r="B4" s="5"/>
      <c r="C4" s="6"/>
    </row>
    <row r="6" spans="1:26" s="1" customFormat="1">
      <c r="A6" s="7" t="s">
        <v>182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7">
        <v>17</v>
      </c>
      <c r="S6" s="7">
        <v>18</v>
      </c>
      <c r="T6" s="7">
        <v>19</v>
      </c>
      <c r="U6" s="7">
        <v>20</v>
      </c>
      <c r="V6" s="7">
        <v>21</v>
      </c>
      <c r="W6" s="7">
        <v>22</v>
      </c>
      <c r="X6" s="7">
        <v>23</v>
      </c>
      <c r="Y6" s="7">
        <v>24</v>
      </c>
      <c r="Z6" s="7">
        <v>25</v>
      </c>
    </row>
    <row r="7" spans="1:26">
      <c r="A7" s="8" t="s">
        <v>186</v>
      </c>
      <c r="B7" s="9">
        <f>_xlfn.WEIBULL.DIST(B6,$I$2,$I$3,FALSE)</f>
        <v>1.6652787898265053E-3</v>
      </c>
      <c r="C7" s="9">
        <f t="shared" ref="C7:Z7" si="0">_xlfn.WEIBULL.DIST(C6,$I$2,$I$3,FALSE)</f>
        <v>1.323926050053113E-2</v>
      </c>
      <c r="D7" s="9">
        <f t="shared" si="0"/>
        <v>4.3489084106705315E-2</v>
      </c>
      <c r="E7" s="9">
        <f t="shared" si="0"/>
        <v>9.5839017850156832E-2</v>
      </c>
      <c r="F7" s="9">
        <f t="shared" si="0"/>
        <v>0.1605193628764752</v>
      </c>
      <c r="G7" s="9">
        <f t="shared" si="0"/>
        <v>0.20974916362494175</v>
      </c>
      <c r="H7" s="9">
        <f t="shared" si="0"/>
        <v>0.21021682352653848</v>
      </c>
      <c r="I7" s="9">
        <f t="shared" si="0"/>
        <v>0.15489970100750861</v>
      </c>
      <c r="J7" s="9">
        <f t="shared" si="0"/>
        <v>7.9001857431181322E-2</v>
      </c>
      <c r="K7" s="9">
        <f t="shared" si="0"/>
        <v>2.5873856159933217E-2</v>
      </c>
      <c r="L7" s="9">
        <f t="shared" si="0"/>
        <v>4.9839312000571736E-3</v>
      </c>
      <c r="M7" s="9">
        <f t="shared" si="0"/>
        <v>5.1105783960626156E-4</v>
      </c>
      <c r="N7" s="9">
        <f t="shared" si="0"/>
        <v>2.4966930527932246E-5</v>
      </c>
      <c r="O7" s="9">
        <f t="shared" si="0"/>
        <v>5.1444651300232792E-7</v>
      </c>
      <c r="P7" s="9">
        <f t="shared" si="0"/>
        <v>3.9161366018580965E-9</v>
      </c>
      <c r="Q7" s="9">
        <f t="shared" si="0"/>
        <v>9.546240574714528E-12</v>
      </c>
      <c r="R7" s="9">
        <f t="shared" si="0"/>
        <v>6.392642116549345E-15</v>
      </c>
      <c r="S7" s="9">
        <f t="shared" si="0"/>
        <v>9.9851921933188365E-19</v>
      </c>
      <c r="T7" s="9">
        <f t="shared" si="0"/>
        <v>3.0575896973492621E-23</v>
      </c>
      <c r="U7" s="9">
        <f t="shared" si="0"/>
        <v>1.5270423061439158E-28</v>
      </c>
      <c r="V7" s="9">
        <f t="shared" si="0"/>
        <v>1.0244073393638566E-34</v>
      </c>
      <c r="W7" s="9">
        <f t="shared" si="0"/>
        <v>7.5258282419765464E-42</v>
      </c>
      <c r="X7" s="9">
        <f t="shared" si="0"/>
        <v>4.8867998798902316E-50</v>
      </c>
      <c r="Y7" s="9">
        <f t="shared" si="0"/>
        <v>2.2409765990807453E-59</v>
      </c>
      <c r="Z7" s="9">
        <f t="shared" si="0"/>
        <v>5.7408637462387287E-70</v>
      </c>
    </row>
    <row r="8" spans="1:26">
      <c r="A8" s="8" t="s">
        <v>183</v>
      </c>
      <c r="B8" s="9">
        <f>_xlfn.WEIBULL.DIST(B6,$I$2,$I$3,TRUE)</f>
        <v>4.164064066406269E-4</v>
      </c>
      <c r="C8" s="9">
        <f t="shared" ref="C8:Z8" si="1">_xlfn.WEIBULL.DIST(C6,$I$2,$I$3,TRUE)</f>
        <v>6.6417355695238449E-3</v>
      </c>
      <c r="D8" s="9">
        <f t="shared" si="1"/>
        <v>3.3173232035190653E-2</v>
      </c>
      <c r="E8" s="9">
        <f t="shared" si="1"/>
        <v>0.10113483649130249</v>
      </c>
      <c r="F8" s="9">
        <f t="shared" si="1"/>
        <v>0.22918601946716616</v>
      </c>
      <c r="G8" s="9">
        <f t="shared" si="1"/>
        <v>0.4171206691394852</v>
      </c>
      <c r="H8" s="9">
        <f t="shared" si="1"/>
        <v>0.63212055882855767</v>
      </c>
      <c r="I8" s="9">
        <f t="shared" si="1"/>
        <v>0.81840127826219322</v>
      </c>
      <c r="J8" s="9">
        <f t="shared" si="1"/>
        <v>0.93495080257466867</v>
      </c>
      <c r="K8" s="9">
        <f t="shared" si="1"/>
        <v>0.98446921784000008</v>
      </c>
      <c r="L8" s="9">
        <f>_xlfn.WEIBULL.DIST(L6,$I$2,$I$3,TRUE)</f>
        <v>0.99775236310831383</v>
      </c>
      <c r="M8" s="9">
        <f t="shared" si="1"/>
        <v>0.99982247542348168</v>
      </c>
      <c r="N8" s="9">
        <f t="shared" si="1"/>
        <v>0.99999317869820237</v>
      </c>
      <c r="O8" s="9">
        <f t="shared" si="1"/>
        <v>0.99999988746482527</v>
      </c>
      <c r="P8" s="9">
        <f>_xlfn.WEIBULL.DIST(P6,$I$2,$I$3,TRUE)</f>
        <v>0.9999999993035078</v>
      </c>
      <c r="Q8" s="9">
        <f t="shared" si="1"/>
        <v>0.99999999999860101</v>
      </c>
      <c r="R8" s="9">
        <f t="shared" si="1"/>
        <v>0.99999999999999922</v>
      </c>
      <c r="S8" s="9">
        <f>_xlfn.WEIBULL.DIST(S6,$I$2,$I$3,TRUE)</f>
        <v>1</v>
      </c>
      <c r="T8" s="9">
        <f t="shared" si="1"/>
        <v>1</v>
      </c>
      <c r="U8" s="9">
        <f t="shared" si="1"/>
        <v>1</v>
      </c>
      <c r="V8" s="9">
        <f t="shared" si="1"/>
        <v>1</v>
      </c>
      <c r="W8" s="9">
        <f t="shared" si="1"/>
        <v>1</v>
      </c>
      <c r="X8" s="9">
        <f t="shared" si="1"/>
        <v>1</v>
      </c>
      <c r="Y8" s="9">
        <f t="shared" si="1"/>
        <v>1</v>
      </c>
      <c r="Z8" s="9">
        <f t="shared" si="1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3A82-C462-C346-A08D-B405A075A845}">
  <dimension ref="A1:V37"/>
  <sheetViews>
    <sheetView workbookViewId="0">
      <selection activeCell="D22" sqref="D22"/>
    </sheetView>
  </sheetViews>
  <sheetFormatPr baseColWidth="10" defaultRowHeight="16"/>
  <cols>
    <col min="1" max="1" width="10.83203125" style="1"/>
  </cols>
  <sheetData>
    <row r="1" spans="1:22">
      <c r="A1" s="1" t="s">
        <v>192</v>
      </c>
    </row>
    <row r="2" spans="1:22">
      <c r="F2" s="7" t="s">
        <v>187</v>
      </c>
      <c r="G2" s="9">
        <v>0.1</v>
      </c>
    </row>
    <row r="4" spans="1:22">
      <c r="A4" s="1" t="s">
        <v>188</v>
      </c>
    </row>
    <row r="5" spans="1:22">
      <c r="A5" s="7"/>
      <c r="B5" s="7">
        <v>2010</v>
      </c>
      <c r="C5" s="7">
        <v>2011</v>
      </c>
      <c r="D5" s="7">
        <v>2012</v>
      </c>
      <c r="E5" s="7">
        <v>2013</v>
      </c>
      <c r="F5" s="7">
        <v>2014</v>
      </c>
      <c r="G5" s="7">
        <v>2015</v>
      </c>
      <c r="H5" s="7">
        <v>2016</v>
      </c>
      <c r="I5" s="7">
        <v>2017</v>
      </c>
      <c r="J5" s="7">
        <v>2018</v>
      </c>
      <c r="K5" s="7">
        <v>2019</v>
      </c>
      <c r="L5" s="7">
        <v>2020</v>
      </c>
      <c r="M5" s="7">
        <v>2021</v>
      </c>
      <c r="N5" s="7">
        <v>2022</v>
      </c>
      <c r="O5" s="7">
        <v>2023</v>
      </c>
      <c r="P5" s="7">
        <v>2024</v>
      </c>
      <c r="Q5" s="7">
        <v>2025</v>
      </c>
      <c r="R5" s="7">
        <v>2026</v>
      </c>
      <c r="S5" s="7">
        <v>2027</v>
      </c>
      <c r="T5" s="7">
        <v>2028</v>
      </c>
      <c r="U5" s="7">
        <v>2029</v>
      </c>
      <c r="V5" s="7">
        <v>2030</v>
      </c>
    </row>
    <row r="6" spans="1:22">
      <c r="A6" s="7">
        <v>2010</v>
      </c>
      <c r="B6" s="8">
        <v>50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>
      <c r="A7" s="7">
        <v>2011</v>
      </c>
      <c r="B7" s="8"/>
      <c r="C7" s="8">
        <f>ROUND(B6+(B6*G2),0)</f>
        <v>55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>
      <c r="A8" s="7">
        <v>2012</v>
      </c>
      <c r="B8" s="8"/>
      <c r="C8" s="8"/>
      <c r="D8" s="8">
        <f>ROUND(C7+(C7*0.1),0)</f>
        <v>61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>
      <c r="A9" s="7">
        <v>2013</v>
      </c>
      <c r="B9" s="8"/>
      <c r="C9" s="8"/>
      <c r="D9" s="8"/>
      <c r="E9" s="8">
        <f>ROUND(D8+(D8*0.1),0)</f>
        <v>67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7">
        <v>2014</v>
      </c>
      <c r="B10" s="8"/>
      <c r="C10" s="8"/>
      <c r="D10" s="8"/>
      <c r="E10" s="8"/>
      <c r="F10" s="8">
        <f>ROUND(E9+(E9*0.1),0)</f>
        <v>74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7">
        <v>2015</v>
      </c>
      <c r="B11" s="8"/>
      <c r="C11" s="8"/>
      <c r="D11" s="8"/>
      <c r="E11" s="8"/>
      <c r="F11" s="8"/>
      <c r="G11" s="8">
        <f>ROUND(F10+(F10*G2),0)</f>
        <v>81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7">
        <v>2016</v>
      </c>
      <c r="B12" s="8"/>
      <c r="C12" s="8"/>
      <c r="D12" s="8"/>
      <c r="E12" s="8"/>
      <c r="F12" s="8"/>
      <c r="G12" s="8"/>
      <c r="H12" s="8">
        <f>ROUND(G11+(G11*G2),0)</f>
        <v>89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7">
        <v>2017</v>
      </c>
      <c r="B13" s="8"/>
      <c r="C13" s="8"/>
      <c r="D13" s="8"/>
      <c r="E13" s="8"/>
      <c r="F13" s="8"/>
      <c r="G13" s="8"/>
      <c r="H13" s="8"/>
      <c r="I13" s="8">
        <f>ROUND(H12+(H12*G2),0)</f>
        <v>98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7">
        <v>2018</v>
      </c>
      <c r="B14" s="8"/>
      <c r="C14" s="8"/>
      <c r="D14" s="8"/>
      <c r="E14" s="8"/>
      <c r="F14" s="8"/>
      <c r="G14" s="8"/>
      <c r="H14" s="8"/>
      <c r="I14" s="8"/>
      <c r="J14" s="8">
        <f>ROUND(I13+(I13*G2),0)</f>
        <v>108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7">
        <v>2019</v>
      </c>
      <c r="B15" s="8"/>
      <c r="C15" s="8"/>
      <c r="D15" s="8"/>
      <c r="E15" s="8"/>
      <c r="F15" s="8"/>
      <c r="G15" s="8"/>
      <c r="H15" s="8"/>
      <c r="I15" s="8"/>
      <c r="J15" s="8"/>
      <c r="K15" s="8">
        <f>ROUND(J14+(J14*G2),0)</f>
        <v>119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7">
        <v>2020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ROUND(K15+(K15*G2),0)</f>
        <v>131</v>
      </c>
      <c r="M16" s="8"/>
      <c r="N16" s="8"/>
      <c r="O16" s="8"/>
      <c r="P16" s="8"/>
      <c r="Q16" s="8"/>
      <c r="R16" s="8"/>
      <c r="S16" s="8"/>
      <c r="T16" s="8"/>
      <c r="U16" s="8"/>
      <c r="V16" s="8"/>
    </row>
    <row r="18" spans="1:22">
      <c r="A18" s="11" t="s">
        <v>190</v>
      </c>
      <c r="B18" s="12">
        <f>SUM(B6:B16)</f>
        <v>50</v>
      </c>
      <c r="C18" s="12">
        <f t="shared" ref="C18:V18" si="0">SUM(C6:C16)</f>
        <v>55</v>
      </c>
      <c r="D18" s="12">
        <f t="shared" si="0"/>
        <v>61</v>
      </c>
      <c r="E18" s="12">
        <f t="shared" si="0"/>
        <v>67</v>
      </c>
      <c r="F18" s="12">
        <f t="shared" si="0"/>
        <v>74</v>
      </c>
      <c r="G18" s="12">
        <f t="shared" si="0"/>
        <v>81</v>
      </c>
      <c r="H18" s="12">
        <f t="shared" si="0"/>
        <v>89</v>
      </c>
      <c r="I18" s="12">
        <f t="shared" si="0"/>
        <v>98</v>
      </c>
      <c r="J18" s="12">
        <f t="shared" si="0"/>
        <v>108</v>
      </c>
      <c r="K18" s="12">
        <f t="shared" si="0"/>
        <v>119</v>
      </c>
      <c r="L18" s="12">
        <f t="shared" si="0"/>
        <v>131</v>
      </c>
      <c r="M18" s="12">
        <f>SUM(M6:M16)</f>
        <v>0</v>
      </c>
      <c r="N18" s="12">
        <f t="shared" si="0"/>
        <v>0</v>
      </c>
      <c r="O18" s="12">
        <f t="shared" si="0"/>
        <v>0</v>
      </c>
      <c r="P18" s="12">
        <f t="shared" si="0"/>
        <v>0</v>
      </c>
      <c r="Q18" s="12">
        <f t="shared" si="0"/>
        <v>0</v>
      </c>
      <c r="R18" s="12">
        <f t="shared" si="0"/>
        <v>0</v>
      </c>
      <c r="S18" s="12">
        <f t="shared" si="0"/>
        <v>0</v>
      </c>
      <c r="T18" s="12">
        <f t="shared" si="0"/>
        <v>0</v>
      </c>
      <c r="U18" s="12">
        <f t="shared" si="0"/>
        <v>0</v>
      </c>
      <c r="V18" s="12">
        <f t="shared" si="0"/>
        <v>0</v>
      </c>
    </row>
    <row r="20" spans="1:22">
      <c r="A20" s="1" t="s">
        <v>189</v>
      </c>
    </row>
    <row r="21" spans="1:22">
      <c r="A21" s="7"/>
      <c r="B21" s="7">
        <v>2010</v>
      </c>
      <c r="C21" s="7">
        <v>2011</v>
      </c>
      <c r="D21" s="7">
        <v>2012</v>
      </c>
      <c r="E21" s="7">
        <v>2013</v>
      </c>
      <c r="F21" s="7">
        <v>2014</v>
      </c>
      <c r="G21" s="7">
        <v>2015</v>
      </c>
      <c r="H21" s="7">
        <v>2016</v>
      </c>
      <c r="I21" s="7">
        <v>2017</v>
      </c>
      <c r="J21" s="7">
        <v>2018</v>
      </c>
      <c r="K21" s="7">
        <v>2019</v>
      </c>
      <c r="L21" s="7">
        <v>2020</v>
      </c>
      <c r="M21" s="7">
        <v>2021</v>
      </c>
      <c r="N21" s="7">
        <v>2022</v>
      </c>
      <c r="O21" s="7">
        <v>2023</v>
      </c>
      <c r="P21" s="7">
        <v>2024</v>
      </c>
      <c r="Q21" s="7">
        <v>2025</v>
      </c>
      <c r="R21" s="7">
        <v>2026</v>
      </c>
      <c r="S21" s="7">
        <v>2027</v>
      </c>
      <c r="T21" s="7">
        <v>2028</v>
      </c>
      <c r="U21" s="7">
        <v>2029</v>
      </c>
      <c r="V21" s="7">
        <v>2030</v>
      </c>
    </row>
    <row r="22" spans="1:22">
      <c r="A22" s="7">
        <v>2010</v>
      </c>
      <c r="B22" s="10"/>
      <c r="C22" s="10">
        <f>(SUM($B$6:$B$16)*Lifespan_distribution!B7)</f>
        <v>8.3263939491325267E-2</v>
      </c>
      <c r="D22" s="10">
        <f>(SUM($B$6:$B$16)*Lifespan_distribution!C7)</f>
        <v>0.66196302502655646</v>
      </c>
      <c r="E22" s="10">
        <f>(SUM($B$6:$B$16)*Lifespan_distribution!D7)</f>
        <v>2.1744542053352656</v>
      </c>
      <c r="F22" s="10">
        <f>(SUM($B$6:$B$16)*Lifespan_distribution!E7)</f>
        <v>4.7919508925078418</v>
      </c>
      <c r="G22" s="10">
        <f>(SUM($B$6:$B$16)*Lifespan_distribution!F7)</f>
        <v>8.0259681438237607</v>
      </c>
      <c r="H22" s="10">
        <f>(SUM($B$6:$B$16)*Lifespan_distribution!G7)</f>
        <v>10.487458181247087</v>
      </c>
      <c r="I22" s="10">
        <f>(SUM($B$6:$B$16)*Lifespan_distribution!H7)</f>
        <v>10.510841176326924</v>
      </c>
      <c r="J22" s="10">
        <f>(SUM($B$6:$B$16)*Lifespan_distribution!I7)</f>
        <v>7.7449850503754298</v>
      </c>
      <c r="K22" s="10">
        <f>(SUM($B$6:$B$16)*Lifespan_distribution!J7)</f>
        <v>3.950092871559066</v>
      </c>
      <c r="L22" s="10">
        <f>(SUM($B$6:$B$16)*Lifespan_distribution!K7)</f>
        <v>1.2936928079966608</v>
      </c>
      <c r="M22" s="10">
        <f>(SUM($B$6:$B$16)*Lifespan_distribution!L7)</f>
        <v>0.24919656000285867</v>
      </c>
      <c r="N22" s="10">
        <f>(SUM($B$6:$B$16)*Lifespan_distribution!M7)</f>
        <v>2.5552891980313078E-2</v>
      </c>
      <c r="O22" s="10">
        <f>(SUM($B$6:$B$16)*Lifespan_distribution!N7)</f>
        <v>1.2483465263966123E-3</v>
      </c>
      <c r="P22" s="10">
        <f>(SUM($B$6:$B$16)*Lifespan_distribution!O7)</f>
        <v>2.5722325650116396E-5</v>
      </c>
      <c r="Q22" s="10">
        <f>(SUM($B$6:$B$16)*Lifespan_distribution!P7)</f>
        <v>1.9580683009290482E-7</v>
      </c>
      <c r="R22" s="10">
        <f>(SUM($B$6:$B$16)*Lifespan_distribution!Q7)</f>
        <v>4.7731202873572642E-10</v>
      </c>
      <c r="S22" s="10">
        <f>(SUM($B$6:$B$16)*Lifespan_distribution!R7)</f>
        <v>3.1963210582746724E-13</v>
      </c>
      <c r="T22" s="10">
        <f>$B$6*Lifespan_distribution!S7</f>
        <v>4.9925960966594181E-17</v>
      </c>
      <c r="U22" s="10">
        <f>$B$6*Lifespan_distribution!T7</f>
        <v>1.528794848674631E-21</v>
      </c>
      <c r="V22" s="10">
        <f>$B$6*Lifespan_distribution!U7</f>
        <v>7.6352115307195784E-27</v>
      </c>
    </row>
    <row r="23" spans="1:22">
      <c r="A23" s="7">
        <v>2011</v>
      </c>
      <c r="B23" s="10"/>
      <c r="C23" s="10"/>
      <c r="D23" s="10">
        <f>(SUM($C$6:$C$16)*Lifespan_distribution!B7)</f>
        <v>9.1590333440457791E-2</v>
      </c>
      <c r="E23" s="10">
        <f>(SUM($C$6:$C$16)*Lifespan_distribution!C7)</f>
        <v>0.72815932752921209</v>
      </c>
      <c r="F23" s="10">
        <f>(SUM($C$6:$C$16)*Lifespan_distribution!D7)</f>
        <v>2.3918996258687923</v>
      </c>
      <c r="G23" s="10">
        <f>(SUM($C$6:$C$16)*Lifespan_distribution!E7)</f>
        <v>5.2711459817586261</v>
      </c>
      <c r="H23" s="10">
        <f>(SUM($C$6:$C$16)*Lifespan_distribution!F7)</f>
        <v>8.828564958206135</v>
      </c>
      <c r="I23" s="10">
        <f>(SUM($C$6:$C$16)*Lifespan_distribution!G7)</f>
        <v>11.536203999371796</v>
      </c>
      <c r="J23" s="10">
        <f>(SUM($C$6:$C$16)*Lifespan_distribution!H7)</f>
        <v>11.561925293959616</v>
      </c>
      <c r="K23" s="10">
        <f>(SUM($C$6:$C$16)*Lifespan_distribution!I7)</f>
        <v>8.5194835554129735</v>
      </c>
      <c r="L23" s="10">
        <f>(SUM($C$6:$C$16)*Lifespan_distribution!J7)</f>
        <v>4.3451021587149725</v>
      </c>
      <c r="M23" s="10">
        <f>(SUM($C$6:$C$16)*Lifespan_distribution!K7)</f>
        <v>1.423062088796327</v>
      </c>
      <c r="N23" s="10">
        <f>(SUM($C$6:$C$16)*Lifespan_distribution!L7)</f>
        <v>0.27411621600314456</v>
      </c>
      <c r="O23" s="10">
        <f>(SUM($C$6:$C$16)*Lifespan_distribution!M7)</f>
        <v>2.8108181178344387E-2</v>
      </c>
      <c r="P23" s="10">
        <f>(SUM($C$6:$C$16)*Lifespan_distribution!N7)</f>
        <v>1.3731811790362734E-3</v>
      </c>
      <c r="Q23" s="10">
        <f>(SUM($C$6:$C$16)*Lifespan_distribution!O7)</f>
        <v>2.8294558215128036E-5</v>
      </c>
      <c r="R23" s="10">
        <f>(SUM($C$6:$C$16)*Lifespan_distribution!P7)</f>
        <v>2.153875131021953E-7</v>
      </c>
      <c r="S23" s="10">
        <f>(SUM($C$6:$C$16)*Lifespan_distribution!Q7)</f>
        <v>5.25043231609299E-10</v>
      </c>
      <c r="T23" s="10">
        <f>(SUM($C$6:$C$16)*Lifespan_distribution!R7)</f>
        <v>3.5159531641021398E-13</v>
      </c>
      <c r="U23" s="10">
        <f>(SUM($C$6:$C$16)*Lifespan_distribution!S7)</f>
        <v>5.4918557063253602E-17</v>
      </c>
      <c r="V23" s="10">
        <f>(SUM($C$6:$C$16)*Lifespan_distribution!T7)</f>
        <v>1.6816743335420942E-21</v>
      </c>
    </row>
    <row r="24" spans="1:22">
      <c r="A24" s="7">
        <v>2012</v>
      </c>
      <c r="B24" s="10"/>
      <c r="C24" s="10"/>
      <c r="D24" s="10"/>
      <c r="E24" s="10">
        <f>(SUM($D$6:$D$16)*Lifespan_distribution!B7)</f>
        <v>0.10158200617941682</v>
      </c>
      <c r="F24" s="10">
        <f>(SUM($D$6:$D$16)*Lifespan_distribution!C7)</f>
        <v>0.80759489053239886</v>
      </c>
      <c r="G24" s="10">
        <f>(SUM($D$6:$D$16)*Lifespan_distribution!D7)</f>
        <v>2.6528341305090244</v>
      </c>
      <c r="H24" s="10">
        <f>(SUM($D$6:$D$16)*Lifespan_distribution!E7)</f>
        <v>5.8461800888595672</v>
      </c>
      <c r="I24" s="10">
        <f>(SUM($D$6:$D$16)*Lifespan_distribution!F7)</f>
        <v>9.7916811354649873</v>
      </c>
      <c r="J24" s="10">
        <f>(SUM($D$6:$D$16)*Lifespan_distribution!G7)</f>
        <v>12.794698981121448</v>
      </c>
      <c r="K24" s="10">
        <f>(SUM($D$6:$D$16)*Lifespan_distribution!H7)</f>
        <v>12.823226235118847</v>
      </c>
      <c r="L24" s="10">
        <f>(SUM($D$6:$D$16)*Lifespan_distribution!I7)</f>
        <v>9.4488817614580256</v>
      </c>
      <c r="M24" s="10">
        <f>(SUM($D$6:$D$16)*Lifespan_distribution!J7)</f>
        <v>4.8191133033020606</v>
      </c>
      <c r="N24" s="10">
        <f>(SUM($D$6:$D$16)*Lifespan_distribution!K7)</f>
        <v>1.5783052257559262</v>
      </c>
      <c r="O24" s="10">
        <f>(SUM($D$6:$D$16)*Lifespan_distribution!L7)</f>
        <v>0.30401980320348759</v>
      </c>
      <c r="P24" s="10">
        <f>(SUM($D$6:$D$16)*Lifespan_distribution!M7)</f>
        <v>3.1174528215981955E-2</v>
      </c>
      <c r="Q24" s="10">
        <f>(SUM($D$6:$D$16)*Lifespan_distribution!N7)</f>
        <v>1.5229827622038671E-3</v>
      </c>
      <c r="R24" s="10">
        <f>(SUM($D$6:$D$16)*Lifespan_distribution!O7)</f>
        <v>3.1381237293142001E-5</v>
      </c>
      <c r="S24" s="10">
        <f>(SUM($D$6:$D$16)*Lifespan_distribution!P7)</f>
        <v>2.3888433271334391E-7</v>
      </c>
      <c r="T24" s="10">
        <f>(SUM($D$6:$D$16)*Lifespan_distribution!Q7)</f>
        <v>5.8232067505758616E-10</v>
      </c>
      <c r="U24" s="10">
        <f>(SUM($D$6:$D$16)*Lifespan_distribution!R7)</f>
        <v>3.8995116910951003E-13</v>
      </c>
      <c r="V24" s="10">
        <f>(SUM($D$6:$D$16)*Lifespan_distribution!S7)</f>
        <v>6.0909672379244905E-17</v>
      </c>
    </row>
    <row r="25" spans="1:22">
      <c r="A25" s="7">
        <v>2013</v>
      </c>
      <c r="B25" s="10"/>
      <c r="C25" s="10"/>
      <c r="D25" s="10"/>
      <c r="E25" s="10"/>
      <c r="F25" s="10">
        <f>(SUM($E$6:$E$16)*Lifespan_distribution!B7)</f>
        <v>0.11157367891837586</v>
      </c>
      <c r="G25" s="10">
        <f>(SUM($E$6:$E$16)*Lifespan_distribution!C7)</f>
        <v>0.88703045353558574</v>
      </c>
      <c r="H25" s="10">
        <f>(SUM($E$6:$E$16)*Lifespan_distribution!D7)</f>
        <v>2.913768635149256</v>
      </c>
      <c r="I25" s="10">
        <f>(SUM($E$6:$E$16)*Lifespan_distribution!E7)</f>
        <v>6.4212141959605074</v>
      </c>
      <c r="J25" s="10">
        <f>(SUM($E$6:$E$16)*Lifespan_distribution!F7)</f>
        <v>10.754797312723838</v>
      </c>
      <c r="K25" s="10">
        <f>(SUM($E$6:$E$16)*Lifespan_distribution!G7)</f>
        <v>14.053193962871097</v>
      </c>
      <c r="L25" s="10">
        <f>(SUM($E$6:$E$16)*Lifespan_distribution!H7)</f>
        <v>14.084527176278078</v>
      </c>
      <c r="M25" s="10">
        <f>(SUM($E$6:$E$16)*Lifespan_distribution!I7)</f>
        <v>10.378279967503076</v>
      </c>
      <c r="N25" s="10">
        <f>(SUM($E$6:$E$16)*Lifespan_distribution!J7)</f>
        <v>5.2931244478891486</v>
      </c>
      <c r="O25" s="10">
        <f>(SUM($E$6:$E$16)*Lifespan_distribution!K7)</f>
        <v>1.7335483627155255</v>
      </c>
      <c r="P25" s="10">
        <f>(SUM($E$6:$E$16)*Lifespan_distribution!L7)</f>
        <v>0.33392339040383062</v>
      </c>
      <c r="Q25" s="10">
        <f>(SUM($E$6:$E$16)*Lifespan_distribution!M7)</f>
        <v>3.4240875253619525E-2</v>
      </c>
      <c r="R25" s="10">
        <f>(SUM($E$6:$E$16)*Lifespan_distribution!N7)</f>
        <v>1.6727843453714605E-3</v>
      </c>
      <c r="S25" s="10">
        <f>(SUM($E$6:$E$16)*Lifespan_distribution!O7)</f>
        <v>3.4467916371155973E-5</v>
      </c>
      <c r="T25" s="10">
        <f>(SUM($E$6:$E$16)*Lifespan_distribution!P7)</f>
        <v>2.6238115232449244E-7</v>
      </c>
      <c r="U25" s="10">
        <f>(SUM($E$6:$E$16)*Lifespan_distribution!Q7)</f>
        <v>6.3959811850587342E-10</v>
      </c>
      <c r="V25" s="10">
        <f>(SUM($E$6:$E$16)*Lifespan_distribution!R7)</f>
        <v>4.2830702180880613E-13</v>
      </c>
    </row>
    <row r="26" spans="1:22">
      <c r="A26" s="7">
        <v>2014</v>
      </c>
      <c r="B26" s="10"/>
      <c r="C26" s="10"/>
      <c r="D26" s="10"/>
      <c r="E26" s="10"/>
      <c r="F26" s="10"/>
      <c r="G26" s="10">
        <f>(SUM($F$6:$F$16)*Lifespan_distribution!B7)</f>
        <v>0.12323063044716139</v>
      </c>
      <c r="H26" s="10">
        <f>(SUM($F$6:$F$16)*Lifespan_distribution!C7)</f>
        <v>0.97970527703930355</v>
      </c>
      <c r="I26" s="10">
        <f>(SUM($F$6:$F$16)*Lifespan_distribution!D7)</f>
        <v>3.2181922238961933</v>
      </c>
      <c r="J26" s="10">
        <f>(SUM($F$6:$F$16)*Lifespan_distribution!E7)</f>
        <v>7.092087320911606</v>
      </c>
      <c r="K26" s="10">
        <f>(SUM($F$6:$F$16)*Lifespan_distribution!F7)</f>
        <v>11.878432852859165</v>
      </c>
      <c r="L26" s="10">
        <f>(SUM($F$6:$F$16)*Lifespan_distribution!G7)</f>
        <v>15.52143810824569</v>
      </c>
      <c r="M26" s="10">
        <f>(SUM($F$6:$F$16)*Lifespan_distribution!H7)</f>
        <v>15.556044940963847</v>
      </c>
      <c r="N26" s="10">
        <f>(SUM($F$6:$F$16)*Lifespan_distribution!I7)</f>
        <v>11.462577874555636</v>
      </c>
      <c r="O26" s="10">
        <f>(SUM($F$6:$F$16)*Lifespan_distribution!J7)</f>
        <v>5.8461374499074177</v>
      </c>
      <c r="P26" s="10">
        <f>(SUM($F$6:$F$16)*Lifespan_distribution!K7)</f>
        <v>1.9146653558350579</v>
      </c>
      <c r="Q26" s="10">
        <f>(SUM($F$6:$F$16)*Lifespan_distribution!L7)</f>
        <v>0.36881090880423084</v>
      </c>
      <c r="R26" s="10">
        <f>(SUM($F$6:$F$16)*Lifespan_distribution!M7)</f>
        <v>3.7818280130863358E-2</v>
      </c>
      <c r="S26" s="10">
        <f>(SUM($F$6:$F$16)*Lifespan_distribution!N7)</f>
        <v>1.8475528590669863E-3</v>
      </c>
      <c r="T26" s="10">
        <f>(SUM($F$6:$F$16)*Lifespan_distribution!O7)</f>
        <v>3.8069041962172267E-5</v>
      </c>
      <c r="U26" s="10">
        <f>(SUM($F$6:$F$16)*Lifespan_distribution!P7)</f>
        <v>2.8979410853749913E-7</v>
      </c>
      <c r="V26" s="10">
        <f>(SUM($F$6:$F$16)*Lifespan_distribution!Q7)</f>
        <v>7.0642180252887506E-10</v>
      </c>
    </row>
    <row r="27" spans="1:22">
      <c r="A27" s="7">
        <v>2015</v>
      </c>
      <c r="B27" s="10"/>
      <c r="C27" s="10"/>
      <c r="D27" s="10"/>
      <c r="E27" s="10"/>
      <c r="F27" s="10"/>
      <c r="G27" s="10"/>
      <c r="H27" s="10">
        <f>(SUM($G$6:$G$16)*Lifespan_distribution!B7)</f>
        <v>0.13488758197594691</v>
      </c>
      <c r="I27" s="10">
        <f>(SUM($G$6:$G$16)*Lifespan_distribution!C7)</f>
        <v>1.0723801005430216</v>
      </c>
      <c r="J27" s="10">
        <f>(SUM($G$6:$G$16)*Lifespan_distribution!D7)</f>
        <v>3.5226158126431306</v>
      </c>
      <c r="K27" s="10">
        <f>(SUM($G$6:$G$16)*Lifespan_distribution!E7)</f>
        <v>7.7629604458627037</v>
      </c>
      <c r="L27" s="10">
        <f>(SUM($G$6:$G$16)*Lifespan_distribution!F7)</f>
        <v>13.002068392994492</v>
      </c>
      <c r="M27" s="10">
        <f>(SUM($G$6:$G$16)*Lifespan_distribution!G7)</f>
        <v>16.989682253620281</v>
      </c>
      <c r="N27" s="10">
        <f>(SUM($G$6:$G$16)*Lifespan_distribution!H7)</f>
        <v>17.027562705649615</v>
      </c>
      <c r="O27" s="10">
        <f>(SUM($G$6:$G$16)*Lifespan_distribution!I7)</f>
        <v>12.546875781608197</v>
      </c>
      <c r="P27" s="10">
        <f>(SUM($G$6:$G$16)*Lifespan_distribution!J7)</f>
        <v>6.3991504519256868</v>
      </c>
      <c r="Q27" s="10">
        <f>(SUM($G$6:$G$16)*Lifespan_distribution!K7)</f>
        <v>2.0957823489545904</v>
      </c>
      <c r="R27" s="10">
        <f>(SUM($G$6:$G$16)*Lifespan_distribution!L7)</f>
        <v>0.40369842720463106</v>
      </c>
      <c r="S27" s="10">
        <f>(SUM($G$6:$G$16)*Lifespan_distribution!M7)</f>
        <v>4.1395685008107183E-2</v>
      </c>
      <c r="T27" s="10">
        <f>(SUM($G$6:$G$16)*Lifespan_distribution!N7)</f>
        <v>2.0223213727625119E-3</v>
      </c>
      <c r="U27" s="10">
        <f>(SUM($G$6:$G$16)*Lifespan_distribution!O7)</f>
        <v>4.167016755318856E-5</v>
      </c>
      <c r="V27" s="10">
        <f>(SUM($G$6:$G$16)*Lifespan_distribution!P7)</f>
        <v>3.1720706475050582E-7</v>
      </c>
    </row>
    <row r="28" spans="1:22">
      <c r="A28" s="7">
        <v>2016</v>
      </c>
      <c r="B28" s="10"/>
      <c r="C28" s="10"/>
      <c r="D28" s="10"/>
      <c r="E28" s="10"/>
      <c r="F28" s="10"/>
      <c r="G28" s="10"/>
      <c r="H28" s="10"/>
      <c r="I28" s="10">
        <f>(SUM($H$6:$H$16)*Lifespan_distribution!B7)</f>
        <v>0.14820981229455896</v>
      </c>
      <c r="J28" s="10">
        <f>(SUM($H$6:$H$16)*Lifespan_distribution!C7)</f>
        <v>1.1782941845472705</v>
      </c>
      <c r="K28" s="10">
        <f>(SUM($H$6:$H$16)*Lifespan_distribution!D7)</f>
        <v>3.8705284854967732</v>
      </c>
      <c r="L28" s="10">
        <f>(SUM($H$6:$H$16)*Lifespan_distribution!E7)</f>
        <v>8.5296725886639582</v>
      </c>
      <c r="M28" s="10">
        <f>(SUM($H$6:$H$16)*Lifespan_distribution!F7)</f>
        <v>14.286223296006293</v>
      </c>
      <c r="N28" s="10">
        <f>(SUM($H$6:$H$16)*Lifespan_distribution!G7)</f>
        <v>18.667675562619817</v>
      </c>
      <c r="O28" s="10">
        <f>(SUM($H$6:$H$16)*Lifespan_distribution!H7)</f>
        <v>18.709297293861923</v>
      </c>
      <c r="P28" s="10">
        <f>(SUM($H$6:$H$16)*Lifespan_distribution!I7)</f>
        <v>13.786073389668266</v>
      </c>
      <c r="Q28" s="10">
        <f>(SUM($H$6:$H$16)*Lifespan_distribution!J7)</f>
        <v>7.0311653113751378</v>
      </c>
      <c r="R28" s="10">
        <f>(SUM($H$6:$H$16)*Lifespan_distribution!K7)</f>
        <v>2.3027731982340565</v>
      </c>
      <c r="S28" s="10">
        <f>(SUM($H$6:$H$16)*Lifespan_distribution!L7)</f>
        <v>0.44356987680508847</v>
      </c>
      <c r="T28" s="10">
        <f>(SUM($H$6:$H$16)*Lifespan_distribution!M7)</f>
        <v>4.5484147724957277E-2</v>
      </c>
      <c r="U28" s="10">
        <f>(SUM($H$6:$H$16)*Lifespan_distribution!N7)</f>
        <v>2.2220568169859698E-3</v>
      </c>
      <c r="V28" s="10">
        <f>(SUM($H$6:$H$16)*Lifespan_distribution!O7)</f>
        <v>4.5785739657207183E-5</v>
      </c>
    </row>
    <row r="29" spans="1:22">
      <c r="A29" s="7">
        <v>2017</v>
      </c>
      <c r="B29" s="10"/>
      <c r="C29" s="10"/>
      <c r="D29" s="10"/>
      <c r="E29" s="10"/>
      <c r="F29" s="10"/>
      <c r="G29" s="10"/>
      <c r="H29" s="10"/>
      <c r="I29" s="10"/>
      <c r="J29" s="10">
        <f>(SUM($I$6:$I$16)*Lifespan_distribution!B7)</f>
        <v>0.1631973214029975</v>
      </c>
      <c r="K29" s="10">
        <f>(SUM($I$6:$I$16)*Lifespan_distribution!C7)</f>
        <v>1.2974475290520506</v>
      </c>
      <c r="L29" s="10">
        <f>(SUM($I$6:$I$16)*Lifespan_distribution!D7)</f>
        <v>4.2619302424571206</v>
      </c>
      <c r="M29" s="10">
        <f>(SUM($I$6:$I$16)*Lifespan_distribution!E7)</f>
        <v>9.3922237493153702</v>
      </c>
      <c r="N29" s="10">
        <f>(SUM($I$6:$I$16)*Lifespan_distribution!F7)</f>
        <v>15.730897561894569</v>
      </c>
      <c r="O29" s="10">
        <f>(SUM($I$6:$I$16)*Lifespan_distribution!G7)</f>
        <v>20.555418035244291</v>
      </c>
      <c r="P29" s="10">
        <f>(SUM($I$6:$I$16)*Lifespan_distribution!H7)</f>
        <v>20.601248705600771</v>
      </c>
      <c r="Q29" s="10">
        <f>(SUM($I$6:$I$16)*Lifespan_distribution!I7)</f>
        <v>15.180170698735843</v>
      </c>
      <c r="R29" s="10">
        <f>(SUM($I$6:$I$16)*Lifespan_distribution!J7)</f>
        <v>7.7421820282557698</v>
      </c>
      <c r="S29" s="10">
        <f>(SUM($I$6:$I$16)*Lifespan_distribution!K7)</f>
        <v>2.5356379036734551</v>
      </c>
      <c r="T29" s="10">
        <f>(SUM($I$6:$I$16)*Lifespan_distribution!L7)</f>
        <v>0.48842525760560301</v>
      </c>
      <c r="U29" s="10">
        <f>(SUM($I$6:$I$16)*Lifespan_distribution!M7)</f>
        <v>5.0083668281413633E-2</v>
      </c>
      <c r="V29" s="10">
        <f>(SUM($I$6:$I$16)*Lifespan_distribution!N7)</f>
        <v>2.4467591917373601E-3</v>
      </c>
    </row>
    <row r="30" spans="1:22">
      <c r="A30" s="7">
        <v>2018</v>
      </c>
      <c r="B30" s="10"/>
      <c r="C30" s="10"/>
      <c r="D30" s="10"/>
      <c r="E30" s="10"/>
      <c r="F30" s="10"/>
      <c r="G30" s="10"/>
      <c r="H30" s="10"/>
      <c r="I30" s="10"/>
      <c r="J30" s="10"/>
      <c r="K30" s="10">
        <f>(SUM($J$6:$J$16)*Lifespan_distribution!B7)</f>
        <v>0.17985010930126258</v>
      </c>
      <c r="L30" s="10">
        <f>(SUM($J$6:$J$16)*Lifespan_distribution!C7)</f>
        <v>1.4298401340573621</v>
      </c>
      <c r="M30" s="10">
        <f>(SUM($J$6:$J$16)*Lifespan_distribution!D7)</f>
        <v>4.6968210835241742</v>
      </c>
      <c r="N30" s="10">
        <f>(SUM($J$6:$J$16)*Lifespan_distribution!E7)</f>
        <v>10.350613927816937</v>
      </c>
      <c r="O30" s="10">
        <f>(SUM($J$6:$J$16)*Lifespan_distribution!F7)</f>
        <v>17.336091190659321</v>
      </c>
      <c r="P30" s="10">
        <f>(SUM($J$6:$J$16)*Lifespan_distribution!G7)</f>
        <v>22.65290967149371</v>
      </c>
      <c r="Q30" s="10">
        <f>(SUM($J$6:$J$16)*Lifespan_distribution!H7)</f>
        <v>22.703416940866155</v>
      </c>
      <c r="R30" s="10">
        <f>(SUM($J$6:$J$16)*Lifespan_distribution!I7)</f>
        <v>16.72916770881093</v>
      </c>
      <c r="S30" s="10">
        <f>(SUM($J$6:$J$16)*Lifespan_distribution!J7)</f>
        <v>8.5322006025675829</v>
      </c>
      <c r="T30" s="10">
        <f>(SUM($J$6:$J$16)*Lifespan_distribution!K7)</f>
        <v>2.7943764652727876</v>
      </c>
      <c r="U30" s="10">
        <f>(SUM($J$6:$J$16)*Lifespan_distribution!L7)</f>
        <v>0.53826456960617475</v>
      </c>
      <c r="V30" s="10">
        <f>(SUM($J$6:$J$16)*Lifespan_distribution!M7)</f>
        <v>5.5194246677476251E-2</v>
      </c>
    </row>
    <row r="31" spans="1:22">
      <c r="A31" s="7">
        <v>2019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>
        <f>(SUM($K$6:$K$16)*Lifespan_distribution!B7)</f>
        <v>0.19816817598935413</v>
      </c>
      <c r="M31" s="10">
        <f>(SUM($K$6:$K$16)*Lifespan_distribution!C7)</f>
        <v>1.5754719995632045</v>
      </c>
      <c r="N31" s="10">
        <f>(SUM($K$6:$K$16)*Lifespan_distribution!D7)</f>
        <v>5.1752010086979325</v>
      </c>
      <c r="O31" s="10">
        <f>(SUM($K$6:$K$16)*Lifespan_distribution!E7)</f>
        <v>11.404843124168663</v>
      </c>
      <c r="P31" s="10">
        <f>(SUM($K$6:$K$16)*Lifespan_distribution!F7)</f>
        <v>19.101804182300548</v>
      </c>
      <c r="Q31" s="10">
        <f>(SUM($K$6:$K$16)*Lifespan_distribution!G7)</f>
        <v>24.96015047136807</v>
      </c>
      <c r="R31" s="10">
        <f>(SUM($K$6:$K$16)*Lifespan_distribution!H7)</f>
        <v>25.01580199965808</v>
      </c>
      <c r="S31" s="10">
        <f>(SUM($K$6:$K$16)*Lifespan_distribution!I7)</f>
        <v>18.433064419893523</v>
      </c>
      <c r="T31" s="10">
        <f>(SUM($K$6:$K$16)*Lifespan_distribution!J7)</f>
        <v>9.4012210343105771</v>
      </c>
      <c r="U31" s="10">
        <f>(SUM($K$6:$K$16)*Lifespan_distribution!K7)</f>
        <v>3.0789888830320526</v>
      </c>
      <c r="V31" s="10">
        <f>(SUM($K$6:$K$16)*Lifespan_distribution!L7)</f>
        <v>0.59308781280680367</v>
      </c>
    </row>
    <row r="32" spans="1:22">
      <c r="A32" s="7">
        <v>2020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>
        <f>(SUM($L$6:$L$16)*Lifespan_distribution!B7)</f>
        <v>0.21815152146727218</v>
      </c>
      <c r="N32" s="10">
        <f>(SUM($L$6:$L$16)*Lifespan_distribution!C7)</f>
        <v>1.734343125569578</v>
      </c>
      <c r="O32" s="10">
        <f>(SUM($L$6:$L$16)*Lifespan_distribution!D7)</f>
        <v>5.6970700179783966</v>
      </c>
      <c r="P32" s="10">
        <f>(SUM($L$6:$L$16)*Lifespan_distribution!E7)</f>
        <v>12.554911338370545</v>
      </c>
      <c r="Q32" s="10">
        <f>(SUM($L$6:$L$16)*Lifespan_distribution!F7)</f>
        <v>21.028036536818252</v>
      </c>
      <c r="R32" s="10">
        <f>(SUM($L$6:$L$16)*Lifespan_distribution!G7)</f>
        <v>27.477140434867369</v>
      </c>
      <c r="S32" s="10">
        <f>(SUM($L$6:$L$16)*Lifespan_distribution!H7)</f>
        <v>27.538403881976542</v>
      </c>
      <c r="T32" s="10">
        <f>(SUM($L$6:$L$16)*Lifespan_distribution!I7)</f>
        <v>20.291860831983627</v>
      </c>
      <c r="U32" s="10">
        <f>(SUM($L$6:$L$16)*Lifespan_distribution!J7)</f>
        <v>10.349243323484753</v>
      </c>
      <c r="V32" s="10">
        <f>(SUM($L$6:$L$16)*Lifespan_distribution!K7)</f>
        <v>3.3894751569512516</v>
      </c>
    </row>
    <row r="34" spans="1:22">
      <c r="A34" s="7" t="s">
        <v>191</v>
      </c>
      <c r="B34" s="13">
        <f>ROUND(SUM(B22:B32),0)</f>
        <v>0</v>
      </c>
      <c r="C34" s="13">
        <f>ROUND(SUM(C22:C32),0)</f>
        <v>0</v>
      </c>
      <c r="D34" s="13">
        <f t="shared" ref="D34:V34" si="1">ROUND(SUM(D22:D32),0)</f>
        <v>1</v>
      </c>
      <c r="E34" s="13">
        <f t="shared" si="1"/>
        <v>3</v>
      </c>
      <c r="F34" s="13">
        <f t="shared" si="1"/>
        <v>8</v>
      </c>
      <c r="G34" s="13">
        <f t="shared" si="1"/>
        <v>17</v>
      </c>
      <c r="H34" s="13">
        <f t="shared" si="1"/>
        <v>29</v>
      </c>
      <c r="I34" s="13">
        <f t="shared" si="1"/>
        <v>43</v>
      </c>
      <c r="J34" s="13">
        <f t="shared" si="1"/>
        <v>55</v>
      </c>
      <c r="K34" s="13">
        <f t="shared" si="1"/>
        <v>64</v>
      </c>
      <c r="L34" s="13">
        <f t="shared" si="1"/>
        <v>72</v>
      </c>
      <c r="M34" s="13">
        <f t="shared" si="1"/>
        <v>80</v>
      </c>
      <c r="N34" s="13">
        <f t="shared" si="1"/>
        <v>87</v>
      </c>
      <c r="O34" s="13">
        <f t="shared" si="1"/>
        <v>94</v>
      </c>
      <c r="P34" s="13">
        <f t="shared" si="1"/>
        <v>97</v>
      </c>
      <c r="Q34" s="13">
        <f t="shared" si="1"/>
        <v>93</v>
      </c>
      <c r="R34" s="13">
        <f t="shared" si="1"/>
        <v>80</v>
      </c>
      <c r="S34" s="13">
        <f t="shared" si="1"/>
        <v>58</v>
      </c>
      <c r="T34" s="13">
        <f t="shared" si="1"/>
        <v>33</v>
      </c>
      <c r="U34" s="13">
        <f t="shared" si="1"/>
        <v>14</v>
      </c>
      <c r="V34" s="13">
        <f t="shared" si="1"/>
        <v>4</v>
      </c>
    </row>
    <row r="37" spans="1:22">
      <c r="A37" s="14" t="s">
        <v>181</v>
      </c>
      <c r="B37" s="15">
        <f>B18-B34</f>
        <v>50</v>
      </c>
      <c r="C37" s="15">
        <f>B37+C18-C34</f>
        <v>105</v>
      </c>
      <c r="D37" s="15">
        <f t="shared" ref="D37:V37" si="2">C37+D18-D34</f>
        <v>165</v>
      </c>
      <c r="E37" s="15">
        <f t="shared" si="2"/>
        <v>229</v>
      </c>
      <c r="F37" s="15">
        <f t="shared" si="2"/>
        <v>295</v>
      </c>
      <c r="G37" s="15">
        <f t="shared" si="2"/>
        <v>359</v>
      </c>
      <c r="H37" s="15">
        <f t="shared" si="2"/>
        <v>419</v>
      </c>
      <c r="I37" s="15">
        <f t="shared" si="2"/>
        <v>474</v>
      </c>
      <c r="J37" s="15">
        <f t="shared" si="2"/>
        <v>527</v>
      </c>
      <c r="K37" s="15">
        <f t="shared" si="2"/>
        <v>582</v>
      </c>
      <c r="L37" s="15">
        <f t="shared" si="2"/>
        <v>641</v>
      </c>
      <c r="M37" s="15">
        <f t="shared" si="2"/>
        <v>561</v>
      </c>
      <c r="N37" s="15">
        <f t="shared" si="2"/>
        <v>474</v>
      </c>
      <c r="O37" s="15">
        <f t="shared" si="2"/>
        <v>380</v>
      </c>
      <c r="P37" s="15">
        <f t="shared" si="2"/>
        <v>283</v>
      </c>
      <c r="Q37" s="15">
        <f t="shared" si="2"/>
        <v>190</v>
      </c>
      <c r="R37" s="15">
        <f t="shared" si="2"/>
        <v>110</v>
      </c>
      <c r="S37" s="15">
        <f t="shared" si="2"/>
        <v>52</v>
      </c>
      <c r="T37" s="15">
        <f t="shared" si="2"/>
        <v>19</v>
      </c>
      <c r="U37" s="15">
        <f t="shared" si="2"/>
        <v>5</v>
      </c>
      <c r="V37" s="15">
        <f t="shared" si="2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4D45-F853-C24B-B50B-F390ED71B7B4}">
  <dimension ref="A1:C31"/>
  <sheetViews>
    <sheetView zoomScale="80" zoomScaleNormal="80" workbookViewId="0">
      <selection activeCell="G12" sqref="G12"/>
    </sheetView>
  </sheetViews>
  <sheetFormatPr baseColWidth="10" defaultRowHeight="16"/>
  <cols>
    <col min="1" max="1" width="22.83203125" customWidth="1"/>
    <col min="2" max="2" width="16.83203125" customWidth="1"/>
  </cols>
  <sheetData>
    <row r="1" spans="1:3">
      <c r="A1" s="4" t="s">
        <v>178</v>
      </c>
      <c r="B1" s="4" t="s">
        <v>176</v>
      </c>
      <c r="C1" s="4" t="s">
        <v>177</v>
      </c>
    </row>
    <row r="2" spans="1:3">
      <c r="A2" s="3" t="s">
        <v>31</v>
      </c>
      <c r="B2" s="3">
        <v>4</v>
      </c>
      <c r="C2" s="2">
        <v>0.5</v>
      </c>
    </row>
    <row r="3" spans="1:3">
      <c r="A3" s="3" t="s">
        <v>37</v>
      </c>
      <c r="B3" s="3">
        <v>5</v>
      </c>
      <c r="C3" s="2">
        <v>36.5</v>
      </c>
    </row>
    <row r="4" spans="1:3">
      <c r="A4" s="3" t="s">
        <v>44</v>
      </c>
      <c r="B4" s="3">
        <v>5</v>
      </c>
      <c r="C4" s="2">
        <v>100</v>
      </c>
    </row>
    <row r="5" spans="1:3">
      <c r="A5" s="2" t="s">
        <v>47</v>
      </c>
      <c r="B5" s="2">
        <v>5</v>
      </c>
      <c r="C5" s="2">
        <v>3.5</v>
      </c>
    </row>
    <row r="6" spans="1:3">
      <c r="A6" s="2" t="s">
        <v>23</v>
      </c>
      <c r="B6" s="2">
        <v>6</v>
      </c>
      <c r="C6" s="2">
        <v>9.5</v>
      </c>
    </row>
    <row r="7" spans="1:3">
      <c r="A7" s="3" t="s">
        <v>46</v>
      </c>
      <c r="B7" s="3">
        <v>6</v>
      </c>
      <c r="C7" s="2">
        <v>6</v>
      </c>
    </row>
    <row r="8" spans="1:3">
      <c r="A8" s="2" t="s">
        <v>52</v>
      </c>
      <c r="B8" s="2">
        <v>6</v>
      </c>
      <c r="C8" s="2">
        <v>17.5</v>
      </c>
    </row>
    <row r="9" spans="1:3">
      <c r="A9" s="2" t="s">
        <v>58</v>
      </c>
      <c r="B9" s="2">
        <v>7</v>
      </c>
      <c r="C9" s="2">
        <v>6.5</v>
      </c>
    </row>
    <row r="10" spans="1:3">
      <c r="A10" s="3" t="s">
        <v>59</v>
      </c>
      <c r="B10" s="3">
        <v>8</v>
      </c>
      <c r="C10" s="2">
        <v>75</v>
      </c>
    </row>
    <row r="11" spans="1:3">
      <c r="A11" s="2" t="s">
        <v>59</v>
      </c>
      <c r="B11" s="2">
        <v>8</v>
      </c>
      <c r="C11" s="2">
        <v>135</v>
      </c>
    </row>
    <row r="12" spans="1:3">
      <c r="A12" s="3" t="s">
        <v>22</v>
      </c>
      <c r="B12" s="3">
        <v>10</v>
      </c>
      <c r="C12" s="2">
        <v>9.5</v>
      </c>
    </row>
    <row r="13" spans="1:3">
      <c r="A13" s="2" t="s">
        <v>25</v>
      </c>
      <c r="B13" s="2">
        <v>10</v>
      </c>
      <c r="C13" s="2">
        <v>60</v>
      </c>
    </row>
    <row r="14" spans="1:3">
      <c r="A14" s="2" t="s">
        <v>52</v>
      </c>
      <c r="B14" s="2">
        <v>10</v>
      </c>
      <c r="C14" s="2">
        <v>120</v>
      </c>
    </row>
    <row r="15" spans="1:3">
      <c r="A15" s="3" t="s">
        <v>26</v>
      </c>
      <c r="B15" s="3">
        <v>11</v>
      </c>
      <c r="C15" s="2">
        <v>45</v>
      </c>
    </row>
    <row r="16" spans="1:3">
      <c r="A16" s="3" t="s">
        <v>42</v>
      </c>
      <c r="B16" s="3">
        <v>11</v>
      </c>
      <c r="C16" s="2">
        <v>54.5</v>
      </c>
    </row>
    <row r="17" spans="1:3">
      <c r="A17" s="2" t="s">
        <v>39</v>
      </c>
      <c r="B17" s="2">
        <v>12</v>
      </c>
      <c r="C17" s="2">
        <v>38.5</v>
      </c>
    </row>
    <row r="18" spans="1:3">
      <c r="A18" s="2" t="s">
        <v>51</v>
      </c>
      <c r="B18" s="2">
        <v>13</v>
      </c>
      <c r="C18" s="2">
        <v>205</v>
      </c>
    </row>
    <row r="19" spans="1:3">
      <c r="A19" s="2" t="s">
        <v>21</v>
      </c>
      <c r="B19" s="2">
        <v>14</v>
      </c>
      <c r="C19" s="2">
        <v>24.1</v>
      </c>
    </row>
    <row r="20" spans="1:3">
      <c r="A20" s="3" t="s">
        <v>19</v>
      </c>
      <c r="B20" s="3">
        <v>15</v>
      </c>
      <c r="C20" s="2">
        <v>345</v>
      </c>
    </row>
    <row r="21" spans="1:3">
      <c r="A21" s="3" t="s">
        <v>40</v>
      </c>
      <c r="B21" s="3">
        <v>17</v>
      </c>
      <c r="C21" s="2">
        <v>675</v>
      </c>
    </row>
    <row r="22" spans="1:3">
      <c r="A22" s="2" t="s">
        <v>41</v>
      </c>
      <c r="B22" s="2">
        <v>17</v>
      </c>
      <c r="C22" s="2">
        <v>28.25</v>
      </c>
    </row>
    <row r="23" spans="1:3">
      <c r="A23" s="3" t="s">
        <v>24</v>
      </c>
      <c r="B23" s="3">
        <v>8.5</v>
      </c>
      <c r="C23" s="2">
        <v>90</v>
      </c>
    </row>
    <row r="24" spans="1:3">
      <c r="A24" s="2" t="s">
        <v>28</v>
      </c>
      <c r="B24" s="3">
        <v>4</v>
      </c>
      <c r="C24" s="2">
        <v>0.3</v>
      </c>
    </row>
    <row r="25" spans="1:3">
      <c r="A25" s="3" t="s">
        <v>29</v>
      </c>
      <c r="B25" s="3">
        <v>5</v>
      </c>
      <c r="C25" s="2">
        <v>1.25</v>
      </c>
    </row>
    <row r="26" spans="1:3">
      <c r="A26" s="2" t="s">
        <v>30</v>
      </c>
      <c r="B26" s="3">
        <v>3.45</v>
      </c>
      <c r="C26" s="2">
        <v>0.2</v>
      </c>
    </row>
    <row r="27" spans="1:3">
      <c r="A27" s="2" t="s">
        <v>43</v>
      </c>
      <c r="B27" s="3">
        <v>35</v>
      </c>
      <c r="C27" s="2">
        <v>35</v>
      </c>
    </row>
    <row r="28" spans="1:3">
      <c r="A28" s="2" t="s">
        <v>45</v>
      </c>
      <c r="B28" s="3">
        <v>3.5</v>
      </c>
      <c r="C28" s="2">
        <v>0.22</v>
      </c>
    </row>
    <row r="29" spans="1:3">
      <c r="A29" s="3" t="s">
        <v>48</v>
      </c>
      <c r="B29" s="3">
        <v>10.5</v>
      </c>
      <c r="C29" s="2">
        <v>7.6</v>
      </c>
    </row>
    <row r="30" spans="1:3">
      <c r="A30" s="2" t="s">
        <v>49</v>
      </c>
      <c r="B30" s="3">
        <v>1.5</v>
      </c>
      <c r="C30" s="2">
        <v>1.375</v>
      </c>
    </row>
    <row r="31" spans="1:3">
      <c r="A31" s="3" t="s">
        <v>50</v>
      </c>
      <c r="B31" s="3">
        <v>13</v>
      </c>
      <c r="C31" s="2">
        <v>2.8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D468-FC64-8546-902F-8AA62C0A32CC}">
  <dimension ref="A1:E25"/>
  <sheetViews>
    <sheetView workbookViewId="0">
      <selection activeCell="D32" sqref="D32"/>
    </sheetView>
  </sheetViews>
  <sheetFormatPr baseColWidth="10" defaultRowHeight="16"/>
  <sheetData>
    <row r="1" spans="1:5" s="1" customFormat="1">
      <c r="A1" s="1" t="s">
        <v>175</v>
      </c>
    </row>
    <row r="2" spans="1:5">
      <c r="B2">
        <v>0.9</v>
      </c>
      <c r="C2">
        <v>2.2000000000000002</v>
      </c>
      <c r="D2">
        <f>SUM(B2:C2)</f>
        <v>3.1</v>
      </c>
      <c r="E2" t="s">
        <v>108</v>
      </c>
    </row>
    <row r="3" spans="1:5">
      <c r="B3">
        <v>0.7</v>
      </c>
      <c r="C3">
        <v>2.2000000000000002</v>
      </c>
      <c r="D3">
        <f t="shared" ref="D3:D25" si="0">SUM(B3:C3)</f>
        <v>2.9000000000000004</v>
      </c>
      <c r="E3" t="s">
        <v>110</v>
      </c>
    </row>
    <row r="4" spans="1:5">
      <c r="B4">
        <v>2.2000000000000002</v>
      </c>
      <c r="C4">
        <v>4</v>
      </c>
      <c r="D4">
        <f t="shared" si="0"/>
        <v>6.2</v>
      </c>
      <c r="E4" t="s">
        <v>111</v>
      </c>
    </row>
    <row r="5" spans="1:5">
      <c r="B5">
        <v>1.2</v>
      </c>
      <c r="C5">
        <v>3.5</v>
      </c>
      <c r="D5">
        <f t="shared" si="0"/>
        <v>4.7</v>
      </c>
      <c r="E5" t="s">
        <v>112</v>
      </c>
    </row>
    <row r="6" spans="1:5">
      <c r="B6">
        <v>1.8</v>
      </c>
      <c r="C6">
        <v>3.1</v>
      </c>
      <c r="D6">
        <f t="shared" si="0"/>
        <v>4.9000000000000004</v>
      </c>
      <c r="E6" t="s">
        <v>113</v>
      </c>
    </row>
    <row r="7" spans="1:5">
      <c r="B7">
        <v>2.2999999999999998</v>
      </c>
      <c r="C7">
        <v>4.2</v>
      </c>
      <c r="D7">
        <f t="shared" si="0"/>
        <v>6.5</v>
      </c>
      <c r="E7" t="s">
        <v>114</v>
      </c>
    </row>
    <row r="8" spans="1:5">
      <c r="B8">
        <v>1.3</v>
      </c>
      <c r="C8">
        <v>2.6</v>
      </c>
      <c r="D8">
        <f t="shared" si="0"/>
        <v>3.9000000000000004</v>
      </c>
      <c r="E8" t="s">
        <v>115</v>
      </c>
    </row>
    <row r="9" spans="1:5">
      <c r="B9">
        <v>1.5</v>
      </c>
      <c r="C9">
        <v>3</v>
      </c>
      <c r="D9">
        <f t="shared" si="0"/>
        <v>4.5</v>
      </c>
      <c r="E9" t="s">
        <v>173</v>
      </c>
    </row>
    <row r="10" spans="1:5">
      <c r="B10">
        <v>1</v>
      </c>
      <c r="C10">
        <v>2.2000000000000002</v>
      </c>
      <c r="D10">
        <f t="shared" si="0"/>
        <v>3.2</v>
      </c>
      <c r="E10" t="s">
        <v>116</v>
      </c>
    </row>
    <row r="11" spans="1:5">
      <c r="B11">
        <v>0.7</v>
      </c>
      <c r="C11">
        <v>1.5</v>
      </c>
      <c r="D11">
        <f t="shared" si="0"/>
        <v>2.2000000000000002</v>
      </c>
      <c r="E11" t="s">
        <v>117</v>
      </c>
    </row>
    <row r="12" spans="1:5">
      <c r="B12">
        <v>1.1000000000000001</v>
      </c>
      <c r="C12">
        <v>2.8</v>
      </c>
      <c r="D12">
        <f t="shared" si="0"/>
        <v>3.9</v>
      </c>
      <c r="E12" t="s">
        <v>118</v>
      </c>
    </row>
    <row r="13" spans="1:5">
      <c r="B13">
        <v>2.2000000000000002</v>
      </c>
      <c r="C13">
        <v>3.5</v>
      </c>
      <c r="D13">
        <f t="shared" si="0"/>
        <v>5.7</v>
      </c>
      <c r="E13" t="s">
        <v>119</v>
      </c>
    </row>
    <row r="14" spans="1:5">
      <c r="B14">
        <v>1.7</v>
      </c>
      <c r="C14">
        <v>3.2</v>
      </c>
      <c r="D14">
        <f t="shared" si="0"/>
        <v>4.9000000000000004</v>
      </c>
      <c r="E14" t="s">
        <v>120</v>
      </c>
    </row>
    <row r="15" spans="1:5">
      <c r="B15">
        <v>1.5</v>
      </c>
      <c r="C15">
        <v>2.8</v>
      </c>
      <c r="D15">
        <f t="shared" si="0"/>
        <v>4.3</v>
      </c>
      <c r="E15" t="s">
        <v>174</v>
      </c>
    </row>
    <row r="16" spans="1:5">
      <c r="B16">
        <v>1.6</v>
      </c>
      <c r="C16">
        <v>2.8</v>
      </c>
      <c r="D16">
        <f t="shared" si="0"/>
        <v>4.4000000000000004</v>
      </c>
      <c r="E16" t="s">
        <v>122</v>
      </c>
    </row>
    <row r="17" spans="2:5">
      <c r="B17">
        <v>1.7</v>
      </c>
      <c r="C17">
        <v>3.5</v>
      </c>
      <c r="D17">
        <f t="shared" si="0"/>
        <v>5.2</v>
      </c>
      <c r="E17" t="s">
        <v>123</v>
      </c>
    </row>
    <row r="18" spans="2:5">
      <c r="B18">
        <v>0.9</v>
      </c>
      <c r="C18">
        <v>1.5</v>
      </c>
      <c r="D18">
        <f t="shared" si="0"/>
        <v>2.4</v>
      </c>
      <c r="E18" t="s">
        <v>124</v>
      </c>
    </row>
    <row r="19" spans="2:5">
      <c r="B19">
        <v>1.7</v>
      </c>
      <c r="C19">
        <v>2.8</v>
      </c>
      <c r="D19">
        <f t="shared" si="0"/>
        <v>4.5</v>
      </c>
      <c r="E19" t="s">
        <v>125</v>
      </c>
    </row>
    <row r="20" spans="2:5">
      <c r="B20">
        <v>1.5</v>
      </c>
      <c r="C20">
        <v>3.1</v>
      </c>
      <c r="D20">
        <f t="shared" si="0"/>
        <v>4.5999999999999996</v>
      </c>
      <c r="E20" t="s">
        <v>126</v>
      </c>
    </row>
    <row r="21" spans="2:5">
      <c r="B21">
        <v>1.5</v>
      </c>
      <c r="C21">
        <v>2.8</v>
      </c>
      <c r="D21">
        <f t="shared" si="0"/>
        <v>4.3</v>
      </c>
      <c r="E21" t="s">
        <v>127</v>
      </c>
    </row>
    <row r="22" spans="2:5">
      <c r="B22">
        <v>3.2</v>
      </c>
      <c r="C22">
        <v>6.5</v>
      </c>
      <c r="D22">
        <f t="shared" si="0"/>
        <v>9.6999999999999993</v>
      </c>
      <c r="E22" t="s">
        <v>128</v>
      </c>
    </row>
    <row r="23" spans="2:5">
      <c r="B23">
        <v>1.2</v>
      </c>
      <c r="C23">
        <v>3.5</v>
      </c>
      <c r="D23">
        <f t="shared" si="0"/>
        <v>4.7</v>
      </c>
      <c r="E23" t="s">
        <v>129</v>
      </c>
    </row>
    <row r="24" spans="2:5">
      <c r="B24">
        <v>1.8</v>
      </c>
      <c r="C24">
        <v>3.5</v>
      </c>
      <c r="D24">
        <f t="shared" si="0"/>
        <v>5.3</v>
      </c>
      <c r="E24" t="s">
        <v>130</v>
      </c>
    </row>
    <row r="25" spans="2:5">
      <c r="B25">
        <v>1.5</v>
      </c>
      <c r="C25">
        <v>2.5</v>
      </c>
      <c r="D25">
        <f t="shared" si="0"/>
        <v>4</v>
      </c>
      <c r="E2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</vt:lpstr>
      <vt:lpstr>Flows</vt:lpstr>
      <vt:lpstr>Composition</vt:lpstr>
      <vt:lpstr>Dropdown</vt:lpstr>
      <vt:lpstr>Lifespan_distribution</vt:lpstr>
      <vt:lpstr>Lifespan-based_stock_model</vt:lpstr>
      <vt:lpstr>Dummy</vt:lpstr>
      <vt:lpstr>Wrap_textiles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2022-08-02T00:09:07Z</dcterms:created>
  <dcterms:modified xsi:type="dcterms:W3CDTF">2022-09-12T03:09:39Z</dcterms:modified>
</cp:coreProperties>
</file>