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lysaght/Desktop/ce_observatory_data_scripts/plastics/material_flows_baseline/"/>
    </mc:Choice>
  </mc:AlternateContent>
  <xr:revisionPtr revIDLastSave="0" documentId="8_{7423B519-F3A3-6E49-9BED-3E388FDEB5F7}" xr6:coauthVersionLast="47" xr6:coauthVersionMax="47" xr10:uidLastSave="{00000000-0000-0000-0000-000000000000}"/>
  <bookViews>
    <workbookView xWindow="30240" yWindow="500" windowWidth="38400" windowHeight="21100" activeTab="1" xr2:uid="{C849F713-86AF-1B48-B42B-115F8975BCF7}"/>
  </bookViews>
  <sheets>
    <sheet name="absolute - all packaging" sheetId="3" r:id="rId1"/>
    <sheet name="rate" sheetId="2" r:id="rId2"/>
    <sheet name="Sheet6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B21" i="3"/>
  <c r="E3" i="2"/>
  <c r="F3" i="2"/>
  <c r="G3" i="2"/>
  <c r="H3" i="2"/>
  <c r="I3" i="2"/>
  <c r="J3" i="2"/>
  <c r="K3" i="2"/>
  <c r="L3" i="2"/>
  <c r="M3" i="2"/>
  <c r="D3" i="2"/>
  <c r="C35" i="3"/>
  <c r="B35" i="3" s="1"/>
  <c r="B36" i="3" s="1"/>
  <c r="M35" i="3"/>
  <c r="F36" i="3"/>
  <c r="H36" i="3"/>
  <c r="J36" i="3"/>
  <c r="L36" i="3"/>
  <c r="M36" i="3" s="1"/>
  <c r="D36" i="3"/>
  <c r="K35" i="3"/>
  <c r="K36" i="3" s="1"/>
  <c r="I35" i="3"/>
  <c r="I36" i="3" s="1"/>
  <c r="G35" i="3"/>
  <c r="G36" i="3" s="1"/>
  <c r="E35" i="3"/>
  <c r="E36" i="3" s="1"/>
  <c r="R11" i="7"/>
  <c r="R12" i="7"/>
  <c r="W12" i="7" s="1"/>
  <c r="R13" i="7"/>
  <c r="W13" i="7" s="1"/>
  <c r="R14" i="7"/>
  <c r="W14" i="7" s="1"/>
  <c r="R15" i="7"/>
  <c r="W15" i="7" s="1"/>
  <c r="R16" i="7"/>
  <c r="W16" i="7" s="1"/>
  <c r="R10" i="7"/>
  <c r="P3" i="7"/>
  <c r="E3" i="7"/>
  <c r="G3" i="7"/>
  <c r="I3" i="7"/>
  <c r="K3" i="7"/>
  <c r="M3" i="7"/>
  <c r="O3" i="7"/>
  <c r="C3" i="7"/>
  <c r="N2" i="7"/>
  <c r="N3" i="7" s="1"/>
  <c r="L2" i="7"/>
  <c r="L3" i="7" s="1"/>
  <c r="J2" i="7"/>
  <c r="J3" i="7" s="1"/>
  <c r="H2" i="7"/>
  <c r="H3" i="7" s="1"/>
  <c r="F2" i="7"/>
  <c r="F3" i="7" s="1"/>
  <c r="D2" i="7"/>
  <c r="D3" i="7" s="1"/>
  <c r="E20" i="3"/>
  <c r="E21" i="3" s="1"/>
  <c r="E12" i="2" s="1"/>
  <c r="F20" i="3"/>
  <c r="F21" i="3" s="1"/>
  <c r="F12" i="2" s="1"/>
  <c r="G20" i="3"/>
  <c r="G21" i="3" s="1"/>
  <c r="G12" i="2" s="1"/>
  <c r="H20" i="3"/>
  <c r="H21" i="3" s="1"/>
  <c r="H12" i="2" s="1"/>
  <c r="I20" i="3"/>
  <c r="I21" i="3" s="1"/>
  <c r="I12" i="2" s="1"/>
  <c r="J20" i="3"/>
  <c r="J21" i="3" s="1"/>
  <c r="J12" i="2" s="1"/>
  <c r="K20" i="3"/>
  <c r="K21" i="3" s="1"/>
  <c r="K12" i="2" s="1"/>
  <c r="L20" i="3"/>
  <c r="L21" i="3" s="1"/>
  <c r="L12" i="2" s="1"/>
  <c r="M20" i="3"/>
  <c r="M21" i="3" s="1"/>
  <c r="M13" i="2" s="1"/>
  <c r="D20" i="3"/>
  <c r="D21" i="3" s="1"/>
  <c r="D12" i="2" s="1"/>
  <c r="E15" i="3"/>
  <c r="F15" i="3"/>
  <c r="G15" i="3"/>
  <c r="H15" i="3"/>
  <c r="I15" i="3"/>
  <c r="J15" i="3"/>
  <c r="K15" i="3"/>
  <c r="L15" i="3"/>
  <c r="M15" i="3"/>
  <c r="D15" i="3"/>
  <c r="C5" i="3"/>
  <c r="C7" i="3" s="1"/>
  <c r="D5" i="3"/>
  <c r="D7" i="3" s="1"/>
  <c r="D3" i="3" s="1"/>
  <c r="F5" i="2" s="1"/>
  <c r="E5" i="3"/>
  <c r="E7" i="3" s="1"/>
  <c r="F5" i="3"/>
  <c r="F7" i="3" s="1"/>
  <c r="F3" i="3" s="1"/>
  <c r="H5" i="2" s="1"/>
  <c r="G5" i="3"/>
  <c r="G7" i="3" s="1"/>
  <c r="H5" i="3"/>
  <c r="H7" i="3" s="1"/>
  <c r="H3" i="3" s="1"/>
  <c r="J5" i="2" s="1"/>
  <c r="I5" i="3"/>
  <c r="I7" i="3" s="1"/>
  <c r="J5" i="3"/>
  <c r="J7" i="3" s="1"/>
  <c r="J3" i="3" s="1"/>
  <c r="L5" i="2" s="1"/>
  <c r="K5" i="3"/>
  <c r="K7" i="3" s="1"/>
  <c r="L5" i="3"/>
  <c r="L7" i="3" s="1"/>
  <c r="M5" i="3"/>
  <c r="M7" i="3" s="1"/>
  <c r="B5" i="3"/>
  <c r="B7" i="3" s="1"/>
  <c r="C13" i="3"/>
  <c r="C14" i="3" s="1"/>
  <c r="D13" i="3"/>
  <c r="E13" i="3"/>
  <c r="F13" i="3"/>
  <c r="G13" i="3"/>
  <c r="H13" i="3"/>
  <c r="I13" i="3"/>
  <c r="J13" i="3"/>
  <c r="K13" i="3"/>
  <c r="L13" i="3"/>
  <c r="M13" i="3"/>
  <c r="B13" i="3"/>
  <c r="B14" i="3" s="1"/>
  <c r="L14" i="2" l="1"/>
  <c r="K14" i="2"/>
  <c r="M12" i="2"/>
  <c r="M14" i="2"/>
  <c r="J14" i="2"/>
  <c r="I14" i="2"/>
  <c r="H14" i="2"/>
  <c r="F14" i="2"/>
  <c r="G14" i="2"/>
  <c r="E14" i="2"/>
  <c r="L13" i="2"/>
  <c r="I13" i="2"/>
  <c r="D14" i="2"/>
  <c r="K13" i="2"/>
  <c r="J13" i="2"/>
  <c r="H13" i="2"/>
  <c r="G13" i="2"/>
  <c r="F13" i="2"/>
  <c r="E13" i="2"/>
  <c r="D13" i="2"/>
  <c r="I2" i="2"/>
  <c r="M3" i="3"/>
  <c r="G2" i="2"/>
  <c r="H2" i="2"/>
  <c r="I3" i="3"/>
  <c r="K5" i="2" s="1"/>
  <c r="M2" i="2"/>
  <c r="L2" i="2"/>
  <c r="K2" i="2"/>
  <c r="J2" i="2"/>
  <c r="F2" i="2"/>
  <c r="E2" i="2"/>
  <c r="D2" i="2"/>
  <c r="M4" i="3"/>
  <c r="B3" i="3"/>
  <c r="D5" i="2" s="1"/>
  <c r="C3" i="3"/>
  <c r="E5" i="2" s="1"/>
  <c r="B4" i="3"/>
  <c r="D4" i="2" s="1"/>
  <c r="C36" i="3"/>
  <c r="C4" i="3" s="1"/>
  <c r="E4" i="2" s="1"/>
  <c r="L4" i="3"/>
  <c r="L3" i="3"/>
  <c r="K3" i="3"/>
  <c r="M5" i="2" s="1"/>
  <c r="J4" i="3"/>
  <c r="L4" i="2" s="1"/>
  <c r="K4" i="3"/>
  <c r="M4" i="2" s="1"/>
  <c r="G3" i="3"/>
  <c r="I5" i="2" s="1"/>
  <c r="G4" i="3"/>
  <c r="I4" i="2" s="1"/>
  <c r="F4" i="3"/>
  <c r="H4" i="2" s="1"/>
  <c r="I4" i="3"/>
  <c r="K4" i="2" s="1"/>
  <c r="E3" i="3"/>
  <c r="G5" i="2" s="1"/>
  <c r="H4" i="3"/>
  <c r="J4" i="2" s="1"/>
  <c r="E4" i="3"/>
  <c r="G4" i="2" s="1"/>
  <c r="D4" i="3"/>
  <c r="F4" i="2" s="1"/>
  <c r="K11" i="3"/>
  <c r="L11" i="3"/>
  <c r="G11" i="3"/>
  <c r="H11" i="3"/>
  <c r="M11" i="3"/>
  <c r="J11" i="3"/>
  <c r="F11" i="3"/>
  <c r="E11" i="3"/>
  <c r="I11" i="3"/>
  <c r="D11" i="3"/>
  <c r="I12" i="3" l="1"/>
  <c r="I16" i="3"/>
  <c r="M12" i="3"/>
  <c r="M16" i="3"/>
  <c r="E12" i="3"/>
  <c r="E16" i="3"/>
  <c r="F12" i="3"/>
  <c r="F16" i="3"/>
  <c r="J12" i="3"/>
  <c r="J16" i="3"/>
  <c r="H12" i="3"/>
  <c r="H16" i="3"/>
  <c r="G12" i="3"/>
  <c r="G16" i="3"/>
  <c r="L12" i="3"/>
  <c r="L16" i="3"/>
  <c r="K12" i="3"/>
  <c r="K16" i="3"/>
  <c r="D12" i="3"/>
  <c r="D16" i="3"/>
  <c r="K17" i="3" l="1"/>
  <c r="K10" i="2" s="1"/>
  <c r="K11" i="2"/>
  <c r="M17" i="3"/>
  <c r="M10" i="2" s="1"/>
  <c r="I17" i="3"/>
  <c r="I10" i="2" s="1"/>
  <c r="J17" i="3"/>
  <c r="J10" i="2" s="1"/>
  <c r="F17" i="3"/>
  <c r="F10" i="2" s="1"/>
  <c r="L17" i="3"/>
  <c r="L10" i="2" s="1"/>
  <c r="E17" i="3"/>
  <c r="E10" i="2" s="1"/>
  <c r="G17" i="3"/>
  <c r="G10" i="2" s="1"/>
  <c r="H17" i="3"/>
  <c r="H10" i="2" s="1"/>
  <c r="D25" i="3"/>
  <c r="D23" i="3" s="1"/>
  <c r="D17" i="3"/>
  <c r="D10" i="2" s="1"/>
  <c r="L14" i="3"/>
  <c r="L7" i="2" s="1"/>
  <c r="M14" i="3"/>
  <c r="M7" i="2" s="1"/>
  <c r="J14" i="3"/>
  <c r="J6" i="2" s="1"/>
  <c r="K14" i="3"/>
  <c r="K7" i="2" s="1"/>
  <c r="F14" i="3"/>
  <c r="E14" i="3"/>
  <c r="G14" i="3"/>
  <c r="G6" i="2" s="1"/>
  <c r="H14" i="3"/>
  <c r="H6" i="2" s="1"/>
  <c r="I14" i="3"/>
  <c r="I7" i="2" s="1"/>
  <c r="D14" i="3"/>
  <c r="K25" i="3"/>
  <c r="L25" i="3"/>
  <c r="H25" i="3"/>
  <c r="J25" i="3"/>
  <c r="F25" i="3"/>
  <c r="E25" i="3"/>
  <c r="G25" i="3"/>
  <c r="M25" i="3"/>
  <c r="I25" i="3"/>
  <c r="I6" i="2" l="1"/>
  <c r="I11" i="2"/>
  <c r="H11" i="2"/>
  <c r="G11" i="2"/>
  <c r="F11" i="2"/>
  <c r="J11" i="2"/>
  <c r="D22" i="3"/>
  <c r="E11" i="2"/>
  <c r="M11" i="2"/>
  <c r="L11" i="2"/>
  <c r="D11" i="2"/>
  <c r="E7" i="2"/>
  <c r="E8" i="2"/>
  <c r="J8" i="2"/>
  <c r="I8" i="2"/>
  <c r="M6" i="2"/>
  <c r="M8" i="2"/>
  <c r="H8" i="2"/>
  <c r="G8" i="2"/>
  <c r="F8" i="2"/>
  <c r="K8" i="2"/>
  <c r="G7" i="2"/>
  <c r="L6" i="2"/>
  <c r="L8" i="2"/>
  <c r="D8" i="2"/>
  <c r="F7" i="2"/>
  <c r="D7" i="2"/>
  <c r="F6" i="2"/>
  <c r="E6" i="2"/>
  <c r="K6" i="2"/>
  <c r="D6" i="2"/>
  <c r="H7" i="2"/>
  <c r="J7" i="2"/>
  <c r="M22" i="3"/>
  <c r="M23" i="3"/>
  <c r="J22" i="3"/>
  <c r="J23" i="3"/>
  <c r="I22" i="3"/>
  <c r="I23" i="3"/>
  <c r="G22" i="3"/>
  <c r="G23" i="3"/>
  <c r="F22" i="3"/>
  <c r="F23" i="3"/>
  <c r="H22" i="3"/>
  <c r="H23" i="3"/>
  <c r="L22" i="3"/>
  <c r="L23" i="3"/>
  <c r="K22" i="3"/>
  <c r="K23" i="3"/>
  <c r="E22" i="3"/>
  <c r="E23" i="3"/>
  <c r="D26" i="3" l="1"/>
  <c r="D17" i="2" s="1"/>
  <c r="G26" i="3"/>
  <c r="K26" i="3"/>
  <c r="L26" i="3"/>
  <c r="F26" i="3"/>
  <c r="I26" i="3"/>
  <c r="J26" i="3"/>
  <c r="H26" i="3"/>
  <c r="M26" i="3"/>
  <c r="E26" i="3"/>
  <c r="E15" i="2" l="1"/>
  <c r="E17" i="2"/>
  <c r="M15" i="2"/>
  <c r="M17" i="2"/>
  <c r="H15" i="2"/>
  <c r="H17" i="2"/>
  <c r="I15" i="2"/>
  <c r="I17" i="2"/>
  <c r="F15" i="2"/>
  <c r="F17" i="2"/>
  <c r="L15" i="2"/>
  <c r="L17" i="2"/>
  <c r="K15" i="2"/>
  <c r="K17" i="2"/>
  <c r="G15" i="2"/>
  <c r="G17" i="2"/>
  <c r="J15" i="2"/>
  <c r="J17" i="2"/>
  <c r="F16" i="2"/>
  <c r="K16" i="2"/>
  <c r="I16" i="2"/>
  <c r="G16" i="2"/>
  <c r="H16" i="2"/>
  <c r="J16" i="2"/>
  <c r="M16" i="2"/>
  <c r="L16" i="2"/>
  <c r="E16" i="2"/>
  <c r="D15" i="2"/>
  <c r="D16" i="2"/>
</calcChain>
</file>

<file path=xl/sharedStrings.xml><?xml version="1.0" encoding="utf-8"?>
<sst xmlns="http://schemas.openxmlformats.org/spreadsheetml/2006/main" count="83" uniqueCount="74">
  <si>
    <t>variable</t>
  </si>
  <si>
    <t>Littering</t>
  </si>
  <si>
    <t>Sent for recycling</t>
  </si>
  <si>
    <t>Sent for residual treatment</t>
  </si>
  <si>
    <t>Incineration</t>
  </si>
  <si>
    <t>Landfill</t>
  </si>
  <si>
    <t>Littering rate</t>
  </si>
  <si>
    <t>Sent overseas</t>
  </si>
  <si>
    <t>RVM collected</t>
  </si>
  <si>
    <t>Non-LA WMC collected</t>
  </si>
  <si>
    <t>LA collected</t>
  </si>
  <si>
    <t>Rate sent for reuse</t>
  </si>
  <si>
    <t>Residual rate</t>
  </si>
  <si>
    <t>Rate domestic</t>
  </si>
  <si>
    <t>Rate of recycling</t>
  </si>
  <si>
    <t>Rate overseas</t>
  </si>
  <si>
    <t>Landfilling rate</t>
  </si>
  <si>
    <t>Incineration rate</t>
  </si>
  <si>
    <t>Recycling reject rate</t>
  </si>
  <si>
    <t>Rate of RDF/SRF export</t>
  </si>
  <si>
    <t>Rate of chemical recycling</t>
  </si>
  <si>
    <t>Rate of mechanical recycling</t>
  </si>
  <si>
    <t>Rate dumped</t>
  </si>
  <si>
    <t>Sent for reuse</t>
  </si>
  <si>
    <t>Sent for domestic treatment (recycling)</t>
  </si>
  <si>
    <t>Sent for chemical recycling</t>
  </si>
  <si>
    <t>Sent for mechanical recycling</t>
  </si>
  <si>
    <t>Reject recycling</t>
  </si>
  <si>
    <t>RDF/SRF export</t>
  </si>
  <si>
    <t>Landfilling</t>
  </si>
  <si>
    <t>Sent for domestic treatment (residual)</t>
  </si>
  <si>
    <t>POM</t>
  </si>
  <si>
    <t>Collected total</t>
  </si>
  <si>
    <t>Sent for domestic treatment</t>
  </si>
  <si>
    <t>Residual excl RDF</t>
  </si>
  <si>
    <t>Agriculture, forestry and fishing</t>
  </si>
  <si>
    <t>Mining and quarrying</t>
  </si>
  <si>
    <t>Manufacture of food products, beverages and tobacco products</t>
  </si>
  <si>
    <t>Manufacture of textiles, wearing apparel, leather and related products</t>
  </si>
  <si>
    <t>Manufacture of wood and of products of wood and cork, except furniture, manufacture of articles of straw and plaiting materials</t>
  </si>
  <si>
    <t>Manufacture of paper and paper products, printing and reproduction or recorded media</t>
  </si>
  <si>
    <t>Manufacture of coke and refined petroleum products</t>
  </si>
  <si>
    <t>Manufacture of chemical, pharmaceutical, rubber and plastic products</t>
  </si>
  <si>
    <t>Manufacture of other non-metallic mineral products</t>
  </si>
  <si>
    <t>Manufacture of basic metals and fabricated metal products, except machinery and equipment</t>
  </si>
  <si>
    <t>Manufacture of computer, electronic and optical products, electrical equipment, motor vehicles and other transport equipment</t>
  </si>
  <si>
    <t>Manufacture of furniture, jewellery, musical instruments, toys, repair and installation or machinery and equipment</t>
  </si>
  <si>
    <t>Electricity, gas, steam and air conditioning supply</t>
  </si>
  <si>
    <t>Water collection, treatment and supply, sewerage, remediation activities and other waste management services</t>
  </si>
  <si>
    <t>Services (except wholesale of waste and scrap)</t>
  </si>
  <si>
    <t>Households</t>
  </si>
  <si>
    <t>A</t>
  </si>
  <si>
    <t>B</t>
  </si>
  <si>
    <t>C10-C12</t>
  </si>
  <si>
    <t>C13-C15</t>
  </si>
  <si>
    <t>C16</t>
  </si>
  <si>
    <t>C17_C18</t>
  </si>
  <si>
    <t>C19</t>
  </si>
  <si>
    <t>C20-C22</t>
  </si>
  <si>
    <t>C23</t>
  </si>
  <si>
    <t>C24_C25</t>
  </si>
  <si>
    <t>C26-C30</t>
  </si>
  <si>
    <t>C31-C33</t>
  </si>
  <si>
    <t>D</t>
  </si>
  <si>
    <t>E36_E37_E39</t>
  </si>
  <si>
    <t>G-U_X_G4677</t>
  </si>
  <si>
    <t>EP_HH</t>
  </si>
  <si>
    <t>Total waste generation</t>
  </si>
  <si>
    <t>2014-15</t>
  </si>
  <si>
    <t>2016-17</t>
  </si>
  <si>
    <t>2018-19</t>
  </si>
  <si>
    <t>2020-21</t>
  </si>
  <si>
    <t>2022-23</t>
  </si>
  <si>
    <t>Stage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</si>
</sst>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Border="0" applyProtection="0"/>
  </cellStyleXfs>
  <cellXfs count="57">
    <xf numFmtId="0" fontId="0" fillId="0" borderId="0" xfId="0"/>
    <xf numFmtId="0" fontId="16" fillId="0" borderId="10" xfId="0" applyFont="1" applyBorder="1"/>
    <xf numFmtId="0" fontId="16" fillId="0" borderId="0" xfId="0" applyFont="1"/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6" fillId="0" borderId="11" xfId="0" applyFont="1" applyBorder="1"/>
    <xf numFmtId="0" fontId="19" fillId="0" borderId="11" xfId="0" applyFont="1" applyBorder="1"/>
    <xf numFmtId="0" fontId="18" fillId="33" borderId="11" xfId="0" applyFont="1" applyFill="1" applyBorder="1"/>
    <xf numFmtId="0" fontId="0" fillId="0" borderId="11" xfId="0" applyBorder="1"/>
    <xf numFmtId="0" fontId="0" fillId="33" borderId="11" xfId="0" applyFill="1" applyBorder="1"/>
    <xf numFmtId="0" fontId="0" fillId="34" borderId="11" xfId="0" applyFill="1" applyBorder="1"/>
    <xf numFmtId="0" fontId="21" fillId="0" borderId="11" xfId="0" applyFont="1" applyBorder="1"/>
    <xf numFmtId="0" fontId="0" fillId="35" borderId="11" xfId="0" applyFill="1" applyBorder="1"/>
    <xf numFmtId="0" fontId="0" fillId="36" borderId="11" xfId="0" applyFill="1" applyBorder="1"/>
    <xf numFmtId="0" fontId="0" fillId="37" borderId="11" xfId="0" applyFill="1" applyBorder="1"/>
    <xf numFmtId="9" fontId="0" fillId="0" borderId="0" xfId="2" applyFont="1"/>
    <xf numFmtId="9" fontId="0" fillId="0" borderId="0" xfId="0" applyNumberFormat="1"/>
    <xf numFmtId="0" fontId="23" fillId="0" borderId="12" xfId="44" applyFont="1" applyBorder="1" applyAlignment="1" applyProtection="1">
      <alignment wrapText="1"/>
    </xf>
    <xf numFmtId="0" fontId="23" fillId="0" borderId="0" xfId="44" applyFont="1" applyAlignment="1" applyProtection="1">
      <alignment wrapText="1"/>
    </xf>
    <xf numFmtId="0" fontId="23" fillId="0" borderId="13" xfId="44" applyFont="1" applyBorder="1" applyAlignment="1" applyProtection="1">
      <alignment wrapText="1"/>
    </xf>
    <xf numFmtId="0" fontId="24" fillId="0" borderId="0" xfId="44" applyFont="1" applyAlignment="1" applyProtection="1">
      <alignment wrapText="1"/>
    </xf>
    <xf numFmtId="0" fontId="23" fillId="0" borderId="14" xfId="44" applyFont="1" applyBorder="1" applyAlignment="1" applyProtection="1">
      <alignment wrapText="1"/>
    </xf>
    <xf numFmtId="0" fontId="23" fillId="0" borderId="15" xfId="44" applyFont="1" applyBorder="1" applyAlignment="1" applyProtection="1">
      <alignment wrapText="1"/>
    </xf>
    <xf numFmtId="0" fontId="23" fillId="0" borderId="15" xfId="44" applyFont="1" applyBorder="1" applyProtection="1"/>
    <xf numFmtId="0" fontId="23" fillId="0" borderId="16" xfId="44" applyFont="1" applyBorder="1" applyProtection="1"/>
    <xf numFmtId="3" fontId="23" fillId="0" borderId="0" xfId="1" applyNumberFormat="1" applyFont="1" applyFill="1" applyAlignment="1">
      <alignment horizontal="right" wrapText="1"/>
    </xf>
    <xf numFmtId="3" fontId="23" fillId="0" borderId="0" xfId="1" applyNumberFormat="1" applyFont="1" applyFill="1" applyAlignment="1">
      <alignment horizontal="right"/>
    </xf>
    <xf numFmtId="9" fontId="21" fillId="0" borderId="0" xfId="2" applyFont="1"/>
    <xf numFmtId="9" fontId="20" fillId="0" borderId="0" xfId="0" applyNumberFormat="1" applyFont="1"/>
    <xf numFmtId="9" fontId="21" fillId="0" borderId="0" xfId="0" applyNumberFormat="1" applyFont="1"/>
    <xf numFmtId="0" fontId="19" fillId="0" borderId="17" xfId="0" applyFont="1" applyBorder="1"/>
    <xf numFmtId="0" fontId="0" fillId="0" borderId="17" xfId="0" applyBorder="1"/>
    <xf numFmtId="0" fontId="19" fillId="0" borderId="18" xfId="0" applyFont="1" applyBorder="1"/>
    <xf numFmtId="0" fontId="19" fillId="0" borderId="19" xfId="0" applyFont="1" applyBorder="1"/>
    <xf numFmtId="0" fontId="19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19" fillId="0" borderId="23" xfId="0" applyFont="1" applyBorder="1"/>
    <xf numFmtId="0" fontId="19" fillId="0" borderId="24" xfId="0" applyFont="1" applyBorder="1"/>
    <xf numFmtId="0" fontId="0" fillId="0" borderId="23" xfId="0" applyBorder="1"/>
    <xf numFmtId="0" fontId="0" fillId="0" borderId="24" xfId="0" applyBorder="1"/>
    <xf numFmtId="0" fontId="21" fillId="0" borderId="23" xfId="0" applyFont="1" applyBorder="1"/>
    <xf numFmtId="0" fontId="21" fillId="0" borderId="24" xfId="0" applyFont="1" applyBorder="1"/>
    <xf numFmtId="164" fontId="0" fillId="0" borderId="0" xfId="2" applyNumberFormat="1" applyFont="1" applyFill="1"/>
    <xf numFmtId="0" fontId="19" fillId="33" borderId="11" xfId="0" applyFont="1" applyFill="1" applyBorder="1"/>
    <xf numFmtId="0" fontId="19" fillId="34" borderId="11" xfId="0" applyFont="1" applyFill="1" applyBorder="1"/>
    <xf numFmtId="0" fontId="19" fillId="35" borderId="11" xfId="0" applyFont="1" applyFill="1" applyBorder="1"/>
    <xf numFmtId="0" fontId="19" fillId="36" borderId="11" xfId="0" applyFont="1" applyFill="1" applyBorder="1"/>
    <xf numFmtId="0" fontId="19" fillId="37" borderId="11" xfId="0" applyFont="1" applyFill="1" applyBorder="1"/>
    <xf numFmtId="164" fontId="18" fillId="0" borderId="0" xfId="2" applyNumberFormat="1" applyFont="1" applyFill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0" xfId="44" xr:uid="{322D8FD3-6047-D749-A79F-F650A009838C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E3D0-4554-8C40-81F2-1D6AB1F47028}">
  <dimension ref="A1:AF64"/>
  <sheetViews>
    <sheetView workbookViewId="0">
      <selection activeCell="E20" sqref="E20"/>
    </sheetView>
  </sheetViews>
  <sheetFormatPr baseColWidth="10" defaultRowHeight="16" x14ac:dyDescent="0.2"/>
  <cols>
    <col min="1" max="1" width="24.33203125" customWidth="1"/>
    <col min="8" max="8" width="18.33203125" customWidth="1"/>
  </cols>
  <sheetData>
    <row r="1" spans="1:32" x14ac:dyDescent="0.2">
      <c r="A1" s="12" t="s">
        <v>0</v>
      </c>
      <c r="B1" s="13">
        <v>2012</v>
      </c>
      <c r="C1" s="37">
        <v>2013</v>
      </c>
      <c r="D1" s="39">
        <v>2014</v>
      </c>
      <c r="E1" s="40">
        <v>2015</v>
      </c>
      <c r="F1" s="40">
        <v>2016</v>
      </c>
      <c r="G1" s="40">
        <v>2017</v>
      </c>
      <c r="H1" s="40">
        <v>2018</v>
      </c>
      <c r="I1" s="40">
        <v>2019</v>
      </c>
      <c r="J1" s="40">
        <v>2020</v>
      </c>
      <c r="K1" s="40">
        <v>2021</v>
      </c>
      <c r="L1" s="40">
        <v>2022</v>
      </c>
      <c r="M1" s="41">
        <v>2023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">
      <c r="A2" s="12" t="s">
        <v>31</v>
      </c>
      <c r="B2" s="11">
        <v>2553600</v>
      </c>
      <c r="C2" s="11">
        <v>2259600</v>
      </c>
      <c r="D2" s="42">
        <v>2220040</v>
      </c>
      <c r="E2" s="11">
        <v>2260000</v>
      </c>
      <c r="F2" s="11">
        <v>2260000</v>
      </c>
      <c r="G2" s="11">
        <v>2260000</v>
      </c>
      <c r="H2" s="11">
        <v>2361000</v>
      </c>
      <c r="I2" s="11">
        <v>2472000</v>
      </c>
      <c r="J2" s="11">
        <v>2490658</v>
      </c>
      <c r="K2" s="11">
        <v>2514360</v>
      </c>
      <c r="L2" s="11">
        <v>2245000</v>
      </c>
      <c r="M2" s="43">
        <v>2259000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">
      <c r="A3" s="16" t="s">
        <v>10</v>
      </c>
      <c r="B3" s="13">
        <f t="shared" ref="B3:C3" si="0">B7*B35</f>
        <v>1008164.5727343139</v>
      </c>
      <c r="C3" s="37">
        <f t="shared" si="0"/>
        <v>892092.99363661325</v>
      </c>
      <c r="D3" s="44">
        <f>D7*D35</f>
        <v>876474.65462605178</v>
      </c>
      <c r="E3" s="13">
        <f t="shared" ref="E3:M3" si="1">E7*E35</f>
        <v>904555.79720634012</v>
      </c>
      <c r="F3" s="13">
        <f t="shared" si="1"/>
        <v>916860.68026028771</v>
      </c>
      <c r="G3" s="13">
        <f t="shared" si="1"/>
        <v>880109.64144841582</v>
      </c>
      <c r="H3" s="13">
        <f t="shared" si="1"/>
        <v>881048.52248888509</v>
      </c>
      <c r="I3" s="13">
        <f t="shared" si="1"/>
        <v>987427.61837405688</v>
      </c>
      <c r="J3" s="13">
        <f t="shared" si="1"/>
        <v>1060328.2427797867</v>
      </c>
      <c r="K3" s="13">
        <f t="shared" si="1"/>
        <v>1049661.0355010922</v>
      </c>
      <c r="L3" s="13">
        <f t="shared" si="1"/>
        <v>918678.33089124924</v>
      </c>
      <c r="M3" s="45">
        <f t="shared" si="1"/>
        <v>924407.28262063779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">
      <c r="A4" s="16" t="s">
        <v>9</v>
      </c>
      <c r="B4" s="15">
        <f t="shared" ref="B4:C4" si="2">B7*B36</f>
        <v>1535221.0272656863</v>
      </c>
      <c r="C4" s="38">
        <f t="shared" si="2"/>
        <v>1358468.6063633871</v>
      </c>
      <c r="D4" s="46">
        <f>D7*D36</f>
        <v>1334685.1853739482</v>
      </c>
      <c r="E4" s="15">
        <f t="shared" ref="E4:M4" si="3">E7*E36</f>
        <v>1346404.2027936599</v>
      </c>
      <c r="F4" s="15">
        <f t="shared" si="3"/>
        <v>1334099.3197397122</v>
      </c>
      <c r="G4" s="15">
        <f t="shared" si="3"/>
        <v>1370850.3585515842</v>
      </c>
      <c r="H4" s="15">
        <f t="shared" si="3"/>
        <v>1470507.4775111149</v>
      </c>
      <c r="I4" s="15">
        <f t="shared" si="3"/>
        <v>1474684.3816259431</v>
      </c>
      <c r="J4" s="15">
        <f t="shared" si="3"/>
        <v>1420367.1252202131</v>
      </c>
      <c r="K4" s="15">
        <f t="shared" si="3"/>
        <v>1454641.5244989076</v>
      </c>
      <c r="L4" s="15">
        <f t="shared" si="3"/>
        <v>1317341.6691087508</v>
      </c>
      <c r="M4" s="47">
        <f t="shared" si="3"/>
        <v>1325556.7173793621</v>
      </c>
    </row>
    <row r="5" spans="1:32" x14ac:dyDescent="0.2">
      <c r="A5" s="14" t="s">
        <v>1</v>
      </c>
      <c r="B5" s="15">
        <f>B2*0.004</f>
        <v>10214.4</v>
      </c>
      <c r="C5" s="38">
        <f t="shared" ref="C5:M5" si="4">C2*0.004</f>
        <v>9038.4</v>
      </c>
      <c r="D5" s="46">
        <f t="shared" si="4"/>
        <v>8880.16</v>
      </c>
      <c r="E5" s="15">
        <f t="shared" si="4"/>
        <v>9040</v>
      </c>
      <c r="F5" s="15">
        <f t="shared" si="4"/>
        <v>9040</v>
      </c>
      <c r="G5" s="15">
        <f t="shared" si="4"/>
        <v>9040</v>
      </c>
      <c r="H5" s="15">
        <f t="shared" si="4"/>
        <v>9444</v>
      </c>
      <c r="I5" s="15">
        <f t="shared" si="4"/>
        <v>9888</v>
      </c>
      <c r="J5" s="15">
        <f t="shared" si="4"/>
        <v>9962.6319999999996</v>
      </c>
      <c r="K5" s="15">
        <f t="shared" si="4"/>
        <v>10057.44</v>
      </c>
      <c r="L5" s="15">
        <f t="shared" si="4"/>
        <v>8980</v>
      </c>
      <c r="M5" s="47">
        <f t="shared" si="4"/>
        <v>9036</v>
      </c>
    </row>
    <row r="6" spans="1:32" x14ac:dyDescent="0.2">
      <c r="A6" s="16" t="s">
        <v>8</v>
      </c>
      <c r="B6" s="15">
        <v>0</v>
      </c>
      <c r="C6" s="38">
        <v>0</v>
      </c>
      <c r="D6" s="46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47">
        <v>0</v>
      </c>
    </row>
    <row r="7" spans="1:32" s="9" customFormat="1" x14ac:dyDescent="0.2">
      <c r="A7" s="51" t="s">
        <v>32</v>
      </c>
      <c r="B7" s="13">
        <f>B2-B5</f>
        <v>2543385.6000000001</v>
      </c>
      <c r="C7" s="37">
        <f t="shared" ref="C7:M7" si="5">C2-C5</f>
        <v>2250561.6</v>
      </c>
      <c r="D7" s="44">
        <f t="shared" si="5"/>
        <v>2211159.84</v>
      </c>
      <c r="E7" s="13">
        <f t="shared" si="5"/>
        <v>2250960</v>
      </c>
      <c r="F7" s="13">
        <f t="shared" si="5"/>
        <v>2250960</v>
      </c>
      <c r="G7" s="13">
        <f t="shared" si="5"/>
        <v>2250960</v>
      </c>
      <c r="H7" s="13">
        <f t="shared" si="5"/>
        <v>2351556</v>
      </c>
      <c r="I7" s="13">
        <f t="shared" si="5"/>
        <v>2462112</v>
      </c>
      <c r="J7" s="13">
        <f t="shared" si="5"/>
        <v>2480695.3679999998</v>
      </c>
      <c r="K7" s="13">
        <f t="shared" si="5"/>
        <v>2504302.56</v>
      </c>
      <c r="L7" s="13">
        <f t="shared" si="5"/>
        <v>2236020</v>
      </c>
      <c r="M7" s="45">
        <f t="shared" si="5"/>
        <v>2249964</v>
      </c>
    </row>
    <row r="8" spans="1:32" x14ac:dyDescent="0.2">
      <c r="A8" s="17" t="s">
        <v>23</v>
      </c>
      <c r="B8" s="15">
        <v>0</v>
      </c>
      <c r="C8" s="38">
        <v>0</v>
      </c>
      <c r="D8" s="46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47">
        <v>0</v>
      </c>
    </row>
    <row r="9" spans="1:32" x14ac:dyDescent="0.2">
      <c r="A9" s="17" t="s">
        <v>7</v>
      </c>
      <c r="B9" s="15"/>
      <c r="C9" s="38"/>
      <c r="D9" s="48">
        <v>514437.4</v>
      </c>
      <c r="E9" s="18">
        <v>563550.30000000005</v>
      </c>
      <c r="F9" s="18">
        <v>684494.9</v>
      </c>
      <c r="G9" s="18">
        <v>685895.6</v>
      </c>
      <c r="H9" s="18">
        <v>649562.19999999995</v>
      </c>
      <c r="I9" s="18">
        <v>691878.40000000002</v>
      </c>
      <c r="J9" s="18">
        <v>688221.6</v>
      </c>
      <c r="K9" s="18">
        <v>519004.9</v>
      </c>
      <c r="L9" s="18">
        <v>534794.9</v>
      </c>
      <c r="M9" s="49">
        <v>611167.9</v>
      </c>
    </row>
    <row r="10" spans="1:32" x14ac:dyDescent="0.2">
      <c r="A10" s="17" t="s">
        <v>24</v>
      </c>
      <c r="B10" s="15"/>
      <c r="C10" s="38"/>
      <c r="D10" s="42">
        <v>328171.09999999998</v>
      </c>
      <c r="E10" s="11">
        <v>327949.2</v>
      </c>
      <c r="F10" s="11">
        <v>331081.2</v>
      </c>
      <c r="G10" s="11">
        <v>358708</v>
      </c>
      <c r="H10" s="11">
        <v>388611.6</v>
      </c>
      <c r="I10" s="11">
        <v>456682.8</v>
      </c>
      <c r="J10" s="11">
        <v>529492.5</v>
      </c>
      <c r="K10" s="11">
        <v>638992.4</v>
      </c>
      <c r="L10" s="11">
        <v>651226.69999999995</v>
      </c>
      <c r="M10" s="43">
        <v>602677.69999999995</v>
      </c>
    </row>
    <row r="11" spans="1:32" x14ac:dyDescent="0.2">
      <c r="A11" s="17" t="s">
        <v>30</v>
      </c>
      <c r="B11" s="15"/>
      <c r="C11" s="38"/>
      <c r="D11" s="48">
        <f>D7-D8-D9-D10-D13</f>
        <v>1355231.0999999999</v>
      </c>
      <c r="E11" s="18">
        <f t="shared" ref="E11:M11" si="6">E7-E8-E9-E10-E13</f>
        <v>1345900.5</v>
      </c>
      <c r="F11" s="18">
        <f t="shared" si="6"/>
        <v>1221823.9000000001</v>
      </c>
      <c r="G11" s="18">
        <f t="shared" si="6"/>
        <v>1192796.3999999999</v>
      </c>
      <c r="H11" s="18">
        <f t="shared" si="6"/>
        <v>1299216.2000000002</v>
      </c>
      <c r="I11" s="18">
        <f t="shared" si="6"/>
        <v>1298718.8</v>
      </c>
      <c r="J11" s="18">
        <f t="shared" si="6"/>
        <v>1248037.3199999996</v>
      </c>
      <c r="K11" s="18">
        <f t="shared" si="6"/>
        <v>1331219.1000000003</v>
      </c>
      <c r="L11" s="18">
        <f t="shared" si="6"/>
        <v>1036528.4000000001</v>
      </c>
      <c r="M11" s="49">
        <f t="shared" si="6"/>
        <v>1022564.4000000001</v>
      </c>
    </row>
    <row r="12" spans="1:32" x14ac:dyDescent="0.2">
      <c r="A12" s="17" t="s">
        <v>33</v>
      </c>
      <c r="B12" s="15"/>
      <c r="C12" s="38"/>
      <c r="D12" s="48">
        <f>SUM(D10:D11)</f>
        <v>1683402.1999999997</v>
      </c>
      <c r="E12" s="18">
        <f t="shared" ref="E12:M12" si="7">SUM(E10:E11)</f>
        <v>1673849.7</v>
      </c>
      <c r="F12" s="18">
        <f t="shared" si="7"/>
        <v>1552905.1</v>
      </c>
      <c r="G12" s="18">
        <f t="shared" si="7"/>
        <v>1551504.4</v>
      </c>
      <c r="H12" s="18">
        <f t="shared" si="7"/>
        <v>1687827.8000000003</v>
      </c>
      <c r="I12" s="18">
        <f t="shared" si="7"/>
        <v>1755401.6</v>
      </c>
      <c r="J12" s="18">
        <f t="shared" si="7"/>
        <v>1777529.8199999996</v>
      </c>
      <c r="K12" s="18">
        <f t="shared" si="7"/>
        <v>1970211.5000000005</v>
      </c>
      <c r="L12" s="18">
        <f t="shared" si="7"/>
        <v>1687755.1</v>
      </c>
      <c r="M12" s="49">
        <f t="shared" si="7"/>
        <v>1625242.1</v>
      </c>
    </row>
    <row r="13" spans="1:32" x14ac:dyDescent="0.2">
      <c r="A13" s="17" t="s">
        <v>22</v>
      </c>
      <c r="B13" s="15">
        <f>B2*0.006</f>
        <v>15321.6</v>
      </c>
      <c r="C13" s="38">
        <f t="shared" ref="C13:M13" si="8">C2*0.006</f>
        <v>13557.6</v>
      </c>
      <c r="D13" s="46">
        <f t="shared" si="8"/>
        <v>13320.24</v>
      </c>
      <c r="E13" s="15">
        <f t="shared" si="8"/>
        <v>13560</v>
      </c>
      <c r="F13" s="15">
        <f t="shared" si="8"/>
        <v>13560</v>
      </c>
      <c r="G13" s="15">
        <f t="shared" si="8"/>
        <v>13560</v>
      </c>
      <c r="H13" s="15">
        <f t="shared" si="8"/>
        <v>14166</v>
      </c>
      <c r="I13" s="15">
        <f t="shared" si="8"/>
        <v>14832</v>
      </c>
      <c r="J13" s="15">
        <f t="shared" si="8"/>
        <v>14943.948</v>
      </c>
      <c r="K13" s="15">
        <f t="shared" si="8"/>
        <v>15086.16</v>
      </c>
      <c r="L13" s="15">
        <f t="shared" si="8"/>
        <v>13470</v>
      </c>
      <c r="M13" s="47">
        <f t="shared" si="8"/>
        <v>13554</v>
      </c>
    </row>
    <row r="14" spans="1:32" s="9" customFormat="1" x14ac:dyDescent="0.2">
      <c r="A14" s="52" t="s">
        <v>73</v>
      </c>
      <c r="B14" s="13">
        <f>B8+B9+B12+B13</f>
        <v>15321.6</v>
      </c>
      <c r="C14" s="13">
        <f t="shared" ref="C14:E14" si="9">C8+C9+C12+C13</f>
        <v>13557.6</v>
      </c>
      <c r="D14" s="13">
        <f t="shared" si="9"/>
        <v>2211159.84</v>
      </c>
      <c r="E14" s="13">
        <f t="shared" si="9"/>
        <v>2250960</v>
      </c>
      <c r="F14" s="13">
        <f t="shared" ref="F14" si="10">F8+F9+F12+F13</f>
        <v>2250960</v>
      </c>
      <c r="G14" s="13">
        <f t="shared" ref="G14:H14" si="11">G8+G9+G12+G13</f>
        <v>2250960</v>
      </c>
      <c r="H14" s="13">
        <f t="shared" si="11"/>
        <v>2351556</v>
      </c>
      <c r="I14" s="13">
        <f t="shared" ref="I14" si="12">I8+I9+I12+I13</f>
        <v>2462112</v>
      </c>
      <c r="J14" s="13">
        <f t="shared" ref="J14:K14" si="13">J8+J9+J12+J13</f>
        <v>2480695.3679999993</v>
      </c>
      <c r="K14" s="13">
        <f t="shared" si="13"/>
        <v>2504302.5600000005</v>
      </c>
      <c r="L14" s="13">
        <f t="shared" ref="L14" si="14">L8+L9+L12+L13</f>
        <v>2236020</v>
      </c>
      <c r="M14" s="13">
        <f t="shared" ref="M14" si="15">M8+M9+M12+M13</f>
        <v>2249964</v>
      </c>
    </row>
    <row r="15" spans="1:32" x14ac:dyDescent="0.2">
      <c r="A15" s="19" t="s">
        <v>2</v>
      </c>
      <c r="B15" s="15"/>
      <c r="C15" s="38"/>
      <c r="D15" s="46">
        <f>D10</f>
        <v>328171.09999999998</v>
      </c>
      <c r="E15" s="15">
        <f t="shared" ref="E15:M15" si="16">E10</f>
        <v>327949.2</v>
      </c>
      <c r="F15" s="15">
        <f t="shared" si="16"/>
        <v>331081.2</v>
      </c>
      <c r="G15" s="15">
        <f t="shared" si="16"/>
        <v>358708</v>
      </c>
      <c r="H15" s="15">
        <f t="shared" si="16"/>
        <v>388611.6</v>
      </c>
      <c r="I15" s="15">
        <f t="shared" si="16"/>
        <v>456682.8</v>
      </c>
      <c r="J15" s="15">
        <f t="shared" si="16"/>
        <v>529492.5</v>
      </c>
      <c r="K15" s="15">
        <f t="shared" si="16"/>
        <v>638992.4</v>
      </c>
      <c r="L15" s="15">
        <f t="shared" si="16"/>
        <v>651226.69999999995</v>
      </c>
      <c r="M15" s="47">
        <f t="shared" si="16"/>
        <v>602677.69999999995</v>
      </c>
    </row>
    <row r="16" spans="1:32" x14ac:dyDescent="0.2">
      <c r="A16" s="19" t="s">
        <v>3</v>
      </c>
      <c r="B16" s="15"/>
      <c r="C16" s="38"/>
      <c r="D16" s="46">
        <f>D11</f>
        <v>1355231.0999999999</v>
      </c>
      <c r="E16" s="15">
        <f t="shared" ref="E16:M16" si="17">E11</f>
        <v>1345900.5</v>
      </c>
      <c r="F16" s="15">
        <f t="shared" si="17"/>
        <v>1221823.9000000001</v>
      </c>
      <c r="G16" s="15">
        <f t="shared" si="17"/>
        <v>1192796.3999999999</v>
      </c>
      <c r="H16" s="15">
        <f t="shared" si="17"/>
        <v>1299216.2000000002</v>
      </c>
      <c r="I16" s="15">
        <f t="shared" si="17"/>
        <v>1298718.8</v>
      </c>
      <c r="J16" s="15">
        <f t="shared" si="17"/>
        <v>1248037.3199999996</v>
      </c>
      <c r="K16" s="15">
        <f t="shared" si="17"/>
        <v>1331219.1000000003</v>
      </c>
      <c r="L16" s="15">
        <f t="shared" si="17"/>
        <v>1036528.4000000001</v>
      </c>
      <c r="M16" s="47">
        <f t="shared" si="17"/>
        <v>1022564.4000000001</v>
      </c>
    </row>
    <row r="17" spans="1:14" s="9" customFormat="1" x14ac:dyDescent="0.2">
      <c r="A17" s="53" t="s">
        <v>73</v>
      </c>
      <c r="B17" s="13"/>
      <c r="C17" s="37"/>
      <c r="D17" s="44">
        <f>SUM(D15:D16)</f>
        <v>1683402.1999999997</v>
      </c>
      <c r="E17" s="44">
        <f t="shared" ref="E17:M17" si="18">SUM(E15:E16)</f>
        <v>1673849.7</v>
      </c>
      <c r="F17" s="44">
        <f t="shared" si="18"/>
        <v>1552905.1</v>
      </c>
      <c r="G17" s="44">
        <f t="shared" si="18"/>
        <v>1551504.4</v>
      </c>
      <c r="H17" s="44">
        <f t="shared" si="18"/>
        <v>1687827.8000000003</v>
      </c>
      <c r="I17" s="44">
        <f t="shared" si="18"/>
        <v>1755401.6</v>
      </c>
      <c r="J17" s="44">
        <f t="shared" si="18"/>
        <v>1777529.8199999996</v>
      </c>
      <c r="K17" s="44">
        <f t="shared" si="18"/>
        <v>1970211.5000000005</v>
      </c>
      <c r="L17" s="44">
        <f t="shared" si="18"/>
        <v>1687755.1</v>
      </c>
      <c r="M17" s="44">
        <f t="shared" si="18"/>
        <v>1625242.1</v>
      </c>
    </row>
    <row r="18" spans="1:14" x14ac:dyDescent="0.2">
      <c r="A18" s="20" t="s">
        <v>25</v>
      </c>
      <c r="B18" s="15">
        <v>0</v>
      </c>
      <c r="C18" s="38">
        <v>0</v>
      </c>
      <c r="D18" s="46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47">
        <v>0</v>
      </c>
    </row>
    <row r="19" spans="1:14" x14ac:dyDescent="0.2">
      <c r="A19" s="20" t="s">
        <v>26</v>
      </c>
      <c r="B19" s="15"/>
      <c r="C19" s="38"/>
      <c r="D19" s="42">
        <v>327751.40000000002</v>
      </c>
      <c r="E19" s="11">
        <v>327590.59999999998</v>
      </c>
      <c r="F19" s="11">
        <v>330731</v>
      </c>
      <c r="G19" s="11">
        <v>358467.4</v>
      </c>
      <c r="H19" s="11">
        <v>384847.8</v>
      </c>
      <c r="I19" s="11">
        <v>449437.4</v>
      </c>
      <c r="J19" s="11">
        <v>486254.1</v>
      </c>
      <c r="K19" s="11">
        <v>592783</v>
      </c>
      <c r="L19" s="11">
        <v>618750.19999999995</v>
      </c>
      <c r="M19" s="43">
        <v>575285.5</v>
      </c>
      <c r="N19" s="11"/>
    </row>
    <row r="20" spans="1:14" x14ac:dyDescent="0.2">
      <c r="A20" s="20" t="s">
        <v>27</v>
      </c>
      <c r="B20" s="15"/>
      <c r="C20" s="38"/>
      <c r="D20" s="46">
        <f>D10-D19</f>
        <v>419.69999999995343</v>
      </c>
      <c r="E20" s="15">
        <f t="shared" ref="E20:M20" si="19">E10-E19</f>
        <v>358.60000000003492</v>
      </c>
      <c r="F20" s="15">
        <f t="shared" si="19"/>
        <v>350.20000000001164</v>
      </c>
      <c r="G20" s="15">
        <f t="shared" si="19"/>
        <v>240.59999999997672</v>
      </c>
      <c r="H20" s="15">
        <f t="shared" si="19"/>
        <v>3763.7999999999884</v>
      </c>
      <c r="I20" s="15">
        <f t="shared" si="19"/>
        <v>7245.3999999999651</v>
      </c>
      <c r="J20" s="15">
        <f t="shared" si="19"/>
        <v>43238.400000000023</v>
      </c>
      <c r="K20" s="15">
        <f t="shared" si="19"/>
        <v>46209.400000000023</v>
      </c>
      <c r="L20" s="15">
        <f t="shared" si="19"/>
        <v>32476.5</v>
      </c>
      <c r="M20" s="47">
        <f t="shared" si="19"/>
        <v>27392.199999999953</v>
      </c>
    </row>
    <row r="21" spans="1:14" s="9" customFormat="1" x14ac:dyDescent="0.2">
      <c r="A21" s="54" t="s">
        <v>73</v>
      </c>
      <c r="B21" s="13">
        <f>SUM(B18:B20)</f>
        <v>0</v>
      </c>
      <c r="C21" s="13">
        <f t="shared" ref="C21:M21" si="20">SUM(C18:C20)</f>
        <v>0</v>
      </c>
      <c r="D21" s="13">
        <f t="shared" si="20"/>
        <v>328171.09999999998</v>
      </c>
      <c r="E21" s="13">
        <f t="shared" si="20"/>
        <v>327949.2</v>
      </c>
      <c r="F21" s="13">
        <f t="shared" si="20"/>
        <v>331081.2</v>
      </c>
      <c r="G21" s="13">
        <f t="shared" si="20"/>
        <v>358708</v>
      </c>
      <c r="H21" s="13">
        <f t="shared" si="20"/>
        <v>388611.6</v>
      </c>
      <c r="I21" s="13">
        <f t="shared" si="20"/>
        <v>456682.8</v>
      </c>
      <c r="J21" s="13">
        <f t="shared" si="20"/>
        <v>529492.5</v>
      </c>
      <c r="K21" s="13">
        <f t="shared" si="20"/>
        <v>638992.4</v>
      </c>
      <c r="L21" s="13">
        <f t="shared" si="20"/>
        <v>651226.69999999995</v>
      </c>
      <c r="M21" s="13">
        <f t="shared" si="20"/>
        <v>602677.69999999995</v>
      </c>
    </row>
    <row r="22" spans="1:14" x14ac:dyDescent="0.2">
      <c r="A22" s="21" t="s">
        <v>4</v>
      </c>
      <c r="B22" s="15"/>
      <c r="C22" s="15"/>
      <c r="D22" s="15">
        <f>D25*Sheet6!G3</f>
        <v>189535.55057962798</v>
      </c>
      <c r="E22" s="15">
        <f>E25*Sheet6!H3</f>
        <v>206554.54830521901</v>
      </c>
      <c r="F22" s="15">
        <f>F25*Sheet6!I3</f>
        <v>160780.45610521748</v>
      </c>
      <c r="G22" s="15">
        <f>G25*Sheet6!J3</f>
        <v>169807.20778594405</v>
      </c>
      <c r="H22" s="15">
        <f>H25*Sheet6!K3</f>
        <v>211090.58711641</v>
      </c>
      <c r="I22" s="15">
        <f>I25*Sheet6!L3</f>
        <v>243355.57422722096</v>
      </c>
      <c r="J22" s="15">
        <f>J25*Sheet6!M3</f>
        <v>291960.22544685227</v>
      </c>
      <c r="K22" s="15">
        <f>K25*Sheet6!N3</f>
        <v>328100.31344254222</v>
      </c>
      <c r="L22" s="15">
        <f>L25*Sheet6!O3</f>
        <v>246077.2468112763</v>
      </c>
      <c r="M22" s="15">
        <f>M25*Sheet6!P3</f>
        <v>233336.18805000008</v>
      </c>
    </row>
    <row r="23" spans="1:14" x14ac:dyDescent="0.2">
      <c r="A23" s="21" t="s">
        <v>29</v>
      </c>
      <c r="B23" s="15"/>
      <c r="C23" s="15"/>
      <c r="D23" s="15">
        <f>Sheet6!F2*'absolute - all packaging'!D25</f>
        <v>924826.49524658453</v>
      </c>
      <c r="E23" s="15">
        <f>Sheet6!G2*'absolute - all packaging'!E25</f>
        <v>902312.53209179069</v>
      </c>
      <c r="F23" s="15">
        <f>Sheet6!H2*'absolute - all packaging'!F25</f>
        <v>630953.55026826065</v>
      </c>
      <c r="G23" s="15">
        <f>Sheet6!I2*'absolute - all packaging'!G25</f>
        <v>595955.47127619036</v>
      </c>
      <c r="H23" s="15">
        <f>Sheet6!J2*'absolute - all packaging'!H25</f>
        <v>665120.38036008866</v>
      </c>
      <c r="I23" s="15">
        <f>Sheet6!K2*'absolute - all packaging'!I25</f>
        <v>685888.89553527033</v>
      </c>
      <c r="J23" s="15">
        <f>Sheet6!L2*'absolute - all packaging'!J25</f>
        <v>738075.39371578477</v>
      </c>
      <c r="K23" s="15">
        <f>Sheet6!M2*'absolute - all packaging'!K25</f>
        <v>799127.48822753003</v>
      </c>
      <c r="L23" s="15">
        <f>Sheet6!N2*'absolute - all packaging'!L25</f>
        <v>593763.26112609147</v>
      </c>
      <c r="M23" s="15">
        <f>Sheet6!O2*'absolute - all packaging'!M25</f>
        <v>568396.32217677985</v>
      </c>
    </row>
    <row r="24" spans="1:14" x14ac:dyDescent="0.2">
      <c r="A24" s="21" t="s">
        <v>28</v>
      </c>
      <c r="B24" s="15"/>
      <c r="C24" s="15"/>
      <c r="D24" s="18">
        <v>255660.755</v>
      </c>
      <c r="E24" s="18">
        <v>255660.755</v>
      </c>
      <c r="F24" s="18">
        <v>443389.86</v>
      </c>
      <c r="G24" s="18">
        <v>441708.67499999999</v>
      </c>
      <c r="H24" s="18">
        <v>439796.8</v>
      </c>
      <c r="I24" s="18">
        <v>389510.06</v>
      </c>
      <c r="J24" s="18">
        <v>240210.61999999997</v>
      </c>
      <c r="K24" s="18">
        <v>206174.06999999998</v>
      </c>
      <c r="L24" s="18">
        <v>198314.16499999998</v>
      </c>
      <c r="M24" s="18">
        <v>217956.85500000001</v>
      </c>
      <c r="N24" s="11"/>
    </row>
    <row r="25" spans="1:14" x14ac:dyDescent="0.2">
      <c r="A25" s="21" t="s">
        <v>34</v>
      </c>
      <c r="B25" s="15"/>
      <c r="C25" s="15"/>
      <c r="D25" s="15">
        <f t="shared" ref="D25:M25" si="21">D16-D24</f>
        <v>1099570.3449999997</v>
      </c>
      <c r="E25" s="15">
        <f t="shared" si="21"/>
        <v>1090239.7450000001</v>
      </c>
      <c r="F25" s="15">
        <f t="shared" si="21"/>
        <v>778434.04000000015</v>
      </c>
      <c r="G25" s="15">
        <f t="shared" si="21"/>
        <v>751087.72499999986</v>
      </c>
      <c r="H25" s="15">
        <f t="shared" si="21"/>
        <v>859419.40000000014</v>
      </c>
      <c r="I25" s="15">
        <f t="shared" si="21"/>
        <v>909208.74</v>
      </c>
      <c r="J25" s="15">
        <f t="shared" si="21"/>
        <v>1007826.6999999996</v>
      </c>
      <c r="K25" s="15">
        <f t="shared" si="21"/>
        <v>1125045.0300000003</v>
      </c>
      <c r="L25" s="15">
        <f t="shared" si="21"/>
        <v>838214.2350000001</v>
      </c>
      <c r="M25" s="15">
        <f t="shared" si="21"/>
        <v>804607.54500000016</v>
      </c>
    </row>
    <row r="26" spans="1:14" x14ac:dyDescent="0.2">
      <c r="A26" s="55" t="s">
        <v>73</v>
      </c>
      <c r="B26" s="15"/>
      <c r="C26" s="15"/>
      <c r="D26" s="15">
        <f>SUM(D22:D24)</f>
        <v>1370022.8008262124</v>
      </c>
      <c r="E26" s="15">
        <f>SUM(E22:E24)</f>
        <v>1364527.8353970097</v>
      </c>
      <c r="F26" s="15">
        <f t="shared" ref="F26:M26" si="22">SUM(F22:F24)</f>
        <v>1235123.866373478</v>
      </c>
      <c r="G26" s="15">
        <f t="shared" si="22"/>
        <v>1207471.3540621344</v>
      </c>
      <c r="H26" s="15">
        <f t="shared" si="22"/>
        <v>1316007.7674764986</v>
      </c>
      <c r="I26" s="15">
        <f t="shared" si="22"/>
        <v>1318754.5297624914</v>
      </c>
      <c r="J26" s="15">
        <f t="shared" si="22"/>
        <v>1270246.2391626369</v>
      </c>
      <c r="K26" s="15">
        <f t="shared" si="22"/>
        <v>1333401.8716700722</v>
      </c>
      <c r="L26" s="15">
        <f t="shared" si="22"/>
        <v>1038154.6729373678</v>
      </c>
      <c r="M26" s="15">
        <f t="shared" si="22"/>
        <v>1019689.3652267799</v>
      </c>
    </row>
    <row r="27" spans="1:14" x14ac:dyDescent="0.2">
      <c r="C27" s="10"/>
      <c r="D27" s="11"/>
      <c r="E27" s="11"/>
      <c r="F27" s="11"/>
      <c r="G27" s="11"/>
    </row>
    <row r="28" spans="1:14" x14ac:dyDescent="0.2">
      <c r="B28" s="10"/>
      <c r="C28" s="10"/>
      <c r="D28" s="11"/>
      <c r="E28" s="11"/>
      <c r="F28" s="11"/>
      <c r="G28" s="11"/>
      <c r="H28" s="11"/>
    </row>
    <row r="29" spans="1:14" x14ac:dyDescent="0.2">
      <c r="B29" s="10"/>
      <c r="C29" s="10"/>
      <c r="D29" s="11"/>
      <c r="E29" s="11"/>
      <c r="F29" s="11"/>
      <c r="G29" s="11"/>
      <c r="H29" s="11"/>
    </row>
    <row r="30" spans="1:14" x14ac:dyDescent="0.2"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</row>
    <row r="31" spans="1:14" x14ac:dyDescent="0.2"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</row>
    <row r="32" spans="1:14" x14ac:dyDescent="0.2"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</row>
    <row r="33" spans="2:13" x14ac:dyDescent="0.2"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</row>
    <row r="34" spans="2:13" x14ac:dyDescent="0.2"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</row>
    <row r="35" spans="2:13" x14ac:dyDescent="0.2">
      <c r="B35" s="35">
        <f>C35</f>
        <v>0.39638683679514181</v>
      </c>
      <c r="C35" s="35">
        <f>D35</f>
        <v>0.39638683679514181</v>
      </c>
      <c r="D35" s="34">
        <v>0.39638683679514181</v>
      </c>
      <c r="E35" s="34">
        <f>SUM(D35+F35)/2</f>
        <v>0.40185334133273809</v>
      </c>
      <c r="F35" s="34">
        <v>0.40731984587033432</v>
      </c>
      <c r="G35" s="34">
        <f>SUM(F35+H35)/2</f>
        <v>0.39099301695650557</v>
      </c>
      <c r="H35" s="34">
        <v>0.37466618804267687</v>
      </c>
      <c r="I35" s="34">
        <f>SUM(H35+J35)/2</f>
        <v>0.40104902554150945</v>
      </c>
      <c r="J35" s="34">
        <v>0.42743186304034197</v>
      </c>
      <c r="K35" s="34">
        <f>SUM(J35+L35)/2</f>
        <v>0.41914305893657361</v>
      </c>
      <c r="L35" s="34">
        <v>0.41085425483280524</v>
      </c>
      <c r="M35" s="23">
        <f>L35</f>
        <v>0.41085425483280524</v>
      </c>
    </row>
    <row r="36" spans="2:13" x14ac:dyDescent="0.2">
      <c r="B36" s="36">
        <f t="shared" ref="B36:C36" si="23">1-B35</f>
        <v>0.60361316320485825</v>
      </c>
      <c r="C36" s="36">
        <f t="shared" si="23"/>
        <v>0.60361316320485825</v>
      </c>
      <c r="D36" s="36">
        <f>1-D35</f>
        <v>0.60361316320485825</v>
      </c>
      <c r="E36" s="36">
        <f t="shared" ref="E36:L36" si="24">1-E35</f>
        <v>0.59814665866726191</v>
      </c>
      <c r="F36" s="36">
        <f t="shared" si="24"/>
        <v>0.59268015412966568</v>
      </c>
      <c r="G36" s="36">
        <f t="shared" si="24"/>
        <v>0.60900698304349443</v>
      </c>
      <c r="H36" s="36">
        <f t="shared" si="24"/>
        <v>0.62533381195732307</v>
      </c>
      <c r="I36" s="36">
        <f t="shared" si="24"/>
        <v>0.59895097445849055</v>
      </c>
      <c r="J36" s="36">
        <f t="shared" si="24"/>
        <v>0.57256813695965803</v>
      </c>
      <c r="K36" s="36">
        <f t="shared" si="24"/>
        <v>0.58085694106342634</v>
      </c>
      <c r="L36" s="36">
        <f t="shared" si="24"/>
        <v>0.58914574516719476</v>
      </c>
      <c r="M36" s="23">
        <f>L36</f>
        <v>0.58914574516719476</v>
      </c>
    </row>
    <row r="37" spans="2:13" x14ac:dyDescent="0.2"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</row>
    <row r="38" spans="2:13" x14ac:dyDescent="0.2">
      <c r="C38" s="10"/>
      <c r="D38" s="10"/>
      <c r="E38" s="11"/>
      <c r="F38" s="11"/>
      <c r="G38" s="11"/>
      <c r="H38" s="11"/>
      <c r="I38" s="11"/>
      <c r="J38" s="11"/>
      <c r="K38" s="11"/>
      <c r="L38" s="11"/>
    </row>
    <row r="39" spans="2:13" x14ac:dyDescent="0.2">
      <c r="C39" s="10"/>
      <c r="D39" s="10"/>
      <c r="E39" s="11"/>
      <c r="F39" s="11"/>
      <c r="G39" s="11"/>
      <c r="H39" s="11"/>
      <c r="I39" s="11"/>
      <c r="J39" s="11"/>
      <c r="K39" s="11"/>
      <c r="L39" s="11"/>
    </row>
    <row r="40" spans="2:13" x14ac:dyDescent="0.2">
      <c r="C40" s="10"/>
      <c r="D40" s="10"/>
      <c r="E40" s="11"/>
      <c r="F40" s="11"/>
      <c r="G40" s="11"/>
      <c r="H40" s="11"/>
      <c r="I40" s="11"/>
      <c r="J40" s="11"/>
      <c r="K40" s="11"/>
      <c r="L40" s="11"/>
    </row>
    <row r="41" spans="2:13" x14ac:dyDescent="0.2">
      <c r="D41" s="10"/>
      <c r="E41" s="11"/>
      <c r="F41" s="11"/>
      <c r="G41" s="11"/>
      <c r="H41" s="11"/>
      <c r="I41" s="11"/>
      <c r="J41" s="11"/>
      <c r="K41" s="11"/>
      <c r="L41" s="11"/>
    </row>
    <row r="42" spans="2:13" x14ac:dyDescent="0.2">
      <c r="D42" s="10"/>
      <c r="E42" s="11"/>
      <c r="F42" s="11"/>
      <c r="G42" s="11"/>
      <c r="H42" s="11"/>
      <c r="I42" s="11"/>
      <c r="J42" s="11"/>
      <c r="K42" s="11"/>
      <c r="L42" s="11"/>
    </row>
    <row r="43" spans="2:13" x14ac:dyDescent="0.2">
      <c r="D43" s="10"/>
      <c r="E43" s="11"/>
      <c r="F43" s="11"/>
      <c r="G43" s="11"/>
      <c r="H43" s="11"/>
      <c r="I43" s="11"/>
      <c r="J43" s="11"/>
      <c r="K43" s="11"/>
      <c r="L43" s="11"/>
    </row>
    <row r="44" spans="2:13" x14ac:dyDescent="0.2">
      <c r="D44" s="10"/>
      <c r="E44" s="11"/>
      <c r="F44" s="11"/>
      <c r="G44" s="11"/>
      <c r="H44" s="11"/>
      <c r="I44" s="11"/>
      <c r="J44" s="11"/>
      <c r="K44" s="11"/>
      <c r="L44" s="11"/>
    </row>
    <row r="45" spans="2:13" x14ac:dyDescent="0.2">
      <c r="D45" s="10"/>
      <c r="E45" s="11"/>
      <c r="F45" s="11"/>
      <c r="G45" s="11"/>
      <c r="H45" s="11"/>
      <c r="I45" s="11"/>
      <c r="J45" s="11"/>
      <c r="K45" s="11"/>
      <c r="L45" s="11"/>
    </row>
    <row r="46" spans="2:13" x14ac:dyDescent="0.2">
      <c r="D46" s="10"/>
      <c r="E46" s="11"/>
      <c r="F46" s="11"/>
      <c r="G46" s="11"/>
      <c r="H46" s="11"/>
      <c r="I46" s="11"/>
      <c r="J46" s="11"/>
      <c r="K46" s="11"/>
      <c r="L46" s="11"/>
    </row>
    <row r="47" spans="2:13" x14ac:dyDescent="0.2">
      <c r="D47" s="10"/>
      <c r="E47" s="11"/>
      <c r="F47" s="11"/>
      <c r="G47" s="11"/>
      <c r="H47" s="11"/>
      <c r="I47" s="11"/>
      <c r="J47" s="11"/>
      <c r="K47" s="11"/>
      <c r="L47" s="11"/>
    </row>
    <row r="48" spans="2:13" x14ac:dyDescent="0.2">
      <c r="D48" s="10"/>
      <c r="E48" s="11"/>
      <c r="F48" s="11"/>
      <c r="G48" s="11"/>
      <c r="H48" s="11"/>
      <c r="I48" s="11"/>
      <c r="J48" s="11"/>
      <c r="K48" s="11"/>
      <c r="L48" s="11"/>
    </row>
    <row r="49" spans="4:12" x14ac:dyDescent="0.2">
      <c r="D49" s="10"/>
      <c r="E49" s="11"/>
      <c r="F49" s="11"/>
      <c r="G49" s="11"/>
      <c r="H49" s="11"/>
      <c r="I49" s="11"/>
      <c r="J49" s="11"/>
      <c r="K49" s="11"/>
      <c r="L49" s="11"/>
    </row>
    <row r="50" spans="4:12" x14ac:dyDescent="0.2">
      <c r="D50" s="10"/>
      <c r="E50" s="11"/>
      <c r="F50" s="11"/>
      <c r="G50" s="11"/>
      <c r="H50" s="11"/>
      <c r="I50" s="11"/>
      <c r="J50" s="11"/>
      <c r="K50" s="11"/>
      <c r="L50" s="11"/>
    </row>
    <row r="51" spans="4:12" x14ac:dyDescent="0.2">
      <c r="D51" s="10"/>
      <c r="E51" s="11"/>
      <c r="F51" s="11"/>
      <c r="G51" s="11"/>
      <c r="H51" s="11"/>
      <c r="I51" s="11"/>
      <c r="J51" s="11"/>
      <c r="K51" s="11"/>
      <c r="L51" s="11"/>
    </row>
    <row r="52" spans="4:12" x14ac:dyDescent="0.2">
      <c r="D52" s="10"/>
      <c r="E52" s="11"/>
      <c r="F52" s="11"/>
      <c r="G52" s="11"/>
      <c r="H52" s="11"/>
      <c r="I52" s="11"/>
      <c r="J52" s="11"/>
      <c r="K52" s="11"/>
      <c r="L52" s="11"/>
    </row>
    <row r="53" spans="4:12" x14ac:dyDescent="0.2">
      <c r="D53" s="10"/>
      <c r="E53" s="11"/>
      <c r="F53" s="11"/>
      <c r="G53" s="11"/>
      <c r="H53" s="11"/>
      <c r="I53" s="11"/>
      <c r="J53" s="11"/>
      <c r="K53" s="11"/>
      <c r="L53" s="11"/>
    </row>
    <row r="54" spans="4:12" x14ac:dyDescent="0.2">
      <c r="D54" s="10"/>
      <c r="E54" s="11"/>
      <c r="F54" s="11"/>
      <c r="G54" s="11"/>
      <c r="H54" s="11"/>
      <c r="I54" s="11"/>
      <c r="J54" s="11"/>
      <c r="K54" s="11"/>
      <c r="L54" s="11"/>
    </row>
    <row r="55" spans="4:12" x14ac:dyDescent="0.2">
      <c r="D55" s="10"/>
      <c r="E55" s="11"/>
      <c r="F55" s="11"/>
      <c r="G55" s="11"/>
      <c r="H55" s="11"/>
      <c r="I55" s="11"/>
      <c r="J55" s="11"/>
      <c r="K55" s="11"/>
      <c r="L55" s="11"/>
    </row>
    <row r="56" spans="4:12" x14ac:dyDescent="0.2">
      <c r="D56" s="10"/>
      <c r="E56" s="11"/>
      <c r="F56" s="11"/>
      <c r="G56" s="11"/>
      <c r="H56" s="11"/>
      <c r="I56" s="11"/>
      <c r="J56" s="11"/>
      <c r="K56" s="11"/>
      <c r="L56" s="11"/>
    </row>
    <row r="57" spans="4:12" x14ac:dyDescent="0.2">
      <c r="D57" s="10"/>
      <c r="E57" s="11"/>
      <c r="F57" s="11"/>
      <c r="G57" s="11"/>
      <c r="H57" s="11"/>
      <c r="I57" s="11"/>
      <c r="J57" s="11"/>
      <c r="K57" s="11"/>
      <c r="L57" s="11"/>
    </row>
    <row r="58" spans="4:12" x14ac:dyDescent="0.2">
      <c r="D58" s="10"/>
      <c r="E58" s="11"/>
      <c r="F58" s="11"/>
      <c r="G58" s="11"/>
      <c r="H58" s="11"/>
      <c r="I58" s="11"/>
      <c r="J58" s="11"/>
      <c r="K58" s="11"/>
      <c r="L58" s="11"/>
    </row>
    <row r="59" spans="4:12" x14ac:dyDescent="0.2">
      <c r="D59" s="10"/>
      <c r="E59" s="11"/>
      <c r="F59" s="11"/>
      <c r="G59" s="11"/>
      <c r="H59" s="11"/>
      <c r="I59" s="11"/>
      <c r="J59" s="11"/>
      <c r="K59" s="11"/>
      <c r="L59" s="11"/>
    </row>
    <row r="60" spans="4:12" x14ac:dyDescent="0.2">
      <c r="D60" s="10"/>
      <c r="E60" s="11"/>
      <c r="F60" s="11"/>
      <c r="G60" s="11"/>
      <c r="H60" s="11"/>
      <c r="I60" s="11"/>
      <c r="J60" s="11"/>
      <c r="K60" s="11"/>
      <c r="L60" s="11"/>
    </row>
    <row r="61" spans="4:12" x14ac:dyDescent="0.2">
      <c r="D61" s="10"/>
      <c r="E61" s="11"/>
      <c r="F61" s="11"/>
      <c r="G61" s="11"/>
      <c r="H61" s="11"/>
      <c r="I61" s="11"/>
      <c r="J61" s="11"/>
      <c r="K61" s="11"/>
      <c r="L61" s="11"/>
    </row>
    <row r="62" spans="4:12" x14ac:dyDescent="0.2">
      <c r="D62" s="10"/>
      <c r="E62" s="11"/>
      <c r="F62" s="11"/>
      <c r="G62" s="11"/>
      <c r="H62" s="11"/>
      <c r="I62" s="11"/>
      <c r="J62" s="11"/>
      <c r="K62" s="11"/>
      <c r="L62" s="11"/>
    </row>
    <row r="63" spans="4:12" x14ac:dyDescent="0.2">
      <c r="D63" s="10"/>
      <c r="E63" s="11"/>
      <c r="F63" s="11"/>
      <c r="G63" s="11"/>
      <c r="H63" s="11"/>
      <c r="I63" s="11"/>
      <c r="J63" s="11"/>
      <c r="K63" s="11"/>
      <c r="L63" s="11"/>
    </row>
    <row r="64" spans="4:12" x14ac:dyDescent="0.2">
      <c r="D64" s="10"/>
      <c r="E64" s="11"/>
      <c r="F64" s="11"/>
      <c r="G64" s="11"/>
      <c r="H64" s="11"/>
      <c r="I64" s="11"/>
      <c r="J64" s="11"/>
      <c r="K64" s="11"/>
      <c r="L64" s="1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E6E1-7B2C-244F-9C6B-84EC0AC71BB0}">
  <dimension ref="A1:AF17"/>
  <sheetViews>
    <sheetView tabSelected="1" workbookViewId="0">
      <selection activeCell="E28" sqref="E28"/>
    </sheetView>
  </sheetViews>
  <sheetFormatPr baseColWidth="10" defaultRowHeight="16" x14ac:dyDescent="0.2"/>
  <cols>
    <col min="1" max="1" width="24.33203125" customWidth="1"/>
    <col min="2" max="2" width="10.33203125" customWidth="1"/>
    <col min="3" max="3" width="7.1640625" customWidth="1"/>
  </cols>
  <sheetData>
    <row r="1" spans="1:32" x14ac:dyDescent="0.2">
      <c r="A1" s="1" t="s">
        <v>0</v>
      </c>
      <c r="B1" s="2">
        <v>2012</v>
      </c>
      <c r="C1" s="2">
        <v>2013</v>
      </c>
      <c r="D1" s="9">
        <v>2014</v>
      </c>
      <c r="E1" s="9">
        <v>2015</v>
      </c>
      <c r="F1" s="9">
        <v>2016</v>
      </c>
      <c r="G1" s="9">
        <v>2017</v>
      </c>
      <c r="H1" s="9">
        <v>2018</v>
      </c>
      <c r="I1" s="9">
        <v>2019</v>
      </c>
      <c r="J1" s="9">
        <v>2020</v>
      </c>
      <c r="K1" s="9">
        <v>2021</v>
      </c>
      <c r="L1" s="9">
        <v>2022</v>
      </c>
      <c r="M1" s="9">
        <v>2023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">
      <c r="A2" s="3" t="s">
        <v>6</v>
      </c>
      <c r="B2" s="56">
        <v>4.0000000000000001E-3</v>
      </c>
      <c r="C2" s="56">
        <v>4.0000000000000001E-3</v>
      </c>
      <c r="D2" s="50">
        <f>'absolute - all packaging'!B5/'absolute - all packaging'!B2</f>
        <v>4.0000000000000001E-3</v>
      </c>
      <c r="E2" s="50">
        <f>'absolute - all packaging'!C5/'absolute - all packaging'!C2</f>
        <v>4.0000000000000001E-3</v>
      </c>
      <c r="F2" s="50">
        <f>'absolute - all packaging'!D5/'absolute - all packaging'!D2</f>
        <v>4.0000000000000001E-3</v>
      </c>
      <c r="G2" s="50">
        <f>'absolute - all packaging'!E5/'absolute - all packaging'!E2</f>
        <v>4.0000000000000001E-3</v>
      </c>
      <c r="H2" s="50">
        <f>'absolute - all packaging'!F5/'absolute - all packaging'!F2</f>
        <v>4.0000000000000001E-3</v>
      </c>
      <c r="I2" s="50">
        <f>'absolute - all packaging'!G5/'absolute - all packaging'!G2</f>
        <v>4.0000000000000001E-3</v>
      </c>
      <c r="J2" s="50">
        <f>'absolute - all packaging'!H5/'absolute - all packaging'!H2</f>
        <v>4.0000000000000001E-3</v>
      </c>
      <c r="K2" s="50">
        <f>'absolute - all packaging'!I5/'absolute - all packaging'!I2</f>
        <v>4.0000000000000001E-3</v>
      </c>
      <c r="L2" s="50">
        <f>'absolute - all packaging'!J5/'absolute - all packaging'!J2</f>
        <v>4.0000000000000001E-3</v>
      </c>
      <c r="M2" s="50">
        <f>'absolute - all packaging'!K5/'absolute - all packaging'!K2</f>
        <v>4.0000000000000001E-3</v>
      </c>
    </row>
    <row r="3" spans="1:32" x14ac:dyDescent="0.2">
      <c r="A3" s="4" t="s">
        <v>8</v>
      </c>
      <c r="B3" s="50">
        <v>0</v>
      </c>
      <c r="C3" s="50">
        <v>0</v>
      </c>
      <c r="D3" s="50">
        <f>'absolute - all packaging'!B6/'absolute - all packaging'!B2</f>
        <v>0</v>
      </c>
      <c r="E3" s="50">
        <f>'absolute - all packaging'!C6/'absolute - all packaging'!C2</f>
        <v>0</v>
      </c>
      <c r="F3" s="50">
        <f>'absolute - all packaging'!D6/'absolute - all packaging'!D2</f>
        <v>0</v>
      </c>
      <c r="G3" s="50">
        <f>'absolute - all packaging'!E6/'absolute - all packaging'!E2</f>
        <v>0</v>
      </c>
      <c r="H3" s="50">
        <f>'absolute - all packaging'!F6/'absolute - all packaging'!F2</f>
        <v>0</v>
      </c>
      <c r="I3" s="50">
        <f>'absolute - all packaging'!G6/'absolute - all packaging'!G2</f>
        <v>0</v>
      </c>
      <c r="J3" s="50">
        <f>'absolute - all packaging'!H6/'absolute - all packaging'!H2</f>
        <v>0</v>
      </c>
      <c r="K3" s="50">
        <f>'absolute - all packaging'!I6/'absolute - all packaging'!I2</f>
        <v>0</v>
      </c>
      <c r="L3" s="50">
        <f>'absolute - all packaging'!J6/'absolute - all packaging'!J2</f>
        <v>0</v>
      </c>
      <c r="M3" s="50">
        <f>'absolute - all packaging'!K6/'absolute - all packaging'!K2</f>
        <v>0</v>
      </c>
    </row>
    <row r="4" spans="1:32" x14ac:dyDescent="0.2">
      <c r="A4" s="4" t="s">
        <v>9</v>
      </c>
      <c r="B4" s="50">
        <v>0.60119871055203877</v>
      </c>
      <c r="C4" s="50">
        <v>0.60119871055203877</v>
      </c>
      <c r="D4" s="50">
        <f>'absolute - all packaging'!B4/'absolute - all packaging'!B2</f>
        <v>0.60119871055203877</v>
      </c>
      <c r="E4" s="50">
        <f>'absolute - all packaging'!C4/'absolute - all packaging'!C2</f>
        <v>0.60119871055203888</v>
      </c>
      <c r="F4" s="50">
        <f>'absolute - all packaging'!D4/'absolute - all packaging'!D2</f>
        <v>0.60119871055203877</v>
      </c>
      <c r="G4" s="50">
        <f>'absolute - all packaging'!E4/'absolute - all packaging'!E2</f>
        <v>0.5957540720325929</v>
      </c>
      <c r="H4" s="50">
        <f>'absolute - all packaging'!F4/'absolute - all packaging'!F2</f>
        <v>0.59030943351314702</v>
      </c>
      <c r="I4" s="50">
        <f>'absolute - all packaging'!G4/'absolute - all packaging'!G2</f>
        <v>0.60657095511132042</v>
      </c>
      <c r="J4" s="50">
        <f>'absolute - all packaging'!H4/'absolute - all packaging'!H2</f>
        <v>0.62283247670949382</v>
      </c>
      <c r="K4" s="50">
        <f>'absolute - all packaging'!I4/'absolute - all packaging'!I2</f>
        <v>0.59655517056065666</v>
      </c>
      <c r="L4" s="50">
        <f>'absolute - all packaging'!J4/'absolute - all packaging'!J2</f>
        <v>0.57027786441181927</v>
      </c>
      <c r="M4" s="50">
        <f>'absolute - all packaging'!K4/'absolute - all packaging'!K2</f>
        <v>0.57853351329917257</v>
      </c>
    </row>
    <row r="5" spans="1:32" x14ac:dyDescent="0.2">
      <c r="A5" s="4" t="s">
        <v>10</v>
      </c>
      <c r="B5" s="50">
        <v>0.39480128944796128</v>
      </c>
      <c r="C5" s="50">
        <v>0.39480128944796128</v>
      </c>
      <c r="D5" s="50">
        <f>'absolute - all packaging'!B3/'absolute - all packaging'!B2</f>
        <v>0.39480128944796128</v>
      </c>
      <c r="E5" s="50">
        <f>'absolute - all packaging'!C3/'absolute - all packaging'!C2</f>
        <v>0.39480128944796128</v>
      </c>
      <c r="F5" s="50">
        <f>'absolute - all packaging'!D3/'absolute - all packaging'!D2</f>
        <v>0.39480128944796122</v>
      </c>
      <c r="G5" s="50">
        <f>'absolute - all packaging'!E3/'absolute - all packaging'!E2</f>
        <v>0.40024592796740716</v>
      </c>
      <c r="H5" s="50">
        <f>'absolute - all packaging'!F3/'absolute - all packaging'!F2</f>
        <v>0.40569056648685298</v>
      </c>
      <c r="I5" s="50">
        <f>'absolute - all packaging'!G3/'absolute - all packaging'!G2</f>
        <v>0.38942904488867958</v>
      </c>
      <c r="J5" s="50">
        <f>'absolute - all packaging'!H3/'absolute - all packaging'!H2</f>
        <v>0.37316752329050618</v>
      </c>
      <c r="K5" s="50">
        <f>'absolute - all packaging'!I3/'absolute - all packaging'!I2</f>
        <v>0.3994448294393434</v>
      </c>
      <c r="L5" s="50">
        <f>'absolute - all packaging'!J3/'absolute - all packaging'!J2</f>
        <v>0.42572213558818062</v>
      </c>
      <c r="M5" s="50">
        <f>'absolute - all packaging'!K3/'absolute - all packaging'!K2</f>
        <v>0.41746648670082731</v>
      </c>
    </row>
    <row r="6" spans="1:32" x14ac:dyDescent="0.2">
      <c r="A6" s="5" t="s">
        <v>15</v>
      </c>
      <c r="B6" s="50">
        <v>0.23265500335787578</v>
      </c>
      <c r="C6" s="50">
        <v>0.23265500335787578</v>
      </c>
      <c r="D6" s="50">
        <f>'absolute - all packaging'!D9/'absolute - all packaging'!D14</f>
        <v>0.23265500335787578</v>
      </c>
      <c r="E6" s="50">
        <f>'absolute - all packaging'!E9/'absolute - all packaging'!E14</f>
        <v>0.25035997974197677</v>
      </c>
      <c r="F6" s="50">
        <f>'absolute - all packaging'!F9/'absolute - all packaging'!F14</f>
        <v>0.3040902103991186</v>
      </c>
      <c r="G6" s="50">
        <f>'absolute - all packaging'!G9/'absolute - all packaging'!G14</f>
        <v>0.3047124782315101</v>
      </c>
      <c r="H6" s="50">
        <f>'absolute - all packaging'!H9/'absolute - all packaging'!H14</f>
        <v>0.27622654956973169</v>
      </c>
      <c r="I6" s="50">
        <f>'absolute - all packaging'!I9/'absolute - all packaging'!I14</f>
        <v>0.28101012464095865</v>
      </c>
      <c r="J6" s="50">
        <f>'absolute - all packaging'!J9/'absolute - all packaging'!J14</f>
        <v>0.27743092073206149</v>
      </c>
      <c r="K6" s="50">
        <f>'absolute - all packaging'!K9/'absolute - all packaging'!K14</f>
        <v>0.20724528588909796</v>
      </c>
      <c r="L6" s="50">
        <f>'absolute - all packaging'!L9/'absolute - all packaging'!L14</f>
        <v>0.23917268181858839</v>
      </c>
      <c r="M6" s="50">
        <f>'absolute - all packaging'!M9/'absolute - all packaging'!M14</f>
        <v>0.27163452393016069</v>
      </c>
    </row>
    <row r="7" spans="1:32" x14ac:dyDescent="0.2">
      <c r="A7" s="5" t="s">
        <v>13</v>
      </c>
      <c r="B7" s="50">
        <v>0.76132090025658206</v>
      </c>
      <c r="C7" s="50">
        <v>0.76132090025658206</v>
      </c>
      <c r="D7" s="50">
        <f>'absolute - all packaging'!D12/'absolute - all packaging'!D14</f>
        <v>0.76132090025658206</v>
      </c>
      <c r="E7" s="50">
        <f>'absolute - all packaging'!E12/'absolute - all packaging'!E14</f>
        <v>0.7436159238724811</v>
      </c>
      <c r="F7" s="50">
        <f>'absolute - all packaging'!F12/'absolute - all packaging'!F14</f>
        <v>0.68988569321533932</v>
      </c>
      <c r="G7" s="50">
        <f>'absolute - all packaging'!G12/'absolute - all packaging'!G14</f>
        <v>0.68926342538294771</v>
      </c>
      <c r="H7" s="50">
        <f>'absolute - all packaging'!H12/'absolute - all packaging'!H14</f>
        <v>0.71774935404472628</v>
      </c>
      <c r="I7" s="50">
        <f>'absolute - all packaging'!I12/'absolute - all packaging'!I14</f>
        <v>0.71296577897349922</v>
      </c>
      <c r="J7" s="50">
        <f>'absolute - all packaging'!J12/'absolute - all packaging'!J14</f>
        <v>0.71654498288239643</v>
      </c>
      <c r="K7" s="50">
        <f>'absolute - all packaging'!K12/'absolute - all packaging'!K14</f>
        <v>0.7867306177253599</v>
      </c>
      <c r="L7" s="50">
        <f>'absolute - all packaging'!L12/'absolute - all packaging'!L14</f>
        <v>0.75480322179586945</v>
      </c>
      <c r="M7" s="50">
        <f>'absolute - all packaging'!M12/'absolute - all packaging'!M14</f>
        <v>0.72234137968429724</v>
      </c>
    </row>
    <row r="8" spans="1:32" x14ac:dyDescent="0.2">
      <c r="A8" s="5" t="s">
        <v>22</v>
      </c>
      <c r="B8" s="50">
        <v>6.024096385542169E-3</v>
      </c>
      <c r="C8" s="50">
        <v>6.024096385542169E-3</v>
      </c>
      <c r="D8" s="50">
        <f>'absolute - all packaging'!D13/'absolute - all packaging'!D14</f>
        <v>6.024096385542169E-3</v>
      </c>
      <c r="E8" s="50">
        <f>'absolute - all packaging'!E13/'absolute - all packaging'!E14</f>
        <v>6.024096385542169E-3</v>
      </c>
      <c r="F8" s="50">
        <f>'absolute - all packaging'!F13/'absolute - all packaging'!F14</f>
        <v>6.024096385542169E-3</v>
      </c>
      <c r="G8" s="50">
        <f>'absolute - all packaging'!G13/'absolute - all packaging'!G14</f>
        <v>6.024096385542169E-3</v>
      </c>
      <c r="H8" s="50">
        <f>'absolute - all packaging'!H13/'absolute - all packaging'!H14</f>
        <v>6.024096385542169E-3</v>
      </c>
      <c r="I8" s="50">
        <f>'absolute - all packaging'!I13/'absolute - all packaging'!I14</f>
        <v>6.024096385542169E-3</v>
      </c>
      <c r="J8" s="50">
        <f>'absolute - all packaging'!J13/'absolute - all packaging'!J14</f>
        <v>6.0240963855421707E-3</v>
      </c>
      <c r="K8" s="50">
        <f>'absolute - all packaging'!K13/'absolute - all packaging'!K14</f>
        <v>6.0240963855421673E-3</v>
      </c>
      <c r="L8" s="50">
        <f>'absolute - all packaging'!L13/'absolute - all packaging'!L14</f>
        <v>6.024096385542169E-3</v>
      </c>
      <c r="M8" s="50">
        <f>'absolute - all packaging'!M13/'absolute - all packaging'!M14</f>
        <v>6.024096385542169E-3</v>
      </c>
    </row>
    <row r="9" spans="1:32" x14ac:dyDescent="0.2">
      <c r="A9" s="6" t="s">
        <v>11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</row>
    <row r="10" spans="1:32" x14ac:dyDescent="0.2">
      <c r="A10" s="6" t="s">
        <v>14</v>
      </c>
      <c r="B10" s="50">
        <v>0.19494515333293494</v>
      </c>
      <c r="C10" s="50">
        <v>0.19494515333293494</v>
      </c>
      <c r="D10" s="50">
        <f>'absolute - all packaging'!D15/'absolute - all packaging'!D17</f>
        <v>0.19494515333293494</v>
      </c>
      <c r="E10" s="50">
        <f>'absolute - all packaging'!E15/'absolute - all packaging'!E17</f>
        <v>0.19592511800790718</v>
      </c>
      <c r="F10" s="50">
        <f>'absolute - all packaging'!F15/'absolute - all packaging'!F17</f>
        <v>0.21320118016226491</v>
      </c>
      <c r="G10" s="50">
        <f>'absolute - all packaging'!G15/'absolute - all packaging'!G17</f>
        <v>0.23120011776956612</v>
      </c>
      <c r="H10" s="50">
        <f>'absolute - all packaging'!H15/'absolute - all packaging'!H17</f>
        <v>0.23024363030399186</v>
      </c>
      <c r="I10" s="50">
        <f>'absolute - all packaging'!I15/'absolute - all packaging'!I17</f>
        <v>0.26015858707204093</v>
      </c>
      <c r="J10" s="50">
        <f>'absolute - all packaging'!J15/'absolute - all packaging'!J17</f>
        <v>0.29788107858578716</v>
      </c>
      <c r="K10" s="50">
        <f>'absolute - all packaging'!K15/'absolute - all packaging'!K17</f>
        <v>0.32432680450804385</v>
      </c>
      <c r="L10" s="50">
        <f>'absolute - all packaging'!L15/'absolute - all packaging'!L17</f>
        <v>0.38585378885834792</v>
      </c>
      <c r="M10" s="50">
        <f>'absolute - all packaging'!M15/'absolute - all packaging'!M17</f>
        <v>0.3708233376430502</v>
      </c>
    </row>
    <row r="11" spans="1:32" x14ac:dyDescent="0.2">
      <c r="A11" s="6" t="s">
        <v>12</v>
      </c>
      <c r="B11" s="50">
        <v>0.80505484666706517</v>
      </c>
      <c r="C11" s="50">
        <v>0.80505484666706517</v>
      </c>
      <c r="D11" s="50">
        <f>'absolute - all packaging'!D16/'absolute - all packaging'!D17</f>
        <v>0.80505484666706517</v>
      </c>
      <c r="E11" s="50">
        <f>'absolute - all packaging'!E16/'absolute - all packaging'!E17</f>
        <v>0.80407488199209287</v>
      </c>
      <c r="F11" s="50">
        <f>'absolute - all packaging'!F16/'absolute - all packaging'!F17</f>
        <v>0.78679881983773514</v>
      </c>
      <c r="G11" s="50">
        <f>'absolute - all packaging'!G16/'absolute - all packaging'!G17</f>
        <v>0.76879988223043383</v>
      </c>
      <c r="H11" s="50">
        <f>'absolute - all packaging'!H16/'absolute - all packaging'!H17</f>
        <v>0.76975636969600802</v>
      </c>
      <c r="I11" s="50">
        <f>'absolute - all packaging'!I16/'absolute - all packaging'!I17</f>
        <v>0.73984141292795902</v>
      </c>
      <c r="J11" s="50">
        <f>'absolute - all packaging'!J16/'absolute - all packaging'!J17</f>
        <v>0.70211892141421284</v>
      </c>
      <c r="K11" s="50">
        <f>'absolute - all packaging'!K16/'absolute - all packaging'!K17</f>
        <v>0.67567319549195604</v>
      </c>
      <c r="L11" s="50">
        <f>'absolute - all packaging'!L16/'absolute - all packaging'!L17</f>
        <v>0.61414621114165202</v>
      </c>
      <c r="M11" s="50">
        <f>'absolute - all packaging'!M16/'absolute - all packaging'!M17</f>
        <v>0.6291766623569498</v>
      </c>
    </row>
    <row r="12" spans="1:32" x14ac:dyDescent="0.2">
      <c r="A12" s="7" t="s">
        <v>20</v>
      </c>
      <c r="B12" s="50">
        <v>0</v>
      </c>
      <c r="C12" s="50">
        <v>0</v>
      </c>
      <c r="D12" s="50">
        <f>'absolute - all packaging'!D18/'absolute - all packaging'!D21</f>
        <v>0</v>
      </c>
      <c r="E12" s="50">
        <f>'absolute - all packaging'!E18/'absolute - all packaging'!E21</f>
        <v>0</v>
      </c>
      <c r="F12" s="50">
        <f>'absolute - all packaging'!F18/'absolute - all packaging'!F21</f>
        <v>0</v>
      </c>
      <c r="G12" s="50">
        <f>'absolute - all packaging'!G18/'absolute - all packaging'!G21</f>
        <v>0</v>
      </c>
      <c r="H12" s="50">
        <f>'absolute - all packaging'!H18/'absolute - all packaging'!H21</f>
        <v>0</v>
      </c>
      <c r="I12" s="50">
        <f>'absolute - all packaging'!I18/'absolute - all packaging'!I21</f>
        <v>0</v>
      </c>
      <c r="J12" s="50">
        <f>'absolute - all packaging'!J18/'absolute - all packaging'!J21</f>
        <v>0</v>
      </c>
      <c r="K12" s="50">
        <f>'absolute - all packaging'!K18/'absolute - all packaging'!K21</f>
        <v>0</v>
      </c>
      <c r="L12" s="50">
        <f>'absolute - all packaging'!L18/'absolute - all packaging'!L21</f>
        <v>0</v>
      </c>
      <c r="M12" s="50">
        <f>'absolute - all packaging'!M18/'absolute - all packaging'!M21</f>
        <v>0</v>
      </c>
    </row>
    <row r="13" spans="1:32" x14ac:dyDescent="0.2">
      <c r="A13" s="7" t="s">
        <v>21</v>
      </c>
      <c r="B13" s="50">
        <v>0.99872109396592224</v>
      </c>
      <c r="C13" s="50">
        <v>0.99872109396592224</v>
      </c>
      <c r="D13" s="50">
        <f>'absolute - all packaging'!D19/'absolute - all packaging'!D21</f>
        <v>0.99872109396592224</v>
      </c>
      <c r="E13" s="50">
        <f>'absolute - all packaging'!E19/'absolute - all packaging'!E21</f>
        <v>0.99890653796380646</v>
      </c>
      <c r="F13" s="50">
        <f>'absolute - all packaging'!F19/'absolute - all packaging'!F21</f>
        <v>0.99894225344114973</v>
      </c>
      <c r="G13" s="50">
        <f>'absolute - all packaging'!G19/'absolute - all packaging'!G21</f>
        <v>0.99932925945337159</v>
      </c>
      <c r="H13" s="50">
        <f>'absolute - all packaging'!H19/'absolute - all packaging'!H21</f>
        <v>0.99031475128380109</v>
      </c>
      <c r="I13" s="50">
        <f>'absolute - all packaging'!I19/'absolute - all packaging'!I21</f>
        <v>0.98413472107992683</v>
      </c>
      <c r="J13" s="50">
        <f>'absolute - all packaging'!J19/'absolute - all packaging'!J21</f>
        <v>0.91833991982889274</v>
      </c>
      <c r="K13" s="50">
        <f>'absolute - all packaging'!K19/'absolute - all packaging'!K21</f>
        <v>0.92768395993442176</v>
      </c>
      <c r="L13" s="50">
        <f>'absolute - all packaging'!L19/'absolute - all packaging'!L21</f>
        <v>0.95013026953593882</v>
      </c>
      <c r="M13" s="50">
        <f>'absolute - all packaging'!M19/'absolute - all packaging'!M21</f>
        <v>0.95454917279998919</v>
      </c>
    </row>
    <row r="14" spans="1:32" x14ac:dyDescent="0.2">
      <c r="A14" s="7" t="s">
        <v>18</v>
      </c>
      <c r="B14" s="50">
        <v>1.2789060340778133E-3</v>
      </c>
      <c r="C14" s="50">
        <v>1.2789060340778133E-3</v>
      </c>
      <c r="D14" s="50">
        <f>'absolute - all packaging'!D20/'absolute - all packaging'!D21</f>
        <v>1.2789060340778133E-3</v>
      </c>
      <c r="E14" s="50">
        <f>'absolute - all packaging'!E20/'absolute - all packaging'!E21</f>
        <v>1.0934620361935168E-3</v>
      </c>
      <c r="F14" s="50">
        <f>'absolute - all packaging'!F20/'absolute - all packaging'!F21</f>
        <v>1.0577465588502506E-3</v>
      </c>
      <c r="G14" s="50">
        <f>'absolute - all packaging'!G20/'absolute - all packaging'!G21</f>
        <v>6.7074054662839052E-4</v>
      </c>
      <c r="H14" s="50">
        <f>'absolute - all packaging'!H20/'absolute - all packaging'!H21</f>
        <v>9.6852487161988698E-3</v>
      </c>
      <c r="I14" s="50">
        <f>'absolute - all packaging'!I20/'absolute - all packaging'!I21</f>
        <v>1.5865278920073111E-2</v>
      </c>
      <c r="J14" s="50">
        <f>'absolute - all packaging'!J20/'absolute - all packaging'!J21</f>
        <v>8.1660080171107277E-2</v>
      </c>
      <c r="K14" s="50">
        <f>'absolute - all packaging'!K20/'absolute - all packaging'!K21</f>
        <v>7.2316040065578277E-2</v>
      </c>
      <c r="L14" s="50">
        <f>'absolute - all packaging'!L20/'absolute - all packaging'!L21</f>
        <v>4.9869730464061138E-2</v>
      </c>
      <c r="M14" s="50">
        <f>'absolute - all packaging'!M20/'absolute - all packaging'!M21</f>
        <v>4.5450827200010813E-2</v>
      </c>
    </row>
    <row r="15" spans="1:32" x14ac:dyDescent="0.2">
      <c r="A15" s="8" t="s">
        <v>17</v>
      </c>
      <c r="B15" s="50">
        <v>0.13834481474711646</v>
      </c>
      <c r="C15" s="50">
        <v>0.13834481474711646</v>
      </c>
      <c r="D15" s="50">
        <f>'absolute - all packaging'!D22/'absolute - all packaging'!D26</f>
        <v>0.13834481474711646</v>
      </c>
      <c r="E15" s="50">
        <f>'absolute - all packaging'!E22/'absolute - all packaging'!E26</f>
        <v>0.15137437503803058</v>
      </c>
      <c r="F15" s="50">
        <f>'absolute - all packaging'!F22/'absolute - all packaging'!F26</f>
        <v>0.13017354816184931</v>
      </c>
      <c r="G15" s="50">
        <f>'absolute - all packaging'!G22/'absolute - all packaging'!G26</f>
        <v>0.14063042341723833</v>
      </c>
      <c r="H15" s="50">
        <f>'absolute - all packaging'!H22/'absolute - all packaging'!H26</f>
        <v>0.16040223495123077</v>
      </c>
      <c r="I15" s="50">
        <f>'absolute - all packaging'!I22/'absolute - all packaging'!I26</f>
        <v>0.18453439873381855</v>
      </c>
      <c r="J15" s="50">
        <f>'absolute - all packaging'!J22/'absolute - all packaging'!J26</f>
        <v>0.22984537678247038</v>
      </c>
      <c r="K15" s="50">
        <f>'absolute - all packaging'!K22/'absolute - all packaging'!K26</f>
        <v>0.24606258654159524</v>
      </c>
      <c r="L15" s="50">
        <f>'absolute - all packaging'!L22/'absolute - all packaging'!L26</f>
        <v>0.23703331808450301</v>
      </c>
      <c r="M15" s="50">
        <f>'absolute - all packaging'!M22/'absolute - all packaging'!M26</f>
        <v>0.22883065765632055</v>
      </c>
    </row>
    <row r="16" spans="1:32" x14ac:dyDescent="0.2">
      <c r="A16" s="8" t="s">
        <v>16</v>
      </c>
      <c r="B16" s="50">
        <v>0.67504460122039889</v>
      </c>
      <c r="C16" s="50">
        <v>0.67504460122039889</v>
      </c>
      <c r="D16" s="50">
        <f>'absolute - all packaging'!D23/'absolute - all packaging'!D26</f>
        <v>0.67504460122039889</v>
      </c>
      <c r="E16" s="50">
        <f>'absolute - all packaging'!E23/'absolute - all packaging'!E26</f>
        <v>0.66126355848890583</v>
      </c>
      <c r="F16" s="50">
        <f>'absolute - all packaging'!F23/'absolute - all packaging'!F26</f>
        <v>0.51084232719171851</v>
      </c>
      <c r="G16" s="50">
        <f>'absolute - all packaging'!G23/'absolute - all packaging'!G26</f>
        <v>0.4935566125616952</v>
      </c>
      <c r="H16" s="50">
        <f>'absolute - all packaging'!H23/'absolute - all packaging'!H26</f>
        <v>0.50540764028732565</v>
      </c>
      <c r="I16" s="50">
        <f>'absolute - all packaging'!I23/'absolute - all packaging'!I26</f>
        <v>0.52010353712968815</v>
      </c>
      <c r="J16" s="50">
        <f>'absolute - all packaging'!J23/'absolute - all packaging'!J26</f>
        <v>0.58104906825178537</v>
      </c>
      <c r="K16" s="50">
        <f>'absolute - all packaging'!K23/'absolute - all packaging'!K26</f>
        <v>0.5993148091404964</v>
      </c>
      <c r="L16" s="50">
        <f>'absolute - all packaging'!L23/'absolute - all packaging'!L26</f>
        <v>0.57194103788608908</v>
      </c>
      <c r="M16" s="50">
        <f>'absolute - all packaging'!M23/'absolute - all packaging'!M26</f>
        <v>0.55742105543129594</v>
      </c>
    </row>
    <row r="17" spans="1:13" x14ac:dyDescent="0.2">
      <c r="A17" s="8" t="s">
        <v>19</v>
      </c>
      <c r="B17" s="50">
        <v>0.18661058403248473</v>
      </c>
      <c r="C17" s="50">
        <v>0.18661058403248473</v>
      </c>
      <c r="D17" s="50">
        <f>'absolute - all packaging'!D24/'absolute - all packaging'!D26</f>
        <v>0.18661058403248473</v>
      </c>
      <c r="E17" s="50">
        <f>'absolute - all packaging'!E24/'absolute - all packaging'!E26</f>
        <v>0.1873620664730635</v>
      </c>
      <c r="F17" s="50">
        <f>'absolute - all packaging'!F24/'absolute - all packaging'!F26</f>
        <v>0.35898412464643226</v>
      </c>
      <c r="G17" s="50">
        <f>'absolute - all packaging'!G24/'absolute - all packaging'!G26</f>
        <v>0.3658129640210665</v>
      </c>
      <c r="H17" s="50">
        <f>'absolute - all packaging'!H24/'absolute - all packaging'!H26</f>
        <v>0.33419012476144366</v>
      </c>
      <c r="I17" s="50">
        <f>'absolute - all packaging'!I24/'absolute - all packaging'!I26</f>
        <v>0.2953620641364933</v>
      </c>
      <c r="J17" s="50">
        <f>'absolute - all packaging'!J24/'absolute - all packaging'!J26</f>
        <v>0.18910555496574427</v>
      </c>
      <c r="K17" s="50">
        <f>'absolute - all packaging'!K24/'absolute - all packaging'!K26</f>
        <v>0.15462260431790834</v>
      </c>
      <c r="L17" s="50">
        <f>'absolute - all packaging'!L24/'absolute - all packaging'!L26</f>
        <v>0.19102564402940789</v>
      </c>
      <c r="M17" s="50">
        <f>'absolute - all packaging'!M24/'absolute - all packaging'!M26</f>
        <v>0.21374828691238354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449D-727B-864D-AFE2-C1A982264ADE}">
  <dimension ref="B1:W20"/>
  <sheetViews>
    <sheetView workbookViewId="0">
      <selection activeCell="W12" sqref="W12:W16"/>
    </sheetView>
  </sheetViews>
  <sheetFormatPr baseColWidth="10" defaultRowHeight="16" x14ac:dyDescent="0.2"/>
  <sheetData>
    <row r="1" spans="2:23" x14ac:dyDescent="0.2"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2:23" x14ac:dyDescent="0.2">
      <c r="B2" t="s">
        <v>5</v>
      </c>
      <c r="C2" s="22">
        <v>0.87793538387320469</v>
      </c>
      <c r="D2" s="22">
        <f>SUM(C2+E2)/2</f>
        <v>0.86623376015381937</v>
      </c>
      <c r="E2" s="22">
        <v>0.85453213643443404</v>
      </c>
      <c r="F2" s="22">
        <f>SUM(E2+G2)/2</f>
        <v>0.84107988129361999</v>
      </c>
      <c r="G2" s="22">
        <v>0.82762762615280605</v>
      </c>
      <c r="H2" s="22">
        <f>SUM(G2+I2)/2</f>
        <v>0.81054208558025098</v>
      </c>
      <c r="I2" s="22">
        <v>0.79345654500769591</v>
      </c>
      <c r="J2" s="22">
        <f>SUM(I2+K2)/2</f>
        <v>0.77391827594314089</v>
      </c>
      <c r="K2" s="22">
        <v>0.75438000687858575</v>
      </c>
      <c r="L2" s="22">
        <f>SUM(K2+M2)/2</f>
        <v>0.73234356037182291</v>
      </c>
      <c r="M2" s="22">
        <v>0.71030711386505996</v>
      </c>
      <c r="N2" s="22">
        <f>SUM(M2+O2)/2</f>
        <v>0.70836695003884231</v>
      </c>
      <c r="O2" s="22">
        <v>0.70642678621262467</v>
      </c>
      <c r="P2" s="22">
        <v>0.71</v>
      </c>
    </row>
    <row r="3" spans="2:23" x14ac:dyDescent="0.2">
      <c r="B3" t="s">
        <v>4</v>
      </c>
      <c r="C3" s="23">
        <f>1-C2</f>
        <v>0.12206461612679531</v>
      </c>
      <c r="D3" s="23">
        <f t="shared" ref="D3:P3" si="0">1-D2</f>
        <v>0.13376623984618063</v>
      </c>
      <c r="E3" s="23">
        <f t="shared" si="0"/>
        <v>0.14546786356556596</v>
      </c>
      <c r="F3" s="23">
        <f t="shared" si="0"/>
        <v>0.15892011870638001</v>
      </c>
      <c r="G3" s="23">
        <f t="shared" si="0"/>
        <v>0.17237237384719395</v>
      </c>
      <c r="H3" s="23">
        <f t="shared" si="0"/>
        <v>0.18945791441974902</v>
      </c>
      <c r="I3" s="23">
        <f t="shared" si="0"/>
        <v>0.20654345499230409</v>
      </c>
      <c r="J3" s="23">
        <f t="shared" si="0"/>
        <v>0.22608172405685911</v>
      </c>
      <c r="K3" s="23">
        <f t="shared" si="0"/>
        <v>0.24561999312141425</v>
      </c>
      <c r="L3" s="23">
        <f t="shared" si="0"/>
        <v>0.26765643962817709</v>
      </c>
      <c r="M3" s="23">
        <f t="shared" si="0"/>
        <v>0.28969288613494004</v>
      </c>
      <c r="N3" s="23">
        <f t="shared" si="0"/>
        <v>0.29163304996115769</v>
      </c>
      <c r="O3" s="23">
        <f t="shared" si="0"/>
        <v>0.29357321378737533</v>
      </c>
      <c r="P3" s="23">
        <f t="shared" si="0"/>
        <v>0.29000000000000004</v>
      </c>
    </row>
    <row r="8" spans="2:23" ht="157" x14ac:dyDescent="0.2">
      <c r="B8" s="24" t="s">
        <v>35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40</v>
      </c>
      <c r="H8" s="25" t="s">
        <v>41</v>
      </c>
      <c r="I8" s="25" t="s">
        <v>42</v>
      </c>
      <c r="J8" s="25" t="s">
        <v>43</v>
      </c>
      <c r="K8" s="25" t="s">
        <v>44</v>
      </c>
      <c r="L8" s="25" t="s">
        <v>45</v>
      </c>
      <c r="M8" s="25" t="s">
        <v>46</v>
      </c>
      <c r="N8" s="25" t="s">
        <v>47</v>
      </c>
      <c r="O8" s="25" t="s">
        <v>48</v>
      </c>
      <c r="P8" s="25" t="s">
        <v>49</v>
      </c>
      <c r="Q8" s="26" t="s">
        <v>50</v>
      </c>
      <c r="R8" s="27"/>
    </row>
    <row r="9" spans="2:23" ht="27" x14ac:dyDescent="0.2">
      <c r="B9" s="28" t="s">
        <v>51</v>
      </c>
      <c r="C9" s="29" t="s">
        <v>52</v>
      </c>
      <c r="D9" s="29" t="s">
        <v>53</v>
      </c>
      <c r="E9" s="29" t="s">
        <v>54</v>
      </c>
      <c r="F9" s="29" t="s">
        <v>55</v>
      </c>
      <c r="G9" s="30" t="s">
        <v>56</v>
      </c>
      <c r="H9" s="30" t="s">
        <v>57</v>
      </c>
      <c r="I9" s="30" t="s">
        <v>58</v>
      </c>
      <c r="J9" s="30" t="s">
        <v>59</v>
      </c>
      <c r="K9" s="30" t="s">
        <v>60</v>
      </c>
      <c r="L9" s="30" t="s">
        <v>61</v>
      </c>
      <c r="M9" s="30" t="s">
        <v>62</v>
      </c>
      <c r="N9" s="30" t="s">
        <v>63</v>
      </c>
      <c r="O9" s="30" t="s">
        <v>64</v>
      </c>
      <c r="P9" s="30" t="s">
        <v>65</v>
      </c>
      <c r="Q9" s="31" t="s">
        <v>66</v>
      </c>
      <c r="R9" s="29" t="s">
        <v>67</v>
      </c>
    </row>
    <row r="10" spans="2:23" x14ac:dyDescent="0.2">
      <c r="B10" s="32">
        <v>278337.47212486097</v>
      </c>
      <c r="C10" s="32">
        <v>12579331.48</v>
      </c>
      <c r="D10" s="32">
        <v>2075799.4802617326</v>
      </c>
      <c r="E10" s="32">
        <v>23554.154485278956</v>
      </c>
      <c r="F10" s="33">
        <v>126412.89822481887</v>
      </c>
      <c r="G10" s="33">
        <v>1441339.6246805137</v>
      </c>
      <c r="H10" s="33">
        <v>19205.972339067219</v>
      </c>
      <c r="I10" s="33">
        <v>2468809.8552630674</v>
      </c>
      <c r="J10" s="33">
        <v>168564.18683570775</v>
      </c>
      <c r="K10" s="33">
        <v>1053542.6624878224</v>
      </c>
      <c r="L10" s="33">
        <v>312732.40346233756</v>
      </c>
      <c r="M10" s="33">
        <v>76649.642288434421</v>
      </c>
      <c r="N10" s="33">
        <v>2095458.6281339016</v>
      </c>
      <c r="O10" s="33">
        <v>13319.537026610313</v>
      </c>
      <c r="P10" s="33">
        <v>20980259.670206446</v>
      </c>
      <c r="Q10" s="32">
        <v>22304931.978000004</v>
      </c>
      <c r="R10" s="33">
        <f>SUM(B10:Q10)</f>
        <v>66018249.645820603</v>
      </c>
    </row>
    <row r="11" spans="2:23" x14ac:dyDescent="0.2">
      <c r="B11" s="32">
        <v>269656.02317488228</v>
      </c>
      <c r="C11" s="32">
        <v>11760951.300000001</v>
      </c>
      <c r="D11" s="32">
        <v>1879449.9272322948</v>
      </c>
      <c r="E11" s="32">
        <v>24446.152953060424</v>
      </c>
      <c r="F11" s="32">
        <v>126143.95676619235</v>
      </c>
      <c r="G11" s="33">
        <v>1425019.0424948055</v>
      </c>
      <c r="H11" s="33">
        <v>23395.130177712334</v>
      </c>
      <c r="I11" s="33">
        <v>3402775.1356342812</v>
      </c>
      <c r="J11" s="33">
        <v>146868.45398912783</v>
      </c>
      <c r="K11" s="33">
        <v>1220110.4662866667</v>
      </c>
      <c r="L11" s="33">
        <v>321842.51135322847</v>
      </c>
      <c r="M11" s="33">
        <v>88867.255689930491</v>
      </c>
      <c r="N11" s="33">
        <v>3423006.2247803952</v>
      </c>
      <c r="O11" s="33">
        <v>950464.90847977519</v>
      </c>
      <c r="P11" s="33">
        <v>20224660.3533017</v>
      </c>
      <c r="Q11" s="33">
        <v>21933669.759000003</v>
      </c>
      <c r="R11" s="33">
        <f t="shared" ref="R11:R16" si="1">SUM(B11:Q11)</f>
        <v>67221326.601314068</v>
      </c>
    </row>
    <row r="12" spans="2:23" x14ac:dyDescent="0.2">
      <c r="B12" s="32">
        <v>280874.33684704686</v>
      </c>
      <c r="C12" s="32">
        <v>11622353.672</v>
      </c>
      <c r="D12" s="32">
        <v>2130517.6071497025</v>
      </c>
      <c r="E12" s="32">
        <v>25782.376784345914</v>
      </c>
      <c r="F12" s="32">
        <v>135058.77377986966</v>
      </c>
      <c r="G12" s="33">
        <v>1425909.3672199573</v>
      </c>
      <c r="H12" s="33">
        <v>19621.990200554676</v>
      </c>
      <c r="I12" s="33">
        <v>2204574.8830387946</v>
      </c>
      <c r="J12" s="33">
        <v>135634.06945737998</v>
      </c>
      <c r="K12" s="33">
        <v>1375161.9088546059</v>
      </c>
      <c r="L12" s="33">
        <v>330390.39106359152</v>
      </c>
      <c r="M12" s="33">
        <v>89925.262206259795</v>
      </c>
      <c r="N12" s="33">
        <v>1650964.0927583049</v>
      </c>
      <c r="O12" s="33">
        <v>943031.09978292056</v>
      </c>
      <c r="P12" s="33">
        <v>20203946.83284967</v>
      </c>
      <c r="Q12" s="33">
        <v>22355170.269999992</v>
      </c>
      <c r="R12" s="33">
        <f t="shared" si="1"/>
        <v>64928916.933992997</v>
      </c>
      <c r="T12" s="10"/>
      <c r="U12" s="11" t="s">
        <v>68</v>
      </c>
      <c r="V12" s="11">
        <v>25736968</v>
      </c>
      <c r="W12" s="22">
        <f>V12/R12</f>
        <v>0.39638683679514181</v>
      </c>
    </row>
    <row r="13" spans="2:23" x14ac:dyDescent="0.2">
      <c r="B13" s="32">
        <v>284066.84357354383</v>
      </c>
      <c r="C13" s="32">
        <v>9190539.4255899992</v>
      </c>
      <c r="D13" s="32">
        <v>2846136.5519092842</v>
      </c>
      <c r="E13" s="32">
        <v>30637.728085133735</v>
      </c>
      <c r="F13" s="32">
        <v>132546.48681144076</v>
      </c>
      <c r="G13" s="33">
        <v>1419105.9835598888</v>
      </c>
      <c r="H13" s="33">
        <v>19956.87529780815</v>
      </c>
      <c r="I13" s="33">
        <v>1837024.1838307111</v>
      </c>
      <c r="J13" s="33">
        <v>120046.75494859061</v>
      </c>
      <c r="K13" s="33">
        <v>1503132.4443368011</v>
      </c>
      <c r="L13" s="33">
        <v>383820.0874376595</v>
      </c>
      <c r="M13" s="33">
        <v>103688.66995785121</v>
      </c>
      <c r="N13" s="33">
        <v>430907.37478008389</v>
      </c>
      <c r="O13" s="33">
        <v>947888.59019838844</v>
      </c>
      <c r="P13" s="33">
        <v>22328435.981040683</v>
      </c>
      <c r="Q13" s="33">
        <v>22770087.028999992</v>
      </c>
      <c r="R13" s="33">
        <f t="shared" si="1"/>
        <v>64348021.010357864</v>
      </c>
      <c r="T13" s="10"/>
      <c r="U13" s="11" t="s">
        <v>69</v>
      </c>
      <c r="V13" s="11">
        <v>26210226</v>
      </c>
      <c r="W13" s="22">
        <f t="shared" ref="W13:W16" si="2">V13/R13</f>
        <v>0.40731984587033432</v>
      </c>
    </row>
    <row r="14" spans="2:23" x14ac:dyDescent="0.2">
      <c r="B14" s="32">
        <v>280103.499008724</v>
      </c>
      <c r="C14" s="32">
        <v>9468883.3823099993</v>
      </c>
      <c r="D14" s="32">
        <v>3272003.8901583869</v>
      </c>
      <c r="E14" s="32">
        <v>34412.736223114087</v>
      </c>
      <c r="F14" s="32">
        <v>162262.16189423797</v>
      </c>
      <c r="G14" s="33">
        <v>1496345.5488096771</v>
      </c>
      <c r="H14" s="33">
        <v>23560.32482630193</v>
      </c>
      <c r="I14" s="33">
        <v>1711719.0168574825</v>
      </c>
      <c r="J14" s="33">
        <v>174711.03517023948</v>
      </c>
      <c r="K14" s="33">
        <v>1300666.6210430281</v>
      </c>
      <c r="L14" s="33">
        <v>410829.65353959962</v>
      </c>
      <c r="M14" s="33">
        <v>108797.16394755521</v>
      </c>
      <c r="N14" s="33">
        <v>574007.88808031392</v>
      </c>
      <c r="O14" s="33">
        <v>886862.64748831384</v>
      </c>
      <c r="P14" s="33">
        <v>25937568.916824281</v>
      </c>
      <c r="Q14" s="33">
        <v>22033411.831839997</v>
      </c>
      <c r="R14" s="33">
        <f t="shared" si="1"/>
        <v>67876146.318021253</v>
      </c>
      <c r="T14" s="10"/>
      <c r="U14" s="11" t="s">
        <v>70</v>
      </c>
      <c r="V14" s="11">
        <v>25430897</v>
      </c>
      <c r="W14" s="22">
        <f t="shared" si="2"/>
        <v>0.37466618804267687</v>
      </c>
    </row>
    <row r="15" spans="2:23" x14ac:dyDescent="0.2">
      <c r="B15" s="32">
        <v>277361.06740838237</v>
      </c>
      <c r="C15" s="32">
        <v>4603240.2389833331</v>
      </c>
      <c r="D15" s="32">
        <v>3167686.9231052501</v>
      </c>
      <c r="E15" s="32">
        <v>30170.616597143067</v>
      </c>
      <c r="F15" s="32">
        <v>121634.34883634024</v>
      </c>
      <c r="G15" s="33">
        <v>1298536.3856483935</v>
      </c>
      <c r="H15" s="33">
        <v>32184.555789681377</v>
      </c>
      <c r="I15" s="33">
        <v>1611384.964523518</v>
      </c>
      <c r="J15" s="33">
        <v>141483.79835350247</v>
      </c>
      <c r="K15" s="33">
        <v>1062111.5066058314</v>
      </c>
      <c r="L15" s="33">
        <v>390972.43268072349</v>
      </c>
      <c r="M15" s="33">
        <v>98966.068459935137</v>
      </c>
      <c r="N15" s="33">
        <v>482164.19921084127</v>
      </c>
      <c r="O15" s="33">
        <v>824910.38277377654</v>
      </c>
      <c r="P15" s="33">
        <v>23490895.515833355</v>
      </c>
      <c r="Q15" s="33">
        <v>22586241.331839994</v>
      </c>
      <c r="R15" s="33">
        <f t="shared" si="1"/>
        <v>60219944.336649999</v>
      </c>
      <c r="T15" s="10"/>
      <c r="U15" s="11" t="s">
        <v>71</v>
      </c>
      <c r="V15" s="11">
        <v>25739923</v>
      </c>
      <c r="W15" s="22">
        <f t="shared" si="2"/>
        <v>0.42743186304034197</v>
      </c>
    </row>
    <row r="16" spans="2:23" x14ac:dyDescent="0.2">
      <c r="B16" s="32">
        <v>276141.2631564592</v>
      </c>
      <c r="C16" s="32">
        <v>4904988.2037900016</v>
      </c>
      <c r="D16" s="32">
        <v>3068076.6894924664</v>
      </c>
      <c r="E16" s="32">
        <v>33121.506206845093</v>
      </c>
      <c r="F16" s="32">
        <v>123688.57923367806</v>
      </c>
      <c r="G16" s="33">
        <v>1339596.254406719</v>
      </c>
      <c r="H16" s="33">
        <v>27383.59871794928</v>
      </c>
      <c r="I16" s="33">
        <v>1508178.2368320343</v>
      </c>
      <c r="J16" s="33">
        <v>198765.71058828171</v>
      </c>
      <c r="K16" s="33">
        <v>1126481.1387510805</v>
      </c>
      <c r="L16" s="33">
        <v>414750.6017462819</v>
      </c>
      <c r="M16" s="33">
        <v>107800.65839546396</v>
      </c>
      <c r="N16" s="33">
        <v>569808.1858524906</v>
      </c>
      <c r="O16" s="33">
        <v>828162.80449652835</v>
      </c>
      <c r="P16" s="33">
        <v>23234871.679345664</v>
      </c>
      <c r="Q16" s="33">
        <v>21466238.910000008</v>
      </c>
      <c r="R16" s="33">
        <f t="shared" si="1"/>
        <v>59228054.021011949</v>
      </c>
      <c r="T16" s="10"/>
      <c r="U16" s="11" t="s">
        <v>72</v>
      </c>
      <c r="V16" s="11">
        <v>24334098</v>
      </c>
      <c r="W16" s="22">
        <f t="shared" si="2"/>
        <v>0.41085425483280524</v>
      </c>
    </row>
    <row r="17" spans="20:22" x14ac:dyDescent="0.2">
      <c r="T17" s="10"/>
      <c r="U17" s="11"/>
      <c r="V17" s="11"/>
    </row>
    <row r="18" spans="20:22" x14ac:dyDescent="0.2">
      <c r="T18" s="10"/>
      <c r="U18" s="11"/>
      <c r="V18" s="11"/>
    </row>
    <row r="19" spans="20:22" x14ac:dyDescent="0.2">
      <c r="T19" s="10"/>
      <c r="U19" s="11"/>
      <c r="V19" s="11"/>
    </row>
    <row r="20" spans="20:22" x14ac:dyDescent="0.2">
      <c r="T20" s="10"/>
      <c r="U20" s="11"/>
      <c r="V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absolute - all packaging</vt:lpstr>
      <vt:lpstr>rate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2024-12-22T20:39:15Z</dcterms:created>
  <dcterms:modified xsi:type="dcterms:W3CDTF">2024-12-22T20:48:04Z</dcterms:modified>
</cp:coreProperties>
</file>