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lysaght/Desktop/observatory/cleaned_data/"/>
    </mc:Choice>
  </mc:AlternateContent>
  <xr:revisionPtr revIDLastSave="0" documentId="13_ncr:1_{6DFC451A-B09C-CF45-A98A-4C1E82FF528A}" xr6:coauthVersionLast="47" xr6:coauthVersionMax="47" xr10:uidLastSave="{00000000-0000-0000-0000-000000000000}"/>
  <bookViews>
    <workbookView xWindow="0" yWindow="760" windowWidth="30240" windowHeight="17680" xr2:uid="{312ECF9E-E16A-A14F-882A-93131B2D639D}"/>
  </bookViews>
  <sheets>
    <sheet name="absolute" sheetId="1" r:id="rId1"/>
    <sheet name="percentag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" i="2" l="1"/>
  <c r="S3" i="2"/>
  <c r="S4" i="2"/>
  <c r="S5" i="2"/>
  <c r="S6" i="2"/>
  <c r="S7" i="2"/>
  <c r="S8" i="2"/>
  <c r="S9" i="2"/>
  <c r="S10" i="2"/>
  <c r="S11" i="2"/>
  <c r="S12" i="2"/>
  <c r="S13" i="2"/>
  <c r="S2" i="2"/>
  <c r="R113" i="1"/>
  <c r="S113" i="1"/>
  <c r="M113" i="1"/>
  <c r="Q113" i="1"/>
  <c r="K113" i="1"/>
  <c r="S110" i="1"/>
  <c r="S111" i="1"/>
  <c r="S112" i="1"/>
  <c r="S109" i="1"/>
  <c r="R109" i="1"/>
  <c r="M109" i="1"/>
  <c r="J109" i="1"/>
  <c r="K109" i="1"/>
  <c r="H109" i="1"/>
  <c r="R108" i="1"/>
  <c r="I106" i="1"/>
  <c r="S104" i="1"/>
  <c r="S105" i="1"/>
  <c r="S106" i="1"/>
  <c r="S107" i="1"/>
  <c r="S108" i="1"/>
  <c r="J108" i="1"/>
  <c r="K108" i="1"/>
  <c r="I108" i="1"/>
  <c r="M107" i="1"/>
  <c r="K107" i="1"/>
  <c r="M106" i="1"/>
  <c r="H106" i="1"/>
  <c r="K106" i="1"/>
  <c r="J106" i="1"/>
  <c r="R105" i="1"/>
  <c r="K105" i="1"/>
  <c r="J105" i="1"/>
  <c r="J104" i="1"/>
  <c r="S100" i="1"/>
  <c r="S101" i="1"/>
  <c r="S102" i="1"/>
  <c r="S103" i="1"/>
  <c r="S99" i="1"/>
  <c r="R103" i="1"/>
  <c r="R102" i="1"/>
  <c r="R101" i="1"/>
  <c r="R100" i="1"/>
  <c r="R99" i="1"/>
  <c r="K103" i="1"/>
  <c r="K102" i="1"/>
  <c r="K101" i="1"/>
  <c r="K100" i="1"/>
  <c r="K99" i="1"/>
  <c r="I103" i="1"/>
  <c r="I102" i="1"/>
  <c r="I101" i="1"/>
  <c r="I100" i="1"/>
  <c r="I99" i="1"/>
  <c r="S95" i="1"/>
  <c r="S96" i="1"/>
  <c r="S97" i="1"/>
  <c r="S98" i="1"/>
  <c r="S69" i="1"/>
  <c r="S70" i="1"/>
  <c r="S71" i="1"/>
  <c r="S72" i="1"/>
  <c r="S73" i="1"/>
  <c r="S74" i="1"/>
  <c r="S75" i="1"/>
  <c r="S76" i="1"/>
  <c r="S77" i="1"/>
  <c r="S78" i="1"/>
  <c r="K73" i="1"/>
  <c r="K67" i="1"/>
  <c r="K66" i="1"/>
  <c r="S66" i="1" s="1"/>
  <c r="K65" i="1"/>
  <c r="K64" i="1"/>
  <c r="R63" i="1"/>
  <c r="K63" i="1"/>
  <c r="R62" i="1"/>
  <c r="K62" i="1"/>
  <c r="R61" i="1"/>
  <c r="K61" i="1"/>
  <c r="S80" i="1" l="1"/>
  <c r="K97" i="1"/>
  <c r="S60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1" i="1"/>
  <c r="S62" i="1"/>
  <c r="S63" i="1"/>
  <c r="S64" i="1"/>
  <c r="S65" i="1"/>
  <c r="S67" i="1"/>
  <c r="S68" i="1"/>
  <c r="S79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2" i="1"/>
</calcChain>
</file>

<file path=xl/sharedStrings.xml><?xml version="1.0" encoding="utf-8"?>
<sst xmlns="http://schemas.openxmlformats.org/spreadsheetml/2006/main" count="945" uniqueCount="157">
  <si>
    <t>Product</t>
  </si>
  <si>
    <t>Component</t>
  </si>
  <si>
    <t>Copper</t>
  </si>
  <si>
    <t>Li-ion battery</t>
  </si>
  <si>
    <t>PCB</t>
  </si>
  <si>
    <t>CRT glass</t>
  </si>
  <si>
    <t>Others</t>
  </si>
  <si>
    <t>Rack server</t>
  </si>
  <si>
    <t>Chassis</t>
  </si>
  <si>
    <t>Fans</t>
  </si>
  <si>
    <t>HDD</t>
  </si>
  <si>
    <t>ODD</t>
  </si>
  <si>
    <t>Mainboard</t>
  </si>
  <si>
    <t>PSU</t>
  </si>
  <si>
    <t>Cables</t>
  </si>
  <si>
    <t>CPU</t>
  </si>
  <si>
    <t>CPU Heat Sinks</t>
  </si>
  <si>
    <t>UNU</t>
  </si>
  <si>
    <t>Source</t>
  </si>
  <si>
    <t>Memory</t>
  </si>
  <si>
    <t>Blade system</t>
  </si>
  <si>
    <t>Model</t>
  </si>
  <si>
    <t>Not specified</t>
  </si>
  <si>
    <t>Year</t>
  </si>
  <si>
    <t>Servers</t>
  </si>
  <si>
    <t>Mainboards</t>
  </si>
  <si>
    <t>Sub-type</t>
  </si>
  <si>
    <t>ICT Server</t>
  </si>
  <si>
    <t>TV</t>
  </si>
  <si>
    <t>Body</t>
  </si>
  <si>
    <t>Electronics</t>
  </si>
  <si>
    <t>Electronic display</t>
  </si>
  <si>
    <t>Non-domestic electric and gas hobs</t>
  </si>
  <si>
    <t>Induction hob</t>
  </si>
  <si>
    <t>Solid plate/cast iron hob</t>
  </si>
  <si>
    <t>0106</t>
  </si>
  <si>
    <t>0111</t>
  </si>
  <si>
    <t>0505</t>
  </si>
  <si>
    <t>0113</t>
  </si>
  <si>
    <t>0204</t>
  </si>
  <si>
    <t>0102</t>
  </si>
  <si>
    <t>Gas hob</t>
  </si>
  <si>
    <t>Space heater</t>
  </si>
  <si>
    <t>Split system air conditioner</t>
  </si>
  <si>
    <t>LED Lamps &amp; luminaires</t>
  </si>
  <si>
    <t>Commercial refrigerating appliances</t>
  </si>
  <si>
    <t>Vacuum cleaner</t>
  </si>
  <si>
    <t>Professional dishwasher</t>
  </si>
  <si>
    <t>Beverage coolers</t>
  </si>
  <si>
    <t>Ice cream freezers</t>
  </si>
  <si>
    <t>Heat pump</t>
  </si>
  <si>
    <t>Low pressure air compressor</t>
  </si>
  <si>
    <t>Oil free air compressor</t>
  </si>
  <si>
    <t>Standard air compressor</t>
  </si>
  <si>
    <t>Refrigeration compressors</t>
  </si>
  <si>
    <t>Electric instantaneous water heater</t>
  </si>
  <si>
    <t>Make</t>
  </si>
  <si>
    <t xml:space="preserve">Casing - Top shelf </t>
  </si>
  <si>
    <t>Casing - Frame rear sheet</t>
  </si>
  <si>
    <t>Casing - control panel</t>
  </si>
  <si>
    <t>Casing - feet casing holders</t>
  </si>
  <si>
    <t>Casing - door</t>
  </si>
  <si>
    <t>Casing - other elements</t>
  </si>
  <si>
    <t>Heating elements - electric resistance</t>
  </si>
  <si>
    <t>Heating elements - resistance support</t>
  </si>
  <si>
    <t>Heating elements - heated plate</t>
  </si>
  <si>
    <t>Control technology - thermal sensor</t>
  </si>
  <si>
    <t>Miscellaneous - knobs</t>
  </si>
  <si>
    <t>Handle</t>
  </si>
  <si>
    <t>Thermoplastic polymers</t>
  </si>
  <si>
    <t>Elastomers</t>
  </si>
  <si>
    <t>Aluminium sheet</t>
  </si>
  <si>
    <t>Stainless steel sheet</t>
  </si>
  <si>
    <t>Casing - Frame side sheets</t>
  </si>
  <si>
    <t>Casing - pan holders</t>
  </si>
  <si>
    <t>Heating elements - burners</t>
  </si>
  <si>
    <t>Heating elements - other elements</t>
  </si>
  <si>
    <t>Miscellaneous - handle</t>
  </si>
  <si>
    <t>Miscellaneous - thermoplastic polymers</t>
  </si>
  <si>
    <t>Miscellaneous - elastometers</t>
  </si>
  <si>
    <t>Miscellaneous - iron</t>
  </si>
  <si>
    <t>Boiler unit</t>
  </si>
  <si>
    <t>LCD screen</t>
  </si>
  <si>
    <t>Controller board</t>
  </si>
  <si>
    <t>Air source heat pump</t>
  </si>
  <si>
    <t>Heat pump unit</t>
  </si>
  <si>
    <t>Refrigerant</t>
  </si>
  <si>
    <t>Miscellaneous</t>
  </si>
  <si>
    <t>Ground source heat pump</t>
  </si>
  <si>
    <t>Water heaters</t>
  </si>
  <si>
    <t>Electric heat pump water heater</t>
  </si>
  <si>
    <t>Electric storage water heater</t>
  </si>
  <si>
    <t>Air conditioner</t>
  </si>
  <si>
    <t>Total</t>
  </si>
  <si>
    <t>LED lamp</t>
  </si>
  <si>
    <t>LED street light luminaire</t>
  </si>
  <si>
    <t>Toner cartridge</t>
  </si>
  <si>
    <t>Printers</t>
  </si>
  <si>
    <t>Rollers</t>
  </si>
  <si>
    <t>Wiper blade</t>
  </si>
  <si>
    <t>Case of toner cartridge</t>
  </si>
  <si>
    <t>Cogwheels</t>
  </si>
  <si>
    <t>Curtains, blinds, doors and covers for RDCs</t>
  </si>
  <si>
    <t>Household mains operated vacuum cleaners</t>
  </si>
  <si>
    <t>Cordless vacuum cleaners</t>
  </si>
  <si>
    <t>Pumps</t>
  </si>
  <si>
    <t>Cable</t>
  </si>
  <si>
    <t>Cable sheath</t>
  </si>
  <si>
    <t>Gaskets</t>
  </si>
  <si>
    <t>Hood/door type</t>
  </si>
  <si>
    <t>https://etl.beis.gov.uk/shared-files/3316/3713/8281/UK_ErP_Policy_Study_final_v4-stc_2_11_21.pdf</t>
  </si>
  <si>
    <t>0103</t>
  </si>
  <si>
    <t>Plastic</t>
  </si>
  <si>
    <t>Air compressor</t>
  </si>
  <si>
    <t>Gas boiler</t>
  </si>
  <si>
    <t>Undercounter</t>
  </si>
  <si>
    <t>Refridgerated display cabinets (RDC)</t>
  </si>
  <si>
    <t>heat pump</t>
  </si>
  <si>
    <t>Washing machine</t>
  </si>
  <si>
    <t>https://op.europa.eu/en/publication-detail/-/publication/533fa096-d971-11e7-a506-01aa75ed71a1/language-en</t>
  </si>
  <si>
    <t>Fridge</t>
  </si>
  <si>
    <t>Freezer</t>
  </si>
  <si>
    <t>Refridgerator</t>
  </si>
  <si>
    <t>Wine cooler</t>
  </si>
  <si>
    <t>Fridge-freezer</t>
  </si>
  <si>
    <t>Upright freezer</t>
  </si>
  <si>
    <t>Chest freezer</t>
  </si>
  <si>
    <t>https://ecodesign-fridges.eu/sites/ecodesign-fridges.eu/files/Household%20Refrigeration%20Review%20FINAL%20REPORT%2020160304.pdf</t>
  </si>
  <si>
    <t>Ferrous</t>
  </si>
  <si>
    <t>Microwave oven</t>
  </si>
  <si>
    <t>Casing</t>
  </si>
  <si>
    <t>Door</t>
  </si>
  <si>
    <t>Heat distribution system</t>
  </si>
  <si>
    <t>Control technology</t>
  </si>
  <si>
    <t>https://ekosuunnittelu.info/wp-content/uploads/2015/09/Lot22_task4_taustaselvitys.pdf</t>
  </si>
  <si>
    <t>Toaster</t>
  </si>
  <si>
    <t>http://wiki.ece.cmu.edu/ddl/index.php/toaster</t>
  </si>
  <si>
    <t>(task 4) https://energy.ec.europa.eu/studies/preparatory-studies/ecodesign-and-energy-labelling-preparatory-study-electric-kettles_en</t>
  </si>
  <si>
    <t>Electric kettle</t>
  </si>
  <si>
    <t>Power supply base</t>
  </si>
  <si>
    <t>Electronic base</t>
  </si>
  <si>
    <t>Container</t>
  </si>
  <si>
    <t>https://www.ecodesignworkingplan20-24.eu/documents</t>
  </si>
  <si>
    <t>https://www.ecodesignworkingplan20-24.eu/documents &amp; https://drive.google.com/file/d/1R-TTJee1Ot_DZN5s5XtVXAk2UdfNlsnc/view</t>
  </si>
  <si>
    <t>Hair dryer</t>
  </si>
  <si>
    <t>Industrial smart sensor</t>
  </si>
  <si>
    <t>Household dryer</t>
  </si>
  <si>
    <t>https://energy.ec.europa.eu/system/files/2017-03/eia_ii_-_special_report_materials_2016_rev20170314_0.pdf</t>
  </si>
  <si>
    <t>Household dishwasher</t>
  </si>
  <si>
    <t>Imaging equipment</t>
  </si>
  <si>
    <t>Light Sources</t>
  </si>
  <si>
    <t>Ventilation units</t>
  </si>
  <si>
    <t>Circulator pumps</t>
  </si>
  <si>
    <t>Aluminium</t>
  </si>
  <si>
    <t>Flat-panel glass</t>
  </si>
  <si>
    <t>Glass (other)</t>
  </si>
  <si>
    <t>Metals (other)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</si>
</sst>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49" fontId="3" fillId="0" borderId="1" xfId="0" applyNumberFormat="1" applyFont="1" applyBorder="1"/>
    <xf numFmtId="0" fontId="3" fillId="0" borderId="0" xfId="0" applyFont="1"/>
    <xf numFmtId="0" fontId="3" fillId="2" borderId="3" xfId="0" applyFont="1" applyFill="1" applyBorder="1"/>
    <xf numFmtId="0" fontId="3" fillId="0" borderId="2" xfId="0" applyFont="1" applyBorder="1"/>
    <xf numFmtId="0" fontId="3" fillId="0" borderId="3" xfId="0" applyFont="1" applyBorder="1"/>
    <xf numFmtId="49" fontId="0" fillId="0" borderId="0" xfId="0" applyNumberForma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tl.beis.gov.uk/shared-files/3316/3713/8281/UK_ErP_Policy_Study_final_v4-stc_2_11_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91A6F-033A-8548-B39C-01897350EFBB}">
  <dimension ref="A1:T114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O8" sqref="O8"/>
    </sheetView>
  </sheetViews>
  <sheetFormatPr baseColWidth="10" defaultRowHeight="16" x14ac:dyDescent="0.2"/>
  <sheetData>
    <row r="1" spans="1:20" x14ac:dyDescent="0.2">
      <c r="A1" s="1" t="s">
        <v>17</v>
      </c>
      <c r="B1" s="1" t="s">
        <v>0</v>
      </c>
      <c r="C1" s="1" t="s">
        <v>26</v>
      </c>
      <c r="D1" s="1" t="s">
        <v>56</v>
      </c>
      <c r="E1" s="1" t="s">
        <v>21</v>
      </c>
      <c r="F1" s="1" t="s">
        <v>23</v>
      </c>
      <c r="G1" s="1" t="s">
        <v>1</v>
      </c>
      <c r="H1" s="2" t="s">
        <v>153</v>
      </c>
      <c r="I1" s="2" t="s">
        <v>2</v>
      </c>
      <c r="J1" s="2" t="s">
        <v>128</v>
      </c>
      <c r="K1" s="2" t="s">
        <v>112</v>
      </c>
      <c r="L1" s="2" t="s">
        <v>3</v>
      </c>
      <c r="M1" s="2" t="s">
        <v>30</v>
      </c>
      <c r="N1" s="2" t="s">
        <v>154</v>
      </c>
      <c r="O1" s="2" t="s">
        <v>5</v>
      </c>
      <c r="P1" s="2" t="s">
        <v>155</v>
      </c>
      <c r="Q1" s="2" t="s">
        <v>156</v>
      </c>
      <c r="R1" s="2" t="s">
        <v>6</v>
      </c>
      <c r="S1" s="2" t="s">
        <v>93</v>
      </c>
      <c r="T1" s="2" t="s">
        <v>18</v>
      </c>
    </row>
    <row r="2" spans="1:20" x14ac:dyDescent="0.2">
      <c r="A2" s="8">
        <v>307</v>
      </c>
      <c r="B2" t="s">
        <v>27</v>
      </c>
      <c r="C2" t="s">
        <v>7</v>
      </c>
      <c r="D2" t="s">
        <v>22</v>
      </c>
      <c r="E2" t="s">
        <v>22</v>
      </c>
      <c r="F2" t="s">
        <v>22</v>
      </c>
      <c r="G2" t="s">
        <v>8</v>
      </c>
      <c r="H2">
        <v>249</v>
      </c>
      <c r="I2">
        <v>179</v>
      </c>
      <c r="J2">
        <v>12265</v>
      </c>
      <c r="K2">
        <v>630</v>
      </c>
      <c r="M2">
        <v>131</v>
      </c>
      <c r="S2">
        <f>SUM(H2:R2)</f>
        <v>13454</v>
      </c>
      <c r="T2" t="s">
        <v>110</v>
      </c>
    </row>
    <row r="3" spans="1:20" x14ac:dyDescent="0.2">
      <c r="A3" s="8">
        <v>307</v>
      </c>
      <c r="B3" t="s">
        <v>27</v>
      </c>
      <c r="C3" t="s">
        <v>7</v>
      </c>
      <c r="D3" t="s">
        <v>22</v>
      </c>
      <c r="E3" t="s">
        <v>22</v>
      </c>
      <c r="F3" t="s">
        <v>22</v>
      </c>
      <c r="G3" t="s">
        <v>9</v>
      </c>
      <c r="I3">
        <v>78</v>
      </c>
      <c r="J3">
        <v>386</v>
      </c>
      <c r="K3">
        <v>517</v>
      </c>
      <c r="Q3">
        <v>55</v>
      </c>
      <c r="S3">
        <f t="shared" ref="S3:S67" si="0">SUM(H3:R3)</f>
        <v>1036</v>
      </c>
      <c r="T3" t="s">
        <v>110</v>
      </c>
    </row>
    <row r="4" spans="1:20" x14ac:dyDescent="0.2">
      <c r="A4" s="8">
        <v>307</v>
      </c>
      <c r="B4" t="s">
        <v>27</v>
      </c>
      <c r="C4" t="s">
        <v>7</v>
      </c>
      <c r="D4" t="s">
        <v>22</v>
      </c>
      <c r="E4" t="s">
        <v>22</v>
      </c>
      <c r="F4" t="s">
        <v>22</v>
      </c>
      <c r="G4" t="s">
        <v>10</v>
      </c>
      <c r="H4">
        <v>1335</v>
      </c>
      <c r="J4">
        <v>234</v>
      </c>
      <c r="M4">
        <v>179</v>
      </c>
      <c r="S4">
        <f t="shared" si="0"/>
        <v>1748</v>
      </c>
      <c r="T4" t="s">
        <v>110</v>
      </c>
    </row>
    <row r="5" spans="1:20" x14ac:dyDescent="0.2">
      <c r="A5" s="8">
        <v>307</v>
      </c>
      <c r="B5" t="s">
        <v>27</v>
      </c>
      <c r="C5" t="s">
        <v>7</v>
      </c>
      <c r="D5" t="s">
        <v>22</v>
      </c>
      <c r="E5" t="s">
        <v>22</v>
      </c>
      <c r="F5" t="s">
        <v>22</v>
      </c>
      <c r="G5" t="s">
        <v>11</v>
      </c>
      <c r="H5">
        <v>1</v>
      </c>
      <c r="I5">
        <v>7</v>
      </c>
      <c r="J5">
        <v>115</v>
      </c>
      <c r="K5">
        <v>47</v>
      </c>
      <c r="M5">
        <v>17</v>
      </c>
      <c r="Q5">
        <v>2</v>
      </c>
      <c r="S5">
        <f t="shared" si="0"/>
        <v>189</v>
      </c>
      <c r="T5" t="s">
        <v>110</v>
      </c>
    </row>
    <row r="6" spans="1:20" x14ac:dyDescent="0.2">
      <c r="A6" s="8">
        <v>307</v>
      </c>
      <c r="B6" t="s">
        <v>27</v>
      </c>
      <c r="C6" t="s">
        <v>7</v>
      </c>
      <c r="D6" t="s">
        <v>22</v>
      </c>
      <c r="E6" t="s">
        <v>22</v>
      </c>
      <c r="F6" t="s">
        <v>22</v>
      </c>
      <c r="G6" t="s">
        <v>12</v>
      </c>
      <c r="M6">
        <v>1667</v>
      </c>
      <c r="S6">
        <f t="shared" si="0"/>
        <v>1667</v>
      </c>
      <c r="T6" t="s">
        <v>110</v>
      </c>
    </row>
    <row r="7" spans="1:20" x14ac:dyDescent="0.2">
      <c r="A7" s="8">
        <v>307</v>
      </c>
      <c r="B7" t="s">
        <v>27</v>
      </c>
      <c r="C7" t="s">
        <v>7</v>
      </c>
      <c r="D7" t="s">
        <v>22</v>
      </c>
      <c r="E7" t="s">
        <v>22</v>
      </c>
      <c r="F7" t="s">
        <v>22</v>
      </c>
      <c r="G7" t="s">
        <v>13</v>
      </c>
      <c r="H7">
        <v>491</v>
      </c>
      <c r="I7">
        <v>9</v>
      </c>
      <c r="J7">
        <v>1093</v>
      </c>
      <c r="K7">
        <v>276</v>
      </c>
      <c r="M7">
        <v>1427</v>
      </c>
      <c r="Q7">
        <v>90</v>
      </c>
      <c r="R7">
        <v>50</v>
      </c>
      <c r="S7">
        <f t="shared" si="0"/>
        <v>3436</v>
      </c>
      <c r="T7" t="s">
        <v>110</v>
      </c>
    </row>
    <row r="8" spans="1:20" x14ac:dyDescent="0.2">
      <c r="A8" s="8">
        <v>307</v>
      </c>
      <c r="B8" t="s">
        <v>27</v>
      </c>
      <c r="C8" t="s">
        <v>7</v>
      </c>
      <c r="D8" t="s">
        <v>22</v>
      </c>
      <c r="E8" t="s">
        <v>22</v>
      </c>
      <c r="F8" t="s">
        <v>22</v>
      </c>
      <c r="G8" t="s">
        <v>4</v>
      </c>
      <c r="M8">
        <v>349</v>
      </c>
      <c r="S8">
        <f t="shared" si="0"/>
        <v>349</v>
      </c>
      <c r="T8" t="s">
        <v>110</v>
      </c>
    </row>
    <row r="9" spans="1:20" x14ac:dyDescent="0.2">
      <c r="A9" s="8">
        <v>307</v>
      </c>
      <c r="B9" t="s">
        <v>27</v>
      </c>
      <c r="C9" t="s">
        <v>7</v>
      </c>
      <c r="D9" t="s">
        <v>22</v>
      </c>
      <c r="E9" t="s">
        <v>22</v>
      </c>
      <c r="F9" t="s">
        <v>22</v>
      </c>
      <c r="G9" t="s">
        <v>14</v>
      </c>
      <c r="I9">
        <v>81</v>
      </c>
      <c r="K9">
        <v>251</v>
      </c>
      <c r="Q9">
        <v>103</v>
      </c>
      <c r="R9">
        <v>35</v>
      </c>
      <c r="S9">
        <f t="shared" si="0"/>
        <v>470</v>
      </c>
      <c r="T9" t="s">
        <v>110</v>
      </c>
    </row>
    <row r="10" spans="1:20" x14ac:dyDescent="0.2">
      <c r="A10" s="8">
        <v>307</v>
      </c>
      <c r="B10" t="s">
        <v>27</v>
      </c>
      <c r="C10" t="s">
        <v>7</v>
      </c>
      <c r="D10" t="s">
        <v>22</v>
      </c>
      <c r="E10" t="s">
        <v>22</v>
      </c>
      <c r="F10" t="s">
        <v>22</v>
      </c>
      <c r="G10" t="s">
        <v>15</v>
      </c>
      <c r="I10">
        <v>30.5</v>
      </c>
      <c r="M10">
        <v>21.2</v>
      </c>
      <c r="Q10">
        <v>0.4</v>
      </c>
      <c r="R10">
        <v>1.9</v>
      </c>
      <c r="S10">
        <f t="shared" si="0"/>
        <v>54</v>
      </c>
      <c r="T10" t="s">
        <v>110</v>
      </c>
    </row>
    <row r="11" spans="1:20" x14ac:dyDescent="0.2">
      <c r="A11" s="8">
        <v>307</v>
      </c>
      <c r="B11" t="s">
        <v>27</v>
      </c>
      <c r="C11" t="s">
        <v>7</v>
      </c>
      <c r="D11" t="s">
        <v>22</v>
      </c>
      <c r="E11" t="s">
        <v>22</v>
      </c>
      <c r="F11" t="s">
        <v>22</v>
      </c>
      <c r="G11" t="s">
        <v>16</v>
      </c>
      <c r="I11">
        <v>442</v>
      </c>
      <c r="J11">
        <v>140</v>
      </c>
      <c r="S11">
        <f t="shared" si="0"/>
        <v>582</v>
      </c>
      <c r="T11" t="s">
        <v>110</v>
      </c>
    </row>
    <row r="12" spans="1:20" x14ac:dyDescent="0.2">
      <c r="A12" s="8">
        <v>307</v>
      </c>
      <c r="B12" t="s">
        <v>27</v>
      </c>
      <c r="C12" t="s">
        <v>7</v>
      </c>
      <c r="D12" t="s">
        <v>22</v>
      </c>
      <c r="E12" t="s">
        <v>22</v>
      </c>
      <c r="F12" t="s">
        <v>22</v>
      </c>
      <c r="G12" t="s">
        <v>19</v>
      </c>
      <c r="M12">
        <v>97</v>
      </c>
      <c r="R12">
        <v>38</v>
      </c>
      <c r="S12">
        <f t="shared" si="0"/>
        <v>135</v>
      </c>
      <c r="T12" t="s">
        <v>110</v>
      </c>
    </row>
    <row r="13" spans="1:20" x14ac:dyDescent="0.2">
      <c r="A13" s="8">
        <v>307</v>
      </c>
      <c r="B13" t="s">
        <v>27</v>
      </c>
      <c r="C13" t="s">
        <v>20</v>
      </c>
      <c r="D13" t="s">
        <v>22</v>
      </c>
      <c r="E13" t="s">
        <v>22</v>
      </c>
      <c r="F13" t="s">
        <v>22</v>
      </c>
      <c r="G13" t="s">
        <v>8</v>
      </c>
      <c r="J13">
        <v>87000</v>
      </c>
      <c r="S13">
        <f t="shared" si="0"/>
        <v>87000</v>
      </c>
      <c r="T13" t="s">
        <v>110</v>
      </c>
    </row>
    <row r="14" spans="1:20" x14ac:dyDescent="0.2">
      <c r="A14" s="8">
        <v>307</v>
      </c>
      <c r="B14" t="s">
        <v>27</v>
      </c>
      <c r="C14" t="s">
        <v>20</v>
      </c>
      <c r="D14" t="s">
        <v>22</v>
      </c>
      <c r="E14" t="s">
        <v>22</v>
      </c>
      <c r="F14" t="s">
        <v>22</v>
      </c>
      <c r="G14" t="s">
        <v>13</v>
      </c>
      <c r="H14">
        <v>2384</v>
      </c>
      <c r="I14">
        <v>43</v>
      </c>
      <c r="J14">
        <v>5300</v>
      </c>
      <c r="K14">
        <v>1341</v>
      </c>
      <c r="M14">
        <v>6924</v>
      </c>
      <c r="Q14">
        <v>383</v>
      </c>
      <c r="R14">
        <v>245</v>
      </c>
      <c r="S14">
        <f t="shared" si="0"/>
        <v>16620</v>
      </c>
      <c r="T14" t="s">
        <v>110</v>
      </c>
    </row>
    <row r="15" spans="1:20" x14ac:dyDescent="0.2">
      <c r="A15" s="8">
        <v>307</v>
      </c>
      <c r="B15" t="s">
        <v>27</v>
      </c>
      <c r="C15" t="s">
        <v>20</v>
      </c>
      <c r="D15" t="s">
        <v>22</v>
      </c>
      <c r="E15" t="s">
        <v>22</v>
      </c>
      <c r="F15" t="s">
        <v>22</v>
      </c>
      <c r="G15" t="s">
        <v>9</v>
      </c>
      <c r="I15">
        <v>194</v>
      </c>
      <c r="J15">
        <v>1101</v>
      </c>
      <c r="K15">
        <v>1066</v>
      </c>
      <c r="S15">
        <f t="shared" si="0"/>
        <v>2361</v>
      </c>
      <c r="T15" t="s">
        <v>110</v>
      </c>
    </row>
    <row r="16" spans="1:20" x14ac:dyDescent="0.2">
      <c r="A16" s="8">
        <v>307</v>
      </c>
      <c r="B16" t="s">
        <v>27</v>
      </c>
      <c r="C16" t="s">
        <v>20</v>
      </c>
      <c r="D16" t="s">
        <v>22</v>
      </c>
      <c r="E16" t="s">
        <v>22</v>
      </c>
      <c r="F16" t="s">
        <v>22</v>
      </c>
      <c r="G16" t="s">
        <v>24</v>
      </c>
      <c r="J16">
        <v>33600</v>
      </c>
      <c r="S16">
        <f t="shared" si="0"/>
        <v>33600</v>
      </c>
      <c r="T16" t="s">
        <v>110</v>
      </c>
    </row>
    <row r="17" spans="1:20" x14ac:dyDescent="0.2">
      <c r="A17" s="8">
        <v>307</v>
      </c>
      <c r="B17" t="s">
        <v>27</v>
      </c>
      <c r="C17" t="s">
        <v>20</v>
      </c>
      <c r="D17" t="s">
        <v>22</v>
      </c>
      <c r="E17" t="s">
        <v>22</v>
      </c>
      <c r="F17" t="s">
        <v>22</v>
      </c>
      <c r="G17" t="s">
        <v>25</v>
      </c>
      <c r="M17">
        <v>6451</v>
      </c>
      <c r="S17">
        <f t="shared" si="0"/>
        <v>6451</v>
      </c>
      <c r="T17" t="s">
        <v>110</v>
      </c>
    </row>
    <row r="18" spans="1:20" x14ac:dyDescent="0.2">
      <c r="A18" s="8">
        <v>307</v>
      </c>
      <c r="B18" t="s">
        <v>27</v>
      </c>
      <c r="C18" t="s">
        <v>20</v>
      </c>
      <c r="D18" t="s">
        <v>22</v>
      </c>
      <c r="E18" t="s">
        <v>22</v>
      </c>
      <c r="F18" t="s">
        <v>22</v>
      </c>
      <c r="G18" t="s">
        <v>15</v>
      </c>
      <c r="I18">
        <v>244.1</v>
      </c>
      <c r="M18">
        <v>170</v>
      </c>
      <c r="Q18">
        <v>3</v>
      </c>
      <c r="R18">
        <v>15</v>
      </c>
      <c r="S18">
        <f t="shared" si="0"/>
        <v>432.1</v>
      </c>
      <c r="T18" t="s">
        <v>110</v>
      </c>
    </row>
    <row r="19" spans="1:20" x14ac:dyDescent="0.2">
      <c r="A19" s="8">
        <v>307</v>
      </c>
      <c r="B19" t="s">
        <v>27</v>
      </c>
      <c r="C19" t="s">
        <v>20</v>
      </c>
      <c r="D19" t="s">
        <v>22</v>
      </c>
      <c r="E19" t="s">
        <v>22</v>
      </c>
      <c r="F19" t="s">
        <v>22</v>
      </c>
      <c r="G19" t="s">
        <v>16</v>
      </c>
      <c r="I19">
        <v>1688</v>
      </c>
      <c r="J19">
        <v>560</v>
      </c>
      <c r="S19">
        <f t="shared" si="0"/>
        <v>2248</v>
      </c>
      <c r="T19" t="s">
        <v>110</v>
      </c>
    </row>
    <row r="20" spans="1:20" x14ac:dyDescent="0.2">
      <c r="A20" s="8">
        <v>307</v>
      </c>
      <c r="B20" t="s">
        <v>27</v>
      </c>
      <c r="C20" t="s">
        <v>20</v>
      </c>
      <c r="D20" t="s">
        <v>22</v>
      </c>
      <c r="E20" t="s">
        <v>22</v>
      </c>
      <c r="F20" t="s">
        <v>22</v>
      </c>
      <c r="G20" t="s">
        <v>19</v>
      </c>
      <c r="M20">
        <v>773</v>
      </c>
      <c r="R20">
        <v>307</v>
      </c>
      <c r="S20">
        <f t="shared" si="0"/>
        <v>1080</v>
      </c>
      <c r="T20" t="s">
        <v>110</v>
      </c>
    </row>
    <row r="21" spans="1:20" x14ac:dyDescent="0.2">
      <c r="A21" s="8">
        <v>307</v>
      </c>
      <c r="B21" t="s">
        <v>27</v>
      </c>
      <c r="C21" t="s">
        <v>20</v>
      </c>
      <c r="D21" t="s">
        <v>22</v>
      </c>
      <c r="E21" t="s">
        <v>22</v>
      </c>
      <c r="F21" t="s">
        <v>22</v>
      </c>
      <c r="G21" t="s">
        <v>10</v>
      </c>
      <c r="H21">
        <v>5341</v>
      </c>
      <c r="J21">
        <v>935</v>
      </c>
      <c r="M21">
        <v>717</v>
      </c>
      <c r="S21">
        <f t="shared" si="0"/>
        <v>6993</v>
      </c>
      <c r="T21" t="s">
        <v>110</v>
      </c>
    </row>
    <row r="22" spans="1:20" x14ac:dyDescent="0.2">
      <c r="A22" s="8">
        <v>408</v>
      </c>
      <c r="B22" t="s">
        <v>28</v>
      </c>
      <c r="D22" t="s">
        <v>22</v>
      </c>
      <c r="E22" t="s">
        <v>22</v>
      </c>
      <c r="F22" t="s">
        <v>22</v>
      </c>
      <c r="G22" t="s">
        <v>29</v>
      </c>
      <c r="I22">
        <v>52</v>
      </c>
      <c r="J22">
        <v>6931</v>
      </c>
      <c r="K22">
        <v>4506</v>
      </c>
      <c r="N22">
        <v>2065</v>
      </c>
      <c r="S22">
        <f t="shared" si="0"/>
        <v>13554</v>
      </c>
      <c r="T22" t="s">
        <v>110</v>
      </c>
    </row>
    <row r="23" spans="1:20" x14ac:dyDescent="0.2">
      <c r="A23" s="8">
        <v>408</v>
      </c>
      <c r="B23" t="s">
        <v>28</v>
      </c>
      <c r="D23" t="s">
        <v>22</v>
      </c>
      <c r="E23" t="s">
        <v>22</v>
      </c>
      <c r="F23" t="s">
        <v>22</v>
      </c>
      <c r="G23" t="s">
        <v>30</v>
      </c>
      <c r="M23">
        <v>145</v>
      </c>
      <c r="S23">
        <f t="shared" si="0"/>
        <v>145</v>
      </c>
      <c r="T23" t="s">
        <v>110</v>
      </c>
    </row>
    <row r="24" spans="1:20" x14ac:dyDescent="0.2">
      <c r="A24" s="8">
        <v>309</v>
      </c>
      <c r="B24" t="s">
        <v>31</v>
      </c>
      <c r="D24" t="s">
        <v>22</v>
      </c>
      <c r="E24" t="s">
        <v>22</v>
      </c>
      <c r="F24" t="s">
        <v>22</v>
      </c>
      <c r="G24" t="s">
        <v>29</v>
      </c>
      <c r="I24">
        <v>30</v>
      </c>
      <c r="J24">
        <v>4300</v>
      </c>
      <c r="K24">
        <v>2573</v>
      </c>
      <c r="N24">
        <v>1321</v>
      </c>
      <c r="S24">
        <f t="shared" si="0"/>
        <v>8224</v>
      </c>
      <c r="T24" t="s">
        <v>110</v>
      </c>
    </row>
    <row r="25" spans="1:20" x14ac:dyDescent="0.2">
      <c r="A25" s="8">
        <v>309</v>
      </c>
      <c r="B25" t="s">
        <v>31</v>
      </c>
      <c r="D25" t="s">
        <v>22</v>
      </c>
      <c r="E25" t="s">
        <v>22</v>
      </c>
      <c r="F25" t="s">
        <v>22</v>
      </c>
      <c r="G25" t="s">
        <v>30</v>
      </c>
      <c r="M25">
        <v>84</v>
      </c>
      <c r="S25">
        <f t="shared" si="0"/>
        <v>84</v>
      </c>
      <c r="T25" t="s">
        <v>110</v>
      </c>
    </row>
    <row r="26" spans="1:20" x14ac:dyDescent="0.2">
      <c r="A26" s="3" t="s">
        <v>111</v>
      </c>
      <c r="B26" t="s">
        <v>32</v>
      </c>
      <c r="C26" t="s">
        <v>33</v>
      </c>
      <c r="D26" t="s">
        <v>22</v>
      </c>
      <c r="E26" t="s">
        <v>22</v>
      </c>
      <c r="F26" t="s">
        <v>22</v>
      </c>
      <c r="G26" t="s">
        <v>33</v>
      </c>
      <c r="J26">
        <v>64300</v>
      </c>
      <c r="K26">
        <v>6560</v>
      </c>
      <c r="M26">
        <v>500</v>
      </c>
      <c r="Q26">
        <v>5100</v>
      </c>
      <c r="R26">
        <v>6120</v>
      </c>
      <c r="S26">
        <f t="shared" si="0"/>
        <v>82580</v>
      </c>
      <c r="T26" t="s">
        <v>110</v>
      </c>
    </row>
    <row r="27" spans="1:20" x14ac:dyDescent="0.2">
      <c r="A27" s="3" t="s">
        <v>111</v>
      </c>
      <c r="B27" t="s">
        <v>32</v>
      </c>
      <c r="C27" t="s">
        <v>34</v>
      </c>
      <c r="D27" t="s">
        <v>22</v>
      </c>
      <c r="E27" t="s">
        <v>22</v>
      </c>
      <c r="F27" t="s">
        <v>22</v>
      </c>
      <c r="G27" t="s">
        <v>57</v>
      </c>
      <c r="J27">
        <v>7100</v>
      </c>
      <c r="S27">
        <f t="shared" si="0"/>
        <v>7100</v>
      </c>
      <c r="T27" t="s">
        <v>110</v>
      </c>
    </row>
    <row r="28" spans="1:20" x14ac:dyDescent="0.2">
      <c r="A28" s="3" t="s">
        <v>111</v>
      </c>
      <c r="B28" t="s">
        <v>32</v>
      </c>
      <c r="C28" t="s">
        <v>34</v>
      </c>
      <c r="D28" t="s">
        <v>22</v>
      </c>
      <c r="E28" t="s">
        <v>22</v>
      </c>
      <c r="F28" t="s">
        <v>22</v>
      </c>
      <c r="G28" t="s">
        <v>58</v>
      </c>
      <c r="J28">
        <v>1800</v>
      </c>
      <c r="S28">
        <f t="shared" si="0"/>
        <v>1800</v>
      </c>
      <c r="T28" t="s">
        <v>110</v>
      </c>
    </row>
    <row r="29" spans="1:20" x14ac:dyDescent="0.2">
      <c r="A29" s="3" t="s">
        <v>111</v>
      </c>
      <c r="B29" t="s">
        <v>32</v>
      </c>
      <c r="C29" t="s">
        <v>34</v>
      </c>
      <c r="D29" t="s">
        <v>22</v>
      </c>
      <c r="E29" t="s">
        <v>22</v>
      </c>
      <c r="F29" t="s">
        <v>22</v>
      </c>
      <c r="G29" t="s">
        <v>73</v>
      </c>
      <c r="J29">
        <v>8400</v>
      </c>
      <c r="S29">
        <f t="shared" si="0"/>
        <v>8400</v>
      </c>
      <c r="T29" t="s">
        <v>110</v>
      </c>
    </row>
    <row r="30" spans="1:20" x14ac:dyDescent="0.2">
      <c r="A30" s="3" t="s">
        <v>111</v>
      </c>
      <c r="B30" t="s">
        <v>32</v>
      </c>
      <c r="C30" t="s">
        <v>34</v>
      </c>
      <c r="D30" t="s">
        <v>22</v>
      </c>
      <c r="E30" t="s">
        <v>22</v>
      </c>
      <c r="F30" t="s">
        <v>22</v>
      </c>
      <c r="G30" t="s">
        <v>59</v>
      </c>
      <c r="J30">
        <v>800</v>
      </c>
      <c r="S30">
        <f t="shared" si="0"/>
        <v>800</v>
      </c>
      <c r="T30" t="s">
        <v>110</v>
      </c>
    </row>
    <row r="31" spans="1:20" x14ac:dyDescent="0.2">
      <c r="A31" s="3" t="s">
        <v>111</v>
      </c>
      <c r="B31" t="s">
        <v>32</v>
      </c>
      <c r="C31" t="s">
        <v>34</v>
      </c>
      <c r="D31" t="s">
        <v>22</v>
      </c>
      <c r="E31" t="s">
        <v>22</v>
      </c>
      <c r="F31" t="s">
        <v>22</v>
      </c>
      <c r="G31" t="s">
        <v>60</v>
      </c>
      <c r="J31">
        <v>1400</v>
      </c>
      <c r="S31">
        <f t="shared" si="0"/>
        <v>1400</v>
      </c>
      <c r="T31" t="s">
        <v>110</v>
      </c>
    </row>
    <row r="32" spans="1:20" x14ac:dyDescent="0.2">
      <c r="A32" s="3" t="s">
        <v>111</v>
      </c>
      <c r="B32" t="s">
        <v>32</v>
      </c>
      <c r="C32" t="s">
        <v>34</v>
      </c>
      <c r="D32" t="s">
        <v>22</v>
      </c>
      <c r="E32" t="s">
        <v>22</v>
      </c>
      <c r="F32" t="s">
        <v>22</v>
      </c>
      <c r="G32" t="s">
        <v>61</v>
      </c>
      <c r="J32">
        <v>3400</v>
      </c>
      <c r="S32">
        <f t="shared" si="0"/>
        <v>3400</v>
      </c>
      <c r="T32" t="s">
        <v>110</v>
      </c>
    </row>
    <row r="33" spans="1:20" x14ac:dyDescent="0.2">
      <c r="A33" s="3" t="s">
        <v>111</v>
      </c>
      <c r="B33" t="s">
        <v>32</v>
      </c>
      <c r="C33" t="s">
        <v>34</v>
      </c>
      <c r="D33" t="s">
        <v>22</v>
      </c>
      <c r="E33" t="s">
        <v>22</v>
      </c>
      <c r="F33" t="s">
        <v>22</v>
      </c>
      <c r="G33" t="s">
        <v>62</v>
      </c>
      <c r="J33">
        <v>14400</v>
      </c>
      <c r="S33">
        <f t="shared" si="0"/>
        <v>14400</v>
      </c>
      <c r="T33" t="s">
        <v>110</v>
      </c>
    </row>
    <row r="34" spans="1:20" x14ac:dyDescent="0.2">
      <c r="A34" s="3" t="s">
        <v>111</v>
      </c>
      <c r="B34" t="s">
        <v>32</v>
      </c>
      <c r="C34" t="s">
        <v>34</v>
      </c>
      <c r="D34" t="s">
        <v>22</v>
      </c>
      <c r="E34" t="s">
        <v>22</v>
      </c>
      <c r="F34" t="s">
        <v>22</v>
      </c>
      <c r="G34" t="s">
        <v>63</v>
      </c>
      <c r="J34">
        <v>2200</v>
      </c>
      <c r="S34">
        <f t="shared" si="0"/>
        <v>2200</v>
      </c>
      <c r="T34" t="s">
        <v>110</v>
      </c>
    </row>
    <row r="35" spans="1:20" x14ac:dyDescent="0.2">
      <c r="A35" s="3" t="s">
        <v>111</v>
      </c>
      <c r="B35" t="s">
        <v>32</v>
      </c>
      <c r="C35" t="s">
        <v>34</v>
      </c>
      <c r="D35" t="s">
        <v>22</v>
      </c>
      <c r="E35" t="s">
        <v>22</v>
      </c>
      <c r="F35" t="s">
        <v>22</v>
      </c>
      <c r="G35" t="s">
        <v>64</v>
      </c>
      <c r="J35">
        <v>12000</v>
      </c>
      <c r="S35">
        <f t="shared" si="0"/>
        <v>12000</v>
      </c>
      <c r="T35" t="s">
        <v>110</v>
      </c>
    </row>
    <row r="36" spans="1:20" x14ac:dyDescent="0.2">
      <c r="A36" s="3" t="s">
        <v>111</v>
      </c>
      <c r="B36" t="s">
        <v>32</v>
      </c>
      <c r="C36" t="s">
        <v>34</v>
      </c>
      <c r="D36" t="s">
        <v>22</v>
      </c>
      <c r="E36" t="s">
        <v>22</v>
      </c>
      <c r="F36" t="s">
        <v>22</v>
      </c>
      <c r="G36" t="s">
        <v>65</v>
      </c>
      <c r="J36">
        <v>16400</v>
      </c>
      <c r="S36">
        <f t="shared" si="0"/>
        <v>16400</v>
      </c>
      <c r="T36" t="s">
        <v>110</v>
      </c>
    </row>
    <row r="37" spans="1:20" x14ac:dyDescent="0.2">
      <c r="A37" s="3" t="s">
        <v>111</v>
      </c>
      <c r="B37" t="s">
        <v>32</v>
      </c>
      <c r="C37" t="s">
        <v>34</v>
      </c>
      <c r="D37" t="s">
        <v>22</v>
      </c>
      <c r="E37" t="s">
        <v>22</v>
      </c>
      <c r="F37" t="s">
        <v>22</v>
      </c>
      <c r="G37" t="s">
        <v>66</v>
      </c>
      <c r="R37">
        <v>120</v>
      </c>
      <c r="S37">
        <f t="shared" si="0"/>
        <v>120</v>
      </c>
      <c r="T37" t="s">
        <v>110</v>
      </c>
    </row>
    <row r="38" spans="1:20" x14ac:dyDescent="0.2">
      <c r="A38" s="3" t="s">
        <v>111</v>
      </c>
      <c r="B38" t="s">
        <v>32</v>
      </c>
      <c r="C38" t="s">
        <v>34</v>
      </c>
      <c r="D38" t="s">
        <v>22</v>
      </c>
      <c r="E38" t="s">
        <v>22</v>
      </c>
      <c r="F38" t="s">
        <v>22</v>
      </c>
      <c r="G38" t="s">
        <v>67</v>
      </c>
      <c r="K38">
        <v>40</v>
      </c>
      <c r="S38">
        <f t="shared" si="0"/>
        <v>40</v>
      </c>
      <c r="T38" t="s">
        <v>110</v>
      </c>
    </row>
    <row r="39" spans="1:20" x14ac:dyDescent="0.2">
      <c r="A39" s="3" t="s">
        <v>111</v>
      </c>
      <c r="B39" t="s">
        <v>32</v>
      </c>
      <c r="C39" t="s">
        <v>34</v>
      </c>
      <c r="D39" t="s">
        <v>22</v>
      </c>
      <c r="E39" t="s">
        <v>22</v>
      </c>
      <c r="F39" t="s">
        <v>22</v>
      </c>
      <c r="G39" t="s">
        <v>68</v>
      </c>
      <c r="K39">
        <v>120</v>
      </c>
      <c r="S39">
        <f t="shared" si="0"/>
        <v>120</v>
      </c>
      <c r="T39" t="s">
        <v>110</v>
      </c>
    </row>
    <row r="40" spans="1:20" x14ac:dyDescent="0.2">
      <c r="A40" s="3" t="s">
        <v>111</v>
      </c>
      <c r="B40" t="s">
        <v>32</v>
      </c>
      <c r="C40" t="s">
        <v>34</v>
      </c>
      <c r="D40" t="s">
        <v>22</v>
      </c>
      <c r="E40" t="s">
        <v>22</v>
      </c>
      <c r="F40" t="s">
        <v>22</v>
      </c>
      <c r="G40" t="s">
        <v>69</v>
      </c>
      <c r="K40">
        <v>5400</v>
      </c>
      <c r="S40">
        <f t="shared" si="0"/>
        <v>5400</v>
      </c>
      <c r="T40" t="s">
        <v>110</v>
      </c>
    </row>
    <row r="41" spans="1:20" x14ac:dyDescent="0.2">
      <c r="A41" s="3" t="s">
        <v>111</v>
      </c>
      <c r="B41" t="s">
        <v>32</v>
      </c>
      <c r="C41" t="s">
        <v>34</v>
      </c>
      <c r="D41" t="s">
        <v>22</v>
      </c>
      <c r="E41" t="s">
        <v>22</v>
      </c>
      <c r="F41" t="s">
        <v>22</v>
      </c>
      <c r="G41" t="s">
        <v>70</v>
      </c>
      <c r="K41">
        <v>1000</v>
      </c>
      <c r="S41">
        <f t="shared" si="0"/>
        <v>1000</v>
      </c>
      <c r="T41" t="s">
        <v>110</v>
      </c>
    </row>
    <row r="42" spans="1:20" x14ac:dyDescent="0.2">
      <c r="A42" s="3" t="s">
        <v>111</v>
      </c>
      <c r="B42" t="s">
        <v>32</v>
      </c>
      <c r="C42" t="s">
        <v>34</v>
      </c>
      <c r="D42" t="s">
        <v>22</v>
      </c>
      <c r="E42" t="s">
        <v>22</v>
      </c>
      <c r="F42" t="s">
        <v>22</v>
      </c>
      <c r="G42" t="s">
        <v>71</v>
      </c>
      <c r="H42">
        <v>1200</v>
      </c>
      <c r="S42">
        <f t="shared" si="0"/>
        <v>1200</v>
      </c>
      <c r="T42" t="s">
        <v>110</v>
      </c>
    </row>
    <row r="43" spans="1:20" x14ac:dyDescent="0.2">
      <c r="A43" s="3" t="s">
        <v>111</v>
      </c>
      <c r="B43" t="s">
        <v>32</v>
      </c>
      <c r="C43" t="s">
        <v>34</v>
      </c>
      <c r="D43" t="s">
        <v>22</v>
      </c>
      <c r="E43" t="s">
        <v>22</v>
      </c>
      <c r="F43" t="s">
        <v>22</v>
      </c>
      <c r="G43" t="s">
        <v>72</v>
      </c>
      <c r="J43">
        <v>4300</v>
      </c>
      <c r="S43">
        <f t="shared" si="0"/>
        <v>4300</v>
      </c>
      <c r="T43" t="s">
        <v>110</v>
      </c>
    </row>
    <row r="44" spans="1:20" x14ac:dyDescent="0.2">
      <c r="A44" s="3" t="s">
        <v>111</v>
      </c>
      <c r="B44" t="s">
        <v>32</v>
      </c>
      <c r="C44" t="s">
        <v>41</v>
      </c>
      <c r="D44" t="s">
        <v>22</v>
      </c>
      <c r="E44" t="s">
        <v>22</v>
      </c>
      <c r="F44" t="s">
        <v>22</v>
      </c>
      <c r="G44" t="s">
        <v>57</v>
      </c>
      <c r="J44">
        <v>6600</v>
      </c>
      <c r="S44">
        <f t="shared" si="0"/>
        <v>6600</v>
      </c>
      <c r="T44" t="s">
        <v>110</v>
      </c>
    </row>
    <row r="45" spans="1:20" x14ac:dyDescent="0.2">
      <c r="A45" s="3" t="s">
        <v>111</v>
      </c>
      <c r="B45" t="s">
        <v>32</v>
      </c>
      <c r="C45" t="s">
        <v>41</v>
      </c>
      <c r="D45" t="s">
        <v>22</v>
      </c>
      <c r="E45" t="s">
        <v>22</v>
      </c>
      <c r="F45" t="s">
        <v>22</v>
      </c>
      <c r="G45" t="s">
        <v>58</v>
      </c>
      <c r="J45">
        <v>1100</v>
      </c>
      <c r="S45">
        <f t="shared" si="0"/>
        <v>1100</v>
      </c>
      <c r="T45" t="s">
        <v>110</v>
      </c>
    </row>
    <row r="46" spans="1:20" x14ac:dyDescent="0.2">
      <c r="A46" s="3" t="s">
        <v>111</v>
      </c>
      <c r="B46" t="s">
        <v>32</v>
      </c>
      <c r="C46" t="s">
        <v>41</v>
      </c>
      <c r="D46" t="s">
        <v>22</v>
      </c>
      <c r="E46" t="s">
        <v>22</v>
      </c>
      <c r="F46" t="s">
        <v>22</v>
      </c>
      <c r="G46" t="s">
        <v>73</v>
      </c>
      <c r="J46">
        <v>4500</v>
      </c>
      <c r="S46">
        <f t="shared" si="0"/>
        <v>4500</v>
      </c>
      <c r="T46" t="s">
        <v>110</v>
      </c>
    </row>
    <row r="47" spans="1:20" x14ac:dyDescent="0.2">
      <c r="A47" s="3" t="s">
        <v>111</v>
      </c>
      <c r="B47" t="s">
        <v>32</v>
      </c>
      <c r="C47" t="s">
        <v>41</v>
      </c>
      <c r="D47" t="s">
        <v>22</v>
      </c>
      <c r="E47" t="s">
        <v>22</v>
      </c>
      <c r="F47" t="s">
        <v>22</v>
      </c>
      <c r="G47" t="s">
        <v>59</v>
      </c>
      <c r="J47">
        <v>1700</v>
      </c>
      <c r="S47">
        <f t="shared" si="0"/>
        <v>1700</v>
      </c>
      <c r="T47" t="s">
        <v>110</v>
      </c>
    </row>
    <row r="48" spans="1:20" x14ac:dyDescent="0.2">
      <c r="A48" s="3" t="s">
        <v>111</v>
      </c>
      <c r="B48" t="s">
        <v>32</v>
      </c>
      <c r="C48" t="s">
        <v>41</v>
      </c>
      <c r="D48" t="s">
        <v>22</v>
      </c>
      <c r="E48" t="s">
        <v>22</v>
      </c>
      <c r="F48" t="s">
        <v>22</v>
      </c>
      <c r="G48" t="s">
        <v>74</v>
      </c>
      <c r="J48">
        <v>24000</v>
      </c>
      <c r="S48">
        <f t="shared" si="0"/>
        <v>24000</v>
      </c>
      <c r="T48" t="s">
        <v>110</v>
      </c>
    </row>
    <row r="49" spans="1:20" x14ac:dyDescent="0.2">
      <c r="A49" s="3" t="s">
        <v>111</v>
      </c>
      <c r="B49" t="s">
        <v>32</v>
      </c>
      <c r="C49" t="s">
        <v>41</v>
      </c>
      <c r="D49" t="s">
        <v>22</v>
      </c>
      <c r="E49" t="s">
        <v>22</v>
      </c>
      <c r="F49" t="s">
        <v>22</v>
      </c>
      <c r="G49" t="s">
        <v>62</v>
      </c>
      <c r="J49">
        <v>2700</v>
      </c>
      <c r="S49">
        <f t="shared" si="0"/>
        <v>2700</v>
      </c>
      <c r="T49" t="s">
        <v>110</v>
      </c>
    </row>
    <row r="50" spans="1:20" x14ac:dyDescent="0.2">
      <c r="A50" s="3" t="s">
        <v>111</v>
      </c>
      <c r="B50" t="s">
        <v>32</v>
      </c>
      <c r="C50" t="s">
        <v>41</v>
      </c>
      <c r="D50" t="s">
        <v>22</v>
      </c>
      <c r="E50" t="s">
        <v>22</v>
      </c>
      <c r="F50" t="s">
        <v>22</v>
      </c>
      <c r="G50" t="s">
        <v>75</v>
      </c>
      <c r="J50">
        <v>6400</v>
      </c>
      <c r="S50">
        <f t="shared" si="0"/>
        <v>6400</v>
      </c>
      <c r="T50" t="s">
        <v>110</v>
      </c>
    </row>
    <row r="51" spans="1:20" x14ac:dyDescent="0.2">
      <c r="A51" s="3" t="s">
        <v>111</v>
      </c>
      <c r="B51" t="s">
        <v>32</v>
      </c>
      <c r="C51" t="s">
        <v>41</v>
      </c>
      <c r="D51" t="s">
        <v>22</v>
      </c>
      <c r="E51" t="s">
        <v>22</v>
      </c>
      <c r="F51" t="s">
        <v>22</v>
      </c>
      <c r="G51" t="s">
        <v>76</v>
      </c>
      <c r="H51">
        <v>2000</v>
      </c>
      <c r="S51">
        <f t="shared" si="0"/>
        <v>2000</v>
      </c>
      <c r="T51" t="s">
        <v>110</v>
      </c>
    </row>
    <row r="52" spans="1:20" x14ac:dyDescent="0.2">
      <c r="A52" s="3" t="s">
        <v>111</v>
      </c>
      <c r="B52" t="s">
        <v>32</v>
      </c>
      <c r="C52" t="s">
        <v>41</v>
      </c>
      <c r="D52" t="s">
        <v>22</v>
      </c>
      <c r="E52" t="s">
        <v>22</v>
      </c>
      <c r="F52" t="s">
        <v>22</v>
      </c>
      <c r="G52" t="s">
        <v>67</v>
      </c>
      <c r="K52">
        <v>40</v>
      </c>
      <c r="S52">
        <f t="shared" si="0"/>
        <v>40</v>
      </c>
      <c r="T52" t="s">
        <v>110</v>
      </c>
    </row>
    <row r="53" spans="1:20" x14ac:dyDescent="0.2">
      <c r="A53" s="3" t="s">
        <v>111</v>
      </c>
      <c r="B53" t="s">
        <v>32</v>
      </c>
      <c r="C53" t="s">
        <v>41</v>
      </c>
      <c r="D53" t="s">
        <v>22</v>
      </c>
      <c r="E53" t="s">
        <v>22</v>
      </c>
      <c r="F53" t="s">
        <v>22</v>
      </c>
      <c r="G53" t="s">
        <v>77</v>
      </c>
      <c r="K53">
        <v>120</v>
      </c>
      <c r="S53">
        <f t="shared" si="0"/>
        <v>120</v>
      </c>
      <c r="T53" t="s">
        <v>110</v>
      </c>
    </row>
    <row r="54" spans="1:20" x14ac:dyDescent="0.2">
      <c r="A54" s="3" t="s">
        <v>111</v>
      </c>
      <c r="B54" t="s">
        <v>32</v>
      </c>
      <c r="C54" t="s">
        <v>41</v>
      </c>
      <c r="D54" t="s">
        <v>22</v>
      </c>
      <c r="E54" t="s">
        <v>22</v>
      </c>
      <c r="F54" t="s">
        <v>22</v>
      </c>
      <c r="G54" t="s">
        <v>78</v>
      </c>
      <c r="K54">
        <v>5100</v>
      </c>
      <c r="S54">
        <f t="shared" si="0"/>
        <v>5100</v>
      </c>
      <c r="T54" t="s">
        <v>110</v>
      </c>
    </row>
    <row r="55" spans="1:20" x14ac:dyDescent="0.2">
      <c r="A55" s="3" t="s">
        <v>111</v>
      </c>
      <c r="B55" t="s">
        <v>32</v>
      </c>
      <c r="C55" t="s">
        <v>41</v>
      </c>
      <c r="D55" t="s">
        <v>22</v>
      </c>
      <c r="E55" t="s">
        <v>22</v>
      </c>
      <c r="F55" t="s">
        <v>22</v>
      </c>
      <c r="G55" t="s">
        <v>79</v>
      </c>
      <c r="K55">
        <v>500</v>
      </c>
      <c r="S55">
        <f t="shared" si="0"/>
        <v>500</v>
      </c>
      <c r="T55" t="s">
        <v>110</v>
      </c>
    </row>
    <row r="56" spans="1:20" x14ac:dyDescent="0.2">
      <c r="A56" s="3" t="s">
        <v>111</v>
      </c>
      <c r="B56" t="s">
        <v>32</v>
      </c>
      <c r="C56" t="s">
        <v>41</v>
      </c>
      <c r="D56" t="s">
        <v>22</v>
      </c>
      <c r="E56" t="s">
        <v>22</v>
      </c>
      <c r="F56" t="s">
        <v>22</v>
      </c>
      <c r="G56" t="s">
        <v>80</v>
      </c>
      <c r="J56">
        <v>3500</v>
      </c>
      <c r="S56">
        <f t="shared" si="0"/>
        <v>3500</v>
      </c>
      <c r="T56" t="s">
        <v>110</v>
      </c>
    </row>
    <row r="57" spans="1:20" x14ac:dyDescent="0.2">
      <c r="A57" s="3" t="s">
        <v>35</v>
      </c>
      <c r="B57" s="4" t="s">
        <v>42</v>
      </c>
      <c r="C57" t="s">
        <v>50</v>
      </c>
      <c r="D57" t="s">
        <v>22</v>
      </c>
      <c r="E57" t="s">
        <v>22</v>
      </c>
      <c r="F57" t="s">
        <v>22</v>
      </c>
      <c r="G57" t="s">
        <v>117</v>
      </c>
      <c r="S57">
        <f t="shared" si="0"/>
        <v>0</v>
      </c>
      <c r="T57" t="s">
        <v>110</v>
      </c>
    </row>
    <row r="58" spans="1:20" x14ac:dyDescent="0.2">
      <c r="A58" s="3" t="s">
        <v>36</v>
      </c>
      <c r="B58" t="s">
        <v>92</v>
      </c>
      <c r="C58" s="4" t="s">
        <v>43</v>
      </c>
      <c r="D58" t="s">
        <v>22</v>
      </c>
      <c r="E58" t="s">
        <v>22</v>
      </c>
      <c r="F58" t="s">
        <v>22</v>
      </c>
      <c r="G58" s="4" t="s">
        <v>43</v>
      </c>
      <c r="H58">
        <v>8400</v>
      </c>
      <c r="J58">
        <v>15750</v>
      </c>
      <c r="K58">
        <v>6300</v>
      </c>
      <c r="M58">
        <v>1050</v>
      </c>
      <c r="R58">
        <v>3850</v>
      </c>
      <c r="S58">
        <f t="shared" si="0"/>
        <v>35350</v>
      </c>
      <c r="T58" t="s">
        <v>110</v>
      </c>
    </row>
    <row r="59" spans="1:20" x14ac:dyDescent="0.2">
      <c r="A59" s="3" t="s">
        <v>37</v>
      </c>
      <c r="B59" s="4" t="s">
        <v>44</v>
      </c>
      <c r="C59" t="s">
        <v>94</v>
      </c>
      <c r="D59" t="s">
        <v>22</v>
      </c>
      <c r="E59" t="s">
        <v>22</v>
      </c>
      <c r="F59" t="s">
        <v>22</v>
      </c>
      <c r="G59" t="s">
        <v>94</v>
      </c>
      <c r="H59">
        <v>70</v>
      </c>
      <c r="J59">
        <v>0.5</v>
      </c>
      <c r="K59">
        <v>70</v>
      </c>
      <c r="M59">
        <v>30</v>
      </c>
      <c r="P59">
        <v>2</v>
      </c>
      <c r="S59">
        <f t="shared" si="0"/>
        <v>172.5</v>
      </c>
      <c r="T59" t="s">
        <v>110</v>
      </c>
    </row>
    <row r="60" spans="1:20" x14ac:dyDescent="0.2">
      <c r="A60" s="3" t="s">
        <v>37</v>
      </c>
      <c r="B60" s="4" t="s">
        <v>44</v>
      </c>
      <c r="C60" t="s">
        <v>95</v>
      </c>
      <c r="D60" t="s">
        <v>22</v>
      </c>
      <c r="E60" t="s">
        <v>22</v>
      </c>
      <c r="F60" t="s">
        <v>22</v>
      </c>
      <c r="G60" t="s">
        <v>95</v>
      </c>
      <c r="H60">
        <v>3980</v>
      </c>
      <c r="I60">
        <v>210</v>
      </c>
      <c r="J60">
        <v>850</v>
      </c>
      <c r="K60">
        <v>80</v>
      </c>
      <c r="P60">
        <v>270</v>
      </c>
      <c r="R60">
        <v>100</v>
      </c>
      <c r="S60">
        <f t="shared" si="0"/>
        <v>5490</v>
      </c>
      <c r="T60" t="s">
        <v>110</v>
      </c>
    </row>
    <row r="61" spans="1:20" x14ac:dyDescent="0.2">
      <c r="A61" s="3" t="s">
        <v>38</v>
      </c>
      <c r="B61" s="4" t="s">
        <v>45</v>
      </c>
      <c r="C61" s="4" t="s">
        <v>116</v>
      </c>
      <c r="D61" t="s">
        <v>22</v>
      </c>
      <c r="E61" t="s">
        <v>22</v>
      </c>
      <c r="F61" t="s">
        <v>22</v>
      </c>
      <c r="G61" s="4" t="s">
        <v>116</v>
      </c>
      <c r="J61">
        <v>466255</v>
      </c>
      <c r="K61">
        <f>13938+27203</f>
        <v>41141</v>
      </c>
      <c r="M61">
        <v>150</v>
      </c>
      <c r="Q61">
        <v>49134</v>
      </c>
      <c r="R61">
        <f>35348+21996</f>
        <v>57344</v>
      </c>
      <c r="S61">
        <f t="shared" si="0"/>
        <v>614024</v>
      </c>
      <c r="T61" t="s">
        <v>110</v>
      </c>
    </row>
    <row r="62" spans="1:20" x14ac:dyDescent="0.2">
      <c r="A62" s="3" t="s">
        <v>38</v>
      </c>
      <c r="B62" s="4" t="s">
        <v>45</v>
      </c>
      <c r="C62" s="4" t="s">
        <v>48</v>
      </c>
      <c r="D62" t="s">
        <v>22</v>
      </c>
      <c r="E62" t="s">
        <v>22</v>
      </c>
      <c r="F62" t="s">
        <v>22</v>
      </c>
      <c r="G62" s="4" t="s">
        <v>48</v>
      </c>
      <c r="J62">
        <v>68915</v>
      </c>
      <c r="K62">
        <f>5495+8756</f>
        <v>14251</v>
      </c>
      <c r="M62">
        <v>64</v>
      </c>
      <c r="Q62">
        <v>12804</v>
      </c>
      <c r="R62">
        <f>900+26189</f>
        <v>27089</v>
      </c>
      <c r="S62">
        <f t="shared" si="0"/>
        <v>123123</v>
      </c>
      <c r="T62" t="s">
        <v>110</v>
      </c>
    </row>
    <row r="63" spans="1:20" x14ac:dyDescent="0.2">
      <c r="A63" s="3" t="s">
        <v>38</v>
      </c>
      <c r="B63" s="4" t="s">
        <v>45</v>
      </c>
      <c r="C63" s="4" t="s">
        <v>49</v>
      </c>
      <c r="D63" t="s">
        <v>22</v>
      </c>
      <c r="E63" t="s">
        <v>22</v>
      </c>
      <c r="F63" t="s">
        <v>22</v>
      </c>
      <c r="G63" s="4" t="s">
        <v>49</v>
      </c>
      <c r="J63">
        <v>19441</v>
      </c>
      <c r="K63">
        <f>3509+8067</f>
        <v>11576</v>
      </c>
      <c r="Q63">
        <v>6568</v>
      </c>
      <c r="R63">
        <f>13200+23709</f>
        <v>36909</v>
      </c>
      <c r="S63">
        <f t="shared" si="0"/>
        <v>74494</v>
      </c>
      <c r="T63" t="s">
        <v>110</v>
      </c>
    </row>
    <row r="64" spans="1:20" x14ac:dyDescent="0.2">
      <c r="A64" s="3" t="s">
        <v>38</v>
      </c>
      <c r="B64" s="4" t="s">
        <v>45</v>
      </c>
      <c r="C64" s="4" t="s">
        <v>102</v>
      </c>
      <c r="D64" t="s">
        <v>22</v>
      </c>
      <c r="E64" t="s">
        <v>22</v>
      </c>
      <c r="F64" t="s">
        <v>22</v>
      </c>
      <c r="G64" s="4" t="s">
        <v>102</v>
      </c>
      <c r="H64">
        <v>4201.1000000000004</v>
      </c>
      <c r="J64">
        <v>200</v>
      </c>
      <c r="K64">
        <f>690+720</f>
        <v>1410</v>
      </c>
      <c r="P64">
        <v>19123.599999999999</v>
      </c>
      <c r="S64">
        <f t="shared" si="0"/>
        <v>24934.699999999997</v>
      </c>
      <c r="T64" t="s">
        <v>110</v>
      </c>
    </row>
    <row r="65" spans="1:20" x14ac:dyDescent="0.2">
      <c r="A65" s="3" t="s">
        <v>39</v>
      </c>
      <c r="B65" s="4" t="s">
        <v>46</v>
      </c>
      <c r="C65" s="4" t="s">
        <v>103</v>
      </c>
      <c r="D65" t="s">
        <v>22</v>
      </c>
      <c r="E65" t="s">
        <v>22</v>
      </c>
      <c r="F65" t="s">
        <v>22</v>
      </c>
      <c r="G65" s="4" t="s">
        <v>103</v>
      </c>
      <c r="J65">
        <v>863</v>
      </c>
      <c r="K65">
        <f>3643+638</f>
        <v>4281</v>
      </c>
      <c r="M65">
        <v>55</v>
      </c>
      <c r="Q65">
        <v>850</v>
      </c>
      <c r="S65">
        <f t="shared" si="0"/>
        <v>6049</v>
      </c>
      <c r="T65" t="s">
        <v>110</v>
      </c>
    </row>
    <row r="66" spans="1:20" x14ac:dyDescent="0.2">
      <c r="A66" s="3" t="s">
        <v>39</v>
      </c>
      <c r="B66" s="4" t="s">
        <v>46</v>
      </c>
      <c r="C66" s="4" t="s">
        <v>104</v>
      </c>
      <c r="D66" t="s">
        <v>22</v>
      </c>
      <c r="E66" t="s">
        <v>22</v>
      </c>
      <c r="F66" t="s">
        <v>22</v>
      </c>
      <c r="G66" s="4" t="s">
        <v>104</v>
      </c>
      <c r="J66">
        <v>400</v>
      </c>
      <c r="K66">
        <f>1624+287</f>
        <v>1911</v>
      </c>
      <c r="M66">
        <v>295</v>
      </c>
      <c r="Q66">
        <v>835</v>
      </c>
      <c r="S66">
        <f t="shared" si="0"/>
        <v>3441</v>
      </c>
      <c r="T66" t="s">
        <v>110</v>
      </c>
    </row>
    <row r="67" spans="1:20" x14ac:dyDescent="0.2">
      <c r="A67" s="3" t="s">
        <v>40</v>
      </c>
      <c r="B67" s="4" t="s">
        <v>47</v>
      </c>
      <c r="C67" s="5" t="s">
        <v>115</v>
      </c>
      <c r="D67" t="s">
        <v>22</v>
      </c>
      <c r="E67" t="s">
        <v>22</v>
      </c>
      <c r="F67" t="s">
        <v>22</v>
      </c>
      <c r="G67" t="s">
        <v>29</v>
      </c>
      <c r="J67">
        <v>49760</v>
      </c>
      <c r="K67">
        <f>4565+500+1000+70</f>
        <v>6135</v>
      </c>
      <c r="S67">
        <f t="shared" si="0"/>
        <v>55895</v>
      </c>
      <c r="T67" t="s">
        <v>110</v>
      </c>
    </row>
    <row r="68" spans="1:20" x14ac:dyDescent="0.2">
      <c r="A68" s="3" t="s">
        <v>40</v>
      </c>
      <c r="B68" s="4" t="s">
        <v>47</v>
      </c>
      <c r="C68" s="5" t="s">
        <v>115</v>
      </c>
      <c r="D68" t="s">
        <v>22</v>
      </c>
      <c r="E68" t="s">
        <v>22</v>
      </c>
      <c r="F68" t="s">
        <v>22</v>
      </c>
      <c r="G68" t="s">
        <v>105</v>
      </c>
      <c r="H68">
        <v>2250</v>
      </c>
      <c r="I68">
        <v>2500</v>
      </c>
      <c r="J68">
        <v>4750</v>
      </c>
      <c r="S68">
        <f t="shared" ref="S68:S98" si="1">SUM(H68:R68)</f>
        <v>9500</v>
      </c>
      <c r="T68" t="s">
        <v>110</v>
      </c>
    </row>
    <row r="69" spans="1:20" x14ac:dyDescent="0.2">
      <c r="A69" s="3" t="s">
        <v>40</v>
      </c>
      <c r="B69" s="4" t="s">
        <v>47</v>
      </c>
      <c r="C69" s="5" t="s">
        <v>115</v>
      </c>
      <c r="D69" t="s">
        <v>22</v>
      </c>
      <c r="E69" t="s">
        <v>22</v>
      </c>
      <c r="F69" t="s">
        <v>22</v>
      </c>
      <c r="G69" t="s">
        <v>106</v>
      </c>
      <c r="I69">
        <v>1100</v>
      </c>
      <c r="S69">
        <f t="shared" si="1"/>
        <v>1100</v>
      </c>
      <c r="T69" t="s">
        <v>110</v>
      </c>
    </row>
    <row r="70" spans="1:20" x14ac:dyDescent="0.2">
      <c r="A70" s="3" t="s">
        <v>40</v>
      </c>
      <c r="B70" s="4" t="s">
        <v>47</v>
      </c>
      <c r="C70" s="5" t="s">
        <v>115</v>
      </c>
      <c r="D70" t="s">
        <v>22</v>
      </c>
      <c r="E70" t="s">
        <v>22</v>
      </c>
      <c r="F70" t="s">
        <v>22</v>
      </c>
      <c r="G70" t="s">
        <v>107</v>
      </c>
      <c r="K70">
        <v>900</v>
      </c>
      <c r="S70">
        <f t="shared" si="1"/>
        <v>900</v>
      </c>
      <c r="T70" t="s">
        <v>110</v>
      </c>
    </row>
    <row r="71" spans="1:20" x14ac:dyDescent="0.2">
      <c r="A71" s="3" t="s">
        <v>40</v>
      </c>
      <c r="B71" s="4" t="s">
        <v>47</v>
      </c>
      <c r="C71" s="5" t="s">
        <v>115</v>
      </c>
      <c r="D71" t="s">
        <v>22</v>
      </c>
      <c r="E71" t="s">
        <v>22</v>
      </c>
      <c r="F71" t="s">
        <v>22</v>
      </c>
      <c r="G71" t="s">
        <v>30</v>
      </c>
      <c r="M71">
        <v>500</v>
      </c>
      <c r="S71">
        <f t="shared" si="1"/>
        <v>500</v>
      </c>
      <c r="T71" t="s">
        <v>110</v>
      </c>
    </row>
    <row r="72" spans="1:20" x14ac:dyDescent="0.2">
      <c r="A72" s="3" t="s">
        <v>40</v>
      </c>
      <c r="B72" s="4" t="s">
        <v>47</v>
      </c>
      <c r="C72" s="5" t="s">
        <v>115</v>
      </c>
      <c r="D72" t="s">
        <v>22</v>
      </c>
      <c r="E72" t="s">
        <v>22</v>
      </c>
      <c r="F72" t="s">
        <v>22</v>
      </c>
      <c r="G72" t="s">
        <v>108</v>
      </c>
      <c r="K72">
        <v>2040</v>
      </c>
      <c r="S72">
        <f t="shared" si="1"/>
        <v>2040</v>
      </c>
      <c r="T72" t="s">
        <v>110</v>
      </c>
    </row>
    <row r="73" spans="1:20" x14ac:dyDescent="0.2">
      <c r="A73" s="3" t="s">
        <v>40</v>
      </c>
      <c r="B73" s="7" t="s">
        <v>47</v>
      </c>
      <c r="C73" s="7" t="s">
        <v>109</v>
      </c>
      <c r="D73" t="s">
        <v>22</v>
      </c>
      <c r="E73" t="s">
        <v>22</v>
      </c>
      <c r="F73" t="s">
        <v>22</v>
      </c>
      <c r="G73" t="s">
        <v>29</v>
      </c>
      <c r="J73">
        <v>93090</v>
      </c>
      <c r="K73">
        <f>4310+1000+800+70</f>
        <v>6180</v>
      </c>
      <c r="S73">
        <f t="shared" si="1"/>
        <v>99270</v>
      </c>
      <c r="T73" t="s">
        <v>110</v>
      </c>
    </row>
    <row r="74" spans="1:20" x14ac:dyDescent="0.2">
      <c r="A74" s="3" t="s">
        <v>40</v>
      </c>
      <c r="B74" s="7" t="s">
        <v>47</v>
      </c>
      <c r="C74" s="7" t="s">
        <v>109</v>
      </c>
      <c r="D74" t="s">
        <v>22</v>
      </c>
      <c r="E74" t="s">
        <v>22</v>
      </c>
      <c r="F74" t="s">
        <v>22</v>
      </c>
      <c r="G74" t="s">
        <v>105</v>
      </c>
      <c r="H74">
        <v>3000</v>
      </c>
      <c r="I74">
        <v>3000</v>
      </c>
      <c r="J74">
        <v>5500</v>
      </c>
      <c r="S74">
        <f t="shared" si="1"/>
        <v>11500</v>
      </c>
      <c r="T74" t="s">
        <v>110</v>
      </c>
    </row>
    <row r="75" spans="1:20" x14ac:dyDescent="0.2">
      <c r="A75" s="3" t="s">
        <v>40</v>
      </c>
      <c r="B75" s="7" t="s">
        <v>47</v>
      </c>
      <c r="C75" s="7" t="s">
        <v>109</v>
      </c>
      <c r="D75" t="s">
        <v>22</v>
      </c>
      <c r="E75" t="s">
        <v>22</v>
      </c>
      <c r="F75" t="s">
        <v>22</v>
      </c>
      <c r="G75" t="s">
        <v>106</v>
      </c>
      <c r="I75">
        <v>1700</v>
      </c>
      <c r="S75">
        <f t="shared" si="1"/>
        <v>1700</v>
      </c>
      <c r="T75" t="s">
        <v>110</v>
      </c>
    </row>
    <row r="76" spans="1:20" x14ac:dyDescent="0.2">
      <c r="A76" s="3" t="s">
        <v>40</v>
      </c>
      <c r="B76" s="7" t="s">
        <v>47</v>
      </c>
      <c r="C76" s="7" t="s">
        <v>109</v>
      </c>
      <c r="D76" t="s">
        <v>22</v>
      </c>
      <c r="E76" t="s">
        <v>22</v>
      </c>
      <c r="F76" t="s">
        <v>22</v>
      </c>
      <c r="G76" t="s">
        <v>107</v>
      </c>
      <c r="K76">
        <v>1500</v>
      </c>
      <c r="S76">
        <f t="shared" si="1"/>
        <v>1500</v>
      </c>
      <c r="T76" t="s">
        <v>110</v>
      </c>
    </row>
    <row r="77" spans="1:20" x14ac:dyDescent="0.2">
      <c r="A77" s="3" t="s">
        <v>40</v>
      </c>
      <c r="B77" s="7" t="s">
        <v>47</v>
      </c>
      <c r="C77" s="7" t="s">
        <v>109</v>
      </c>
      <c r="D77" t="s">
        <v>22</v>
      </c>
      <c r="E77" t="s">
        <v>22</v>
      </c>
      <c r="F77" t="s">
        <v>22</v>
      </c>
      <c r="G77" t="s">
        <v>30</v>
      </c>
      <c r="M77">
        <v>600</v>
      </c>
      <c r="S77">
        <f t="shared" si="1"/>
        <v>600</v>
      </c>
      <c r="T77" t="s">
        <v>110</v>
      </c>
    </row>
    <row r="78" spans="1:20" x14ac:dyDescent="0.2">
      <c r="A78" s="3" t="s">
        <v>40</v>
      </c>
      <c r="B78" s="7" t="s">
        <v>47</v>
      </c>
      <c r="C78" s="7" t="s">
        <v>109</v>
      </c>
      <c r="D78" t="s">
        <v>22</v>
      </c>
      <c r="E78" t="s">
        <v>22</v>
      </c>
      <c r="F78" t="s">
        <v>22</v>
      </c>
      <c r="G78" t="s">
        <v>108</v>
      </c>
      <c r="K78">
        <v>3085</v>
      </c>
      <c r="S78">
        <f t="shared" si="1"/>
        <v>3085</v>
      </c>
      <c r="T78" t="s">
        <v>110</v>
      </c>
    </row>
    <row r="79" spans="1:20" x14ac:dyDescent="0.2">
      <c r="A79" s="8">
        <v>602</v>
      </c>
      <c r="B79" s="6" t="s">
        <v>113</v>
      </c>
      <c r="C79" s="6" t="s">
        <v>51</v>
      </c>
      <c r="D79" t="s">
        <v>22</v>
      </c>
      <c r="E79" t="s">
        <v>22</v>
      </c>
      <c r="F79" t="s">
        <v>22</v>
      </c>
      <c r="G79" s="6" t="s">
        <v>51</v>
      </c>
      <c r="S79">
        <f t="shared" si="1"/>
        <v>0</v>
      </c>
      <c r="T79" t="s">
        <v>110</v>
      </c>
    </row>
    <row r="80" spans="1:20" x14ac:dyDescent="0.2">
      <c r="A80" s="8">
        <v>602</v>
      </c>
      <c r="B80" s="6" t="s">
        <v>113</v>
      </c>
      <c r="C80" s="4" t="s">
        <v>52</v>
      </c>
      <c r="D80" t="s">
        <v>22</v>
      </c>
      <c r="E80" t="s">
        <v>22</v>
      </c>
      <c r="F80" t="s">
        <v>22</v>
      </c>
      <c r="G80" s="4" t="s">
        <v>52</v>
      </c>
      <c r="H80">
        <v>96000</v>
      </c>
      <c r="I80">
        <v>32000</v>
      </c>
      <c r="J80">
        <v>794000</v>
      </c>
      <c r="M80">
        <v>21000</v>
      </c>
      <c r="R80">
        <v>130000</v>
      </c>
      <c r="S80">
        <f t="shared" si="1"/>
        <v>1073000</v>
      </c>
      <c r="T80" t="s">
        <v>110</v>
      </c>
    </row>
    <row r="81" spans="1:20" x14ac:dyDescent="0.2">
      <c r="A81" s="8">
        <v>602</v>
      </c>
      <c r="B81" s="6" t="s">
        <v>113</v>
      </c>
      <c r="C81" s="4" t="s">
        <v>53</v>
      </c>
      <c r="D81" t="s">
        <v>22</v>
      </c>
      <c r="E81" t="s">
        <v>22</v>
      </c>
      <c r="F81" t="s">
        <v>22</v>
      </c>
      <c r="G81" s="4" t="s">
        <v>53</v>
      </c>
      <c r="H81">
        <v>24000</v>
      </c>
      <c r="I81">
        <v>8000</v>
      </c>
      <c r="J81">
        <v>190000</v>
      </c>
      <c r="K81">
        <v>6000</v>
      </c>
      <c r="M81">
        <v>5000</v>
      </c>
      <c r="R81">
        <v>32000</v>
      </c>
      <c r="S81">
        <f t="shared" si="1"/>
        <v>265000</v>
      </c>
      <c r="T81" t="s">
        <v>110</v>
      </c>
    </row>
    <row r="82" spans="1:20" x14ac:dyDescent="0.2">
      <c r="A82" s="8">
        <v>602</v>
      </c>
      <c r="B82" s="6" t="s">
        <v>113</v>
      </c>
      <c r="C82" s="4" t="s">
        <v>54</v>
      </c>
      <c r="D82" t="s">
        <v>22</v>
      </c>
      <c r="E82" t="s">
        <v>22</v>
      </c>
      <c r="F82" t="s">
        <v>22</v>
      </c>
      <c r="G82" s="4" t="s">
        <v>54</v>
      </c>
      <c r="I82">
        <v>3000</v>
      </c>
      <c r="J82">
        <v>31000</v>
      </c>
      <c r="Q82">
        <v>500</v>
      </c>
      <c r="S82">
        <f t="shared" si="1"/>
        <v>34500</v>
      </c>
      <c r="T82" t="s">
        <v>110</v>
      </c>
    </row>
    <row r="83" spans="1:20" x14ac:dyDescent="0.2">
      <c r="A83" s="8">
        <v>1</v>
      </c>
      <c r="B83" s="4" t="s">
        <v>42</v>
      </c>
      <c r="C83" s="4" t="s">
        <v>114</v>
      </c>
      <c r="D83" t="s">
        <v>22</v>
      </c>
      <c r="E83" t="s">
        <v>22</v>
      </c>
      <c r="F83" t="s">
        <v>22</v>
      </c>
      <c r="G83" t="s">
        <v>81</v>
      </c>
      <c r="H83">
        <v>1905</v>
      </c>
      <c r="I83">
        <v>2364.4</v>
      </c>
      <c r="J83">
        <v>29615</v>
      </c>
      <c r="K83">
        <v>1355</v>
      </c>
      <c r="Q83">
        <v>3215</v>
      </c>
      <c r="S83">
        <f t="shared" si="1"/>
        <v>38454.400000000001</v>
      </c>
      <c r="T83" t="s">
        <v>110</v>
      </c>
    </row>
    <row r="84" spans="1:20" x14ac:dyDescent="0.2">
      <c r="A84" s="8">
        <v>1</v>
      </c>
      <c r="B84" s="4" t="s">
        <v>42</v>
      </c>
      <c r="C84" s="4" t="s">
        <v>114</v>
      </c>
      <c r="D84" t="s">
        <v>22</v>
      </c>
      <c r="E84" t="s">
        <v>22</v>
      </c>
      <c r="F84" t="s">
        <v>22</v>
      </c>
      <c r="G84" t="s">
        <v>82</v>
      </c>
      <c r="N84">
        <v>3</v>
      </c>
      <c r="S84">
        <f t="shared" si="1"/>
        <v>3</v>
      </c>
      <c r="T84" t="s">
        <v>110</v>
      </c>
    </row>
    <row r="85" spans="1:20" x14ac:dyDescent="0.2">
      <c r="A85" s="8">
        <v>1</v>
      </c>
      <c r="B85" s="4" t="s">
        <v>42</v>
      </c>
      <c r="C85" s="4" t="s">
        <v>114</v>
      </c>
      <c r="D85" t="s">
        <v>22</v>
      </c>
      <c r="E85" t="s">
        <v>22</v>
      </c>
      <c r="F85" t="s">
        <v>22</v>
      </c>
      <c r="G85" t="s">
        <v>83</v>
      </c>
      <c r="M85">
        <v>248</v>
      </c>
      <c r="S85">
        <f t="shared" si="1"/>
        <v>248</v>
      </c>
      <c r="T85" t="s">
        <v>110</v>
      </c>
    </row>
    <row r="86" spans="1:20" x14ac:dyDescent="0.2">
      <c r="A86" s="8">
        <v>1</v>
      </c>
      <c r="B86" s="4" t="s">
        <v>42</v>
      </c>
      <c r="C86" s="4" t="s">
        <v>84</v>
      </c>
      <c r="D86" t="s">
        <v>22</v>
      </c>
      <c r="E86" t="s">
        <v>22</v>
      </c>
      <c r="F86" t="s">
        <v>22</v>
      </c>
      <c r="G86" t="s">
        <v>85</v>
      </c>
      <c r="H86">
        <v>32000</v>
      </c>
      <c r="I86">
        <v>36600</v>
      </c>
      <c r="J86">
        <v>120000</v>
      </c>
      <c r="K86">
        <v>18100</v>
      </c>
      <c r="S86">
        <f t="shared" si="1"/>
        <v>206700</v>
      </c>
      <c r="T86" t="s">
        <v>110</v>
      </c>
    </row>
    <row r="87" spans="1:20" x14ac:dyDescent="0.2">
      <c r="A87" s="8">
        <v>1</v>
      </c>
      <c r="B87" s="4" t="s">
        <v>42</v>
      </c>
      <c r="C87" s="4" t="s">
        <v>84</v>
      </c>
      <c r="D87" t="s">
        <v>22</v>
      </c>
      <c r="E87" t="s">
        <v>22</v>
      </c>
      <c r="F87" t="s">
        <v>22</v>
      </c>
      <c r="G87" t="s">
        <v>86</v>
      </c>
      <c r="R87">
        <v>4900</v>
      </c>
      <c r="S87">
        <f t="shared" si="1"/>
        <v>4900</v>
      </c>
      <c r="T87" t="s">
        <v>110</v>
      </c>
    </row>
    <row r="88" spans="1:20" x14ac:dyDescent="0.2">
      <c r="A88" s="8">
        <v>1</v>
      </c>
      <c r="B88" s="4" t="s">
        <v>42</v>
      </c>
      <c r="C88" s="4" t="s">
        <v>84</v>
      </c>
      <c r="D88" t="s">
        <v>22</v>
      </c>
      <c r="E88" t="s">
        <v>22</v>
      </c>
      <c r="F88" t="s">
        <v>22</v>
      </c>
      <c r="G88" t="s">
        <v>87</v>
      </c>
      <c r="K88">
        <v>2700</v>
      </c>
      <c r="S88">
        <f t="shared" si="1"/>
        <v>2700</v>
      </c>
      <c r="T88" t="s">
        <v>110</v>
      </c>
    </row>
    <row r="89" spans="1:20" x14ac:dyDescent="0.2">
      <c r="A89" s="8">
        <v>1</v>
      </c>
      <c r="B89" s="4" t="s">
        <v>42</v>
      </c>
      <c r="C89" s="4" t="s">
        <v>88</v>
      </c>
      <c r="D89" t="s">
        <v>22</v>
      </c>
      <c r="E89" t="s">
        <v>22</v>
      </c>
      <c r="F89" t="s">
        <v>22</v>
      </c>
      <c r="G89" t="s">
        <v>85</v>
      </c>
      <c r="H89">
        <v>20000</v>
      </c>
      <c r="I89">
        <v>22000</v>
      </c>
      <c r="J89">
        <v>75000</v>
      </c>
      <c r="K89">
        <v>265700</v>
      </c>
      <c r="Q89">
        <v>6600</v>
      </c>
      <c r="S89">
        <f t="shared" si="1"/>
        <v>389300</v>
      </c>
      <c r="T89" t="s">
        <v>110</v>
      </c>
    </row>
    <row r="90" spans="1:20" x14ac:dyDescent="0.2">
      <c r="A90" s="8">
        <v>1</v>
      </c>
      <c r="B90" s="4" t="s">
        <v>42</v>
      </c>
      <c r="C90" s="4" t="s">
        <v>88</v>
      </c>
      <c r="D90" t="s">
        <v>22</v>
      </c>
      <c r="E90" t="s">
        <v>22</v>
      </c>
      <c r="F90" t="s">
        <v>22</v>
      </c>
      <c r="G90" t="s">
        <v>86</v>
      </c>
      <c r="R90">
        <v>3090</v>
      </c>
      <c r="S90">
        <f t="shared" si="1"/>
        <v>3090</v>
      </c>
      <c r="T90" t="s">
        <v>110</v>
      </c>
    </row>
    <row r="91" spans="1:20" x14ac:dyDescent="0.2">
      <c r="A91" s="8">
        <v>1</v>
      </c>
      <c r="B91" s="4" t="s">
        <v>42</v>
      </c>
      <c r="C91" s="4" t="s">
        <v>88</v>
      </c>
      <c r="D91" t="s">
        <v>22</v>
      </c>
      <c r="E91" t="s">
        <v>22</v>
      </c>
      <c r="F91" t="s">
        <v>22</v>
      </c>
      <c r="G91" t="s">
        <v>87</v>
      </c>
      <c r="R91">
        <v>130001.7</v>
      </c>
      <c r="S91">
        <f t="shared" si="1"/>
        <v>130001.7</v>
      </c>
      <c r="T91" t="s">
        <v>110</v>
      </c>
    </row>
    <row r="92" spans="1:20" x14ac:dyDescent="0.2">
      <c r="A92" s="8">
        <v>106</v>
      </c>
      <c r="B92" s="4" t="s">
        <v>89</v>
      </c>
      <c r="C92" t="s">
        <v>90</v>
      </c>
      <c r="D92" t="s">
        <v>22</v>
      </c>
      <c r="E92" t="s">
        <v>22</v>
      </c>
      <c r="F92" t="s">
        <v>22</v>
      </c>
      <c r="G92" t="s">
        <v>90</v>
      </c>
      <c r="H92">
        <v>2100</v>
      </c>
      <c r="I92">
        <v>2600</v>
      </c>
      <c r="J92">
        <v>42800</v>
      </c>
      <c r="K92">
        <v>6400</v>
      </c>
      <c r="Q92">
        <v>900</v>
      </c>
      <c r="R92">
        <v>1300</v>
      </c>
      <c r="S92">
        <f t="shared" si="1"/>
        <v>56100</v>
      </c>
      <c r="T92" t="s">
        <v>110</v>
      </c>
    </row>
    <row r="93" spans="1:20" x14ac:dyDescent="0.2">
      <c r="A93" s="8">
        <v>106</v>
      </c>
      <c r="B93" s="4" t="s">
        <v>89</v>
      </c>
      <c r="C93" t="s">
        <v>55</v>
      </c>
      <c r="D93" t="s">
        <v>22</v>
      </c>
      <c r="E93" t="s">
        <v>22</v>
      </c>
      <c r="F93" t="s">
        <v>22</v>
      </c>
      <c r="G93" t="s">
        <v>55</v>
      </c>
      <c r="I93">
        <v>200</v>
      </c>
      <c r="J93">
        <v>100</v>
      </c>
      <c r="K93">
        <v>700</v>
      </c>
      <c r="Q93">
        <v>100</v>
      </c>
      <c r="S93">
        <f t="shared" si="1"/>
        <v>1100</v>
      </c>
      <c r="T93" t="s">
        <v>110</v>
      </c>
    </row>
    <row r="94" spans="1:20" x14ac:dyDescent="0.2">
      <c r="A94" s="8">
        <v>106</v>
      </c>
      <c r="B94" s="4" t="s">
        <v>89</v>
      </c>
      <c r="C94" t="s">
        <v>91</v>
      </c>
      <c r="D94" t="s">
        <v>22</v>
      </c>
      <c r="E94" t="s">
        <v>22</v>
      </c>
      <c r="F94" t="s">
        <v>22</v>
      </c>
      <c r="G94" t="s">
        <v>91</v>
      </c>
      <c r="I94">
        <v>2600</v>
      </c>
      <c r="J94">
        <v>31100</v>
      </c>
      <c r="K94">
        <v>4100</v>
      </c>
      <c r="M94">
        <v>100</v>
      </c>
      <c r="R94">
        <v>1900</v>
      </c>
      <c r="S94">
        <f t="shared" si="1"/>
        <v>39800</v>
      </c>
      <c r="T94" t="s">
        <v>110</v>
      </c>
    </row>
    <row r="95" spans="1:20" x14ac:dyDescent="0.2">
      <c r="A95" s="8">
        <v>304</v>
      </c>
      <c r="B95" s="4" t="s">
        <v>97</v>
      </c>
      <c r="C95" t="s">
        <v>96</v>
      </c>
      <c r="D95" t="s">
        <v>22</v>
      </c>
      <c r="E95" t="s">
        <v>22</v>
      </c>
      <c r="F95" t="s">
        <v>22</v>
      </c>
      <c r="G95" t="s">
        <v>98</v>
      </c>
      <c r="H95">
        <v>76.66</v>
      </c>
      <c r="I95">
        <v>0.55000000000000004</v>
      </c>
      <c r="S95">
        <f t="shared" si="1"/>
        <v>77.209999999999994</v>
      </c>
      <c r="T95" t="s">
        <v>110</v>
      </c>
    </row>
    <row r="96" spans="1:20" x14ac:dyDescent="0.2">
      <c r="A96" s="8">
        <v>304</v>
      </c>
      <c r="B96" s="4" t="s">
        <v>97</v>
      </c>
      <c r="C96" t="s">
        <v>96</v>
      </c>
      <c r="D96" t="s">
        <v>22</v>
      </c>
      <c r="E96" t="s">
        <v>22</v>
      </c>
      <c r="F96" t="s">
        <v>22</v>
      </c>
      <c r="G96" t="s">
        <v>99</v>
      </c>
      <c r="J96">
        <v>387.76</v>
      </c>
      <c r="S96">
        <f t="shared" si="1"/>
        <v>387.76</v>
      </c>
      <c r="T96" t="s">
        <v>110</v>
      </c>
    </row>
    <row r="97" spans="1:20" x14ac:dyDescent="0.2">
      <c r="A97" s="8">
        <v>304</v>
      </c>
      <c r="B97" s="4" t="s">
        <v>97</v>
      </c>
      <c r="C97" t="s">
        <v>96</v>
      </c>
      <c r="D97" t="s">
        <v>22</v>
      </c>
      <c r="E97" t="s">
        <v>22</v>
      </c>
      <c r="F97" t="s">
        <v>22</v>
      </c>
      <c r="G97" t="s">
        <v>100</v>
      </c>
      <c r="K97">
        <f>449.69+6.28+19.94</f>
        <v>475.90999999999997</v>
      </c>
      <c r="S97">
        <f t="shared" si="1"/>
        <v>475.90999999999997</v>
      </c>
      <c r="T97" t="s">
        <v>110</v>
      </c>
    </row>
    <row r="98" spans="1:20" x14ac:dyDescent="0.2">
      <c r="A98" s="8">
        <v>304</v>
      </c>
      <c r="B98" s="4" t="s">
        <v>97</v>
      </c>
      <c r="C98" t="s">
        <v>96</v>
      </c>
      <c r="D98" t="s">
        <v>22</v>
      </c>
      <c r="E98" t="s">
        <v>22</v>
      </c>
      <c r="F98" t="s">
        <v>22</v>
      </c>
      <c r="G98" t="s">
        <v>101</v>
      </c>
      <c r="K98">
        <v>27.73</v>
      </c>
      <c r="S98">
        <f t="shared" si="1"/>
        <v>27.73</v>
      </c>
      <c r="T98" s="9" t="s">
        <v>110</v>
      </c>
    </row>
    <row r="99" spans="1:20" x14ac:dyDescent="0.2">
      <c r="A99" s="8">
        <v>108</v>
      </c>
      <c r="B99" t="s">
        <v>120</v>
      </c>
      <c r="C99" t="s">
        <v>122</v>
      </c>
      <c r="D99" t="s">
        <v>22</v>
      </c>
      <c r="E99" t="s">
        <v>22</v>
      </c>
      <c r="F99" t="s">
        <v>22</v>
      </c>
      <c r="G99" t="s">
        <v>122</v>
      </c>
      <c r="H99">
        <v>945</v>
      </c>
      <c r="I99">
        <f>1847+275</f>
        <v>2122</v>
      </c>
      <c r="J99">
        <v>24542</v>
      </c>
      <c r="K99">
        <f>8049+6080</f>
        <v>14129</v>
      </c>
      <c r="M99">
        <v>235</v>
      </c>
      <c r="P99">
        <v>7452</v>
      </c>
      <c r="R99">
        <f>65+197+313</f>
        <v>575</v>
      </c>
      <c r="S99">
        <f>SUM(H99:R99)</f>
        <v>50000</v>
      </c>
      <c r="T99" t="s">
        <v>127</v>
      </c>
    </row>
    <row r="100" spans="1:20" x14ac:dyDescent="0.2">
      <c r="A100" s="8">
        <v>108</v>
      </c>
      <c r="B100" t="s">
        <v>120</v>
      </c>
      <c r="C100" t="s">
        <v>123</v>
      </c>
      <c r="D100" t="s">
        <v>22</v>
      </c>
      <c r="E100" t="s">
        <v>22</v>
      </c>
      <c r="F100" t="s">
        <v>22</v>
      </c>
      <c r="G100" t="s">
        <v>123</v>
      </c>
      <c r="H100">
        <v>2002</v>
      </c>
      <c r="I100">
        <f>1385+206</f>
        <v>1591</v>
      </c>
      <c r="J100">
        <v>18407</v>
      </c>
      <c r="K100">
        <f>6037+4560</f>
        <v>10597</v>
      </c>
      <c r="M100">
        <v>176</v>
      </c>
      <c r="P100">
        <v>19153</v>
      </c>
      <c r="R100">
        <f>42+197+235</f>
        <v>474</v>
      </c>
      <c r="S100">
        <f t="shared" ref="S100:S113" si="2">SUM(H100:R100)</f>
        <v>52400</v>
      </c>
      <c r="T100" t="s">
        <v>127</v>
      </c>
    </row>
    <row r="101" spans="1:20" x14ac:dyDescent="0.2">
      <c r="A101" s="8">
        <v>108</v>
      </c>
      <c r="B101" t="s">
        <v>120</v>
      </c>
      <c r="C101" t="s">
        <v>124</v>
      </c>
      <c r="D101" t="s">
        <v>22</v>
      </c>
      <c r="E101" t="s">
        <v>22</v>
      </c>
      <c r="F101" t="s">
        <v>22</v>
      </c>
      <c r="G101" t="s">
        <v>124</v>
      </c>
      <c r="H101">
        <v>1518</v>
      </c>
      <c r="I101">
        <f>2139+308</f>
        <v>2447</v>
      </c>
      <c r="J101">
        <v>34094</v>
      </c>
      <c r="K101">
        <f>13533+10124</f>
        <v>23657</v>
      </c>
      <c r="M101">
        <v>387</v>
      </c>
      <c r="P101">
        <v>6966</v>
      </c>
      <c r="R101">
        <f>224+307+401</f>
        <v>932</v>
      </c>
      <c r="S101">
        <f t="shared" si="2"/>
        <v>70001</v>
      </c>
      <c r="T101" t="s">
        <v>127</v>
      </c>
    </row>
    <row r="102" spans="1:20" x14ac:dyDescent="0.2">
      <c r="A102" s="8">
        <v>109</v>
      </c>
      <c r="B102" t="s">
        <v>121</v>
      </c>
      <c r="C102" t="s">
        <v>125</v>
      </c>
      <c r="D102" t="s">
        <v>22</v>
      </c>
      <c r="E102" t="s">
        <v>22</v>
      </c>
      <c r="F102" t="s">
        <v>22</v>
      </c>
      <c r="G102" t="s">
        <v>125</v>
      </c>
      <c r="H102">
        <v>829</v>
      </c>
      <c r="I102">
        <f>1887+316</f>
        <v>2203</v>
      </c>
      <c r="J102">
        <v>33166</v>
      </c>
      <c r="K102">
        <f>18218+10946</f>
        <v>29164</v>
      </c>
      <c r="M102">
        <v>421</v>
      </c>
      <c r="P102">
        <v>0</v>
      </c>
      <c r="R102">
        <f>144+185+388</f>
        <v>717</v>
      </c>
      <c r="S102">
        <f t="shared" si="2"/>
        <v>66500</v>
      </c>
      <c r="T102" t="s">
        <v>127</v>
      </c>
    </row>
    <row r="103" spans="1:20" x14ac:dyDescent="0.2">
      <c r="A103" s="8">
        <v>109</v>
      </c>
      <c r="B103" t="s">
        <v>121</v>
      </c>
      <c r="C103" t="s">
        <v>126</v>
      </c>
      <c r="D103" t="s">
        <v>22</v>
      </c>
      <c r="E103" t="s">
        <v>22</v>
      </c>
      <c r="F103" t="s">
        <v>22</v>
      </c>
      <c r="G103" t="s">
        <v>126</v>
      </c>
      <c r="H103">
        <v>3360</v>
      </c>
      <c r="I103">
        <f>1245+275</f>
        <v>1520</v>
      </c>
      <c r="J103">
        <v>25150</v>
      </c>
      <c r="K103">
        <f>5617+10484</f>
        <v>16101</v>
      </c>
      <c r="M103">
        <v>169</v>
      </c>
      <c r="P103">
        <v>0</v>
      </c>
      <c r="R103">
        <f>100+120+483</f>
        <v>703</v>
      </c>
      <c r="S103">
        <f t="shared" si="2"/>
        <v>47003</v>
      </c>
      <c r="T103" t="s">
        <v>127</v>
      </c>
    </row>
    <row r="104" spans="1:20" x14ac:dyDescent="0.2">
      <c r="A104" s="8">
        <v>114</v>
      </c>
      <c r="B104" t="s">
        <v>129</v>
      </c>
      <c r="C104" t="s">
        <v>129</v>
      </c>
      <c r="D104" t="s">
        <v>22</v>
      </c>
      <c r="E104" t="s">
        <v>22</v>
      </c>
      <c r="F104" t="s">
        <v>22</v>
      </c>
      <c r="G104" t="s">
        <v>130</v>
      </c>
      <c r="J104">
        <f>683+1290+1497+90+75+248</f>
        <v>3883</v>
      </c>
      <c r="K104">
        <v>9</v>
      </c>
      <c r="R104">
        <v>190</v>
      </c>
      <c r="S104">
        <f t="shared" si="2"/>
        <v>4082</v>
      </c>
      <c r="T104" t="s">
        <v>134</v>
      </c>
    </row>
    <row r="105" spans="1:20" x14ac:dyDescent="0.2">
      <c r="A105" s="8">
        <v>114</v>
      </c>
      <c r="B105" t="s">
        <v>129</v>
      </c>
      <c r="C105" t="s">
        <v>129</v>
      </c>
      <c r="D105" t="s">
        <v>22</v>
      </c>
      <c r="E105" t="s">
        <v>22</v>
      </c>
      <c r="F105" t="s">
        <v>22</v>
      </c>
      <c r="G105" t="s">
        <v>131</v>
      </c>
      <c r="J105">
        <f>430+58</f>
        <v>488</v>
      </c>
      <c r="K105">
        <f>8+262+26+52</f>
        <v>348</v>
      </c>
      <c r="N105">
        <v>514</v>
      </c>
      <c r="R105">
        <f>26</f>
        <v>26</v>
      </c>
      <c r="S105">
        <f t="shared" si="2"/>
        <v>1376</v>
      </c>
      <c r="T105" t="s">
        <v>134</v>
      </c>
    </row>
    <row r="106" spans="1:20" x14ac:dyDescent="0.2">
      <c r="A106" s="8">
        <v>114</v>
      </c>
      <c r="B106" t="s">
        <v>129</v>
      </c>
      <c r="C106" t="s">
        <v>129</v>
      </c>
      <c r="D106" t="s">
        <v>22</v>
      </c>
      <c r="E106" t="s">
        <v>22</v>
      </c>
      <c r="F106" t="s">
        <v>22</v>
      </c>
      <c r="G106" t="s">
        <v>132</v>
      </c>
      <c r="H106">
        <f>7.2</f>
        <v>7.2</v>
      </c>
      <c r="I106">
        <f>14.4+667.8+1412.4</f>
        <v>2094.6</v>
      </c>
      <c r="J106">
        <f>46.8+2118.6</f>
        <v>2165.4</v>
      </c>
      <c r="K106">
        <f>25+3.6</f>
        <v>28.6</v>
      </c>
      <c r="M106">
        <f>159+8</f>
        <v>167</v>
      </c>
      <c r="P106">
        <v>650</v>
      </c>
      <c r="R106">
        <v>74.2</v>
      </c>
      <c r="S106">
        <f t="shared" si="2"/>
        <v>5187</v>
      </c>
      <c r="T106" t="s">
        <v>134</v>
      </c>
    </row>
    <row r="107" spans="1:20" x14ac:dyDescent="0.2">
      <c r="A107" s="8">
        <v>114</v>
      </c>
      <c r="B107" t="s">
        <v>129</v>
      </c>
      <c r="C107" t="s">
        <v>129</v>
      </c>
      <c r="D107" t="s">
        <v>22</v>
      </c>
      <c r="E107" t="s">
        <v>22</v>
      </c>
      <c r="F107" t="s">
        <v>22</v>
      </c>
      <c r="G107" t="s">
        <v>133</v>
      </c>
      <c r="K107">
        <f>147+14+15</f>
        <v>176</v>
      </c>
      <c r="M107">
        <f>23+300+33</f>
        <v>356</v>
      </c>
      <c r="S107">
        <f t="shared" si="2"/>
        <v>532</v>
      </c>
      <c r="T107" t="s">
        <v>134</v>
      </c>
    </row>
    <row r="108" spans="1:20" x14ac:dyDescent="0.2">
      <c r="A108" s="8">
        <v>114</v>
      </c>
      <c r="B108" t="s">
        <v>129</v>
      </c>
      <c r="C108" t="s">
        <v>129</v>
      </c>
      <c r="D108" t="s">
        <v>22</v>
      </c>
      <c r="E108" t="s">
        <v>22</v>
      </c>
      <c r="F108" t="s">
        <v>22</v>
      </c>
      <c r="G108" t="s">
        <v>87</v>
      </c>
      <c r="H108">
        <v>47.6</v>
      </c>
      <c r="I108">
        <f>21+74+95.2</f>
        <v>190.2</v>
      </c>
      <c r="J108">
        <f>309.4+12+40+80</f>
        <v>441.4</v>
      </c>
      <c r="K108">
        <f>42+40+73+45+13+53+23.8+11</f>
        <v>300.8</v>
      </c>
      <c r="M108">
        <v>10</v>
      </c>
      <c r="R108">
        <f>7</f>
        <v>7</v>
      </c>
      <c r="S108">
        <f t="shared" si="2"/>
        <v>997</v>
      </c>
      <c r="T108" t="s">
        <v>134</v>
      </c>
    </row>
    <row r="109" spans="1:20" x14ac:dyDescent="0.2">
      <c r="A109" s="8">
        <v>202</v>
      </c>
      <c r="B109" t="s">
        <v>135</v>
      </c>
      <c r="C109" t="s">
        <v>135</v>
      </c>
      <c r="D109" t="s">
        <v>22</v>
      </c>
      <c r="E109" t="s">
        <v>22</v>
      </c>
      <c r="F109" t="s">
        <v>22</v>
      </c>
      <c r="G109" t="s">
        <v>135</v>
      </c>
      <c r="H109">
        <f>36+10+2</f>
        <v>48</v>
      </c>
      <c r="I109">
        <v>2</v>
      </c>
      <c r="J109">
        <f>62+12+18+1+8+2+60+24+4+1+1</f>
        <v>193</v>
      </c>
      <c r="K109">
        <f>224+10+108+2+8+2+10+2+2+2+0.56+1</f>
        <v>371.56</v>
      </c>
      <c r="M109">
        <f>12+46</f>
        <v>58</v>
      </c>
      <c r="Q109">
        <v>1</v>
      </c>
      <c r="R109">
        <f>14+1+1+1+1</f>
        <v>18</v>
      </c>
      <c r="S109">
        <f t="shared" si="2"/>
        <v>691.56</v>
      </c>
      <c r="T109" t="s">
        <v>136</v>
      </c>
    </row>
    <row r="110" spans="1:20" x14ac:dyDescent="0.2">
      <c r="A110" s="8">
        <v>203</v>
      </c>
      <c r="B110" t="s">
        <v>138</v>
      </c>
      <c r="C110" t="s">
        <v>138</v>
      </c>
      <c r="D110" t="s">
        <v>22</v>
      </c>
      <c r="E110" t="s">
        <v>22</v>
      </c>
      <c r="F110" t="s">
        <v>22</v>
      </c>
      <c r="G110" t="s">
        <v>139</v>
      </c>
      <c r="H110">
        <v>0.82</v>
      </c>
      <c r="I110">
        <v>19.5</v>
      </c>
      <c r="J110">
        <v>10.130000000000001</v>
      </c>
      <c r="K110">
        <v>222.9</v>
      </c>
      <c r="Q110">
        <v>23.08</v>
      </c>
      <c r="R110">
        <v>1.39</v>
      </c>
      <c r="S110">
        <f t="shared" si="2"/>
        <v>277.82</v>
      </c>
      <c r="T110" t="s">
        <v>137</v>
      </c>
    </row>
    <row r="111" spans="1:20" x14ac:dyDescent="0.2">
      <c r="A111" s="8">
        <v>203</v>
      </c>
      <c r="B111" t="s">
        <v>138</v>
      </c>
      <c r="C111" t="s">
        <v>138</v>
      </c>
      <c r="D111" t="s">
        <v>22</v>
      </c>
      <c r="E111" t="s">
        <v>22</v>
      </c>
      <c r="F111" t="s">
        <v>22</v>
      </c>
      <c r="G111" t="s">
        <v>140</v>
      </c>
      <c r="I111">
        <v>3.45</v>
      </c>
      <c r="J111">
        <v>12.68</v>
      </c>
      <c r="K111">
        <v>118</v>
      </c>
      <c r="Q111">
        <v>6.34</v>
      </c>
      <c r="S111">
        <f t="shared" si="2"/>
        <v>140.47</v>
      </c>
      <c r="T111" t="s">
        <v>137</v>
      </c>
    </row>
    <row r="112" spans="1:20" x14ac:dyDescent="0.2">
      <c r="A112" s="8">
        <v>203</v>
      </c>
      <c r="B112" t="s">
        <v>138</v>
      </c>
      <c r="C112" t="s">
        <v>138</v>
      </c>
      <c r="D112" t="s">
        <v>22</v>
      </c>
      <c r="E112" t="s">
        <v>22</v>
      </c>
      <c r="F112" t="s">
        <v>22</v>
      </c>
      <c r="G112" t="s">
        <v>141</v>
      </c>
      <c r="J112">
        <v>246.1</v>
      </c>
      <c r="K112">
        <v>366.6</v>
      </c>
      <c r="R112">
        <v>16.899999999999999</v>
      </c>
      <c r="S112">
        <f t="shared" si="2"/>
        <v>629.6</v>
      </c>
      <c r="T112" t="s">
        <v>137</v>
      </c>
    </row>
    <row r="113" spans="1:20" x14ac:dyDescent="0.2">
      <c r="A113" s="8">
        <v>205</v>
      </c>
      <c r="B113" t="s">
        <v>144</v>
      </c>
      <c r="C113" t="s">
        <v>144</v>
      </c>
      <c r="D113" t="s">
        <v>22</v>
      </c>
      <c r="E113" t="s">
        <v>22</v>
      </c>
      <c r="F113" t="s">
        <v>22</v>
      </c>
      <c r="G113" t="s">
        <v>144</v>
      </c>
      <c r="H113">
        <v>1</v>
      </c>
      <c r="I113">
        <v>156.9</v>
      </c>
      <c r="J113">
        <v>145</v>
      </c>
      <c r="K113">
        <f>103.5+78+2+1+3+11+200+20</f>
        <v>418.5</v>
      </c>
      <c r="M113">
        <f>6+3+1+1.4</f>
        <v>11.4</v>
      </c>
      <c r="Q113">
        <f>14</f>
        <v>14</v>
      </c>
      <c r="R113">
        <f>2+23+1+5+10+16.5</f>
        <v>57.5</v>
      </c>
      <c r="S113">
        <f t="shared" si="2"/>
        <v>804.3</v>
      </c>
      <c r="T113" t="s">
        <v>143</v>
      </c>
    </row>
    <row r="114" spans="1:20" x14ac:dyDescent="0.2">
      <c r="A114" s="8"/>
    </row>
  </sheetData>
  <phoneticPr fontId="4" type="noConversion"/>
  <hyperlinks>
    <hyperlink ref="T98" r:id="rId1" xr:uid="{F20B2B99-AE50-3846-B7E2-06D975B0DE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BAA0-096A-D647-A31D-5A92240BDF73}">
  <dimension ref="A1:T13"/>
  <sheetViews>
    <sheetView zoomScale="75" workbookViewId="0">
      <selection activeCell="R1" sqref="H1:R1"/>
    </sheetView>
  </sheetViews>
  <sheetFormatPr baseColWidth="10" defaultRowHeight="16" x14ac:dyDescent="0.2"/>
  <sheetData>
    <row r="1" spans="1:20" x14ac:dyDescent="0.2">
      <c r="A1" s="1" t="s">
        <v>17</v>
      </c>
      <c r="B1" s="1" t="s">
        <v>0</v>
      </c>
      <c r="C1" s="1" t="s">
        <v>26</v>
      </c>
      <c r="D1" s="1" t="s">
        <v>56</v>
      </c>
      <c r="E1" s="1" t="s">
        <v>21</v>
      </c>
      <c r="F1" s="1" t="s">
        <v>23</v>
      </c>
      <c r="G1" s="1" t="s">
        <v>1</v>
      </c>
      <c r="H1" s="2" t="s">
        <v>153</v>
      </c>
      <c r="I1" s="2" t="s">
        <v>2</v>
      </c>
      <c r="J1" s="2" t="s">
        <v>128</v>
      </c>
      <c r="K1" s="2" t="s">
        <v>112</v>
      </c>
      <c r="L1" s="2" t="s">
        <v>3</v>
      </c>
      <c r="M1" s="2" t="s">
        <v>30</v>
      </c>
      <c r="N1" s="2" t="s">
        <v>154</v>
      </c>
      <c r="O1" s="2" t="s">
        <v>5</v>
      </c>
      <c r="P1" s="2" t="s">
        <v>155</v>
      </c>
      <c r="Q1" s="2" t="s">
        <v>156</v>
      </c>
      <c r="R1" s="2" t="s">
        <v>6</v>
      </c>
      <c r="S1" s="2" t="s">
        <v>93</v>
      </c>
      <c r="T1" s="2" t="s">
        <v>18</v>
      </c>
    </row>
    <row r="2" spans="1:20" x14ac:dyDescent="0.2">
      <c r="A2">
        <v>104</v>
      </c>
      <c r="B2" t="s">
        <v>118</v>
      </c>
      <c r="D2" t="s">
        <v>22</v>
      </c>
      <c r="E2" t="s">
        <v>22</v>
      </c>
      <c r="F2" t="s">
        <v>22</v>
      </c>
      <c r="G2" t="s">
        <v>118</v>
      </c>
      <c r="H2">
        <v>3.1E-2</v>
      </c>
      <c r="I2">
        <v>1.2E-2</v>
      </c>
      <c r="J2">
        <v>0.54</v>
      </c>
      <c r="K2">
        <v>9.6000000000000002E-2</v>
      </c>
      <c r="L2">
        <v>0</v>
      </c>
      <c r="M2">
        <v>0</v>
      </c>
      <c r="N2">
        <v>0</v>
      </c>
      <c r="O2">
        <v>0</v>
      </c>
      <c r="P2">
        <v>0</v>
      </c>
      <c r="Q2">
        <v>1E-3</v>
      </c>
      <c r="R2">
        <f>0.294+0.026</f>
        <v>0.32</v>
      </c>
      <c r="S2">
        <f>SUM(H2:R2)</f>
        <v>1</v>
      </c>
      <c r="T2" t="s">
        <v>119</v>
      </c>
    </row>
    <row r="3" spans="1:20" x14ac:dyDescent="0.2">
      <c r="A3" s="8">
        <v>902</v>
      </c>
      <c r="B3" t="s">
        <v>145</v>
      </c>
      <c r="D3" t="s">
        <v>22</v>
      </c>
      <c r="E3" t="s">
        <v>22</v>
      </c>
      <c r="F3" t="s">
        <v>22</v>
      </c>
      <c r="G3" t="s">
        <v>145</v>
      </c>
      <c r="H3">
        <v>0</v>
      </c>
      <c r="I3">
        <v>0</v>
      </c>
      <c r="J3">
        <v>0.12</v>
      </c>
      <c r="K3">
        <v>0.68</v>
      </c>
      <c r="L3">
        <v>0.03</v>
      </c>
      <c r="M3">
        <v>0.16</v>
      </c>
      <c r="N3">
        <v>0</v>
      </c>
      <c r="O3">
        <v>0</v>
      </c>
      <c r="P3">
        <v>0</v>
      </c>
      <c r="Q3">
        <v>0</v>
      </c>
      <c r="R3">
        <v>0</v>
      </c>
      <c r="S3">
        <f t="shared" ref="S3:S13" si="0">SUM(H3:R3)</f>
        <v>0.9900000000000001</v>
      </c>
      <c r="T3" t="s">
        <v>142</v>
      </c>
    </row>
    <row r="4" spans="1:20" x14ac:dyDescent="0.2">
      <c r="A4">
        <v>105</v>
      </c>
      <c r="B4" t="s">
        <v>146</v>
      </c>
      <c r="D4" t="s">
        <v>22</v>
      </c>
      <c r="E4" t="s">
        <v>22</v>
      </c>
      <c r="F4" t="s">
        <v>22</v>
      </c>
      <c r="G4" t="s">
        <v>146</v>
      </c>
      <c r="H4">
        <v>0</v>
      </c>
      <c r="I4">
        <v>0</v>
      </c>
      <c r="J4">
        <v>0.59</v>
      </c>
      <c r="K4">
        <v>0.23</v>
      </c>
      <c r="L4">
        <v>0</v>
      </c>
      <c r="M4">
        <v>0.05</v>
      </c>
      <c r="N4">
        <v>0</v>
      </c>
      <c r="O4">
        <v>0</v>
      </c>
      <c r="P4">
        <v>0</v>
      </c>
      <c r="Q4">
        <v>0.03</v>
      </c>
      <c r="R4">
        <v>0.1</v>
      </c>
      <c r="S4">
        <f t="shared" si="0"/>
        <v>1</v>
      </c>
      <c r="T4" t="s">
        <v>147</v>
      </c>
    </row>
    <row r="5" spans="1:20" x14ac:dyDescent="0.2">
      <c r="A5">
        <v>102</v>
      </c>
      <c r="B5" t="s">
        <v>148</v>
      </c>
      <c r="D5" t="s">
        <v>22</v>
      </c>
      <c r="E5" t="s">
        <v>22</v>
      </c>
      <c r="F5" t="s">
        <v>22</v>
      </c>
      <c r="G5" t="s">
        <v>148</v>
      </c>
      <c r="H5">
        <v>0</v>
      </c>
      <c r="I5">
        <v>0</v>
      </c>
      <c r="J5">
        <v>0.71</v>
      </c>
      <c r="K5">
        <v>0.2</v>
      </c>
      <c r="L5">
        <v>0</v>
      </c>
      <c r="M5">
        <v>0.01</v>
      </c>
      <c r="N5">
        <v>0</v>
      </c>
      <c r="O5">
        <v>0</v>
      </c>
      <c r="P5">
        <v>0</v>
      </c>
      <c r="Q5">
        <v>0.03</v>
      </c>
      <c r="R5">
        <v>0.04</v>
      </c>
      <c r="S5">
        <f t="shared" si="0"/>
        <v>0.99</v>
      </c>
      <c r="T5" t="s">
        <v>147</v>
      </c>
    </row>
    <row r="6" spans="1:20" x14ac:dyDescent="0.2">
      <c r="A6">
        <v>802</v>
      </c>
      <c r="B6" t="s">
        <v>149</v>
      </c>
      <c r="D6" t="s">
        <v>22</v>
      </c>
      <c r="E6" t="s">
        <v>22</v>
      </c>
      <c r="F6" t="s">
        <v>22</v>
      </c>
      <c r="G6" t="s">
        <v>149</v>
      </c>
      <c r="H6">
        <v>0</v>
      </c>
      <c r="I6">
        <v>0</v>
      </c>
      <c r="J6">
        <v>0.37</v>
      </c>
      <c r="K6">
        <v>0.51</v>
      </c>
      <c r="L6">
        <v>0</v>
      </c>
      <c r="M6">
        <v>0.04</v>
      </c>
      <c r="N6">
        <v>0</v>
      </c>
      <c r="O6">
        <v>0</v>
      </c>
      <c r="P6">
        <v>0</v>
      </c>
      <c r="Q6">
        <v>0.04</v>
      </c>
      <c r="R6">
        <v>0.05</v>
      </c>
      <c r="S6">
        <f t="shared" si="0"/>
        <v>1.01</v>
      </c>
      <c r="T6" t="s">
        <v>147</v>
      </c>
    </row>
    <row r="7" spans="1:20" x14ac:dyDescent="0.2">
      <c r="A7">
        <v>501</v>
      </c>
      <c r="B7" t="s">
        <v>150</v>
      </c>
      <c r="D7" t="s">
        <v>22</v>
      </c>
      <c r="E7" t="s">
        <v>22</v>
      </c>
      <c r="F7" t="s">
        <v>22</v>
      </c>
      <c r="G7" t="s">
        <v>150</v>
      </c>
      <c r="H7">
        <v>0</v>
      </c>
      <c r="I7">
        <v>0</v>
      </c>
      <c r="J7">
        <v>0</v>
      </c>
      <c r="K7">
        <v>0.15</v>
      </c>
      <c r="L7">
        <v>0</v>
      </c>
      <c r="M7">
        <v>0.05</v>
      </c>
      <c r="N7">
        <v>0</v>
      </c>
      <c r="O7">
        <v>0</v>
      </c>
      <c r="P7">
        <v>0</v>
      </c>
      <c r="Q7">
        <v>0.04</v>
      </c>
      <c r="R7">
        <v>0.76</v>
      </c>
      <c r="S7">
        <f t="shared" si="0"/>
        <v>1</v>
      </c>
      <c r="T7" t="s">
        <v>147</v>
      </c>
    </row>
    <row r="8" spans="1:20" x14ac:dyDescent="0.2">
      <c r="A8">
        <v>502</v>
      </c>
      <c r="B8" t="s">
        <v>150</v>
      </c>
      <c r="D8" t="s">
        <v>22</v>
      </c>
      <c r="E8" t="s">
        <v>22</v>
      </c>
      <c r="F8" t="s">
        <v>22</v>
      </c>
      <c r="G8" t="s">
        <v>150</v>
      </c>
      <c r="H8">
        <v>0</v>
      </c>
      <c r="I8">
        <v>0</v>
      </c>
      <c r="J8">
        <v>0</v>
      </c>
      <c r="K8">
        <v>0.15</v>
      </c>
      <c r="L8">
        <v>0</v>
      </c>
      <c r="M8">
        <v>0.05</v>
      </c>
      <c r="N8">
        <v>0</v>
      </c>
      <c r="O8">
        <v>0</v>
      </c>
      <c r="P8">
        <v>0</v>
      </c>
      <c r="Q8">
        <v>0.04</v>
      </c>
      <c r="R8">
        <v>0.76</v>
      </c>
      <c r="S8">
        <f t="shared" si="0"/>
        <v>1</v>
      </c>
      <c r="T8" t="s">
        <v>147</v>
      </c>
    </row>
    <row r="9" spans="1:20" x14ac:dyDescent="0.2">
      <c r="A9">
        <v>503</v>
      </c>
      <c r="B9" t="s">
        <v>150</v>
      </c>
      <c r="D9" t="s">
        <v>22</v>
      </c>
      <c r="E9" t="s">
        <v>22</v>
      </c>
      <c r="F9" t="s">
        <v>22</v>
      </c>
      <c r="G9" t="s">
        <v>150</v>
      </c>
      <c r="H9">
        <v>0</v>
      </c>
      <c r="I9">
        <v>0</v>
      </c>
      <c r="J9">
        <v>0</v>
      </c>
      <c r="K9">
        <v>0.15</v>
      </c>
      <c r="L9">
        <v>0</v>
      </c>
      <c r="M9">
        <v>0.05</v>
      </c>
      <c r="N9">
        <v>0</v>
      </c>
      <c r="O9">
        <v>0</v>
      </c>
      <c r="P9">
        <v>0</v>
      </c>
      <c r="Q9">
        <v>0.04</v>
      </c>
      <c r="R9">
        <v>0.76</v>
      </c>
      <c r="S9">
        <f t="shared" si="0"/>
        <v>1</v>
      </c>
      <c r="T9" t="s">
        <v>147</v>
      </c>
    </row>
    <row r="10" spans="1:20" x14ac:dyDescent="0.2">
      <c r="A10">
        <v>506</v>
      </c>
      <c r="B10" t="s">
        <v>150</v>
      </c>
      <c r="D10" t="s">
        <v>22</v>
      </c>
      <c r="E10" t="s">
        <v>22</v>
      </c>
      <c r="F10" t="s">
        <v>22</v>
      </c>
      <c r="G10" t="s">
        <v>150</v>
      </c>
      <c r="H10">
        <v>0</v>
      </c>
      <c r="I10">
        <v>0</v>
      </c>
      <c r="J10">
        <v>0</v>
      </c>
      <c r="K10">
        <v>0.15</v>
      </c>
      <c r="L10">
        <v>0</v>
      </c>
      <c r="M10">
        <v>0.05</v>
      </c>
      <c r="N10">
        <v>0</v>
      </c>
      <c r="O10">
        <v>0</v>
      </c>
      <c r="P10">
        <v>0</v>
      </c>
      <c r="Q10">
        <v>0.04</v>
      </c>
      <c r="R10">
        <v>0.76</v>
      </c>
      <c r="S10">
        <f t="shared" si="0"/>
        <v>1</v>
      </c>
      <c r="T10" t="s">
        <v>147</v>
      </c>
    </row>
    <row r="11" spans="1:20" x14ac:dyDescent="0.2">
      <c r="A11">
        <v>507</v>
      </c>
      <c r="B11" t="s">
        <v>150</v>
      </c>
      <c r="D11" t="s">
        <v>22</v>
      </c>
      <c r="E11" t="s">
        <v>22</v>
      </c>
      <c r="F11" t="s">
        <v>22</v>
      </c>
      <c r="G11" t="s">
        <v>150</v>
      </c>
      <c r="H11">
        <v>0</v>
      </c>
      <c r="I11">
        <v>0</v>
      </c>
      <c r="J11">
        <v>0</v>
      </c>
      <c r="K11">
        <v>0.15</v>
      </c>
      <c r="L11">
        <v>0</v>
      </c>
      <c r="M11">
        <v>0.05</v>
      </c>
      <c r="N11">
        <v>0</v>
      </c>
      <c r="O11">
        <v>0</v>
      </c>
      <c r="P11">
        <v>0</v>
      </c>
      <c r="Q11">
        <v>0.04</v>
      </c>
      <c r="R11">
        <v>0.76</v>
      </c>
      <c r="S11">
        <f t="shared" si="0"/>
        <v>1</v>
      </c>
      <c r="T11" t="s">
        <v>147</v>
      </c>
    </row>
    <row r="12" spans="1:20" x14ac:dyDescent="0.2">
      <c r="A12">
        <v>101</v>
      </c>
      <c r="B12" t="s">
        <v>151</v>
      </c>
      <c r="D12" t="s">
        <v>22</v>
      </c>
      <c r="E12" t="s">
        <v>22</v>
      </c>
      <c r="F12" t="s">
        <v>22</v>
      </c>
      <c r="G12" t="s">
        <v>151</v>
      </c>
      <c r="H12">
        <v>0</v>
      </c>
      <c r="I12">
        <v>0</v>
      </c>
      <c r="J12">
        <v>0.79</v>
      </c>
      <c r="K12">
        <v>0.02</v>
      </c>
      <c r="L12">
        <v>0</v>
      </c>
      <c r="M12">
        <v>0</v>
      </c>
      <c r="N12">
        <v>0</v>
      </c>
      <c r="O12">
        <v>0</v>
      </c>
      <c r="P12">
        <v>0</v>
      </c>
      <c r="Q12">
        <v>0.17</v>
      </c>
      <c r="R12">
        <v>0.01</v>
      </c>
      <c r="S12">
        <f t="shared" si="0"/>
        <v>0.9900000000000001</v>
      </c>
      <c r="T12" t="s">
        <v>147</v>
      </c>
    </row>
    <row r="13" spans="1:20" x14ac:dyDescent="0.2">
      <c r="A13">
        <v>112</v>
      </c>
      <c r="B13" t="s">
        <v>152</v>
      </c>
      <c r="D13" t="s">
        <v>22</v>
      </c>
      <c r="E13" t="s">
        <v>22</v>
      </c>
      <c r="F13" t="s">
        <v>22</v>
      </c>
      <c r="G13" t="s">
        <v>152</v>
      </c>
      <c r="H13">
        <v>0</v>
      </c>
      <c r="I13">
        <v>0</v>
      </c>
      <c r="J13">
        <v>0.78</v>
      </c>
      <c r="K13">
        <v>0.04</v>
      </c>
      <c r="L13">
        <v>0</v>
      </c>
      <c r="M13">
        <v>0</v>
      </c>
      <c r="N13">
        <v>0</v>
      </c>
      <c r="O13">
        <v>0</v>
      </c>
      <c r="P13">
        <v>0</v>
      </c>
      <c r="Q13">
        <v>0.19</v>
      </c>
      <c r="R13">
        <v>0</v>
      </c>
      <c r="S13">
        <f t="shared" si="0"/>
        <v>1.01</v>
      </c>
      <c r="T1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absolute</vt:lpstr>
      <vt:lpstr>percentage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Lysaght</dc:creator>
  <cp:lastModifiedBy>Oliver Lysaght</cp:lastModifiedBy>
  <dcterms:created xsi:type="dcterms:W3CDTF">2023-08-04T22:54:21Z</dcterms:created>
  <dcterms:modified xsi:type="dcterms:W3CDTF">2023-09-12T03:38:12Z</dcterms:modified>
</cp:coreProperties>
</file>