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drawings/drawing1.xml" ContentType="application/vnd.openxmlformats-officedocument.drawing+xml"/>
  <Override PartName="/xl/comments2.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3.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1"/>
  <workbookPr defaultThemeVersion="166925"/>
  <mc:AlternateContent xmlns:mc="http://schemas.openxmlformats.org/markup-compatibility/2006">
    <mc:Choice Requires="x15">
      <x15ac:absPath xmlns:x15ac="http://schemas.microsoft.com/office/spreadsheetml/2010/11/ac" url="/Users/oliverlysaght/Desktop/CE-Hub/1. Data Navigator/3. Outputs/Lifespan dashboard/"/>
    </mc:Choice>
  </mc:AlternateContent>
  <xr:revisionPtr revIDLastSave="0" documentId="8_{2E6A30F1-B7D7-BE4D-ACB0-0E2B2E29F8A6}" xr6:coauthVersionLast="47" xr6:coauthVersionMax="47" xr10:uidLastSave="{00000000-0000-0000-0000-000000000000}"/>
  <bookViews>
    <workbookView xWindow="0" yWindow="0" windowWidth="25600" windowHeight="16000" firstSheet="5" activeTab="15" xr2:uid="{166AA493-4ACC-F743-8ECD-E296930B745D}"/>
  </bookViews>
  <sheets>
    <sheet name="Notes" sheetId="26" r:id="rId1"/>
    <sheet name="Inputs" sheetId="15" r:id="rId2"/>
    <sheet name="Lookup" sheetId="1" r:id="rId3"/>
    <sheet name="Sheet1" sheetId="23" state="hidden" r:id="rId4"/>
    <sheet name="Flow_domestic" sheetId="11" r:id="rId5"/>
    <sheet name="Flow_trade" sheetId="25" r:id="rId6"/>
    <sheet name="Stocks" sheetId="14" r:id="rId7"/>
    <sheet name="Dropdown" sheetId="9" state="hidden" r:id="rId8"/>
    <sheet name="Composition" sheetId="13" r:id="rId9"/>
    <sheet name="Energy_use" sheetId="22" state="hidden" r:id="rId10"/>
    <sheet name="EoL_Emissions_coefficients" sheetId="19" state="hidden" r:id="rId11"/>
    <sheet name="Landfill_costs" sheetId="21" state="hidden" r:id="rId12"/>
    <sheet name="Model" sheetId="16" r:id="rId13"/>
    <sheet name="Lifespan_distribution" sheetId="7" r:id="rId14"/>
    <sheet name="Lifespan-based_stock_model" sheetId="6" r:id="rId15"/>
    <sheet name="Lifespan-based_stock_model_toas" sheetId="27" r:id="rId16"/>
    <sheet name="Uses" sheetId="20" state="hidden" r:id="rId17"/>
    <sheet name="Monetary_flows" sheetId="17" state="hidden" r:id="rId18"/>
    <sheet name="Carbon_flows" sheetId="18" state="hidden" r:id="rId19"/>
    <sheet name="Dummy" sheetId="5" state="hidden" r:id="rId20"/>
    <sheet name="Wrap_textiles" sheetId="4" state="hidden" r:id="rId2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AQ64" i="27" l="1"/>
  <c r="AQ63" i="27"/>
  <c r="AP63" i="27"/>
  <c r="AQ62" i="27"/>
  <c r="AP62" i="27"/>
  <c r="AO62" i="27"/>
  <c r="AQ61" i="27"/>
  <c r="AP61" i="27"/>
  <c r="AO61" i="27"/>
  <c r="AN61" i="27"/>
  <c r="AQ60" i="27"/>
  <c r="AP60" i="27"/>
  <c r="AO60" i="27"/>
  <c r="AN60" i="27"/>
  <c r="AM60" i="27"/>
  <c r="AQ59" i="27"/>
  <c r="AP59" i="27"/>
  <c r="AO59" i="27"/>
  <c r="AN59" i="27"/>
  <c r="AM59" i="27"/>
  <c r="AL59" i="27"/>
  <c r="AQ58" i="27"/>
  <c r="AP58" i="27"/>
  <c r="AO58" i="27"/>
  <c r="AN58" i="27"/>
  <c r="AM58" i="27"/>
  <c r="AL58" i="27"/>
  <c r="AK58" i="27"/>
  <c r="AQ53" i="27"/>
  <c r="AP53" i="27"/>
  <c r="AO53" i="27"/>
  <c r="AN53" i="27"/>
  <c r="AM53" i="27"/>
  <c r="AL53" i="27"/>
  <c r="AK53" i="27"/>
  <c r="AJ53" i="27"/>
  <c r="AI53" i="27"/>
  <c r="AH53" i="27"/>
  <c r="AG53" i="27"/>
  <c r="AF53" i="27"/>
  <c r="AE53" i="27"/>
  <c r="AD53" i="27"/>
  <c r="AC53" i="27"/>
  <c r="AB53" i="27"/>
  <c r="AA53" i="27"/>
  <c r="Z53" i="27"/>
  <c r="Y53" i="27"/>
  <c r="X53" i="27"/>
  <c r="W53" i="27"/>
  <c r="V53" i="27"/>
  <c r="U53" i="27"/>
  <c r="T53" i="27"/>
  <c r="S53" i="27"/>
  <c r="R53" i="27"/>
  <c r="Q53" i="27"/>
  <c r="P53" i="27"/>
  <c r="O53" i="27"/>
  <c r="N53" i="27"/>
  <c r="M53" i="27"/>
  <c r="L53" i="27"/>
  <c r="K53" i="27"/>
  <c r="J53" i="27"/>
  <c r="I53" i="27"/>
  <c r="H53" i="27"/>
  <c r="G53" i="27"/>
  <c r="F53" i="27"/>
  <c r="E53" i="27"/>
  <c r="D53" i="27"/>
  <c r="C53" i="27"/>
  <c r="B53" i="27"/>
  <c r="B8" i="7" l="1"/>
  <c r="C8" i="7"/>
  <c r="D8" i="7"/>
  <c r="E8" i="7"/>
  <c r="F8" i="7"/>
  <c r="G8" i="7"/>
  <c r="H8" i="7"/>
  <c r="I8" i="7"/>
  <c r="J8" i="7"/>
  <c r="K8" i="7"/>
  <c r="L8" i="7"/>
  <c r="M8" i="7"/>
  <c r="N8" i="7"/>
  <c r="O8" i="7"/>
  <c r="P8" i="7"/>
  <c r="Q8" i="7"/>
  <c r="R8" i="7"/>
  <c r="S8" i="7"/>
  <c r="T8" i="7"/>
  <c r="U8" i="7"/>
  <c r="V8" i="7"/>
  <c r="W8" i="7"/>
  <c r="X8" i="7"/>
  <c r="Y8" i="7"/>
  <c r="Z8" i="7"/>
  <c r="AA8" i="7"/>
  <c r="AB8" i="7"/>
  <c r="AC8" i="7"/>
  <c r="AD8" i="7"/>
  <c r="AE8" i="7"/>
  <c r="AF8" i="7"/>
  <c r="AG8" i="7"/>
  <c r="AH8" i="7"/>
  <c r="AI8" i="7"/>
  <c r="AJ8" i="7"/>
  <c r="C9" i="7"/>
  <c r="D9" i="7"/>
  <c r="E9" i="7"/>
  <c r="F9" i="7"/>
  <c r="G9" i="7"/>
  <c r="H9" i="7"/>
  <c r="I9" i="7"/>
  <c r="J9" i="7"/>
  <c r="K9" i="7"/>
  <c r="L9" i="7"/>
  <c r="M9" i="7"/>
  <c r="N9" i="7"/>
  <c r="O9" i="7"/>
  <c r="P9" i="7"/>
  <c r="Q9" i="7"/>
  <c r="R9" i="7"/>
  <c r="S9" i="7"/>
  <c r="T9" i="7"/>
  <c r="U9" i="7"/>
  <c r="V9" i="7"/>
  <c r="W9" i="7"/>
  <c r="X9" i="7"/>
  <c r="Y9" i="7"/>
  <c r="Z9" i="7"/>
  <c r="AA9" i="7"/>
  <c r="AA10" i="7" s="1"/>
  <c r="AB9" i="7"/>
  <c r="AB10" i="7" s="1"/>
  <c r="AC9" i="7"/>
  <c r="AC10" i="7" s="1"/>
  <c r="AD9" i="7"/>
  <c r="AD10" i="7" s="1"/>
  <c r="AE9" i="7"/>
  <c r="AE10" i="7" s="1"/>
  <c r="AF9" i="7"/>
  <c r="AF10" i="7" s="1"/>
  <c r="AG9" i="7"/>
  <c r="AG10" i="7" s="1"/>
  <c r="AH9" i="7"/>
  <c r="AH10" i="7" s="1"/>
  <c r="AI9" i="7"/>
  <c r="AI10" i="7" s="1"/>
  <c r="AJ9" i="7"/>
  <c r="AJ10" i="7" s="1"/>
  <c r="B9" i="7"/>
  <c r="AQ64" i="6"/>
  <c r="C18" i="18"/>
  <c r="C20" i="18"/>
  <c r="C25" i="18"/>
  <c r="C11" i="18"/>
  <c r="C12" i="18"/>
  <c r="C13" i="18"/>
  <c r="C14" i="18"/>
  <c r="C15" i="18"/>
  <c r="C16" i="18"/>
  <c r="C17" i="18"/>
  <c r="C10" i="18"/>
  <c r="E34" i="21"/>
  <c r="F34" i="21" s="1"/>
  <c r="D34" i="21"/>
  <c r="H34" i="21" s="1"/>
  <c r="E33" i="21"/>
  <c r="F33" i="21" s="1"/>
  <c r="D33" i="21"/>
  <c r="H33" i="21" s="1"/>
  <c r="E32" i="21"/>
  <c r="F32" i="21" s="1"/>
  <c r="D32" i="21"/>
  <c r="H32" i="21" s="1"/>
  <c r="E31" i="21"/>
  <c r="F31" i="21" s="1"/>
  <c r="D31" i="21"/>
  <c r="H31" i="21" s="1"/>
  <c r="E30" i="21"/>
  <c r="F30" i="21" s="1"/>
  <c r="D30" i="21"/>
  <c r="H30" i="21" s="1"/>
  <c r="E29" i="21"/>
  <c r="F29" i="21" s="1"/>
  <c r="D29" i="21"/>
  <c r="H29" i="21" s="1"/>
  <c r="E28" i="21"/>
  <c r="F28" i="21" s="1"/>
  <c r="D28" i="21"/>
  <c r="H28" i="21" s="1"/>
  <c r="E27" i="21"/>
  <c r="F27" i="21" s="1"/>
  <c r="D27" i="21"/>
  <c r="H27" i="21" s="1"/>
  <c r="E26" i="21"/>
  <c r="F26" i="21" s="1"/>
  <c r="D26" i="21"/>
  <c r="H26" i="21" s="1"/>
  <c r="E25" i="21"/>
  <c r="F25" i="21" s="1"/>
  <c r="D25" i="21"/>
  <c r="H25" i="21" s="1"/>
  <c r="R24" i="21"/>
  <c r="E24" i="21"/>
  <c r="F24" i="21" s="1"/>
  <c r="D24" i="21"/>
  <c r="R23" i="21"/>
  <c r="E23" i="21"/>
  <c r="F23" i="21" s="1"/>
  <c r="D23" i="21"/>
  <c r="E22" i="21"/>
  <c r="F22" i="21" s="1"/>
  <c r="D22" i="21"/>
  <c r="H22" i="21" s="1"/>
  <c r="E21" i="21"/>
  <c r="F21" i="21" s="1"/>
  <c r="D21" i="21"/>
  <c r="H21" i="21" s="1"/>
  <c r="E20" i="21"/>
  <c r="F20" i="21" s="1"/>
  <c r="D20" i="21"/>
  <c r="H20" i="21" s="1"/>
  <c r="E19" i="21"/>
  <c r="F19" i="21" s="1"/>
  <c r="D19" i="21"/>
  <c r="H19" i="21" s="1"/>
  <c r="E18" i="21"/>
  <c r="F18" i="21" s="1"/>
  <c r="D18" i="21"/>
  <c r="H18" i="21" s="1"/>
  <c r="E17" i="21"/>
  <c r="F17" i="21" s="1"/>
  <c r="D17" i="21"/>
  <c r="H17" i="21" s="1"/>
  <c r="E16" i="21"/>
  <c r="F16" i="21" s="1"/>
  <c r="D16" i="21"/>
  <c r="H16" i="21" s="1"/>
  <c r="E15" i="21"/>
  <c r="F15" i="21" s="1"/>
  <c r="D15" i="21"/>
  <c r="H15" i="21" s="1"/>
  <c r="E14" i="21"/>
  <c r="F14" i="21" s="1"/>
  <c r="D14" i="21"/>
  <c r="I10" i="21"/>
  <c r="C9" i="21"/>
  <c r="J9" i="21" s="1"/>
  <c r="AQ73" i="6" l="1"/>
  <c r="AM69" i="27"/>
  <c r="AN70" i="27"/>
  <c r="AQ73" i="27"/>
  <c r="AP72" i="27"/>
  <c r="AJ66" i="27"/>
  <c r="AG63" i="27"/>
  <c r="AO71" i="27"/>
  <c r="AL68" i="27"/>
  <c r="AK67" i="27"/>
  <c r="AF62" i="27"/>
  <c r="AH64" i="27"/>
  <c r="AC59" i="27"/>
  <c r="AI65" i="27"/>
  <c r="AB58" i="27"/>
  <c r="AE61" i="27"/>
  <c r="AD60" i="27"/>
  <c r="AL80" i="6"/>
  <c r="AN82" i="27"/>
  <c r="AK79" i="27"/>
  <c r="AQ85" i="27"/>
  <c r="AP84" i="27"/>
  <c r="AI77" i="27"/>
  <c r="AH76" i="27"/>
  <c r="AO83" i="27"/>
  <c r="AG75" i="27"/>
  <c r="AF74" i="27"/>
  <c r="AA69" i="27"/>
  <c r="AL80" i="27"/>
  <c r="AB70" i="27"/>
  <c r="AJ78" i="27"/>
  <c r="AE73" i="27"/>
  <c r="AD72" i="27"/>
  <c r="AC71" i="27"/>
  <c r="X66" i="27"/>
  <c r="U63" i="27"/>
  <c r="AM81" i="27"/>
  <c r="Z68" i="27"/>
  <c r="Y67" i="27"/>
  <c r="T62" i="27"/>
  <c r="Q59" i="27"/>
  <c r="W65" i="27"/>
  <c r="P58" i="27"/>
  <c r="V64" i="27"/>
  <c r="S61" i="27"/>
  <c r="R60" i="27"/>
  <c r="AP96" i="6"/>
  <c r="AO95" i="27"/>
  <c r="AJ90" i="27"/>
  <c r="AG87" i="27"/>
  <c r="AB82" i="27"/>
  <c r="Y79" i="27"/>
  <c r="AM93" i="27"/>
  <c r="AL92" i="27"/>
  <c r="AE85" i="27"/>
  <c r="AD84" i="27"/>
  <c r="W77" i="27"/>
  <c r="V76" i="27"/>
  <c r="AN94" i="27"/>
  <c r="AK91" i="27"/>
  <c r="X78" i="27"/>
  <c r="O69" i="27"/>
  <c r="AQ97" i="27"/>
  <c r="AH88" i="27"/>
  <c r="AA81" i="27"/>
  <c r="U75" i="27"/>
  <c r="AF86" i="27"/>
  <c r="AC83" i="27"/>
  <c r="S73" i="27"/>
  <c r="R72" i="27"/>
  <c r="AP96" i="27"/>
  <c r="L66" i="27"/>
  <c r="I63" i="27"/>
  <c r="Z80" i="27"/>
  <c r="N68" i="27"/>
  <c r="T74" i="27"/>
  <c r="Q71" i="27"/>
  <c r="M67" i="27"/>
  <c r="K65" i="27"/>
  <c r="H62" i="27"/>
  <c r="E59" i="27"/>
  <c r="AI89" i="27"/>
  <c r="P70" i="27"/>
  <c r="J64" i="27"/>
  <c r="D58" i="27"/>
  <c r="G61" i="27"/>
  <c r="F60" i="27"/>
  <c r="AP65" i="27"/>
  <c r="AO64" i="27"/>
  <c r="AQ66" i="27"/>
  <c r="AN63" i="27"/>
  <c r="AL61" i="27"/>
  <c r="AK60" i="27"/>
  <c r="AI58" i="27"/>
  <c r="AJ59" i="27"/>
  <c r="AM62" i="27"/>
  <c r="AL65" i="27"/>
  <c r="AK64" i="27"/>
  <c r="AM66" i="27"/>
  <c r="AJ63" i="27"/>
  <c r="AP69" i="27"/>
  <c r="AO68" i="27"/>
  <c r="AN67" i="27"/>
  <c r="AI62" i="27"/>
  <c r="AH61" i="27"/>
  <c r="AG60" i="27"/>
  <c r="AQ70" i="27"/>
  <c r="AF59" i="27"/>
  <c r="AE58" i="27"/>
  <c r="AQ74" i="6"/>
  <c r="AQ74" i="27"/>
  <c r="AN71" i="27"/>
  <c r="AH65" i="27"/>
  <c r="AG64" i="27"/>
  <c r="AM70" i="27"/>
  <c r="AL69" i="27"/>
  <c r="AI66" i="27"/>
  <c r="AF63" i="27"/>
  <c r="AO72" i="27"/>
  <c r="AK68" i="27"/>
  <c r="AD61" i="27"/>
  <c r="AC60" i="27"/>
  <c r="AA58" i="27"/>
  <c r="AJ67" i="27"/>
  <c r="AB59" i="27"/>
  <c r="AE62" i="27"/>
  <c r="AP73" i="27"/>
  <c r="AM74" i="6"/>
  <c r="AM74" i="27"/>
  <c r="AJ71" i="27"/>
  <c r="AP77" i="27"/>
  <c r="AO76" i="27"/>
  <c r="AQ78" i="27"/>
  <c r="AL73" i="27"/>
  <c r="AH69" i="27"/>
  <c r="AD65" i="27"/>
  <c r="AC64" i="27"/>
  <c r="AN75" i="27"/>
  <c r="AE66" i="27"/>
  <c r="AB63" i="27"/>
  <c r="AG68" i="27"/>
  <c r="AA62" i="27"/>
  <c r="Z61" i="27"/>
  <c r="Y60" i="27"/>
  <c r="AK72" i="27"/>
  <c r="X59" i="27"/>
  <c r="AI70" i="27"/>
  <c r="AF67" i="27"/>
  <c r="W58" i="27"/>
  <c r="AI74" i="6"/>
  <c r="AP81" i="27"/>
  <c r="AO80" i="27"/>
  <c r="AQ82" i="27"/>
  <c r="AN79" i="27"/>
  <c r="AI74" i="27"/>
  <c r="AL77" i="27"/>
  <c r="AK76" i="27"/>
  <c r="AF71" i="27"/>
  <c r="AM78" i="27"/>
  <c r="AJ75" i="27"/>
  <c r="AG72" i="27"/>
  <c r="Z65" i="27"/>
  <c r="Y64" i="27"/>
  <c r="AH73" i="27"/>
  <c r="AE70" i="27"/>
  <c r="AA66" i="27"/>
  <c r="X63" i="27"/>
  <c r="AC68" i="27"/>
  <c r="AD69" i="27"/>
  <c r="V61" i="27"/>
  <c r="U60" i="27"/>
  <c r="S58" i="27"/>
  <c r="T59" i="27"/>
  <c r="W62" i="27"/>
  <c r="AB67" i="27"/>
  <c r="AP85" i="6"/>
  <c r="AL81" i="27"/>
  <c r="AK80" i="27"/>
  <c r="AM82" i="27"/>
  <c r="AJ79" i="27"/>
  <c r="AE74" i="27"/>
  <c r="AP85" i="27"/>
  <c r="AO84" i="27"/>
  <c r="AB71" i="27"/>
  <c r="AQ86" i="27"/>
  <c r="AN83" i="27"/>
  <c r="AF75" i="27"/>
  <c r="AH77" i="27"/>
  <c r="AG76" i="27"/>
  <c r="V65" i="27"/>
  <c r="U64" i="27"/>
  <c r="AI78" i="27"/>
  <c r="AC72" i="27"/>
  <c r="W66" i="27"/>
  <c r="T63" i="27"/>
  <c r="AD73" i="27"/>
  <c r="Z69" i="27"/>
  <c r="Y68" i="27"/>
  <c r="X67" i="27"/>
  <c r="S62" i="27"/>
  <c r="R61" i="27"/>
  <c r="Q60" i="27"/>
  <c r="P59" i="27"/>
  <c r="AA70" i="27"/>
  <c r="O58" i="27"/>
  <c r="AQ90" i="6"/>
  <c r="AP89" i="27"/>
  <c r="AO88" i="27"/>
  <c r="AH81" i="27"/>
  <c r="AG80" i="27"/>
  <c r="AQ90" i="27"/>
  <c r="AN87" i="27"/>
  <c r="AI82" i="27"/>
  <c r="AF79" i="27"/>
  <c r="AD77" i="27"/>
  <c r="AC76" i="27"/>
  <c r="AB75" i="27"/>
  <c r="AA74" i="27"/>
  <c r="X71" i="27"/>
  <c r="AE78" i="27"/>
  <c r="AL85" i="27"/>
  <c r="AK84" i="27"/>
  <c r="R65" i="27"/>
  <c r="Q64" i="27"/>
  <c r="AJ83" i="27"/>
  <c r="V69" i="27"/>
  <c r="S66" i="27"/>
  <c r="P63" i="27"/>
  <c r="Y72" i="27"/>
  <c r="W70" i="27"/>
  <c r="U68" i="27"/>
  <c r="Z73" i="27"/>
  <c r="N61" i="27"/>
  <c r="M60" i="27"/>
  <c r="L59" i="27"/>
  <c r="K58" i="27"/>
  <c r="T67" i="27"/>
  <c r="AM86" i="27"/>
  <c r="O62" i="27"/>
  <c r="AN91" i="6"/>
  <c r="AL89" i="27"/>
  <c r="AK88" i="27"/>
  <c r="AD81" i="27"/>
  <c r="AC80" i="27"/>
  <c r="AM90" i="27"/>
  <c r="AJ87" i="27"/>
  <c r="AE82" i="27"/>
  <c r="AB79" i="27"/>
  <c r="AH85" i="27"/>
  <c r="AG84" i="27"/>
  <c r="W74" i="27"/>
  <c r="T71" i="27"/>
  <c r="AI86" i="27"/>
  <c r="AF83" i="27"/>
  <c r="AP93" i="27"/>
  <c r="AO92" i="27"/>
  <c r="Z77" i="27"/>
  <c r="Y76" i="27"/>
  <c r="AN91" i="27"/>
  <c r="X75" i="27"/>
  <c r="V73" i="27"/>
  <c r="R69" i="27"/>
  <c r="N65" i="27"/>
  <c r="M64" i="27"/>
  <c r="AQ94" i="27"/>
  <c r="S70" i="27"/>
  <c r="O66" i="27"/>
  <c r="AA78" i="27"/>
  <c r="Q68" i="27"/>
  <c r="L63" i="27"/>
  <c r="J61" i="27"/>
  <c r="I60" i="27"/>
  <c r="H59" i="27"/>
  <c r="K62" i="27"/>
  <c r="U72" i="27"/>
  <c r="P67" i="27"/>
  <c r="G58" i="27"/>
  <c r="AQ98" i="6"/>
  <c r="AP97" i="27"/>
  <c r="AO96" i="27"/>
  <c r="AH89" i="27"/>
  <c r="AG88" i="27"/>
  <c r="Z81" i="27"/>
  <c r="Y80" i="27"/>
  <c r="AQ98" i="27"/>
  <c r="AN95" i="27"/>
  <c r="AI90" i="27"/>
  <c r="AF87" i="27"/>
  <c r="AA82" i="27"/>
  <c r="X79" i="27"/>
  <c r="AL93" i="27"/>
  <c r="AK92" i="27"/>
  <c r="V77" i="27"/>
  <c r="U76" i="27"/>
  <c r="S74" i="27"/>
  <c r="P71" i="27"/>
  <c r="AM94" i="27"/>
  <c r="AJ91" i="27"/>
  <c r="W78" i="27"/>
  <c r="AD85" i="27"/>
  <c r="AC84" i="27"/>
  <c r="T75" i="27"/>
  <c r="AE86" i="27"/>
  <c r="Q72" i="27"/>
  <c r="O70" i="27"/>
  <c r="J65" i="27"/>
  <c r="I64" i="27"/>
  <c r="R73" i="27"/>
  <c r="K66" i="27"/>
  <c r="AB83" i="27"/>
  <c r="M68" i="27"/>
  <c r="F61" i="27"/>
  <c r="E60" i="27"/>
  <c r="D59" i="27"/>
  <c r="C58" i="27"/>
  <c r="G62" i="27"/>
  <c r="H63" i="27"/>
  <c r="N69" i="27"/>
  <c r="L67" i="27"/>
  <c r="AQ69" i="27"/>
  <c r="AP68" i="27"/>
  <c r="AN66" i="27"/>
  <c r="AK63" i="27"/>
  <c r="AO67" i="27"/>
  <c r="AJ62" i="27"/>
  <c r="AG59" i="27"/>
  <c r="AM65" i="27"/>
  <c r="AF58" i="27"/>
  <c r="AL64" i="27"/>
  <c r="AI61" i="27"/>
  <c r="AH60" i="27"/>
  <c r="AP80" i="6"/>
  <c r="AO79" i="27"/>
  <c r="AM77" i="27"/>
  <c r="AL76" i="27"/>
  <c r="AN78" i="27"/>
  <c r="AE69" i="27"/>
  <c r="AQ81" i="27"/>
  <c r="AK75" i="27"/>
  <c r="AJ74" i="27"/>
  <c r="AF70" i="27"/>
  <c r="AI73" i="27"/>
  <c r="AH72" i="27"/>
  <c r="AB66" i="27"/>
  <c r="Y63" i="27"/>
  <c r="AD68" i="27"/>
  <c r="AC67" i="27"/>
  <c r="X62" i="27"/>
  <c r="AA65" i="27"/>
  <c r="U59" i="27"/>
  <c r="AP80" i="27"/>
  <c r="Z64" i="27"/>
  <c r="T58" i="27"/>
  <c r="AG71" i="27"/>
  <c r="W61" i="27"/>
  <c r="V60" i="27"/>
  <c r="AH80" i="6"/>
  <c r="AO87" i="27"/>
  <c r="AJ82" i="27"/>
  <c r="AG79" i="27"/>
  <c r="AM85" i="27"/>
  <c r="AL84" i="27"/>
  <c r="AE77" i="27"/>
  <c r="AD76" i="27"/>
  <c r="AF78" i="27"/>
  <c r="W69" i="27"/>
  <c r="AP88" i="27"/>
  <c r="AI81" i="27"/>
  <c r="AN86" i="27"/>
  <c r="AK83" i="27"/>
  <c r="AA73" i="27"/>
  <c r="Z72" i="27"/>
  <c r="AH80" i="27"/>
  <c r="AB74" i="27"/>
  <c r="T66" i="27"/>
  <c r="Q63" i="27"/>
  <c r="X70" i="27"/>
  <c r="V68" i="27"/>
  <c r="AQ89" i="27"/>
  <c r="Y71" i="27"/>
  <c r="U67" i="27"/>
  <c r="P62" i="27"/>
  <c r="R64" i="27"/>
  <c r="M59" i="27"/>
  <c r="AC75" i="27"/>
  <c r="S65" i="27"/>
  <c r="L58" i="27"/>
  <c r="O61" i="27"/>
  <c r="N60" i="27"/>
  <c r="AQ67" i="27"/>
  <c r="AL62" i="27"/>
  <c r="AO65" i="27"/>
  <c r="AN64" i="27"/>
  <c r="AP66" i="27"/>
  <c r="AM63" i="27"/>
  <c r="AH58" i="27"/>
  <c r="AK61" i="27"/>
  <c r="AJ60" i="27"/>
  <c r="AI59" i="27"/>
  <c r="AQ71" i="27"/>
  <c r="AP70" i="27"/>
  <c r="AM67" i="27"/>
  <c r="AH62" i="27"/>
  <c r="AK65" i="27"/>
  <c r="AJ64" i="27"/>
  <c r="AL66" i="27"/>
  <c r="AI63" i="27"/>
  <c r="AN68" i="27"/>
  <c r="AD58" i="27"/>
  <c r="AG61" i="27"/>
  <c r="AF60" i="27"/>
  <c r="AO69" i="27"/>
  <c r="AE59" i="27"/>
  <c r="AP74" i="6"/>
  <c r="AQ75" i="27"/>
  <c r="AP74" i="27"/>
  <c r="AO73" i="27"/>
  <c r="AN72" i="27"/>
  <c r="AM71" i="27"/>
  <c r="AI67" i="27"/>
  <c r="AD62" i="27"/>
  <c r="AG65" i="27"/>
  <c r="AF64" i="27"/>
  <c r="AL70" i="27"/>
  <c r="AK69" i="27"/>
  <c r="AH66" i="27"/>
  <c r="AE63" i="27"/>
  <c r="Z58" i="27"/>
  <c r="AJ68" i="27"/>
  <c r="AC61" i="27"/>
  <c r="AB60" i="27"/>
  <c r="AA59" i="27"/>
  <c r="AL74" i="6"/>
  <c r="AP78" i="27"/>
  <c r="AQ79" i="27"/>
  <c r="AM75" i="27"/>
  <c r="AK73" i="27"/>
  <c r="AJ72" i="27"/>
  <c r="AI71" i="27"/>
  <c r="AH70" i="27"/>
  <c r="AE67" i="27"/>
  <c r="Z62" i="27"/>
  <c r="AG69" i="27"/>
  <c r="AC65" i="27"/>
  <c r="AB64" i="27"/>
  <c r="AN76" i="27"/>
  <c r="AL74" i="27"/>
  <c r="AD66" i="27"/>
  <c r="AA63" i="27"/>
  <c r="V58" i="27"/>
  <c r="Y61" i="27"/>
  <c r="X60" i="27"/>
  <c r="AF68" i="27"/>
  <c r="W59" i="27"/>
  <c r="AO77" i="27"/>
  <c r="AH74" i="6"/>
  <c r="AQ83" i="27"/>
  <c r="AL78" i="27"/>
  <c r="AO81" i="27"/>
  <c r="AN80" i="27"/>
  <c r="AP82" i="27"/>
  <c r="AG73" i="27"/>
  <c r="AF72" i="27"/>
  <c r="AK77" i="27"/>
  <c r="AJ76" i="27"/>
  <c r="AE71" i="27"/>
  <c r="AM79" i="27"/>
  <c r="AH74" i="27"/>
  <c r="AC69" i="27"/>
  <c r="AA67" i="27"/>
  <c r="V62" i="27"/>
  <c r="Y65" i="27"/>
  <c r="X64" i="27"/>
  <c r="AI75" i="27"/>
  <c r="AD70" i="27"/>
  <c r="Z66" i="27"/>
  <c r="W63" i="27"/>
  <c r="R58" i="27"/>
  <c r="U61" i="27"/>
  <c r="T60" i="27"/>
  <c r="S59" i="27"/>
  <c r="AB68" i="27"/>
  <c r="AQ87" i="6"/>
  <c r="AP86" i="27"/>
  <c r="AM83" i="27"/>
  <c r="AH78" i="27"/>
  <c r="AK81" i="27"/>
  <c r="AJ80" i="27"/>
  <c r="AI79" i="27"/>
  <c r="AC73" i="27"/>
  <c r="AB72" i="27"/>
  <c r="AO85" i="27"/>
  <c r="AN84" i="27"/>
  <c r="AD74" i="27"/>
  <c r="AA71" i="27"/>
  <c r="AQ87" i="27"/>
  <c r="AL82" i="27"/>
  <c r="AE75" i="27"/>
  <c r="AG77" i="27"/>
  <c r="Z70" i="27"/>
  <c r="W67" i="27"/>
  <c r="R62" i="27"/>
  <c r="U65" i="27"/>
  <c r="T64" i="27"/>
  <c r="V66" i="27"/>
  <c r="S63" i="27"/>
  <c r="AF76" i="27"/>
  <c r="X68" i="27"/>
  <c r="N58" i="27"/>
  <c r="Y69" i="27"/>
  <c r="Q61" i="27"/>
  <c r="P60" i="27"/>
  <c r="O59" i="27"/>
  <c r="AN88" i="6"/>
  <c r="AQ91" i="27"/>
  <c r="AL86" i="27"/>
  <c r="AI83" i="27"/>
  <c r="AD78" i="27"/>
  <c r="AO89" i="27"/>
  <c r="AN88" i="27"/>
  <c r="AG81" i="27"/>
  <c r="AF80" i="27"/>
  <c r="AM87" i="27"/>
  <c r="AH82" i="27"/>
  <c r="Y73" i="27"/>
  <c r="X72" i="27"/>
  <c r="AC77" i="27"/>
  <c r="AB76" i="27"/>
  <c r="AA75" i="27"/>
  <c r="Z74" i="27"/>
  <c r="W71" i="27"/>
  <c r="AP90" i="27"/>
  <c r="AE79" i="27"/>
  <c r="S67" i="27"/>
  <c r="N62" i="27"/>
  <c r="AK85" i="27"/>
  <c r="Q65" i="27"/>
  <c r="P64" i="27"/>
  <c r="U69" i="27"/>
  <c r="R66" i="27"/>
  <c r="O63" i="27"/>
  <c r="V70" i="27"/>
  <c r="J58" i="27"/>
  <c r="T68" i="27"/>
  <c r="M61" i="27"/>
  <c r="L60" i="27"/>
  <c r="K59" i="27"/>
  <c r="AJ84" i="27"/>
  <c r="AN92" i="6"/>
  <c r="AP94" i="27"/>
  <c r="AM91" i="27"/>
  <c r="AH86" i="27"/>
  <c r="AE83" i="27"/>
  <c r="Z78" i="27"/>
  <c r="AK89" i="27"/>
  <c r="AJ88" i="27"/>
  <c r="AC81" i="27"/>
  <c r="AB80" i="27"/>
  <c r="AQ95" i="27"/>
  <c r="AL90" i="27"/>
  <c r="AA79" i="27"/>
  <c r="W75" i="27"/>
  <c r="U73" i="27"/>
  <c r="T72" i="27"/>
  <c r="AG85" i="27"/>
  <c r="AF84" i="27"/>
  <c r="V74" i="27"/>
  <c r="S71" i="27"/>
  <c r="AI87" i="27"/>
  <c r="AD82" i="27"/>
  <c r="X76" i="27"/>
  <c r="O67" i="27"/>
  <c r="Y77" i="27"/>
  <c r="Q69" i="27"/>
  <c r="M65" i="27"/>
  <c r="L64" i="27"/>
  <c r="AO93" i="27"/>
  <c r="R70" i="27"/>
  <c r="N66" i="27"/>
  <c r="K63" i="27"/>
  <c r="AN92" i="27"/>
  <c r="F58" i="27"/>
  <c r="I61" i="27"/>
  <c r="H60" i="27"/>
  <c r="P68" i="27"/>
  <c r="J62" i="27"/>
  <c r="G59" i="27"/>
  <c r="AG89" i="6"/>
  <c r="AQ99" i="27"/>
  <c r="AL94" i="27"/>
  <c r="AI91" i="27"/>
  <c r="AD86" i="27"/>
  <c r="AA83" i="27"/>
  <c r="V78" i="27"/>
  <c r="AO97" i="27"/>
  <c r="AN96" i="27"/>
  <c r="AG89" i="27"/>
  <c r="AF88" i="27"/>
  <c r="Y81" i="27"/>
  <c r="X80" i="27"/>
  <c r="AP98" i="27"/>
  <c r="AE87" i="27"/>
  <c r="Z82" i="27"/>
  <c r="Q73" i="27"/>
  <c r="P72" i="27"/>
  <c r="AK93" i="27"/>
  <c r="AJ92" i="27"/>
  <c r="U77" i="27"/>
  <c r="T76" i="27"/>
  <c r="R74" i="27"/>
  <c r="O71" i="27"/>
  <c r="AM95" i="27"/>
  <c r="AH90" i="27"/>
  <c r="W79" i="27"/>
  <c r="AB84" i="27"/>
  <c r="M69" i="27"/>
  <c r="K67" i="27"/>
  <c r="S75" i="27"/>
  <c r="N70" i="27"/>
  <c r="I65" i="27"/>
  <c r="H64" i="27"/>
  <c r="AC85" i="27"/>
  <c r="J66" i="27"/>
  <c r="G63" i="27"/>
  <c r="B58" i="27"/>
  <c r="B101" i="27" s="1"/>
  <c r="E61" i="27"/>
  <c r="D60" i="27"/>
  <c r="F62" i="27"/>
  <c r="C59" i="27"/>
  <c r="L68" i="27"/>
  <c r="AO63" i="27"/>
  <c r="AN62" i="27"/>
  <c r="AQ65" i="27"/>
  <c r="AK59" i="27"/>
  <c r="AP64" i="27"/>
  <c r="AJ58" i="27"/>
  <c r="AM61" i="27"/>
  <c r="AL60" i="27"/>
  <c r="AM73" i="6"/>
  <c r="AQ77" i="27"/>
  <c r="AP76" i="27"/>
  <c r="AI69" i="27"/>
  <c r="AJ70" i="27"/>
  <c r="AO75" i="27"/>
  <c r="AN74" i="27"/>
  <c r="AM73" i="27"/>
  <c r="AL72" i="27"/>
  <c r="AF66" i="27"/>
  <c r="AC63" i="27"/>
  <c r="AH68" i="27"/>
  <c r="AK71" i="27"/>
  <c r="AG67" i="27"/>
  <c r="AB62" i="27"/>
  <c r="Y59" i="27"/>
  <c r="AD64" i="27"/>
  <c r="X58" i="27"/>
  <c r="AE65" i="27"/>
  <c r="AA61" i="27"/>
  <c r="Z60" i="27"/>
  <c r="AQ93" i="6"/>
  <c r="AN90" i="27"/>
  <c r="AK87" i="27"/>
  <c r="AF82" i="27"/>
  <c r="AC79" i="27"/>
  <c r="AQ93" i="27"/>
  <c r="AP92" i="27"/>
  <c r="AI85" i="27"/>
  <c r="AH84" i="27"/>
  <c r="AA77" i="27"/>
  <c r="Z76" i="27"/>
  <c r="AJ86" i="27"/>
  <c r="AG83" i="27"/>
  <c r="S69" i="27"/>
  <c r="AM89" i="27"/>
  <c r="AD80" i="27"/>
  <c r="AO91" i="27"/>
  <c r="AB78" i="27"/>
  <c r="Y75" i="27"/>
  <c r="W73" i="27"/>
  <c r="V72" i="27"/>
  <c r="AL88" i="27"/>
  <c r="U71" i="27"/>
  <c r="T70" i="27"/>
  <c r="P66" i="27"/>
  <c r="M63" i="27"/>
  <c r="X74" i="27"/>
  <c r="R68" i="27"/>
  <c r="AE81" i="27"/>
  <c r="Q67" i="27"/>
  <c r="L62" i="27"/>
  <c r="I59" i="27"/>
  <c r="N64" i="27"/>
  <c r="H58" i="27"/>
  <c r="O65" i="27"/>
  <c r="K61" i="27"/>
  <c r="J60" i="27"/>
  <c r="AQ68" i="27"/>
  <c r="AP67" i="27"/>
  <c r="AN65" i="27"/>
  <c r="AM64" i="27"/>
  <c r="AO66" i="27"/>
  <c r="AG58" i="27"/>
  <c r="AL63" i="27"/>
  <c r="AJ61" i="27"/>
  <c r="AI60" i="27"/>
  <c r="AK62" i="27"/>
  <c r="AH59" i="27"/>
  <c r="AO70" i="27"/>
  <c r="AQ72" i="27"/>
  <c r="AP71" i="27"/>
  <c r="AN69" i="27"/>
  <c r="AM68" i="27"/>
  <c r="AL67" i="27"/>
  <c r="AJ65" i="27"/>
  <c r="AI64" i="27"/>
  <c r="AC58" i="27"/>
  <c r="AK66" i="27"/>
  <c r="AG62" i="27"/>
  <c r="AH63" i="27"/>
  <c r="AF61" i="27"/>
  <c r="AE60" i="27"/>
  <c r="AD59" i="27"/>
  <c r="AN73" i="6"/>
  <c r="AQ76" i="27"/>
  <c r="AP75" i="27"/>
  <c r="AK70" i="27"/>
  <c r="AO74" i="27"/>
  <c r="AN73" i="27"/>
  <c r="AM72" i="27"/>
  <c r="AL71" i="27"/>
  <c r="AI68" i="27"/>
  <c r="AH67" i="27"/>
  <c r="AF65" i="27"/>
  <c r="AE64" i="27"/>
  <c r="Y58" i="27"/>
  <c r="AG66" i="27"/>
  <c r="AB61" i="27"/>
  <c r="AA60" i="27"/>
  <c r="AJ69" i="27"/>
  <c r="AD63" i="27"/>
  <c r="AC62" i="27"/>
  <c r="Z59" i="27"/>
  <c r="AQ80" i="6"/>
  <c r="AN77" i="27"/>
  <c r="AM76" i="27"/>
  <c r="AO78" i="27"/>
  <c r="AL75" i="27"/>
  <c r="AK74" i="27"/>
  <c r="AG70" i="27"/>
  <c r="AP79" i="27"/>
  <c r="AJ73" i="27"/>
  <c r="AI72" i="27"/>
  <c r="AQ80" i="27"/>
  <c r="AH71" i="27"/>
  <c r="AE68" i="27"/>
  <c r="AD67" i="27"/>
  <c r="AF69" i="27"/>
  <c r="AB65" i="27"/>
  <c r="AA64" i="27"/>
  <c r="Z63" i="27"/>
  <c r="U58" i="27"/>
  <c r="Y62" i="27"/>
  <c r="X61" i="27"/>
  <c r="W60" i="27"/>
  <c r="AC66" i="27"/>
  <c r="V59" i="27"/>
  <c r="AM80" i="6"/>
  <c r="AQ84" i="27"/>
  <c r="AJ77" i="27"/>
  <c r="AI76" i="27"/>
  <c r="AP83" i="27"/>
  <c r="AK78" i="27"/>
  <c r="AH75" i="27"/>
  <c r="AM80" i="27"/>
  <c r="AC70" i="27"/>
  <c r="AO82" i="27"/>
  <c r="AF73" i="27"/>
  <c r="AE72" i="27"/>
  <c r="AN81" i="27"/>
  <c r="AD71" i="27"/>
  <c r="AA68" i="27"/>
  <c r="AB69" i="27"/>
  <c r="Z67" i="27"/>
  <c r="AL79" i="27"/>
  <c r="X65" i="27"/>
  <c r="W64" i="27"/>
  <c r="Y66" i="27"/>
  <c r="Q58" i="27"/>
  <c r="V63" i="27"/>
  <c r="AG74" i="27"/>
  <c r="T61" i="27"/>
  <c r="S60" i="27"/>
  <c r="U62" i="27"/>
  <c r="R59" i="27"/>
  <c r="AO86" i="6"/>
  <c r="AN85" i="27"/>
  <c r="AM84" i="27"/>
  <c r="AF77" i="27"/>
  <c r="AE76" i="27"/>
  <c r="AO86" i="27"/>
  <c r="AL83" i="27"/>
  <c r="AG78" i="27"/>
  <c r="AD75" i="27"/>
  <c r="AQ88" i="27"/>
  <c r="AJ81" i="27"/>
  <c r="Y70" i="27"/>
  <c r="AH79" i="27"/>
  <c r="AB73" i="27"/>
  <c r="AA72" i="27"/>
  <c r="AI80" i="27"/>
  <c r="AC74" i="27"/>
  <c r="X69" i="27"/>
  <c r="W68" i="27"/>
  <c r="AP87" i="27"/>
  <c r="Z71" i="27"/>
  <c r="V67" i="27"/>
  <c r="T65" i="27"/>
  <c r="S64" i="27"/>
  <c r="AK82" i="27"/>
  <c r="M58" i="27"/>
  <c r="N59" i="27"/>
  <c r="U66" i="27"/>
  <c r="Q62" i="27"/>
  <c r="R63" i="27"/>
  <c r="P61" i="27"/>
  <c r="O60" i="27"/>
  <c r="AN89" i="6"/>
  <c r="AQ92" i="27"/>
  <c r="AJ85" i="27"/>
  <c r="AI84" i="27"/>
  <c r="AB77" i="27"/>
  <c r="AA76" i="27"/>
  <c r="AP91" i="27"/>
  <c r="AK86" i="27"/>
  <c r="AH83" i="27"/>
  <c r="AC78" i="27"/>
  <c r="Z75" i="27"/>
  <c r="AN89" i="27"/>
  <c r="AE80" i="27"/>
  <c r="U70" i="27"/>
  <c r="AL87" i="27"/>
  <c r="AG82" i="27"/>
  <c r="X73" i="27"/>
  <c r="W72" i="27"/>
  <c r="AM88" i="27"/>
  <c r="AF81" i="27"/>
  <c r="Y74" i="27"/>
  <c r="S68" i="27"/>
  <c r="AO90" i="27"/>
  <c r="R67" i="27"/>
  <c r="P65" i="27"/>
  <c r="O64" i="27"/>
  <c r="V71" i="27"/>
  <c r="I58" i="27"/>
  <c r="AD79" i="27"/>
  <c r="T69" i="27"/>
  <c r="Q66" i="27"/>
  <c r="L61" i="27"/>
  <c r="K60" i="27"/>
  <c r="N63" i="27"/>
  <c r="M62" i="27"/>
  <c r="J59" i="27"/>
  <c r="AP95" i="6"/>
  <c r="AN93" i="27"/>
  <c r="AM92" i="27"/>
  <c r="AF85" i="27"/>
  <c r="AE84" i="27"/>
  <c r="X77" i="27"/>
  <c r="W76" i="27"/>
  <c r="AO94" i="27"/>
  <c r="AL91" i="27"/>
  <c r="AG86" i="27"/>
  <c r="AD83" i="27"/>
  <c r="Y78" i="27"/>
  <c r="V75" i="27"/>
  <c r="AI88" i="27"/>
  <c r="AB81" i="27"/>
  <c r="Q70" i="27"/>
  <c r="AP95" i="27"/>
  <c r="AK90" i="27"/>
  <c r="Z79" i="27"/>
  <c r="T73" i="27"/>
  <c r="S72" i="27"/>
  <c r="AQ96" i="27"/>
  <c r="AJ89" i="27"/>
  <c r="AA80" i="27"/>
  <c r="U74" i="27"/>
  <c r="AC82" i="27"/>
  <c r="O68" i="27"/>
  <c r="R71" i="27"/>
  <c r="N67" i="27"/>
  <c r="AH87" i="27"/>
  <c r="P69" i="27"/>
  <c r="L65" i="27"/>
  <c r="K64" i="27"/>
  <c r="E58" i="27"/>
  <c r="J63" i="27"/>
  <c r="H61" i="27"/>
  <c r="G60" i="27"/>
  <c r="M66" i="27"/>
  <c r="I62" i="27"/>
  <c r="F59" i="27"/>
  <c r="R73" i="6"/>
  <c r="AF79" i="6"/>
  <c r="Y80" i="6"/>
  <c r="AH73" i="6"/>
  <c r="AQ89" i="6"/>
  <c r="AD86" i="6"/>
  <c r="J66" i="6"/>
  <c r="AD73" i="6"/>
  <c r="W79" i="6"/>
  <c r="AB79" i="6"/>
  <c r="AO85" i="6"/>
  <c r="AN86" i="6"/>
  <c r="AM89" i="6"/>
  <c r="AQ91" i="6"/>
  <c r="AP73" i="6"/>
  <c r="Z73" i="6"/>
  <c r="AN79" i="6"/>
  <c r="X79" i="6"/>
  <c r="AK85" i="6"/>
  <c r="AJ86" i="6"/>
  <c r="AI89" i="6"/>
  <c r="AM91" i="6"/>
  <c r="AL90" i="6"/>
  <c r="AL73" i="6"/>
  <c r="V73" i="6"/>
  <c r="AJ79" i="6"/>
  <c r="AC80" i="6"/>
  <c r="AG85" i="6"/>
  <c r="AF86" i="6"/>
  <c r="AP90" i="6"/>
  <c r="AN94" i="6"/>
  <c r="AO74" i="6"/>
  <c r="AK74" i="6"/>
  <c r="AG74" i="6"/>
  <c r="AC74" i="6"/>
  <c r="Y74" i="6"/>
  <c r="U74" i="6"/>
  <c r="AO80" i="6"/>
  <c r="AK80" i="6"/>
  <c r="AG80" i="6"/>
  <c r="AP87" i="6"/>
  <c r="AL87" i="6"/>
  <c r="AH87" i="6"/>
  <c r="AQ88" i="6"/>
  <c r="AM88" i="6"/>
  <c r="AI88" i="6"/>
  <c r="AQ92" i="6"/>
  <c r="AM92" i="6"/>
  <c r="AP93" i="6"/>
  <c r="AL93" i="6"/>
  <c r="AO95" i="6"/>
  <c r="AO96" i="6"/>
  <c r="K67" i="6"/>
  <c r="AO73" i="6"/>
  <c r="AK73" i="6"/>
  <c r="AG73" i="6"/>
  <c r="AC73" i="6"/>
  <c r="Y73" i="6"/>
  <c r="U73" i="6"/>
  <c r="R74" i="6"/>
  <c r="AN74" i="6"/>
  <c r="AJ74" i="6"/>
  <c r="AF74" i="6"/>
  <c r="AB74" i="6"/>
  <c r="X74" i="6"/>
  <c r="T74" i="6"/>
  <c r="AQ79" i="6"/>
  <c r="AM79" i="6"/>
  <c r="AI79" i="6"/>
  <c r="AE79" i="6"/>
  <c r="AA79" i="6"/>
  <c r="X80" i="6"/>
  <c r="AN80" i="6"/>
  <c r="AJ80" i="6"/>
  <c r="AF80" i="6"/>
  <c r="AB80" i="6"/>
  <c r="AC85" i="6"/>
  <c r="AN85" i="6"/>
  <c r="AJ85" i="6"/>
  <c r="AF85" i="6"/>
  <c r="AQ86" i="6"/>
  <c r="AM86" i="6"/>
  <c r="AI86" i="6"/>
  <c r="AE86" i="6"/>
  <c r="AO87" i="6"/>
  <c r="AK87" i="6"/>
  <c r="AG87" i="6"/>
  <c r="AP88" i="6"/>
  <c r="AL88" i="6"/>
  <c r="AH88" i="6"/>
  <c r="AP89" i="6"/>
  <c r="AL89" i="6"/>
  <c r="AH89" i="6"/>
  <c r="AO90" i="6"/>
  <c r="AK90" i="6"/>
  <c r="AP91" i="6"/>
  <c r="AL91" i="6"/>
  <c r="AP92" i="6"/>
  <c r="AL92" i="6"/>
  <c r="AO93" i="6"/>
  <c r="AQ94" i="6"/>
  <c r="AM94" i="6"/>
  <c r="AN95" i="6"/>
  <c r="AQ97" i="6"/>
  <c r="Q73" i="6"/>
  <c r="AJ73" i="6"/>
  <c r="AF73" i="6"/>
  <c r="AB73" i="6"/>
  <c r="X73" i="6"/>
  <c r="T73" i="6"/>
  <c r="AE74" i="6"/>
  <c r="AA74" i="6"/>
  <c r="W74" i="6"/>
  <c r="S74" i="6"/>
  <c r="AP79" i="6"/>
  <c r="AL79" i="6"/>
  <c r="AH79" i="6"/>
  <c r="AD79" i="6"/>
  <c r="Z79" i="6"/>
  <c r="AI80" i="6"/>
  <c r="AE80" i="6"/>
  <c r="AA80" i="6"/>
  <c r="AQ85" i="6"/>
  <c r="AM85" i="6"/>
  <c r="AI85" i="6"/>
  <c r="AE85" i="6"/>
  <c r="AP86" i="6"/>
  <c r="AL86" i="6"/>
  <c r="AH86" i="6"/>
  <c r="AE87" i="6"/>
  <c r="AN87" i="6"/>
  <c r="AJ87" i="6"/>
  <c r="AF87" i="6"/>
  <c r="AO88" i="6"/>
  <c r="AK88" i="6"/>
  <c r="AG88" i="6"/>
  <c r="AO89" i="6"/>
  <c r="AK89" i="6"/>
  <c r="AH90" i="6"/>
  <c r="AN90" i="6"/>
  <c r="AJ90" i="6"/>
  <c r="AO91" i="6"/>
  <c r="AK91" i="6"/>
  <c r="AO92" i="6"/>
  <c r="AK92" i="6"/>
  <c r="AN93" i="6"/>
  <c r="AP94" i="6"/>
  <c r="AQ95" i="6"/>
  <c r="AQ96" i="6"/>
  <c r="AP97" i="6"/>
  <c r="AI73" i="6"/>
  <c r="AE73" i="6"/>
  <c r="AA73" i="6"/>
  <c r="W73" i="6"/>
  <c r="S73" i="6"/>
  <c r="AD74" i="6"/>
  <c r="Z74" i="6"/>
  <c r="V74" i="6"/>
  <c r="T76" i="6"/>
  <c r="AO79" i="6"/>
  <c r="AK79" i="6"/>
  <c r="AG79" i="6"/>
  <c r="AC79" i="6"/>
  <c r="Y79" i="6"/>
  <c r="AD80" i="6"/>
  <c r="Z80" i="6"/>
  <c r="AL85" i="6"/>
  <c r="AH85" i="6"/>
  <c r="AD85" i="6"/>
  <c r="AK86" i="6"/>
  <c r="AG86" i="6"/>
  <c r="AM87" i="6"/>
  <c r="AI87" i="6"/>
  <c r="AF88" i="6"/>
  <c r="AJ88" i="6"/>
  <c r="AJ89" i="6"/>
  <c r="AM90" i="6"/>
  <c r="AI90" i="6"/>
  <c r="AJ91" i="6"/>
  <c r="AM93" i="6"/>
  <c r="AO94" i="6"/>
  <c r="AP98" i="6"/>
  <c r="AO97" i="6"/>
  <c r="AN96" i="6"/>
  <c r="AM95" i="6"/>
  <c r="AL94" i="6"/>
  <c r="AK93" i="6"/>
  <c r="AJ92" i="6"/>
  <c r="AI91" i="6"/>
  <c r="J6" i="21"/>
  <c r="J7" i="21"/>
  <c r="C10" i="21"/>
  <c r="J8" i="21"/>
  <c r="H9" i="21"/>
  <c r="M30" i="21" s="1"/>
  <c r="D35" i="21"/>
  <c r="H14" i="21"/>
  <c r="H6" i="21"/>
  <c r="M16" i="21" s="1"/>
  <c r="E35" i="21"/>
  <c r="H7" i="21"/>
  <c r="M33" i="21" s="1"/>
  <c r="F35" i="21"/>
  <c r="H8" i="21"/>
  <c r="E101" i="27" l="1"/>
  <c r="Q101" i="27"/>
  <c r="X101" i="27"/>
  <c r="AN101" i="27"/>
  <c r="Z101" i="27"/>
  <c r="AH101" i="27"/>
  <c r="AF101" i="27"/>
  <c r="K101" i="27"/>
  <c r="S101" i="27"/>
  <c r="Y101" i="27"/>
  <c r="AP101" i="27"/>
  <c r="AO101" i="27"/>
  <c r="J101" i="27"/>
  <c r="L101" i="27"/>
  <c r="C101" i="27"/>
  <c r="C5" i="27" s="1"/>
  <c r="AA101" i="27"/>
  <c r="P101" i="27"/>
  <c r="AB101" i="27"/>
  <c r="R101" i="27"/>
  <c r="V101" i="27"/>
  <c r="AI101" i="27"/>
  <c r="M101" i="27"/>
  <c r="AC101" i="27"/>
  <c r="AJ101" i="27"/>
  <c r="I101" i="27"/>
  <c r="AG101" i="27"/>
  <c r="AL101" i="27"/>
  <c r="AK101" i="27"/>
  <c r="F101" i="27"/>
  <c r="U101" i="27"/>
  <c r="H101" i="27"/>
  <c r="AM101" i="27"/>
  <c r="AQ101" i="27"/>
  <c r="N101" i="27"/>
  <c r="AD101" i="27"/>
  <c r="T101" i="27"/>
  <c r="G101" i="27"/>
  <c r="O101" i="27"/>
  <c r="W101" i="27"/>
  <c r="AE101" i="27"/>
  <c r="D101" i="27"/>
  <c r="N33" i="21"/>
  <c r="N16" i="21"/>
  <c r="M34" i="21"/>
  <c r="J10" i="21"/>
  <c r="M31" i="21"/>
  <c r="N31" i="21" s="1"/>
  <c r="M32" i="21"/>
  <c r="N32" i="21" s="1"/>
  <c r="M15" i="21"/>
  <c r="N15" i="21" s="1"/>
  <c r="M29" i="21"/>
  <c r="N29" i="21" s="1"/>
  <c r="M21" i="21"/>
  <c r="N21" i="21" s="1"/>
  <c r="M17" i="21"/>
  <c r="N17" i="21" s="1"/>
  <c r="M28" i="21"/>
  <c r="N28" i="21" s="1"/>
  <c r="M23" i="21"/>
  <c r="M20" i="21"/>
  <c r="N20" i="21" s="1"/>
  <c r="M27" i="21"/>
  <c r="N27" i="21" s="1"/>
  <c r="M19" i="21"/>
  <c r="N19" i="21" s="1"/>
  <c r="M18" i="21"/>
  <c r="H10" i="21"/>
  <c r="H35" i="21"/>
  <c r="M25" i="21"/>
  <c r="M26" i="21"/>
  <c r="M22" i="21"/>
  <c r="M24" i="21"/>
  <c r="M14" i="21"/>
  <c r="N14" i="21" s="1"/>
  <c r="D5" i="27" l="1"/>
  <c r="E5" i="27" s="1"/>
  <c r="F5" i="27" s="1"/>
  <c r="G5" i="27" s="1"/>
  <c r="H5" i="27" s="1"/>
  <c r="I5" i="27" s="1"/>
  <c r="J5" i="27" s="1"/>
  <c r="K5" i="27" s="1"/>
  <c r="I24" i="21"/>
  <c r="J24" i="21" s="1"/>
  <c r="I23" i="21"/>
  <c r="J23" i="21" s="1"/>
  <c r="I18" i="21"/>
  <c r="J18" i="21" s="1"/>
  <c r="K18" i="21" s="1"/>
  <c r="I16" i="21"/>
  <c r="J16" i="21" s="1"/>
  <c r="K16" i="21" s="1"/>
  <c r="I30" i="21"/>
  <c r="J30" i="21" s="1"/>
  <c r="K30" i="21" s="1"/>
  <c r="I19" i="21"/>
  <c r="J19" i="21" s="1"/>
  <c r="K19" i="21" s="1"/>
  <c r="I33" i="21"/>
  <c r="J33" i="21" s="1"/>
  <c r="K33" i="21" s="1"/>
  <c r="I27" i="21"/>
  <c r="J27" i="21" s="1"/>
  <c r="K27" i="21" s="1"/>
  <c r="I17" i="21"/>
  <c r="J17" i="21" s="1"/>
  <c r="K17" i="21" s="1"/>
  <c r="I25" i="21"/>
  <c r="J25" i="21" s="1"/>
  <c r="K25" i="21" s="1"/>
  <c r="I20" i="21"/>
  <c r="J20" i="21" s="1"/>
  <c r="K20" i="21" s="1"/>
  <c r="I29" i="21"/>
  <c r="J29" i="21" s="1"/>
  <c r="K29" i="21" s="1"/>
  <c r="I15" i="21"/>
  <c r="J15" i="21" s="1"/>
  <c r="K15" i="21" s="1"/>
  <c r="I32" i="21"/>
  <c r="J32" i="21" s="1"/>
  <c r="K32" i="21" s="1"/>
  <c r="I28" i="21"/>
  <c r="J28" i="21" s="1"/>
  <c r="K28" i="21" s="1"/>
  <c r="I31" i="21"/>
  <c r="J31" i="21" s="1"/>
  <c r="K31" i="21" s="1"/>
  <c r="I21" i="21"/>
  <c r="J21" i="21" s="1"/>
  <c r="K21" i="21" s="1"/>
  <c r="I22" i="21"/>
  <c r="J22" i="21" s="1"/>
  <c r="K22" i="21" s="1"/>
  <c r="I34" i="21"/>
  <c r="J34" i="21" s="1"/>
  <c r="K34" i="21" s="1"/>
  <c r="I26" i="21"/>
  <c r="J26" i="21" s="1"/>
  <c r="K26" i="21" s="1"/>
  <c r="N35" i="21"/>
  <c r="O20" i="21" s="1"/>
  <c r="P20" i="21" s="1"/>
  <c r="Q20" i="21" s="1"/>
  <c r="I14" i="21"/>
  <c r="L5" i="27" l="1"/>
  <c r="M5" i="27" s="1"/>
  <c r="N5" i="27" s="1"/>
  <c r="O5" i="27" s="1"/>
  <c r="P5" i="27" s="1"/>
  <c r="Q5" i="27" s="1"/>
  <c r="R5" i="27" s="1"/>
  <c r="S5" i="27" s="1"/>
  <c r="T5" i="27" s="1"/>
  <c r="U5" i="27" s="1"/>
  <c r="V5" i="27" s="1"/>
  <c r="W5" i="27" s="1"/>
  <c r="X5" i="27" s="1"/>
  <c r="Y5" i="27" s="1"/>
  <c r="Z5" i="27" s="1"/>
  <c r="AA5" i="27" s="1"/>
  <c r="AB5" i="27" s="1"/>
  <c r="AC5" i="27" s="1"/>
  <c r="AD5" i="27" s="1"/>
  <c r="AE5" i="27" s="1"/>
  <c r="AF5" i="27" s="1"/>
  <c r="AG5" i="27" s="1"/>
  <c r="AH5" i="27" s="1"/>
  <c r="AI5" i="27" s="1"/>
  <c r="AJ5" i="27" s="1"/>
  <c r="AK5" i="27" s="1"/>
  <c r="AL5" i="27" s="1"/>
  <c r="AM5" i="27" s="1"/>
  <c r="AN5" i="27" s="1"/>
  <c r="AO5" i="27" s="1"/>
  <c r="AP5" i="27" s="1"/>
  <c r="AQ5" i="27" s="1"/>
  <c r="O28" i="21"/>
  <c r="P28" i="21" s="1"/>
  <c r="Q28" i="21" s="1"/>
  <c r="R28" i="21" s="1"/>
  <c r="O34" i="21"/>
  <c r="P34" i="21" s="1"/>
  <c r="Q34" i="21" s="1"/>
  <c r="R34" i="21" s="1"/>
  <c r="O22" i="21"/>
  <c r="P22" i="21" s="1"/>
  <c r="Q22" i="21" s="1"/>
  <c r="R22" i="21" s="1"/>
  <c r="O24" i="21"/>
  <c r="P24" i="21" s="1"/>
  <c r="O18" i="21"/>
  <c r="P18" i="21" s="1"/>
  <c r="Q18" i="21" s="1"/>
  <c r="R18" i="21" s="1"/>
  <c r="O26" i="21"/>
  <c r="P26" i="21" s="1"/>
  <c r="Q26" i="21" s="1"/>
  <c r="R26" i="21" s="1"/>
  <c r="O25" i="21"/>
  <c r="P25" i="21" s="1"/>
  <c r="Q25" i="21" s="1"/>
  <c r="R25" i="21" s="1"/>
  <c r="O23" i="21"/>
  <c r="P23" i="21" s="1"/>
  <c r="O30" i="21"/>
  <c r="P30" i="21" s="1"/>
  <c r="Q30" i="21" s="1"/>
  <c r="R30" i="21" s="1"/>
  <c r="O33" i="21"/>
  <c r="P33" i="21" s="1"/>
  <c r="Q33" i="21" s="1"/>
  <c r="R33" i="21" s="1"/>
  <c r="O16" i="21"/>
  <c r="P16" i="21" s="1"/>
  <c r="Q16" i="21" s="1"/>
  <c r="R16" i="21" s="1"/>
  <c r="R20" i="21"/>
  <c r="O27" i="21"/>
  <c r="P27" i="21" s="1"/>
  <c r="Q27" i="21" s="1"/>
  <c r="R27" i="21" s="1"/>
  <c r="O19" i="21"/>
  <c r="P19" i="21" s="1"/>
  <c r="Q19" i="21" s="1"/>
  <c r="R19" i="21" s="1"/>
  <c r="O21" i="21"/>
  <c r="P21" i="21" s="1"/>
  <c r="Q21" i="21" s="1"/>
  <c r="R21" i="21" s="1"/>
  <c r="O31" i="21"/>
  <c r="P31" i="21" s="1"/>
  <c r="Q31" i="21" s="1"/>
  <c r="R31" i="21" s="1"/>
  <c r="I35" i="21"/>
  <c r="J14" i="21"/>
  <c r="O32" i="21"/>
  <c r="P32" i="21" s="1"/>
  <c r="Q32" i="21" s="1"/>
  <c r="R32" i="21" s="1"/>
  <c r="O15" i="21"/>
  <c r="P15" i="21" s="1"/>
  <c r="Q15" i="21" s="1"/>
  <c r="R15" i="21" s="1"/>
  <c r="O14" i="21"/>
  <c r="O29" i="21"/>
  <c r="P29" i="21" s="1"/>
  <c r="Q29" i="21" s="1"/>
  <c r="R29" i="21" s="1"/>
  <c r="O17" i="21"/>
  <c r="P17" i="21" s="1"/>
  <c r="Q17" i="21" s="1"/>
  <c r="R17" i="21" s="1"/>
  <c r="O35" i="21" l="1"/>
  <c r="P14" i="21"/>
  <c r="K14" i="21"/>
  <c r="J35" i="21"/>
  <c r="P35" i="21" l="1"/>
  <c r="Q14" i="21"/>
  <c r="R14" i="21" s="1"/>
  <c r="G25" i="18" l="1"/>
  <c r="F25" i="18"/>
  <c r="E25" i="18"/>
  <c r="D25" i="18"/>
  <c r="B25" i="18"/>
  <c r="G24" i="18"/>
  <c r="F24" i="18"/>
  <c r="E24" i="18"/>
  <c r="D24" i="18"/>
  <c r="C24" i="18"/>
  <c r="B24" i="18"/>
  <c r="G23" i="18"/>
  <c r="F23" i="18"/>
  <c r="E23" i="18"/>
  <c r="D23" i="18"/>
  <c r="C23" i="18"/>
  <c r="G22" i="18"/>
  <c r="F22" i="18"/>
  <c r="E22" i="18"/>
  <c r="D22" i="18"/>
  <c r="C22" i="18"/>
  <c r="B22" i="18"/>
  <c r="G21" i="18"/>
  <c r="F21" i="18"/>
  <c r="E21" i="18"/>
  <c r="D21" i="18"/>
  <c r="C21" i="18"/>
  <c r="B21" i="18"/>
  <c r="G20" i="18"/>
  <c r="F20" i="18"/>
  <c r="E20" i="18"/>
  <c r="D20" i="18"/>
  <c r="B20" i="18"/>
  <c r="G19" i="18"/>
  <c r="F19" i="18"/>
  <c r="E19" i="18"/>
  <c r="D19" i="18"/>
  <c r="C19" i="18"/>
  <c r="B19" i="18"/>
  <c r="G18" i="18"/>
  <c r="F18" i="18"/>
  <c r="E18" i="18"/>
  <c r="D18" i="18"/>
  <c r="B18" i="18"/>
  <c r="G17" i="18"/>
  <c r="F17" i="18"/>
  <c r="E17" i="18"/>
  <c r="B17" i="18"/>
  <c r="G16" i="18"/>
  <c r="F16" i="18"/>
  <c r="E16" i="18"/>
  <c r="D16" i="18"/>
  <c r="B16" i="18"/>
  <c r="G15" i="18"/>
  <c r="F15" i="18"/>
  <c r="E15" i="18"/>
  <c r="D15" i="18"/>
  <c r="B15" i="18"/>
  <c r="G14" i="18"/>
  <c r="F14" i="18"/>
  <c r="E14" i="18"/>
  <c r="D14" i="18"/>
  <c r="B14" i="18"/>
  <c r="G13" i="18"/>
  <c r="F13" i="18"/>
  <c r="E13" i="18"/>
  <c r="B13" i="18"/>
  <c r="G12" i="18"/>
  <c r="F12" i="18"/>
  <c r="E12" i="18"/>
  <c r="D12" i="18"/>
  <c r="B12" i="18"/>
  <c r="G11" i="18"/>
  <c r="F11" i="18"/>
  <c r="E11" i="18"/>
  <c r="D11" i="18"/>
  <c r="B11" i="18"/>
  <c r="F10" i="18"/>
  <c r="E10" i="18"/>
  <c r="D10" i="18"/>
  <c r="B10" i="18" l="1"/>
  <c r="G10" i="18"/>
  <c r="G27" i="18" s="1"/>
  <c r="H13" i="18"/>
  <c r="D13" i="18"/>
  <c r="H17" i="18"/>
  <c r="D17" i="18"/>
  <c r="H23" i="18"/>
  <c r="B23" i="18"/>
  <c r="C27" i="18"/>
  <c r="H11" i="18"/>
  <c r="H14" i="18"/>
  <c r="H20" i="18"/>
  <c r="H21" i="18"/>
  <c r="D27" i="18"/>
  <c r="H19" i="18"/>
  <c r="H24" i="18"/>
  <c r="H15" i="18"/>
  <c r="H18" i="18"/>
  <c r="H25" i="18"/>
  <c r="E27" i="18"/>
  <c r="H12" i="18"/>
  <c r="H16" i="18"/>
  <c r="H22" i="18"/>
  <c r="F27" i="18"/>
  <c r="H10" i="18"/>
  <c r="B27" i="18" l="1"/>
  <c r="H27" i="18" s="1"/>
  <c r="AP63" i="6" l="1"/>
  <c r="AQ63" i="6"/>
  <c r="AO62" i="6"/>
  <c r="AP62" i="6"/>
  <c r="AQ62" i="6"/>
  <c r="D53" i="6"/>
  <c r="AH53" i="6"/>
  <c r="AI53" i="6"/>
  <c r="AJ53" i="6"/>
  <c r="AK53" i="6"/>
  <c r="AL53" i="6"/>
  <c r="AM53" i="6"/>
  <c r="AN53" i="6"/>
  <c r="AO53" i="6"/>
  <c r="AP53" i="6"/>
  <c r="AQ53" i="6"/>
  <c r="C53" i="6"/>
  <c r="F53" i="6"/>
  <c r="G53" i="6"/>
  <c r="H53" i="6"/>
  <c r="I53" i="6"/>
  <c r="J53" i="6"/>
  <c r="K53" i="6"/>
  <c r="L53" i="6"/>
  <c r="M53" i="6"/>
  <c r="N53" i="6"/>
  <c r="O53" i="6"/>
  <c r="P53" i="6"/>
  <c r="Q53" i="6"/>
  <c r="R53" i="6"/>
  <c r="S53" i="6"/>
  <c r="T53" i="6"/>
  <c r="U53" i="6"/>
  <c r="V53" i="6"/>
  <c r="W53" i="6"/>
  <c r="AG63" i="6"/>
  <c r="AH63" i="6"/>
  <c r="AK63" i="6"/>
  <c r="AL63" i="6"/>
  <c r="AO63" i="6"/>
  <c r="N139" i="1"/>
  <c r="N55" i="1"/>
  <c r="N105" i="1"/>
  <c r="N106" i="1"/>
  <c r="N104" i="1"/>
  <c r="S10" i="7"/>
  <c r="T10" i="7"/>
  <c r="U10" i="7"/>
  <c r="V10" i="7"/>
  <c r="W10" i="7"/>
  <c r="X10" i="7"/>
  <c r="Y10" i="7"/>
  <c r="Z10" i="7"/>
  <c r="P10" i="7"/>
  <c r="Q10" i="7"/>
  <c r="R10" i="7"/>
  <c r="L10" i="7"/>
  <c r="M10" i="7"/>
  <c r="N10" i="7"/>
  <c r="O10" i="7"/>
  <c r="C10" i="7"/>
  <c r="D10" i="7"/>
  <c r="E10" i="7"/>
  <c r="F10" i="7"/>
  <c r="G10" i="7"/>
  <c r="H10" i="7"/>
  <c r="I10" i="7"/>
  <c r="J10" i="7"/>
  <c r="K10" i="7"/>
  <c r="B10" i="7"/>
  <c r="J63" i="6"/>
  <c r="N63" i="6"/>
  <c r="R63" i="6"/>
  <c r="V63" i="6"/>
  <c r="Z63" i="6"/>
  <c r="AD63" i="6"/>
  <c r="AJ68" i="6" l="1"/>
  <c r="AQ75" i="6"/>
  <c r="AM71" i="6"/>
  <c r="AL70" i="6"/>
  <c r="AN72" i="6"/>
  <c r="AK69" i="6"/>
  <c r="AI67" i="6"/>
  <c r="AH66" i="6"/>
  <c r="AG65" i="6"/>
  <c r="AF64" i="6"/>
  <c r="AN84" i="6"/>
  <c r="AK81" i="6"/>
  <c r="AF76" i="6"/>
  <c r="AH78" i="6"/>
  <c r="AG77" i="6"/>
  <c r="X68" i="6"/>
  <c r="U65" i="6"/>
  <c r="AA71" i="6"/>
  <c r="Z70" i="6"/>
  <c r="AE75" i="6"/>
  <c r="AB72" i="6"/>
  <c r="Y69" i="6"/>
  <c r="AM83" i="6"/>
  <c r="AL82" i="6"/>
  <c r="W67" i="6"/>
  <c r="V66" i="6"/>
  <c r="T64" i="6"/>
  <c r="AQ77" i="6"/>
  <c r="AO75" i="6"/>
  <c r="AP76" i="6"/>
  <c r="AL72" i="6"/>
  <c r="AI69" i="6"/>
  <c r="AG67" i="6"/>
  <c r="AF66" i="6"/>
  <c r="AD64" i="6"/>
  <c r="AH68" i="6"/>
  <c r="AK71" i="6"/>
  <c r="AJ70" i="6"/>
  <c r="AE65" i="6"/>
  <c r="AM77" i="6"/>
  <c r="AK75" i="6"/>
  <c r="AQ81" i="6"/>
  <c r="AL76" i="6"/>
  <c r="AH72" i="6"/>
  <c r="AE69" i="6"/>
  <c r="AC67" i="6"/>
  <c r="AB66" i="6"/>
  <c r="Z64" i="6"/>
  <c r="AD68" i="6"/>
  <c r="AN78" i="6"/>
  <c r="AG71" i="6"/>
  <c r="AA65" i="6"/>
  <c r="AF70" i="6"/>
  <c r="AI77" i="6"/>
  <c r="AO83" i="6"/>
  <c r="AN82" i="6"/>
  <c r="AG75" i="6"/>
  <c r="AP84" i="6"/>
  <c r="AM81" i="6"/>
  <c r="AH76" i="6"/>
  <c r="AD72" i="6"/>
  <c r="AA69" i="6"/>
  <c r="Y67" i="6"/>
  <c r="X66" i="6"/>
  <c r="V64" i="6"/>
  <c r="AJ78" i="6"/>
  <c r="Z68" i="6"/>
  <c r="AC71" i="6"/>
  <c r="AB70" i="6"/>
  <c r="W65" i="6"/>
  <c r="AE77" i="6"/>
  <c r="AK83" i="6"/>
  <c r="AJ82" i="6"/>
  <c r="AC75" i="6"/>
  <c r="AL84" i="6"/>
  <c r="AI81" i="6"/>
  <c r="AD76" i="6"/>
  <c r="Z72" i="6"/>
  <c r="W69" i="6"/>
  <c r="AF78" i="6"/>
  <c r="U67" i="6"/>
  <c r="T66" i="6"/>
  <c r="R64" i="6"/>
  <c r="V68" i="6"/>
  <c r="Y71" i="6"/>
  <c r="S65" i="6"/>
  <c r="X70" i="6"/>
  <c r="AA77" i="6"/>
  <c r="AG83" i="6"/>
  <c r="AF82" i="6"/>
  <c r="Y75" i="6"/>
  <c r="AH84" i="6"/>
  <c r="AE81" i="6"/>
  <c r="Z76" i="6"/>
  <c r="AB78" i="6"/>
  <c r="V72" i="6"/>
  <c r="S69" i="6"/>
  <c r="Q67" i="6"/>
  <c r="P66" i="6"/>
  <c r="N64" i="6"/>
  <c r="R68" i="6"/>
  <c r="U71" i="6"/>
  <c r="T70" i="6"/>
  <c r="O65" i="6"/>
  <c r="W77" i="6"/>
  <c r="AC83" i="6"/>
  <c r="AB82" i="6"/>
  <c r="U75" i="6"/>
  <c r="AD84" i="6"/>
  <c r="AA81" i="6"/>
  <c r="V76" i="6"/>
  <c r="R72" i="6"/>
  <c r="O69" i="6"/>
  <c r="M67" i="6"/>
  <c r="L66" i="6"/>
  <c r="J64" i="6"/>
  <c r="N68" i="6"/>
  <c r="X78" i="6"/>
  <c r="Q71" i="6"/>
  <c r="P70" i="6"/>
  <c r="K65" i="6"/>
  <c r="AQ66" i="6"/>
  <c r="AP65" i="6"/>
  <c r="AO64" i="6"/>
  <c r="AN67" i="6"/>
  <c r="AM66" i="6"/>
  <c r="AO68" i="6"/>
  <c r="AL65" i="6"/>
  <c r="AQ70" i="6"/>
  <c r="AP69" i="6"/>
  <c r="AK64" i="6"/>
  <c r="AJ67" i="6"/>
  <c r="AI66" i="6"/>
  <c r="AK68" i="6"/>
  <c r="AH65" i="6"/>
  <c r="AN71" i="6"/>
  <c r="AM70" i="6"/>
  <c r="AO72" i="6"/>
  <c r="AL69" i="6"/>
  <c r="AG64" i="6"/>
  <c r="G61" i="6"/>
  <c r="AK62" i="6"/>
  <c r="AG62" i="6"/>
  <c r="AC62" i="6"/>
  <c r="Y62" i="6"/>
  <c r="U62" i="6"/>
  <c r="Q62" i="6"/>
  <c r="M62" i="6"/>
  <c r="I62" i="6"/>
  <c r="AQ99" i="6"/>
  <c r="AA83" i="6"/>
  <c r="Y81" i="6"/>
  <c r="Z82" i="6"/>
  <c r="V78" i="6"/>
  <c r="N70" i="6"/>
  <c r="M69" i="6"/>
  <c r="U77" i="6"/>
  <c r="P72" i="6"/>
  <c r="L68" i="6"/>
  <c r="AB84" i="6"/>
  <c r="S75" i="6"/>
  <c r="I65" i="6"/>
  <c r="O71" i="6"/>
  <c r="H64" i="6"/>
  <c r="AN75" i="6"/>
  <c r="AO76" i="6"/>
  <c r="AQ78" i="6"/>
  <c r="AF67" i="6"/>
  <c r="AE66" i="6"/>
  <c r="AP77" i="6"/>
  <c r="AG68" i="6"/>
  <c r="AD65" i="6"/>
  <c r="AJ71" i="6"/>
  <c r="AI70" i="6"/>
  <c r="AK72" i="6"/>
  <c r="AH69" i="6"/>
  <c r="AC64" i="6"/>
  <c r="AQ82" i="6"/>
  <c r="AJ75" i="6"/>
  <c r="AP81" i="6"/>
  <c r="AK76" i="6"/>
  <c r="AM78" i="6"/>
  <c r="AL77" i="6"/>
  <c r="AB67" i="6"/>
  <c r="AA66" i="6"/>
  <c r="AC68" i="6"/>
  <c r="Z65" i="6"/>
  <c r="AF71" i="6"/>
  <c r="AE70" i="6"/>
  <c r="AG72" i="6"/>
  <c r="AD69" i="6"/>
  <c r="Y64" i="6"/>
  <c r="AN83" i="6"/>
  <c r="AM82" i="6"/>
  <c r="AF75" i="6"/>
  <c r="AO84" i="6"/>
  <c r="AL81" i="6"/>
  <c r="AG76" i="6"/>
  <c r="AI78" i="6"/>
  <c r="X67" i="6"/>
  <c r="W66" i="6"/>
  <c r="Y68" i="6"/>
  <c r="V65" i="6"/>
  <c r="AB71" i="6"/>
  <c r="AA70" i="6"/>
  <c r="AH77" i="6"/>
  <c r="AC72" i="6"/>
  <c r="Z69" i="6"/>
  <c r="U64" i="6"/>
  <c r="AJ83" i="6"/>
  <c r="AI82" i="6"/>
  <c r="AB75" i="6"/>
  <c r="AK84" i="6"/>
  <c r="AH81" i="6"/>
  <c r="AC76" i="6"/>
  <c r="AE78" i="6"/>
  <c r="T67" i="6"/>
  <c r="S66" i="6"/>
  <c r="U68" i="6"/>
  <c r="R65" i="6"/>
  <c r="AD77" i="6"/>
  <c r="X71" i="6"/>
  <c r="W70" i="6"/>
  <c r="Y72" i="6"/>
  <c r="V69" i="6"/>
  <c r="Q64" i="6"/>
  <c r="AF83" i="6"/>
  <c r="AE82" i="6"/>
  <c r="X75" i="6"/>
  <c r="AG84" i="6"/>
  <c r="AD81" i="6"/>
  <c r="Y76" i="6"/>
  <c r="AA78" i="6"/>
  <c r="P67" i="6"/>
  <c r="O66" i="6"/>
  <c r="Z77" i="6"/>
  <c r="Q68" i="6"/>
  <c r="N65" i="6"/>
  <c r="T71" i="6"/>
  <c r="S70" i="6"/>
  <c r="U72" i="6"/>
  <c r="M64" i="6"/>
  <c r="R69" i="6"/>
  <c r="AB83" i="6"/>
  <c r="AA82" i="6"/>
  <c r="T75" i="6"/>
  <c r="AC84" i="6"/>
  <c r="Z81" i="6"/>
  <c r="U76" i="6"/>
  <c r="W78" i="6"/>
  <c r="V77" i="6"/>
  <c r="L67" i="6"/>
  <c r="K66" i="6"/>
  <c r="M68" i="6"/>
  <c r="J65" i="6"/>
  <c r="P71" i="6"/>
  <c r="O70" i="6"/>
  <c r="Q72" i="6"/>
  <c r="N69" i="6"/>
  <c r="I64" i="6"/>
  <c r="AQ67" i="6"/>
  <c r="AN64" i="6"/>
  <c r="AP66" i="6"/>
  <c r="AO65" i="6"/>
  <c r="AN68" i="6"/>
  <c r="AQ71" i="6"/>
  <c r="AP70" i="6"/>
  <c r="AO69" i="6"/>
  <c r="AM67" i="6"/>
  <c r="AK65" i="6"/>
  <c r="AJ64" i="6"/>
  <c r="AL66" i="6"/>
  <c r="F62" i="6"/>
  <c r="AN62" i="6"/>
  <c r="AJ62" i="6"/>
  <c r="AF62" i="6"/>
  <c r="AB62" i="6"/>
  <c r="X62" i="6"/>
  <c r="T62" i="6"/>
  <c r="P62" i="6"/>
  <c r="L62" i="6"/>
  <c r="H62" i="6"/>
  <c r="AC63" i="6"/>
  <c r="Y63" i="6"/>
  <c r="U63" i="6"/>
  <c r="Q63" i="6"/>
  <c r="M63" i="6"/>
  <c r="I63" i="6"/>
  <c r="AN76" i="6"/>
  <c r="AP78" i="6"/>
  <c r="AO77" i="6"/>
  <c r="AM75" i="6"/>
  <c r="AF68" i="6"/>
  <c r="AI71" i="6"/>
  <c r="AH70" i="6"/>
  <c r="AJ72" i="6"/>
  <c r="AG69" i="6"/>
  <c r="AB64" i="6"/>
  <c r="AC65" i="6"/>
  <c r="AD66" i="6"/>
  <c r="AE67" i="6"/>
  <c r="AF84" i="6"/>
  <c r="AC81" i="6"/>
  <c r="X76" i="6"/>
  <c r="Z78" i="6"/>
  <c r="Y77" i="6"/>
  <c r="W75" i="6"/>
  <c r="P68" i="6"/>
  <c r="M65" i="6"/>
  <c r="AE83" i="6"/>
  <c r="AD82" i="6"/>
  <c r="S71" i="6"/>
  <c r="R70" i="6"/>
  <c r="T72" i="6"/>
  <c r="Q69" i="6"/>
  <c r="L64" i="6"/>
  <c r="O67" i="6"/>
  <c r="N66" i="6"/>
  <c r="AP67" i="6"/>
  <c r="AM64" i="6"/>
  <c r="AO66" i="6"/>
  <c r="AN65" i="6"/>
  <c r="AQ68" i="6"/>
  <c r="AP71" i="6"/>
  <c r="AO70" i="6"/>
  <c r="AQ72" i="6"/>
  <c r="AN69" i="6"/>
  <c r="AL67" i="6"/>
  <c r="AM68" i="6"/>
  <c r="AK66" i="6"/>
  <c r="AI64" i="6"/>
  <c r="AJ65" i="6"/>
  <c r="F58" i="6"/>
  <c r="AM62" i="6"/>
  <c r="AI62" i="6"/>
  <c r="AE62" i="6"/>
  <c r="AA62" i="6"/>
  <c r="W62" i="6"/>
  <c r="S62" i="6"/>
  <c r="O62" i="6"/>
  <c r="K62" i="6"/>
  <c r="G62" i="6"/>
  <c r="AN63" i="6"/>
  <c r="AJ63" i="6"/>
  <c r="AF63" i="6"/>
  <c r="AB63" i="6"/>
  <c r="X63" i="6"/>
  <c r="T63" i="6"/>
  <c r="P63" i="6"/>
  <c r="L63" i="6"/>
  <c r="H63" i="6"/>
  <c r="AO81" i="6"/>
  <c r="AJ76" i="6"/>
  <c r="AL78" i="6"/>
  <c r="AK77" i="6"/>
  <c r="AQ83" i="6"/>
  <c r="AP82" i="6"/>
  <c r="AB68" i="6"/>
  <c r="Y65" i="6"/>
  <c r="AE71" i="6"/>
  <c r="AD70" i="6"/>
  <c r="AF72" i="6"/>
  <c r="AC69" i="6"/>
  <c r="AI75" i="6"/>
  <c r="AA67" i="6"/>
  <c r="X64" i="6"/>
  <c r="Z66" i="6"/>
  <c r="AJ84" i="6"/>
  <c r="AG81" i="6"/>
  <c r="AB76" i="6"/>
  <c r="AD78" i="6"/>
  <c r="AC77" i="6"/>
  <c r="T68" i="6"/>
  <c r="Q65" i="6"/>
  <c r="AA75" i="6"/>
  <c r="W71" i="6"/>
  <c r="V70" i="6"/>
  <c r="AI83" i="6"/>
  <c r="AH82" i="6"/>
  <c r="X72" i="6"/>
  <c r="U69" i="6"/>
  <c r="R66" i="6"/>
  <c r="S67" i="6"/>
  <c r="P64" i="6"/>
  <c r="AP75" i="6"/>
  <c r="AL71" i="6"/>
  <c r="AK70" i="6"/>
  <c r="AM72" i="6"/>
  <c r="AJ69" i="6"/>
  <c r="AH67" i="6"/>
  <c r="AQ76" i="6"/>
  <c r="AF65" i="6"/>
  <c r="AI68" i="6"/>
  <c r="AG66" i="6"/>
  <c r="AE64" i="6"/>
  <c r="AO78" i="6"/>
  <c r="AN77" i="6"/>
  <c r="AL75" i="6"/>
  <c r="AH71" i="6"/>
  <c r="AG70" i="6"/>
  <c r="AI72" i="6"/>
  <c r="AF69" i="6"/>
  <c r="AM76" i="6"/>
  <c r="AD67" i="6"/>
  <c r="AC66" i="6"/>
  <c r="AB65" i="6"/>
  <c r="AE68" i="6"/>
  <c r="AA64" i="6"/>
  <c r="AK78" i="6"/>
  <c r="AJ77" i="6"/>
  <c r="AP83" i="6"/>
  <c r="AO82" i="6"/>
  <c r="AH75" i="6"/>
  <c r="AQ84" i="6"/>
  <c r="AN81" i="6"/>
  <c r="AD71" i="6"/>
  <c r="AC70" i="6"/>
  <c r="AI76" i="6"/>
  <c r="AE72" i="6"/>
  <c r="AB69" i="6"/>
  <c r="Z67" i="6"/>
  <c r="W64" i="6"/>
  <c r="Y66" i="6"/>
  <c r="AA68" i="6"/>
  <c r="X65" i="6"/>
  <c r="AG78" i="6"/>
  <c r="AF77" i="6"/>
  <c r="AL83" i="6"/>
  <c r="AK82" i="6"/>
  <c r="AD75" i="6"/>
  <c r="AE76" i="6"/>
  <c r="Z71" i="6"/>
  <c r="Y70" i="6"/>
  <c r="AA72" i="6"/>
  <c r="X69" i="6"/>
  <c r="V67" i="6"/>
  <c r="AM84" i="6"/>
  <c r="AJ81" i="6"/>
  <c r="W68" i="6"/>
  <c r="U66" i="6"/>
  <c r="T65" i="6"/>
  <c r="S64" i="6"/>
  <c r="AC78" i="6"/>
  <c r="AB77" i="6"/>
  <c r="AH83" i="6"/>
  <c r="AG82" i="6"/>
  <c r="Z75" i="6"/>
  <c r="V71" i="6"/>
  <c r="U70" i="6"/>
  <c r="W72" i="6"/>
  <c r="T69" i="6"/>
  <c r="AI84" i="6"/>
  <c r="AF81" i="6"/>
  <c r="R67" i="6"/>
  <c r="AA76" i="6"/>
  <c r="O64" i="6"/>
  <c r="P65" i="6"/>
  <c r="Q66" i="6"/>
  <c r="S68" i="6"/>
  <c r="Y78" i="6"/>
  <c r="X77" i="6"/>
  <c r="AD83" i="6"/>
  <c r="AC82" i="6"/>
  <c r="V75" i="6"/>
  <c r="R71" i="6"/>
  <c r="Q70" i="6"/>
  <c r="AE84" i="6"/>
  <c r="AB81" i="6"/>
  <c r="S72" i="6"/>
  <c r="P69" i="6"/>
  <c r="W76" i="6"/>
  <c r="N67" i="6"/>
  <c r="M66" i="6"/>
  <c r="O68" i="6"/>
  <c r="L65" i="6"/>
  <c r="K64" i="6"/>
  <c r="AP64" i="6"/>
  <c r="AQ65" i="6"/>
  <c r="AQ69" i="6"/>
  <c r="AO67" i="6"/>
  <c r="AN66" i="6"/>
  <c r="AL64" i="6"/>
  <c r="AP68" i="6"/>
  <c r="AM65" i="6"/>
  <c r="AP72" i="6"/>
  <c r="AM69" i="6"/>
  <c r="AK67" i="6"/>
  <c r="AJ66" i="6"/>
  <c r="AH64" i="6"/>
  <c r="AL68" i="6"/>
  <c r="AO71" i="6"/>
  <c r="AN70" i="6"/>
  <c r="AI65" i="6"/>
  <c r="AL62" i="6"/>
  <c r="AH62" i="6"/>
  <c r="AD62" i="6"/>
  <c r="Z62" i="6"/>
  <c r="V62" i="6"/>
  <c r="R62" i="6"/>
  <c r="N62" i="6"/>
  <c r="J62" i="6"/>
  <c r="AM63" i="6"/>
  <c r="AI63" i="6"/>
  <c r="AE63" i="6"/>
  <c r="AA63" i="6"/>
  <c r="W63" i="6"/>
  <c r="S63" i="6"/>
  <c r="O63" i="6"/>
  <c r="K63" i="6"/>
  <c r="G63" i="6"/>
  <c r="E53" i="6"/>
  <c r="B53" i="6"/>
  <c r="AO58" i="6"/>
  <c r="AK58" i="6"/>
  <c r="AG58" i="6"/>
  <c r="AC58" i="6"/>
  <c r="Y58" i="6"/>
  <c r="U58" i="6"/>
  <c r="Q58" i="6"/>
  <c r="M58" i="6"/>
  <c r="I58" i="6"/>
  <c r="E58" i="6"/>
  <c r="B58" i="6"/>
  <c r="B101" i="6" s="1"/>
  <c r="AN59" i="6"/>
  <c r="AJ59" i="6"/>
  <c r="AF59" i="6"/>
  <c r="AB59" i="6"/>
  <c r="X59" i="6"/>
  <c r="T59" i="6"/>
  <c r="P59" i="6"/>
  <c r="L59" i="6"/>
  <c r="H59" i="6"/>
  <c r="D59" i="6"/>
  <c r="AO60" i="6"/>
  <c r="AK60" i="6"/>
  <c r="AG60" i="6"/>
  <c r="AC60" i="6"/>
  <c r="Y60" i="6"/>
  <c r="U60" i="6"/>
  <c r="Q60" i="6"/>
  <c r="M60" i="6"/>
  <c r="I60" i="6"/>
  <c r="E60" i="6"/>
  <c r="AP61" i="6"/>
  <c r="AL61" i="6"/>
  <c r="AH61" i="6"/>
  <c r="AD61" i="6"/>
  <c r="Z61" i="6"/>
  <c r="V61" i="6"/>
  <c r="R61" i="6"/>
  <c r="N61" i="6"/>
  <c r="J61" i="6"/>
  <c r="F61" i="6"/>
  <c r="AN58" i="6"/>
  <c r="AJ58" i="6"/>
  <c r="AF58" i="6"/>
  <c r="AB58" i="6"/>
  <c r="X58" i="6"/>
  <c r="T58" i="6"/>
  <c r="P58" i="6"/>
  <c r="L58" i="6"/>
  <c r="H58" i="6"/>
  <c r="D58" i="6"/>
  <c r="AQ59" i="6"/>
  <c r="AM59" i="6"/>
  <c r="AI59" i="6"/>
  <c r="AE59" i="6"/>
  <c r="AA59" i="6"/>
  <c r="W59" i="6"/>
  <c r="S59" i="6"/>
  <c r="O59" i="6"/>
  <c r="K59" i="6"/>
  <c r="G59" i="6"/>
  <c r="D60" i="6"/>
  <c r="AN60" i="6"/>
  <c r="AJ60" i="6"/>
  <c r="AF60" i="6"/>
  <c r="AB60" i="6"/>
  <c r="X60" i="6"/>
  <c r="T60" i="6"/>
  <c r="P60" i="6"/>
  <c r="L60" i="6"/>
  <c r="H60" i="6"/>
  <c r="E61" i="6"/>
  <c r="AO61" i="6"/>
  <c r="AK61" i="6"/>
  <c r="AG61" i="6"/>
  <c r="AC61" i="6"/>
  <c r="Y61" i="6"/>
  <c r="U61" i="6"/>
  <c r="Q61" i="6"/>
  <c r="M61" i="6"/>
  <c r="I61" i="6"/>
  <c r="AQ58" i="6"/>
  <c r="AM58" i="6"/>
  <c r="AI58" i="6"/>
  <c r="AE58" i="6"/>
  <c r="AA58" i="6"/>
  <c r="W58" i="6"/>
  <c r="S58" i="6"/>
  <c r="O58" i="6"/>
  <c r="K58" i="6"/>
  <c r="G58" i="6"/>
  <c r="C58" i="6"/>
  <c r="AP59" i="6"/>
  <c r="AL59" i="6"/>
  <c r="AH59" i="6"/>
  <c r="AD59" i="6"/>
  <c r="Z59" i="6"/>
  <c r="V59" i="6"/>
  <c r="R59" i="6"/>
  <c r="N59" i="6"/>
  <c r="J59" i="6"/>
  <c r="F59" i="6"/>
  <c r="C59" i="6"/>
  <c r="AQ60" i="6"/>
  <c r="AM60" i="6"/>
  <c r="AI60" i="6"/>
  <c r="AE60" i="6"/>
  <c r="AA60" i="6"/>
  <c r="W60" i="6"/>
  <c r="S60" i="6"/>
  <c r="O60" i="6"/>
  <c r="K60" i="6"/>
  <c r="G60" i="6"/>
  <c r="AN61" i="6"/>
  <c r="AJ61" i="6"/>
  <c r="AF61" i="6"/>
  <c r="AB61" i="6"/>
  <c r="X61" i="6"/>
  <c r="T61" i="6"/>
  <c r="P61" i="6"/>
  <c r="L61" i="6"/>
  <c r="H61" i="6"/>
  <c r="AP58" i="6"/>
  <c r="AL58" i="6"/>
  <c r="AH58" i="6"/>
  <c r="AD58" i="6"/>
  <c r="Z58" i="6"/>
  <c r="V58" i="6"/>
  <c r="R58" i="6"/>
  <c r="N58" i="6"/>
  <c r="J58" i="6"/>
  <c r="AO59" i="6"/>
  <c r="AK59" i="6"/>
  <c r="AG59" i="6"/>
  <c r="AC59" i="6"/>
  <c r="Y59" i="6"/>
  <c r="U59" i="6"/>
  <c r="Q59" i="6"/>
  <c r="M59" i="6"/>
  <c r="I59" i="6"/>
  <c r="E59" i="6"/>
  <c r="AP60" i="6"/>
  <c r="AL60" i="6"/>
  <c r="AH60" i="6"/>
  <c r="AD60" i="6"/>
  <c r="Z60" i="6"/>
  <c r="V60" i="6"/>
  <c r="R60" i="6"/>
  <c r="N60" i="6"/>
  <c r="J60" i="6"/>
  <c r="F60" i="6"/>
  <c r="AQ61" i="6"/>
  <c r="AM61" i="6"/>
  <c r="AI61" i="6"/>
  <c r="AE61" i="6"/>
  <c r="AA61" i="6"/>
  <c r="W61" i="6"/>
  <c r="S61" i="6"/>
  <c r="O61" i="6"/>
  <c r="K61" i="6"/>
  <c r="X53" i="6"/>
  <c r="AA53" i="6"/>
  <c r="Z53" i="6"/>
  <c r="Y53" i="6"/>
  <c r="AB53" i="6"/>
  <c r="B5" i="6" l="1"/>
  <c r="F101" i="6"/>
  <c r="K101" i="6"/>
  <c r="R101" i="6"/>
  <c r="I101" i="6"/>
  <c r="Y101" i="6"/>
  <c r="M101" i="6"/>
  <c r="V101" i="6"/>
  <c r="AB101" i="6"/>
  <c r="J101" i="6"/>
  <c r="N101" i="6"/>
  <c r="E101" i="6"/>
  <c r="U101" i="6"/>
  <c r="O101" i="6"/>
  <c r="S101" i="6"/>
  <c r="H101" i="6"/>
  <c r="X101" i="6"/>
  <c r="Q101" i="6"/>
  <c r="W101" i="6"/>
  <c r="D101" i="6"/>
  <c r="T101" i="6"/>
  <c r="C101" i="6"/>
  <c r="L101" i="6"/>
  <c r="G101" i="6"/>
  <c r="P101" i="6"/>
  <c r="Z101" i="6"/>
  <c r="AA101" i="6"/>
  <c r="AC101" i="6"/>
  <c r="AC53" i="6"/>
  <c r="C5" i="6" l="1"/>
  <c r="D5" i="6" s="1"/>
  <c r="E5" i="6" s="1"/>
  <c r="F5" i="6" s="1"/>
  <c r="G5" i="6" s="1"/>
  <c r="H5" i="6" s="1"/>
  <c r="I5" i="6" s="1"/>
  <c r="J5" i="6" s="1"/>
  <c r="K5" i="6" s="1"/>
  <c r="L5" i="6" s="1"/>
  <c r="M5" i="6" s="1"/>
  <c r="N5" i="6" s="1"/>
  <c r="O5" i="6" s="1"/>
  <c r="P5" i="6" s="1"/>
  <c r="AD101" i="6"/>
  <c r="AD53" i="6"/>
  <c r="Q5" i="6" l="1"/>
  <c r="R5" i="6" s="1"/>
  <c r="S5" i="6" s="1"/>
  <c r="T5" i="6" s="1"/>
  <c r="U5" i="6" s="1"/>
  <c r="V5" i="6" s="1"/>
  <c r="W5" i="6" s="1"/>
  <c r="X5" i="6" s="1"/>
  <c r="Y5" i="6" s="1"/>
  <c r="Z5" i="6" s="1"/>
  <c r="AA5" i="6" s="1"/>
  <c r="AB5" i="6" s="1"/>
  <c r="AC5" i="6" s="1"/>
  <c r="AD5" i="6" s="1"/>
  <c r="AE101" i="6"/>
  <c r="AE53" i="6"/>
  <c r="D25" i="4"/>
  <c r="D24" i="4"/>
  <c r="D23" i="4"/>
  <c r="D22" i="4"/>
  <c r="D21" i="4"/>
  <c r="D20" i="4"/>
  <c r="D19" i="4"/>
  <c r="D18" i="4"/>
  <c r="D17" i="4"/>
  <c r="D16" i="4"/>
  <c r="D15" i="4"/>
  <c r="D14" i="4"/>
  <c r="D13" i="4"/>
  <c r="D12" i="4"/>
  <c r="D11" i="4"/>
  <c r="D10" i="4"/>
  <c r="D9" i="4"/>
  <c r="D8" i="4"/>
  <c r="D7" i="4"/>
  <c r="D6" i="4"/>
  <c r="D5" i="4"/>
  <c r="D4" i="4"/>
  <c r="D3" i="4"/>
  <c r="D2" i="4"/>
  <c r="AE5" i="6" l="1"/>
  <c r="AF53" i="6"/>
  <c r="AF101" i="6"/>
  <c r="AF5" i="6" l="1"/>
  <c r="AG53" i="6"/>
  <c r="AG101" i="6"/>
  <c r="AG5" i="6" l="1"/>
  <c r="AI101" i="6"/>
  <c r="AN101" i="6"/>
  <c r="AM101" i="6"/>
  <c r="AO101" i="6"/>
  <c r="AH101" i="6"/>
  <c r="AQ101" i="6"/>
  <c r="AK101" i="6"/>
  <c r="AJ101" i="6"/>
  <c r="AP101" i="6"/>
  <c r="AL101" i="6"/>
  <c r="AH5" i="6" l="1"/>
  <c r="AI5" i="6" s="1"/>
  <c r="AJ5" i="6" s="1"/>
  <c r="AK5" i="6" s="1"/>
  <c r="AL5" i="6" s="1"/>
  <c r="AM5" i="6" s="1"/>
  <c r="AN5" i="6" s="1"/>
  <c r="AO5" i="6" s="1"/>
  <c r="AP5" i="6" s="1"/>
  <c r="AQ5" i="6"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Oliver Lysaght</author>
  </authors>
  <commentList>
    <comment ref="A1" authorId="0" shapeId="0" xr:uid="{D1B7D9A3-0EC6-1F49-8ED4-CF0FA67F0610}">
      <text>
        <r>
          <rPr>
            <b/>
            <sz val="10"/>
            <color rgb="FF000000"/>
            <rFont val="Tahoma"/>
            <family val="2"/>
          </rPr>
          <t>Oliver Lysaght:</t>
        </r>
        <r>
          <rPr>
            <sz val="10"/>
            <color rgb="FF000000"/>
            <rFont val="Tahoma"/>
            <family val="2"/>
          </rPr>
          <t xml:space="preserve">
</t>
        </r>
        <r>
          <rPr>
            <sz val="10"/>
            <color rgb="FF000000"/>
            <rFont val="Tahoma"/>
            <family val="2"/>
          </rPr>
          <t>Parent-child relationships</t>
        </r>
      </text>
    </comment>
    <comment ref="F1" authorId="0" shapeId="0" xr:uid="{4202A756-AFA7-1943-8B37-294FCA19177A}">
      <text>
        <r>
          <rPr>
            <b/>
            <sz val="10"/>
            <color rgb="FF000000"/>
            <rFont val="Tahoma"/>
            <family val="2"/>
          </rPr>
          <t>Oliver Lysaght:</t>
        </r>
        <r>
          <rPr>
            <sz val="10"/>
            <color rgb="FF000000"/>
            <rFont val="Tahoma"/>
            <family val="2"/>
          </rPr>
          <t xml:space="preserve">
</t>
        </r>
        <r>
          <rPr>
            <sz val="10"/>
            <color rgb="FF000000"/>
            <rFont val="Tahoma"/>
            <family val="2"/>
          </rPr>
          <t xml:space="preserve">Production identifiers and maintenance identifiers
</t>
        </r>
      </text>
    </comment>
    <comment ref="I1" authorId="0" shapeId="0" xr:uid="{1FD370CC-EC62-F541-9910-7C1BF2F22635}">
      <text>
        <r>
          <rPr>
            <b/>
            <sz val="10"/>
            <color rgb="FF000000"/>
            <rFont val="Tahoma"/>
            <family val="2"/>
          </rPr>
          <t>Oliver Lysaght:</t>
        </r>
        <r>
          <rPr>
            <sz val="10"/>
            <color rgb="FF000000"/>
            <rFont val="Tahoma"/>
            <family val="2"/>
          </rPr>
          <t xml:space="preserve">
</t>
        </r>
        <r>
          <rPr>
            <sz val="10"/>
            <color rgb="FF000000"/>
            <rFont val="Tahoma"/>
            <family val="2"/>
          </rPr>
          <t>https://www.trade-tariff.service.gov.uk/find_commodity</t>
        </r>
      </text>
    </comment>
    <comment ref="J1" authorId="0" shapeId="0" xr:uid="{61EF0127-D2FF-1844-BE65-19A38778E04A}">
      <text>
        <r>
          <rPr>
            <b/>
            <sz val="10"/>
            <color rgb="FF000000"/>
            <rFont val="Tahoma"/>
            <family val="2"/>
          </rPr>
          <t>Oliver Lysaght:</t>
        </r>
        <r>
          <rPr>
            <sz val="10"/>
            <color rgb="FF000000"/>
            <rFont val="Tahoma"/>
            <family val="2"/>
          </rPr>
          <t xml:space="preserve">
</t>
        </r>
        <r>
          <rPr>
            <sz val="10"/>
            <color rgb="FF000000"/>
            <rFont val="Tahoma"/>
            <family val="2"/>
          </rPr>
          <t>https://ric.werecycle.eu/Wiki/WEEEE</t>
        </r>
      </text>
    </comment>
    <comment ref="S74" authorId="0" shapeId="0" xr:uid="{270A6446-997E-944D-B01C-E85277013125}">
      <text>
        <r>
          <rPr>
            <b/>
            <sz val="10"/>
            <color rgb="FF000000"/>
            <rFont val="Tahoma"/>
            <family val="2"/>
          </rPr>
          <t>Oliver Lysaght:</t>
        </r>
        <r>
          <rPr>
            <sz val="10"/>
            <color rgb="FF000000"/>
            <rFont val="Tahoma"/>
            <family val="2"/>
          </rPr>
          <t xml:space="preserve">
</t>
        </r>
        <r>
          <rPr>
            <sz val="10"/>
            <color rgb="FF000000"/>
            <rFont val="Tahoma"/>
            <family val="2"/>
          </rPr>
          <t>Luminaires: 5, 5</t>
        </r>
      </text>
    </comment>
    <comment ref="V87" authorId="0" shapeId="0" xr:uid="{DD83F77B-3724-4F49-8A18-B42B382C1479}">
      <text>
        <r>
          <rPr>
            <b/>
            <sz val="10"/>
            <color rgb="FF000000"/>
            <rFont val="Tahoma"/>
            <family val="2"/>
          </rPr>
          <t>Oliver Lysaght:</t>
        </r>
        <r>
          <rPr>
            <sz val="10"/>
            <color rgb="FF000000"/>
            <rFont val="Tahoma"/>
            <family val="2"/>
          </rPr>
          <t xml:space="preserve">
</t>
        </r>
        <r>
          <rPr>
            <sz val="10"/>
            <color rgb="FF000000"/>
            <rFont val="Tahoma"/>
            <family val="2"/>
          </rPr>
          <t xml:space="preserve"> (Industry feedback, more like 8-12 years with maintenance including replacement of small pistons every 3-4 years)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Oliver Lysaght</author>
  </authors>
  <commentList>
    <comment ref="A8" authorId="0" shapeId="0" xr:uid="{FB41F23D-12C6-0848-9FC9-1CE68BCCC1C1}">
      <text>
        <r>
          <rPr>
            <b/>
            <sz val="10"/>
            <color rgb="FF000000"/>
            <rFont val="Tahoma"/>
            <family val="2"/>
          </rPr>
          <t>Oliver Lysaght:</t>
        </r>
        <r>
          <rPr>
            <sz val="10"/>
            <color rgb="FF000000"/>
            <rFont val="Tahoma"/>
            <family val="2"/>
          </rPr>
          <t xml:space="preserve">
</t>
        </r>
        <r>
          <rPr>
            <sz val="10"/>
            <color rgb="FF000000"/>
            <rFont val="Calibri"/>
            <family val="2"/>
          </rPr>
          <t>hazard function (h(y) is the risk or probability that an event occurs in a period of time</t>
        </r>
        <r>
          <rPr>
            <sz val="10"/>
            <color rgb="FF000000"/>
            <rFont val="Tahoma"/>
            <family val="2"/>
          </rPr>
          <t xml:space="preserve">. </t>
        </r>
        <r>
          <rPr>
            <sz val="10"/>
            <color rgb="FF000000"/>
            <rFont val="Calibri"/>
            <family val="2"/>
          </rPr>
          <t xml:space="preserve">Weibull distribution ('a continuous probability distribution that, when used for stock and flow models, can be described as modelling the population given a variable and time-dependent failure rate.') for electronic products (ProSUM, 2017). The two-component Weibull distribution function is defined by a time-varying shape parameter α (t) and a scale parameter β(t) (van Schaik and Reuter, 2004; Polak and Drapalova, 2012).
</t>
        </r>
      </text>
    </comment>
    <comment ref="A9" authorId="0" shapeId="0" xr:uid="{33A34C38-E0F7-654E-ABD2-972E1E53A3D4}">
      <text>
        <r>
          <rPr>
            <b/>
            <sz val="10"/>
            <color rgb="FF000000"/>
            <rFont val="Tahoma"/>
            <family val="2"/>
          </rPr>
          <t>Oliver Lysaght:</t>
        </r>
        <r>
          <rPr>
            <sz val="10"/>
            <color rgb="FF000000"/>
            <rFont val="Tahoma"/>
            <family val="2"/>
          </rPr>
          <t xml:space="preserve">
</t>
        </r>
        <r>
          <rPr>
            <sz val="10"/>
            <color rgb="FF000000"/>
            <rFont val="Calibri"/>
            <family val="2"/>
          </rPr>
          <t xml:space="preserve">cumulative distribution function F(y) (the probability that an event occurs at or before time y)
</t>
        </r>
      </text>
    </comment>
    <comment ref="A10" authorId="0" shapeId="0" xr:uid="{03461791-5F4F-834F-9377-3C6D1AA9C065}">
      <text>
        <r>
          <rPr>
            <b/>
            <sz val="10"/>
            <color rgb="FF000000"/>
            <rFont val="Tahoma"/>
            <family val="2"/>
          </rPr>
          <t>Oliver Lysaght:</t>
        </r>
        <r>
          <rPr>
            <sz val="10"/>
            <color rgb="FF000000"/>
            <rFont val="Tahoma"/>
            <family val="2"/>
          </rPr>
          <t xml:space="preserve">
</t>
        </r>
        <r>
          <rPr>
            <sz val="10"/>
            <color rgb="FF000000"/>
            <rFont val="Calibri"/>
            <family val="2"/>
          </rPr>
          <t xml:space="preserve">survival function S(y), the probability that the event occurs after time (y). 
</t>
        </r>
      </text>
    </comment>
  </commentList>
</comments>
</file>

<file path=xl/sharedStrings.xml><?xml version="1.0" encoding="utf-8"?>
<sst xmlns="http://schemas.openxmlformats.org/spreadsheetml/2006/main" count="2320" uniqueCount="546">
  <si>
    <t>Extension_potential_route</t>
  </si>
  <si>
    <t>Extension_potential_lower_yr</t>
  </si>
  <si>
    <t>Extension_potential_upper_yr</t>
  </si>
  <si>
    <t>Mass_lower_kg</t>
  </si>
  <si>
    <t>Mass_upper_kg</t>
  </si>
  <si>
    <t>Source</t>
  </si>
  <si>
    <t>Source URL</t>
  </si>
  <si>
    <t>Year of estimate</t>
  </si>
  <si>
    <t>Electronics</t>
  </si>
  <si>
    <t>Low pressure air compressor</t>
  </si>
  <si>
    <t>ICF (2021)</t>
  </si>
  <si>
    <t>https://etl.beis.gov.uk/shared-files/3316/3713/8281/UK_ErP_Policy_Study_final_v4-stc_2_11_21.pdf</t>
  </si>
  <si>
    <t>Oil free air compressor</t>
  </si>
  <si>
    <t>Standard air compressor</t>
  </si>
  <si>
    <t>Refrigeration compressors</t>
  </si>
  <si>
    <t>TV</t>
  </si>
  <si>
    <t>Electronic display</t>
  </si>
  <si>
    <t>Induction hob</t>
  </si>
  <si>
    <t>Solid plate/cast iron hob</t>
  </si>
  <si>
    <t>Gas hob</t>
  </si>
  <si>
    <t>Rechargeable batteries</t>
  </si>
  <si>
    <t>NiMH</t>
  </si>
  <si>
    <t>Li-ion, laptops</t>
  </si>
  <si>
    <t>Li-ion, portable audio, power tools</t>
  </si>
  <si>
    <t>External power supplies</t>
  </si>
  <si>
    <t>small</t>
  </si>
  <si>
    <t>large</t>
  </si>
  <si>
    <t>Building automation and control systems</t>
  </si>
  <si>
    <t>domestic</t>
  </si>
  <si>
    <t>non-domestic</t>
  </si>
  <si>
    <t>Electric/gas patio heater</t>
  </si>
  <si>
    <t>Space heater</t>
  </si>
  <si>
    <t>gas boiler</t>
  </si>
  <si>
    <t>heat pump</t>
  </si>
  <si>
    <t>Electric instantaneous water heater</t>
  </si>
  <si>
    <t>Split system air conditioner</t>
  </si>
  <si>
    <t>Heat emitter</t>
  </si>
  <si>
    <t>ICT Server</t>
  </si>
  <si>
    <t>Smart phones</t>
  </si>
  <si>
    <t>Computer</t>
  </si>
  <si>
    <t>Laptop</t>
  </si>
  <si>
    <t>LED Lamps &amp; luminaires</t>
  </si>
  <si>
    <t>Inkjet &amp; toner cartridges</t>
  </si>
  <si>
    <t>Taps &amp; showerheads</t>
  </si>
  <si>
    <t>Water pump</t>
  </si>
  <si>
    <t>Commercial refrigerating appliances</t>
  </si>
  <si>
    <t>refridgerated display cabinets (RDC)</t>
  </si>
  <si>
    <t>Beverage coolers</t>
  </si>
  <si>
    <t>Ice cream freezers</t>
  </si>
  <si>
    <t>RDC covers</t>
  </si>
  <si>
    <t>Refridgerated containers</t>
  </si>
  <si>
    <t>Vacuum cleaner</t>
  </si>
  <si>
    <t>Professional dishwasher</t>
  </si>
  <si>
    <t>undercounter</t>
  </si>
  <si>
    <t>hood/door type</t>
  </si>
  <si>
    <t>Aircon/dehumidifier</t>
  </si>
  <si>
    <t>Open_repair</t>
  </si>
  <si>
    <t>https://github.com/openrepair/data</t>
  </si>
  <si>
    <t>2012-2021</t>
  </si>
  <si>
    <t>Battery/charger/adapter</t>
  </si>
  <si>
    <t>Coffee maker</t>
  </si>
  <si>
    <t>Decorative or safety lights</t>
  </si>
  <si>
    <t>Desktop computer</t>
  </si>
  <si>
    <t>Digital compact camera</t>
  </si>
  <si>
    <t>DSLR/video camera</t>
  </si>
  <si>
    <t>Fan</t>
  </si>
  <si>
    <t>Flat screen</t>
  </si>
  <si>
    <t>Food processor</t>
  </si>
  <si>
    <t>Games console</t>
  </si>
  <si>
    <t>Hair &amp; beauty item</t>
  </si>
  <si>
    <t>Hair dryer</t>
  </si>
  <si>
    <t>Handheld entertainment device</t>
  </si>
  <si>
    <t>Headphones</t>
  </si>
  <si>
    <t>Hi-Fi integrated</t>
  </si>
  <si>
    <t>Hi-Fi separates</t>
  </si>
  <si>
    <t>Iron</t>
  </si>
  <si>
    <t>Kettle</t>
  </si>
  <si>
    <t>Lamp</t>
  </si>
  <si>
    <t>Large home electrical</t>
  </si>
  <si>
    <t>Misc</t>
  </si>
  <si>
    <t>Mobile</t>
  </si>
  <si>
    <t>Musical instrument</t>
  </si>
  <si>
    <t>Paper shredder</t>
  </si>
  <si>
    <t>PC accessory</t>
  </si>
  <si>
    <t>Portable radio</t>
  </si>
  <si>
    <t>Power tool</t>
  </si>
  <si>
    <t>Printer/scanner</t>
  </si>
  <si>
    <t>Projector</t>
  </si>
  <si>
    <t>Sewing machine</t>
  </si>
  <si>
    <t>Small home electrical</t>
  </si>
  <si>
    <t>Small kitchen item</t>
  </si>
  <si>
    <t>Tablet</t>
  </si>
  <si>
    <t>Toaster</t>
  </si>
  <si>
    <t>Toy</t>
  </si>
  <si>
    <t>TV and gaming-related accessories</t>
  </si>
  <si>
    <t>Vacuum</t>
  </si>
  <si>
    <t>Watch/clock</t>
  </si>
  <si>
    <t>Vehicles</t>
  </si>
  <si>
    <t>Inland marine vessels and yachts</t>
  </si>
  <si>
    <t>Oakdene Hollins (2022)</t>
  </si>
  <si>
    <t>Textiles</t>
  </si>
  <si>
    <t>Blouse</t>
  </si>
  <si>
    <t>Wrap</t>
  </si>
  <si>
    <t>Bra/Corset</t>
  </si>
  <si>
    <t>Coat</t>
  </si>
  <si>
    <t>Dress</t>
  </si>
  <si>
    <t>Fleece/body warmer</t>
  </si>
  <si>
    <t>Jacket/blazer</t>
  </si>
  <si>
    <t>Jeans</t>
  </si>
  <si>
    <t>Leggings</t>
  </si>
  <si>
    <t>Knickers/underpants</t>
  </si>
  <si>
    <t>Nightwear</t>
  </si>
  <si>
    <t>Outdoor wear</t>
  </si>
  <si>
    <t>Peticoat/camisole/slip</t>
  </si>
  <si>
    <t>Shirt</t>
  </si>
  <si>
    <t>Shorts/cropped trousers</t>
  </si>
  <si>
    <t>Skirt</t>
  </si>
  <si>
    <t>Socks/tights/stockings</t>
  </si>
  <si>
    <t>Sportswear</t>
  </si>
  <si>
    <t>Sweatshirt/hoodie</t>
  </si>
  <si>
    <t>Swimwear</t>
  </si>
  <si>
    <t>Tie</t>
  </si>
  <si>
    <t>Top</t>
  </si>
  <si>
    <t>Trousers/suit trousers</t>
  </si>
  <si>
    <t>T-shirt/polo shirt/vest</t>
  </si>
  <si>
    <t>Suits</t>
  </si>
  <si>
    <t>Laitala and Klepp 2020</t>
  </si>
  <si>
    <t>https://www.mdpi.com/2071-1050/12/21/9151</t>
  </si>
  <si>
    <t>Varies</t>
  </si>
  <si>
    <t>Dresses</t>
  </si>
  <si>
    <t>Coats</t>
  </si>
  <si>
    <t>Blouse/shirts</t>
  </si>
  <si>
    <t>Trousers/pants</t>
  </si>
  <si>
    <t>Bras</t>
  </si>
  <si>
    <t>Underpants</t>
  </si>
  <si>
    <t>Socks</t>
  </si>
  <si>
    <t>Jumper/knitwear</t>
  </si>
  <si>
    <t>https://wrap.org.uk/resources/report/measuring-active-life-clothing#download-file</t>
  </si>
  <si>
    <t>MRI Scanners</t>
  </si>
  <si>
    <t>Philips study</t>
  </si>
  <si>
    <t>T-shirt</t>
  </si>
  <si>
    <t>Cotton</t>
  </si>
  <si>
    <t>Carpet</t>
  </si>
  <si>
    <t>Sofa</t>
  </si>
  <si>
    <t>Furniture</t>
  </si>
  <si>
    <t>Printer</t>
  </si>
  <si>
    <t xml:space="preserve">Laptop </t>
  </si>
  <si>
    <t>Washing machine</t>
  </si>
  <si>
    <t>ERM</t>
  </si>
  <si>
    <t>http://randd.defra.gov.uk/Default.aspx?Menu=Menu&amp;Module=More&amp;Location=None&amp;ProjectID=17047&amp;FromSearch=Y&amp;Publisher=1&amp;SearchText=lifetimes&amp;SortString=ProjectCode&amp;SortOrder=Asc&amp;Paging=10#Description</t>
  </si>
  <si>
    <t>Jumpe/knitwear</t>
  </si>
  <si>
    <t>Shrt</t>
  </si>
  <si>
    <t>Wrap study</t>
  </si>
  <si>
    <t>Lifespan</t>
  </si>
  <si>
    <t>Mass</t>
  </si>
  <si>
    <t>Product</t>
  </si>
  <si>
    <t>Aircraft</t>
  </si>
  <si>
    <t>Lee, J.J., S.P. Lukachko, I.A. Waitz, and A. Schafer, 2001. Historical and Future Trends in
Aircraft Performance, Cost and Emissions. Annual Review of Energy and the Environment
26:167-200.</t>
  </si>
  <si>
    <t>Stock</t>
  </si>
  <si>
    <t>Year</t>
  </si>
  <si>
    <t>Shape</t>
  </si>
  <si>
    <t>Scale</t>
  </si>
  <si>
    <t>Total additions</t>
  </si>
  <si>
    <t>Total losses</t>
  </si>
  <si>
    <t>Buildings</t>
  </si>
  <si>
    <t>Cultivated biological resources</t>
  </si>
  <si>
    <t>Dwellings</t>
  </si>
  <si>
    <t>Entertainment, literary or artistic originals</t>
  </si>
  <si>
    <t>ICT Hardware</t>
  </si>
  <si>
    <t>Mineral exploration and evaluation</t>
  </si>
  <si>
    <t>Other machinery and equipmnt</t>
  </si>
  <si>
    <t>Computer software</t>
  </si>
  <si>
    <t>Telecommunications equipment</t>
  </si>
  <si>
    <t>Transport equipment</t>
  </si>
  <si>
    <t>Weapons</t>
  </si>
  <si>
    <t>ONS</t>
  </si>
  <si>
    <t>https://www.niesr.ac.uk/wp-content/uploads/2021/10/DP474-4.pdf</t>
  </si>
  <si>
    <t>Product type</t>
  </si>
  <si>
    <t>Raw material</t>
  </si>
  <si>
    <t>Semi-manufactured products</t>
  </si>
  <si>
    <t>Final good</t>
  </si>
  <si>
    <t>Scrap/waste</t>
  </si>
  <si>
    <t>Infrastructure</t>
  </si>
  <si>
    <t>Wind turbine</t>
  </si>
  <si>
    <t>Value £000's</t>
  </si>
  <si>
    <t>Volume (Number of items)</t>
  </si>
  <si>
    <t>product_category(1)</t>
  </si>
  <si>
    <t>product_category(3)</t>
  </si>
  <si>
    <t>Smart phone</t>
  </si>
  <si>
    <t>Indicator</t>
  </si>
  <si>
    <t>Material</t>
  </si>
  <si>
    <t>Percentage</t>
  </si>
  <si>
    <t>Mass_average_kg</t>
  </si>
  <si>
    <t>851712</t>
  </si>
  <si>
    <t>Domestic</t>
  </si>
  <si>
    <t>Imports</t>
  </si>
  <si>
    <t>847130</t>
  </si>
  <si>
    <t>Aluminium</t>
  </si>
  <si>
    <t>Copper</t>
  </si>
  <si>
    <t>Plastics</t>
  </si>
  <si>
    <t>Magnesium</t>
  </si>
  <si>
    <t>Cobalt</t>
  </si>
  <si>
    <t>Tin</t>
  </si>
  <si>
    <t>Tungsten</t>
  </si>
  <si>
    <t>Silver</t>
  </si>
  <si>
    <t>Neodymium</t>
  </si>
  <si>
    <t>Gold</t>
  </si>
  <si>
    <t>Tantalum</t>
  </si>
  <si>
    <t>Palladium</t>
  </si>
  <si>
    <t>Praseodymium</t>
  </si>
  <si>
    <t>Indium</t>
  </si>
  <si>
    <t>Yttrium</t>
  </si>
  <si>
    <t>Gallium</t>
  </si>
  <si>
    <t>Gadolinium</t>
  </si>
  <si>
    <t>Europium</t>
  </si>
  <si>
    <t>Cerium</t>
  </si>
  <si>
    <t>LDPE</t>
  </si>
  <si>
    <t>ABS</t>
  </si>
  <si>
    <t>PA6</t>
  </si>
  <si>
    <t>PC</t>
  </si>
  <si>
    <t>Epoxy</t>
  </si>
  <si>
    <t>PMMA</t>
  </si>
  <si>
    <t>PP</t>
  </si>
  <si>
    <t>PS</t>
  </si>
  <si>
    <t>EPS</t>
  </si>
  <si>
    <t>PVC</t>
  </si>
  <si>
    <t>Iron (steel)</t>
  </si>
  <si>
    <t>Mass (g)</t>
  </si>
  <si>
    <t>Others (ceramics, semiconductors)</t>
  </si>
  <si>
    <t>Steel sheet (galvanized)</t>
  </si>
  <si>
    <t>Aluminium sheet</t>
  </si>
  <si>
    <t>LCD screen m2</t>
  </si>
  <si>
    <t>Copper wire</t>
  </si>
  <si>
    <t>Copper tube</t>
  </si>
  <si>
    <t>Powder coating</t>
  </si>
  <si>
    <t>Big caps &amp; coils</t>
  </si>
  <si>
    <t>Slots/ext. Ports</t>
  </si>
  <si>
    <t>Integrated circuits 5% Silicon, Gold</t>
  </si>
  <si>
    <t>Integrated circuits 1% silicon</t>
  </si>
  <si>
    <t>SMD &amp; LEDs avg</t>
  </si>
  <si>
    <t>PWB ½ lay 3.75 kg/m2</t>
  </si>
  <si>
    <t>PWB 6 lay 4.5 kg/m2</t>
  </si>
  <si>
    <t>Solder Alloy (SnAg4Cu0.5)</t>
  </si>
  <si>
    <t>Glass for lamps</t>
  </si>
  <si>
    <t>Glass for LCD</t>
  </si>
  <si>
    <t>Product_type</t>
  </si>
  <si>
    <t>Flow</t>
  </si>
  <si>
    <t>0108</t>
  </si>
  <si>
    <t>1</t>
  </si>
  <si>
    <t>0111</t>
  </si>
  <si>
    <t>0112</t>
  </si>
  <si>
    <t>0113</t>
  </si>
  <si>
    <t>0303</t>
  </si>
  <si>
    <t>2</t>
  </si>
  <si>
    <t>0309</t>
  </si>
  <si>
    <t>0408</t>
  </si>
  <si>
    <t>0505</t>
  </si>
  <si>
    <t>3</t>
  </si>
  <si>
    <t>0102</t>
  </si>
  <si>
    <t>4</t>
  </si>
  <si>
    <t>0104</t>
  </si>
  <si>
    <t>0106</t>
  </si>
  <si>
    <t>0307</t>
  </si>
  <si>
    <t>0802</t>
  </si>
  <si>
    <t>0201</t>
  </si>
  <si>
    <t>5</t>
  </si>
  <si>
    <t>0202</t>
  </si>
  <si>
    <t>0203</t>
  </si>
  <si>
    <t>0204</t>
  </si>
  <si>
    <t>0205</t>
  </si>
  <si>
    <t>0401</t>
  </si>
  <si>
    <t>0403</t>
  </si>
  <si>
    <t>0406</t>
  </si>
  <si>
    <t>0501</t>
  </si>
  <si>
    <t>0702</t>
  </si>
  <si>
    <t>6</t>
  </si>
  <si>
    <t>0302</t>
  </si>
  <si>
    <t>0304</t>
  </si>
  <si>
    <t>0306</t>
  </si>
  <si>
    <t>Last updated</t>
  </si>
  <si>
    <t>BEIS Electronic product tables</t>
  </si>
  <si>
    <t>Total uses</t>
  </si>
  <si>
    <t>Identifier_CPA</t>
  </si>
  <si>
    <t>Identifier_HS6/CN6</t>
  </si>
  <si>
    <t>Identifier_UNU</t>
  </si>
  <si>
    <t>Identifier_WEEE_Cat</t>
  </si>
  <si>
    <t>Lifespan_EoL_lower_yr</t>
  </si>
  <si>
    <t>Lifespan_EoL_upper_yr</t>
  </si>
  <si>
    <t>Lifespan_EoL_average_yr</t>
  </si>
  <si>
    <t>Lifespan_Weibull_shape</t>
  </si>
  <si>
    <t>Lifespan_Weibull_scale</t>
  </si>
  <si>
    <t>Resale</t>
  </si>
  <si>
    <t>Expenditures on maintenance</t>
  </si>
  <si>
    <t>English carbon metric table of unnormalised values</t>
  </si>
  <si>
    <t>Closed loop recycling</t>
  </si>
  <si>
    <t>Open Loop recycling</t>
  </si>
  <si>
    <t>Anaerobic digestion</t>
  </si>
  <si>
    <t>Composting</t>
  </si>
  <si>
    <t>Energy from Waste</t>
  </si>
  <si>
    <t>Landfill</t>
  </si>
  <si>
    <t>Food</t>
  </si>
  <si>
    <t>Garden</t>
  </si>
  <si>
    <t>Food and garden</t>
  </si>
  <si>
    <t>Paper</t>
  </si>
  <si>
    <t>Cardboard</t>
  </si>
  <si>
    <t>Paper and board</t>
  </si>
  <si>
    <t>Steel</t>
  </si>
  <si>
    <t>Mixed (cans)</t>
  </si>
  <si>
    <t>Glass</t>
  </si>
  <si>
    <t>PET</t>
  </si>
  <si>
    <t>HDPE</t>
  </si>
  <si>
    <t>Dense plastics</t>
  </si>
  <si>
    <t>Film</t>
  </si>
  <si>
    <t>Wood</t>
  </si>
  <si>
    <t>Total</t>
  </si>
  <si>
    <t>Other organics (uses food / garden average)</t>
  </si>
  <si>
    <t>Mixed fibres (uses paper and board)</t>
  </si>
  <si>
    <t>Mixed cans (only use if steel / alu not known)</t>
  </si>
  <si>
    <t>Open loop recycling</t>
  </si>
  <si>
    <t>Anaerobic digestion (tonnes)</t>
  </si>
  <si>
    <t>Composting (tonnes)</t>
  </si>
  <si>
    <t>Energy from Waste (tonnes)</t>
  </si>
  <si>
    <t>Landfill (tonnes)</t>
  </si>
  <si>
    <t>Material total emission</t>
  </si>
  <si>
    <t>Disposal route total emission</t>
  </si>
  <si>
    <t>Outputs from MELMod - figures forwarded from Ricardo 13th Sep 2018</t>
  </si>
  <si>
    <t>Cost are extrapolated from WR1919. Site size from advice from Chris Dussel 2/10/18</t>
  </si>
  <si>
    <t>Tonnage in Medium Landfill Site</t>
  </si>
  <si>
    <t>Percentage of Pool to Leachate</t>
  </si>
  <si>
    <t>Volume of Leachate from Medium Landfill over 70 years</t>
  </si>
  <si>
    <t>Assumptions</t>
  </si>
  <si>
    <t>1 tonne of waste is equivalent to 1m3 of deposited waste</t>
  </si>
  <si>
    <t>See previous sheets</t>
  </si>
  <si>
    <t xml:space="preserve">Cost of  Gas Treatment </t>
  </si>
  <si>
    <t>Unit costs per m3 = central cost scenario for medium plant</t>
  </si>
  <si>
    <t>Cost of Leachate Treatment with LTP</t>
  </si>
  <si>
    <t>High</t>
  </si>
  <si>
    <t>Volume is used as a proxy for costs</t>
  </si>
  <si>
    <t>Small sites more likely to close in future so medium selected</t>
  </si>
  <si>
    <t>All other cost estimates and leachate assumptions from WR1919:Landfill Scoping Study except for estimates of leachate generated from each stream which was from a discussion with Keith Knox on 13 Sep2018</t>
  </si>
  <si>
    <t>Volume in cubic m/weight in tonnes</t>
  </si>
  <si>
    <t>Medium</t>
  </si>
  <si>
    <t>Current breakdown 69% of sites small/21% medium/10% unknown</t>
  </si>
  <si>
    <t>Volume of leachate produced per annum</t>
  </si>
  <si>
    <t>Low</t>
  </si>
  <si>
    <t>Leachate costs assume on site leachate plant</t>
  </si>
  <si>
    <t>Volume of Leachate produced over 60 year</t>
  </si>
  <si>
    <t xml:space="preserve">Zero </t>
  </si>
  <si>
    <t>Medium LF site = 6M m3</t>
  </si>
  <si>
    <t>Volume of leachate/tonne of waste over 60 years</t>
  </si>
  <si>
    <t>Management costs over 60 years - no discounting</t>
  </si>
  <si>
    <t>MELMod Category</t>
  </si>
  <si>
    <t>Landfill Waste Stats</t>
  </si>
  <si>
    <t>Gas</t>
  </si>
  <si>
    <t xml:space="preserve">Leachate </t>
  </si>
  <si>
    <t>Total Cost of Treatment per tonne (Gas and Leachate)</t>
  </si>
  <si>
    <t>Tonnes of MELMod Category Deposited
2016</t>
  </si>
  <si>
    <t>Mt of Material deposited
2016</t>
  </si>
  <si>
    <t>Percentage of MELMod Category in Total Landfilled Waste</t>
  </si>
  <si>
    <t>Tonnage of MELMod Category in Typical Landfill Site</t>
  </si>
  <si>
    <t>kt CH4 generated over 70 years/Mt of MELMod Category Deposited over 70 Years</t>
  </si>
  <si>
    <t>Kt CH4 Generated per tonne over 70 years</t>
  </si>
  <si>
    <t>Percentage of Emissions from MELMod Category over 70 Years</t>
  </si>
  <si>
    <t xml:space="preserve">Cost of treating gas emissions from Medium Site for MELMod category </t>
  </si>
  <si>
    <t>Cost of Treating Emissions from 1 tonne of Melmod Category over 70 years</t>
  </si>
  <si>
    <t>Category of Leachate Contribution (L/M/H/Zero)</t>
  </si>
  <si>
    <t>Percentage Contribution to  relevant Pool</t>
  </si>
  <si>
    <r>
      <t>Volume of Leachate in m</t>
    </r>
    <r>
      <rPr>
        <b/>
        <i/>
        <vertAlign val="superscript"/>
        <sz val="11"/>
        <color theme="1"/>
        <rFont val="Calibri"/>
        <family val="2"/>
        <scheme val="minor"/>
      </rPr>
      <t>3</t>
    </r>
    <r>
      <rPr>
        <b/>
        <i/>
        <sz val="11"/>
        <color theme="1"/>
        <rFont val="Calibri"/>
        <family val="2"/>
        <scheme val="minor"/>
      </rPr>
      <t xml:space="preserve"> from MELMod Category for Medium Site over 60 years</t>
    </r>
  </si>
  <si>
    <t>Percentage of Final Leachate Volume</t>
  </si>
  <si>
    <t>Cost of Treating Leachate from MELMod Category</t>
  </si>
  <si>
    <t>Cost of Treating Leachate from 1 tonne of Melmod Category over 70 years</t>
  </si>
  <si>
    <t>Household &amp; similar paper</t>
  </si>
  <si>
    <t>L</t>
  </si>
  <si>
    <t>Household &amp; similar card</t>
  </si>
  <si>
    <t>Nappies</t>
  </si>
  <si>
    <t>H</t>
  </si>
  <si>
    <t>Household &amp; similar textiles and footwear</t>
  </si>
  <si>
    <t>Miscellaneous combustible</t>
  </si>
  <si>
    <t>M</t>
  </si>
  <si>
    <t>Soil and other organic</t>
  </si>
  <si>
    <t>Mattresses</t>
  </si>
  <si>
    <t>Non-inert Fines</t>
  </si>
  <si>
    <t>Household inert materials</t>
  </si>
  <si>
    <t>Commercial/industrial paper and card</t>
  </si>
  <si>
    <t>Commercial/industrial food; abattoir waste</t>
  </si>
  <si>
    <t>Food effluent/biodegradable industrial sludges</t>
  </si>
  <si>
    <t>Construction &amp; Demolition waste</t>
  </si>
  <si>
    <t>Sewage sludge</t>
  </si>
  <si>
    <t>Commercial textiles / Carpet and Underlay</t>
  </si>
  <si>
    <t>Commercial sanitary</t>
  </si>
  <si>
    <t>Commercial inert materials</t>
  </si>
  <si>
    <t>Expenditures on waste treatment</t>
  </si>
  <si>
    <t>Emissions - downstream</t>
  </si>
  <si>
    <t>Additions</t>
  </si>
  <si>
    <t>Losses</t>
  </si>
  <si>
    <t>Expenditures on devices - inflow</t>
  </si>
  <si>
    <t>Emission - upstream (Leeds)</t>
  </si>
  <si>
    <t>Emissions - in use (energy use x carbon coefficient)</t>
  </si>
  <si>
    <t>Uses (stock x uses p.a)</t>
  </si>
  <si>
    <t>Identifier_PRODCOM</t>
  </si>
  <si>
    <t>Expenditures on energy in use - energy use x cost per unit of energy</t>
  </si>
  <si>
    <t>Lifespan_EoL_SD</t>
  </si>
  <si>
    <t>Lifespan_EoL_median_yr</t>
  </si>
  <si>
    <t>product_category(2)</t>
  </si>
  <si>
    <t>Lifespan_owned_until_fixed_average_yr</t>
  </si>
  <si>
    <t>Lifespan_owned_until_fixed_median_yr</t>
  </si>
  <si>
    <t>Survival function</t>
  </si>
  <si>
    <t>Some measures of central tendency can be derived from these distributions e.g. median survival time (y) is the value of y solving F(y) for 0.5 in a CDF or solving S(y) for 0.5 in a survivor function.</t>
  </si>
  <si>
    <t>Cumulative function</t>
  </si>
  <si>
    <t>Loss routing</t>
  </si>
  <si>
    <t>Carry over if inflows before 1989</t>
  </si>
  <si>
    <t>Refurbish</t>
  </si>
  <si>
    <t>Remanufacture</t>
  </si>
  <si>
    <t>Closed loop material recycling</t>
  </si>
  <si>
    <t>Open loop material recycling</t>
  </si>
  <si>
    <t>8471</t>
  </si>
  <si>
    <t>847150</t>
  </si>
  <si>
    <t>85312020</t>
  </si>
  <si>
    <t>84801590</t>
  </si>
  <si>
    <t>841830</t>
  </si>
  <si>
    <t>8508</t>
  </si>
  <si>
    <t>842219</t>
  </si>
  <si>
    <t>847960</t>
  </si>
  <si>
    <t>841671</t>
  </si>
  <si>
    <t>85258</t>
  </si>
  <si>
    <t>851631</t>
  </si>
  <si>
    <t>851830</t>
  </si>
  <si>
    <t>851822</t>
  </si>
  <si>
    <t>851821</t>
  </si>
  <si>
    <t>851640</t>
  </si>
  <si>
    <t>851671</t>
  </si>
  <si>
    <t>94052</t>
  </si>
  <si>
    <t>852560</t>
  </si>
  <si>
    <t>851672</t>
  </si>
  <si>
    <t>84431</t>
  </si>
  <si>
    <t>84501</t>
  </si>
  <si>
    <t>Scrap</t>
  </si>
  <si>
    <t>Final product</t>
  </si>
  <si>
    <t>Semi-manufactured good</t>
  </si>
  <si>
    <t>Identifier_SIC07</t>
  </si>
  <si>
    <t>27511300</t>
  </si>
  <si>
    <t>26201610</t>
  </si>
  <si>
    <t>262016</t>
  </si>
  <si>
    <t>27512450</t>
  </si>
  <si>
    <t>275124</t>
  </si>
  <si>
    <t>275121</t>
  </si>
  <si>
    <t>27512123/25</t>
  </si>
  <si>
    <t>26401100</t>
  </si>
  <si>
    <t>264011</t>
  </si>
  <si>
    <t>275123</t>
  </si>
  <si>
    <t>27512310</t>
  </si>
  <si>
    <t>282950</t>
  </si>
  <si>
    <t>28295000</t>
  </si>
  <si>
    <t>27512810</t>
  </si>
  <si>
    <t>275128</t>
  </si>
  <si>
    <t>264042</t>
  </si>
  <si>
    <t>282513</t>
  </si>
  <si>
    <t>2630</t>
  </si>
  <si>
    <t>26301</t>
  </si>
  <si>
    <t>263022</t>
  </si>
  <si>
    <t>26302200</t>
  </si>
  <si>
    <t>2620</t>
  </si>
  <si>
    <t>27512430</t>
  </si>
  <si>
    <t>26404270</t>
  </si>
  <si>
    <t>27512170</t>
  </si>
  <si>
    <t>26201300</t>
  </si>
  <si>
    <t>27512370</t>
  </si>
  <si>
    <t>282512</t>
  </si>
  <si>
    <t>28251220</t>
  </si>
  <si>
    <t>264033</t>
  </si>
  <si>
    <t>26403300</t>
  </si>
  <si>
    <t>2640</t>
  </si>
  <si>
    <t>267013</t>
  </si>
  <si>
    <t>26701300</t>
  </si>
  <si>
    <t>2670</t>
  </si>
  <si>
    <t>2825</t>
  </si>
  <si>
    <t>2751</t>
  </si>
  <si>
    <t>28251380</t>
  </si>
  <si>
    <t>262013</t>
  </si>
  <si>
    <t>275111</t>
  </si>
  <si>
    <t>27511133</t>
  </si>
  <si>
    <t>2829</t>
  </si>
  <si>
    <t>274022</t>
  </si>
  <si>
    <t>27402200</t>
  </si>
  <si>
    <t>Identifier_NACE</t>
  </si>
  <si>
    <t>Hs6Code</t>
  </si>
  <si>
    <t>Value</t>
  </si>
  <si>
    <t>sum(Value)</t>
  </si>
  <si>
    <t>sum(NetMass)</t>
  </si>
  <si>
    <t>Net Imports</t>
  </si>
  <si>
    <t>Stock and net additions and subtractions (laptop example)</t>
  </si>
  <si>
    <t>Shape specification</t>
  </si>
  <si>
    <t>Shape &lt; 1: Steadily decreasing values</t>
  </si>
  <si>
    <t>When the shape parameter equals 1, the Weibull distribution is equivalent to a two-parameter exponential distribution</t>
  </si>
  <si>
    <t>Between 1 and 2.6, the distribution is right skewed</t>
  </si>
  <si>
    <t>A Weibull distribution with a shape value of 2 is a Rayleigh distribution, which is equivalent to a Chi-square distribution with two degrees of freedom</t>
  </si>
  <si>
    <t>A shape near 3 approximates a normal distribution</t>
  </si>
  <si>
    <t>Shape &gt; 3.7: Left-skewed</t>
  </si>
  <si>
    <t>&lt; 1, the failure rate decreases over time (e.g., infant mortality failures).</t>
  </si>
  <si>
    <t>= 1, the failure rate is constant over time.</t>
  </si>
  <si>
    <t>&gt; 1, the failure rate increases over time (e.g., wear-out failures).</t>
  </si>
  <si>
    <t>We use a set of distribution types modelled on the Weibull distribution. The Weibull distribution is a continuous probability distribution that can fit an extensive range of distribution shapes including skewed data</t>
  </si>
  <si>
    <t>A 2 parameter Weibull disribution is simply a 3 parameter Weibull with the threshold/location component set to 0. The threshold parameter defines the lowest possible value in a Weibull distribution.</t>
  </si>
  <si>
    <t>Scale specification</t>
  </si>
  <si>
    <t>The scale parameter represents the variability present in the distribution. Changing the scale parameter affects how far the probability distribution stretches out. As you increase the scale, the distribution stretches further right, and the height decreases. </t>
  </si>
  <si>
    <t>The value of the scale parameter equals the 63.2 percentile in the distribution. 63.2% of the values in the distribution are less than the scale value</t>
  </si>
  <si>
    <t>Vehicle</t>
  </si>
  <si>
    <t>Oguchi and Fuse (2014)</t>
  </si>
  <si>
    <t>https://pubs.acs.org/doi/abs/10.1021/es505245q</t>
  </si>
  <si>
    <t>141411; 141413; 141421; 141423</t>
  </si>
  <si>
    <t>14141100; 14141310; 14142100; 14142300</t>
  </si>
  <si>
    <t>6105; 6106; 6205; 6206</t>
  </si>
  <si>
    <t>Identify product of interest in the lookup sheet</t>
  </si>
  <si>
    <t>Find codes corresponding to the product of interest in the lookup sheet (these have been sourced from the classification workbook and the UKTradeInfo website)</t>
  </si>
  <si>
    <t>Combine inflow data with lifespan data found in the lookup table to estimate outflows</t>
  </si>
  <si>
    <t>Use benchmark stock value from which to begin to estimate the stock based on the perpetual inventory method (s2 = s1 + i1 - o1)</t>
  </si>
  <si>
    <t>Manual workflow explanation</t>
  </si>
  <si>
    <t>The Python app integrates these functions</t>
  </si>
  <si>
    <t>Search for those codes in the relevant data source to find flow data. The trade script can be used for UK trade flows. Prodcom for domestic product. Other sources for EoL and stock (where available)</t>
  </si>
  <si>
    <t>Sourcing/estimating Weibull parameters</t>
  </si>
  <si>
    <t>Weibull parameters can be estimated from data (fitting)</t>
  </si>
  <si>
    <t>Transferred from other studies where estimated there (transfer)</t>
  </si>
  <si>
    <t>Estimated from measures of central tendency (derived)</t>
  </si>
  <si>
    <t>Probability density/hazard function</t>
  </si>
  <si>
    <t>Non-padded coat</t>
  </si>
  <si>
    <t>Non-padded jacket</t>
  </si>
  <si>
    <t>Padded jacket or coat</t>
  </si>
  <si>
    <t>Knitwear e.g. jumper, cardigan</t>
  </si>
  <si>
    <t>Shorts or cropped trousers</t>
  </si>
  <si>
    <t>Protective overalls</t>
  </si>
  <si>
    <t>Pyjamas/other comfy nightwear</t>
  </si>
  <si>
    <t>Sweatshirt, hoodie, fleece top</t>
  </si>
  <si>
    <t>Trousers e.g. chinos, suit trousers</t>
  </si>
  <si>
    <t>Jumpsuit or playsuit</t>
  </si>
  <si>
    <t>Other types of work uniform</t>
  </si>
  <si>
    <t>Shirt or blouse</t>
  </si>
  <si>
    <t>T-shirt/polo shirt/jersey top</t>
  </si>
  <si>
    <t>Leggings/exercise shorts/jogging bottoms</t>
  </si>
  <si>
    <t>Socks &amp; hosiery</t>
  </si>
  <si>
    <t>Underwear</t>
  </si>
  <si>
    <t>Bra</t>
  </si>
  <si>
    <t>Average</t>
  </si>
  <si>
    <t>https://wrap.org.uk/sites/default/files/2022-10/20220817%20Clothing%20longevity%20and%20CBMs%20receptivity%20in%20the%20UK%20Report.pdf</t>
  </si>
  <si>
    <t>Capital good</t>
  </si>
  <si>
    <t>Equipment</t>
  </si>
  <si>
    <t>Benchmark stock value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</si>
</sst>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4" formatCode="_(&quot;£&quot;* #,##0.00_);_(&quot;£&quot;* \(#,##0.00\);_(&quot;£&quot;* &quot;-&quot;??_);_(@_)"/>
    <numFmt numFmtId="43" formatCode="_(* #,##0.00_);_(* \(#,##0.00\);_(* &quot;-&quot;??_);_(@_)"/>
    <numFmt numFmtId="164" formatCode="_-* #,##0.00_-;\-* #,##0.00_-;_-* &quot;-&quot;??_-;_-@_-"/>
    <numFmt numFmtId="165" formatCode="0.00000%"/>
    <numFmt numFmtId="166" formatCode="_(* #,##0_);_(* \(#,##0\);_(* &quot;-&quot;??_);_(@_)"/>
    <numFmt numFmtId="167" formatCode="0.000"/>
    <numFmt numFmtId="168" formatCode="&quot;£&quot;#,##0.00"/>
    <numFmt numFmtId="169" formatCode="_-* #,##0_-;\-* #,##0_-;_-* &quot;-&quot;??_-;_-@_-"/>
    <numFmt numFmtId="170" formatCode="0.000000"/>
    <numFmt numFmtId="171" formatCode="_-* #,##0.000_-;\-* #,##0.000_-;_-* &quot;-&quot;??_-;_-@_-"/>
    <numFmt numFmtId="172" formatCode="0.0%"/>
  </numFmts>
  <fonts count="46">
    <font>
      <sz val="12"/>
      <color theme="1"/>
      <name val="Calibri"/>
      <family val="2"/>
      <scheme val="minor"/>
    </font>
    <font>
      <b/>
      <sz val="12"/>
      <color theme="1"/>
      <name val="Calibri"/>
      <family val="2"/>
      <scheme val="minor"/>
    </font>
    <font>
      <b/>
      <sz val="12"/>
      <color rgb="FF000000"/>
      <name val="Calibri"/>
      <family val="2"/>
      <scheme val="minor"/>
    </font>
    <font>
      <sz val="12"/>
      <color rgb="FF000000"/>
      <name val="Calibri"/>
      <family val="2"/>
      <scheme val="minor"/>
    </font>
    <font>
      <u/>
      <sz val="12"/>
      <color theme="10"/>
      <name val="Calibri"/>
      <family val="2"/>
      <scheme val="minor"/>
    </font>
    <font>
      <sz val="12"/>
      <color theme="1"/>
      <name val="Calibri"/>
      <family val="2"/>
      <scheme val="minor"/>
    </font>
    <font>
      <sz val="11"/>
      <color theme="1"/>
      <name val="Calibri"/>
      <family val="2"/>
      <scheme val="minor"/>
    </font>
    <font>
      <sz val="10"/>
      <name val="Arial"/>
      <family val="2"/>
    </font>
    <font>
      <sz val="10"/>
      <color theme="1"/>
      <name val="Arial"/>
      <family val="2"/>
    </font>
    <font>
      <b/>
      <sz val="10"/>
      <name val="Arial"/>
      <family val="2"/>
    </font>
    <font>
      <sz val="10"/>
      <color indexed="8"/>
      <name val="Arial, Helvetica, sans-serif"/>
    </font>
    <font>
      <b/>
      <sz val="11"/>
      <color rgb="FF000000"/>
      <name val="Lucida Grande"/>
      <family val="2"/>
    </font>
    <font>
      <sz val="11"/>
      <color rgb="FF000000"/>
      <name val="Lucida Grande"/>
      <family val="2"/>
    </font>
    <font>
      <sz val="8"/>
      <name val="Calibri"/>
      <family val="2"/>
      <scheme val="minor"/>
    </font>
    <font>
      <sz val="10"/>
      <color rgb="FF000000"/>
      <name val="Tahoma"/>
      <family val="2"/>
    </font>
    <font>
      <b/>
      <sz val="10"/>
      <color rgb="FF000000"/>
      <name val="Tahoma"/>
      <family val="2"/>
    </font>
    <font>
      <sz val="10"/>
      <color rgb="FF000000"/>
      <name val="Arial"/>
      <family val="2"/>
    </font>
    <font>
      <b/>
      <sz val="11"/>
      <color rgb="FF000000"/>
      <name val="Calibri"/>
      <family val="2"/>
      <charset val="1"/>
      <scheme val="minor"/>
    </font>
    <font>
      <sz val="11"/>
      <color rgb="FF000000"/>
      <name val="Calibri"/>
      <family val="2"/>
      <charset val="1"/>
      <scheme val="minor"/>
    </font>
    <font>
      <b/>
      <sz val="11"/>
      <color rgb="FF000000"/>
      <name val="Calibri"/>
      <family val="2"/>
      <charset val="1"/>
    </font>
    <font>
      <b/>
      <sz val="11"/>
      <color rgb="FF000000"/>
      <name val="Calibri"/>
      <family val="2"/>
    </font>
    <font>
      <sz val="10"/>
      <color theme="1"/>
      <name val="Calibri"/>
      <family val="2"/>
      <scheme val="minor"/>
    </font>
    <font>
      <b/>
      <i/>
      <sz val="12"/>
      <color theme="1"/>
      <name val="Calibri"/>
      <family val="2"/>
      <scheme val="minor"/>
    </font>
    <font>
      <b/>
      <i/>
      <sz val="11"/>
      <color theme="1"/>
      <name val="Calibri"/>
      <family val="2"/>
      <scheme val="minor"/>
    </font>
    <font>
      <i/>
      <sz val="10"/>
      <color theme="0" tint="-0.499984740745262"/>
      <name val="Calibri"/>
      <family val="2"/>
      <scheme val="minor"/>
    </font>
    <font>
      <b/>
      <sz val="11"/>
      <color theme="1"/>
      <name val="Calibri"/>
      <family val="2"/>
      <scheme val="minor"/>
    </font>
    <font>
      <b/>
      <i/>
      <u/>
      <sz val="10"/>
      <color theme="0" tint="-0.499984740745262"/>
      <name val="Calibri"/>
      <family val="2"/>
      <scheme val="minor"/>
    </font>
    <font>
      <b/>
      <i/>
      <sz val="11"/>
      <color theme="5" tint="-0.249977111117893"/>
      <name val="Calibri"/>
      <family val="2"/>
      <scheme val="minor"/>
    </font>
    <font>
      <b/>
      <sz val="10"/>
      <color theme="1"/>
      <name val="Arial"/>
      <family val="2"/>
    </font>
    <font>
      <b/>
      <sz val="14"/>
      <color theme="1"/>
      <name val="Calibri"/>
      <family val="2"/>
      <scheme val="minor"/>
    </font>
    <font>
      <b/>
      <i/>
      <vertAlign val="superscript"/>
      <sz val="11"/>
      <color theme="1"/>
      <name val="Calibri"/>
      <family val="2"/>
      <scheme val="minor"/>
    </font>
    <font>
      <b/>
      <sz val="11"/>
      <color theme="7" tint="-0.249977111117893"/>
      <name val="Calibri"/>
      <family val="2"/>
      <scheme val="minor"/>
    </font>
    <font>
      <sz val="11"/>
      <name val="Calibri"/>
      <family val="2"/>
      <scheme val="minor"/>
    </font>
    <font>
      <b/>
      <sz val="12"/>
      <color theme="5"/>
      <name val="Calibri"/>
      <family val="2"/>
      <scheme val="minor"/>
    </font>
    <font>
      <b/>
      <sz val="12"/>
      <name val="Calibri"/>
      <family val="2"/>
      <scheme val="minor"/>
    </font>
    <font>
      <sz val="12"/>
      <name val="Calibri"/>
      <family val="2"/>
      <scheme val="minor"/>
    </font>
    <font>
      <b/>
      <sz val="12"/>
      <color theme="5"/>
      <name val="Arial"/>
      <family val="2"/>
    </font>
    <font>
      <b/>
      <sz val="12"/>
      <color theme="1"/>
      <name val="Arial"/>
      <family val="2"/>
    </font>
    <font>
      <b/>
      <sz val="12"/>
      <color theme="7" tint="-0.249977111117893"/>
      <name val="Arial"/>
      <family val="2"/>
    </font>
    <font>
      <b/>
      <sz val="16"/>
      <color rgb="FFFF0000"/>
      <name val="Calibri"/>
      <family val="2"/>
      <scheme val="minor"/>
    </font>
    <font>
      <i/>
      <sz val="12"/>
      <color theme="1"/>
      <name val="Calibri"/>
      <family val="2"/>
      <scheme val="minor"/>
    </font>
    <font>
      <sz val="10"/>
      <color rgb="FF000000"/>
      <name val="Calibri"/>
      <family val="2"/>
    </font>
    <font>
      <sz val="12"/>
      <color rgb="FFFF0000"/>
      <name val="Calibri"/>
      <family val="2"/>
      <scheme val="minor"/>
    </font>
    <font>
      <sz val="10"/>
      <color rgb="FFFF0000"/>
      <name val="Arial"/>
      <family val="2"/>
    </font>
    <font>
      <b/>
      <sz val="10"/>
      <color rgb="FFFF0000"/>
      <name val="Arial"/>
      <family val="2"/>
    </font>
    <font>
      <sz val="12"/>
      <color theme="1"/>
      <name val="Arial"/>
      <family val="2"/>
    </font>
  </fonts>
  <fills count="17">
    <fill>
      <patternFill patternType="none"/>
    </fill>
    <fill>
      <patternFill patternType="gray125"/>
    </fill>
    <fill>
      <patternFill patternType="solid">
        <fgColor theme="0" tint="-0.14999847407452621"/>
        <bgColor theme="0" tint="-0.14999847407452621"/>
      </patternFill>
    </fill>
    <fill>
      <patternFill patternType="solid">
        <fgColor theme="9"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rgb="FFFFE6DA"/>
        <bgColor indexed="64"/>
      </patternFill>
    </fill>
    <fill>
      <patternFill patternType="solid">
        <fgColor rgb="FFFFE6DA"/>
        <bgColor theme="0" tint="-0.14999847407452621"/>
      </patternFill>
    </fill>
    <fill>
      <patternFill patternType="solid">
        <fgColor theme="9" tint="0.79998168889431442"/>
        <bgColor theme="0" tint="-0.14999847407452621"/>
      </patternFill>
    </fill>
    <fill>
      <patternFill patternType="solid">
        <fgColor theme="9" tint="0.59999389629810485"/>
        <bgColor indexed="64"/>
      </patternFill>
    </fill>
    <fill>
      <patternFill patternType="solid">
        <fgColor theme="9" tint="0.59999389629810485"/>
        <bgColor theme="0" tint="-0.14999847407452621"/>
      </patternFill>
    </fill>
    <fill>
      <patternFill patternType="solid">
        <fgColor theme="3" tint="0.79998168889431442"/>
        <bgColor indexed="64"/>
      </patternFill>
    </fill>
    <fill>
      <patternFill patternType="solid">
        <fgColor theme="3" tint="0.79998168889431442"/>
        <bgColor theme="0" tint="-0.14999847407452621"/>
      </patternFill>
    </fill>
    <fill>
      <patternFill patternType="solid">
        <fgColor rgb="FFB2B2B2"/>
        <bgColor rgb="FFBFBFBF"/>
      </patternFill>
    </fill>
    <fill>
      <patternFill patternType="solid">
        <fgColor theme="9"/>
        <bgColor indexed="64"/>
      </patternFill>
    </fill>
    <fill>
      <patternFill patternType="solid">
        <fgColor theme="0" tint="-0.14999847407452621"/>
        <bgColor indexed="64"/>
      </patternFill>
    </fill>
    <fill>
      <patternFill patternType="solid">
        <fgColor theme="6" tint="0.79998168889431442"/>
        <bgColor indexed="64"/>
      </patternFill>
    </fill>
  </fills>
  <borders count="36">
    <border>
      <left/>
      <right/>
      <top/>
      <bottom/>
      <diagonal/>
    </border>
    <border>
      <left/>
      <right/>
      <top/>
      <bottom style="thin">
        <color theme="1"/>
      </bottom>
      <diagonal/>
    </border>
    <border>
      <left style="thin">
        <color indexed="64"/>
      </left>
      <right style="thin">
        <color indexed="64"/>
      </right>
      <top style="thin">
        <color indexed="64"/>
      </top>
      <bottom style="thin">
        <color indexed="64"/>
      </bottom>
      <diagonal/>
    </border>
    <border>
      <left/>
      <right/>
      <top style="thin">
        <color theme="1"/>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hair">
        <color indexed="64"/>
      </left>
      <right style="hair">
        <color indexed="64"/>
      </right>
      <top style="hair">
        <color indexed="64"/>
      </top>
      <bottom style="hair">
        <color indexed="64"/>
      </bottom>
      <diagonal/>
    </border>
    <border>
      <left/>
      <right/>
      <top/>
      <bottom style="thin">
        <color rgb="FF000000"/>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style="medium">
        <color indexed="64"/>
      </bottom>
      <diagonal/>
    </border>
    <border>
      <left style="medium">
        <color indexed="64"/>
      </left>
      <right/>
      <top/>
      <bottom style="medium">
        <color indexed="64"/>
      </bottom>
      <diagonal/>
    </border>
    <border>
      <left style="medium">
        <color indexed="64"/>
      </left>
      <right style="medium">
        <color indexed="64"/>
      </right>
      <top style="medium">
        <color indexed="64"/>
      </top>
      <bottom style="medium">
        <color indexed="64"/>
      </bottom>
      <diagonal/>
    </border>
    <border>
      <left style="hair">
        <color indexed="64"/>
      </left>
      <right/>
      <top style="hair">
        <color indexed="64"/>
      </top>
      <bottom style="hair">
        <color indexed="64"/>
      </bottom>
      <diagonal/>
    </border>
    <border>
      <left style="hair">
        <color indexed="64"/>
      </left>
      <right style="hair">
        <color indexed="64"/>
      </right>
      <top style="hair">
        <color indexed="64"/>
      </top>
      <bottom/>
      <diagonal/>
    </border>
    <border>
      <left style="hair">
        <color indexed="64"/>
      </left>
      <right/>
      <top style="hair">
        <color indexed="64"/>
      </top>
      <bottom/>
      <diagonal/>
    </border>
    <border>
      <left/>
      <right style="hair">
        <color indexed="64"/>
      </right>
      <top style="hair">
        <color indexed="64"/>
      </top>
      <bottom style="hair">
        <color indexed="64"/>
      </bottom>
      <diagonal/>
    </border>
    <border>
      <left/>
      <right style="hair">
        <color indexed="64"/>
      </right>
      <top style="hair">
        <color indexed="64"/>
      </top>
      <bottom/>
      <diagonal/>
    </border>
  </borders>
  <cellStyleXfs count="7">
    <xf numFmtId="0" fontId="0" fillId="0" borderId="0"/>
    <xf numFmtId="0" fontId="4" fillId="0" borderId="0" applyNumberFormat="0" applyFill="0" applyBorder="0" applyAlignment="0" applyProtection="0"/>
    <xf numFmtId="9" fontId="5" fillId="0" borderId="0" applyFont="0" applyFill="0" applyBorder="0" applyAlignment="0" applyProtection="0"/>
    <xf numFmtId="43" fontId="5" fillId="0" borderId="0" applyFont="0" applyFill="0" applyBorder="0" applyAlignment="0" applyProtection="0"/>
    <xf numFmtId="0" fontId="6" fillId="0" borderId="0"/>
    <xf numFmtId="44" fontId="5" fillId="0" borderId="0" applyFont="0" applyFill="0" applyBorder="0" applyAlignment="0" applyProtection="0"/>
    <xf numFmtId="0" fontId="16" fillId="0" borderId="0" applyNumberFormat="0" applyFont="0" applyBorder="0" applyProtection="0"/>
  </cellStyleXfs>
  <cellXfs count="240">
    <xf numFmtId="0" fontId="0" fillId="0" borderId="0" xfId="0"/>
    <xf numFmtId="0" fontId="1" fillId="0" borderId="0" xfId="0" applyFont="1"/>
    <xf numFmtId="0" fontId="3" fillId="0" borderId="0" xfId="0" applyFont="1"/>
    <xf numFmtId="0" fontId="3" fillId="2" borderId="0" xfId="0" applyFont="1" applyFill="1"/>
    <xf numFmtId="0" fontId="2" fillId="0" borderId="1" xfId="0" applyFont="1" applyBorder="1"/>
    <xf numFmtId="9" fontId="0" fillId="0" borderId="0" xfId="2" applyFont="1"/>
    <xf numFmtId="9" fontId="0" fillId="0" borderId="0" xfId="0" applyNumberFormat="1"/>
    <xf numFmtId="0" fontId="1" fillId="0" borderId="2" xfId="0" applyFont="1" applyBorder="1"/>
    <xf numFmtId="0" fontId="0" fillId="0" borderId="2" xfId="0" applyBorder="1"/>
    <xf numFmtId="9" fontId="0" fillId="0" borderId="2" xfId="2" applyFont="1" applyBorder="1"/>
    <xf numFmtId="0" fontId="1" fillId="3" borderId="2" xfId="0" applyFont="1" applyFill="1" applyBorder="1"/>
    <xf numFmtId="0" fontId="0" fillId="3" borderId="2" xfId="0" applyFill="1" applyBorder="1"/>
    <xf numFmtId="0" fontId="1" fillId="5" borderId="2" xfId="0" applyFont="1" applyFill="1" applyBorder="1"/>
    <xf numFmtId="0" fontId="0" fillId="2" borderId="0" xfId="0" applyFill="1"/>
    <xf numFmtId="0" fontId="0" fillId="2" borderId="1" xfId="0" applyFill="1" applyBorder="1"/>
    <xf numFmtId="10" fontId="0" fillId="0" borderId="0" xfId="0" applyNumberFormat="1"/>
    <xf numFmtId="0" fontId="1" fillId="0" borderId="3" xfId="0" applyFont="1" applyBorder="1"/>
    <xf numFmtId="0" fontId="2" fillId="0" borderId="3" xfId="0" applyFont="1" applyBorder="1"/>
    <xf numFmtId="0" fontId="0" fillId="2" borderId="3" xfId="0" applyFill="1" applyBorder="1"/>
    <xf numFmtId="0" fontId="3" fillId="2" borderId="3" xfId="0" applyFont="1" applyFill="1" applyBorder="1"/>
    <xf numFmtId="0" fontId="4" fillId="0" borderId="0" xfId="1"/>
    <xf numFmtId="0" fontId="4" fillId="2" borderId="0" xfId="1" applyFill="1"/>
    <xf numFmtId="165" fontId="0" fillId="0" borderId="0" xfId="2" applyNumberFormat="1" applyFont="1"/>
    <xf numFmtId="0" fontId="2" fillId="6" borderId="8" xfId="0" applyFont="1" applyFill="1" applyBorder="1"/>
    <xf numFmtId="49" fontId="2" fillId="6" borderId="8" xfId="0" applyNumberFormat="1" applyFont="1" applyFill="1" applyBorder="1"/>
    <xf numFmtId="49" fontId="3" fillId="7" borderId="8" xfId="0" applyNumberFormat="1" applyFont="1" applyFill="1" applyBorder="1"/>
    <xf numFmtId="49" fontId="3" fillId="6" borderId="8" xfId="0" applyNumberFormat="1" applyFont="1" applyFill="1" applyBorder="1"/>
    <xf numFmtId="49" fontId="0" fillId="6" borderId="8" xfId="0" applyNumberFormat="1" applyFill="1" applyBorder="1"/>
    <xf numFmtId="49" fontId="3" fillId="6" borderId="8" xfId="0" applyNumberFormat="1" applyFont="1" applyFill="1" applyBorder="1" applyAlignment="1">
      <alignment horizontal="left"/>
    </xf>
    <xf numFmtId="49" fontId="0" fillId="7" borderId="8" xfId="0" applyNumberFormat="1" applyFill="1" applyBorder="1"/>
    <xf numFmtId="0" fontId="0" fillId="6" borderId="8" xfId="0" applyFill="1" applyBorder="1"/>
    <xf numFmtId="0" fontId="2" fillId="3" borderId="8" xfId="0" applyFont="1" applyFill="1" applyBorder="1"/>
    <xf numFmtId="0" fontId="3" fillId="8" borderId="8" xfId="0" applyFont="1" applyFill="1" applyBorder="1"/>
    <xf numFmtId="0" fontId="3" fillId="3" borderId="8" xfId="0" applyFont="1" applyFill="1" applyBorder="1"/>
    <xf numFmtId="0" fontId="0" fillId="8" borderId="8" xfId="0" applyFill="1" applyBorder="1"/>
    <xf numFmtId="0" fontId="0" fillId="3" borderId="8" xfId="0" applyFill="1" applyBorder="1"/>
    <xf numFmtId="0" fontId="2" fillId="9" borderId="8" xfId="0" applyFont="1" applyFill="1" applyBorder="1"/>
    <xf numFmtId="0" fontId="3" fillId="10" borderId="8" xfId="0" applyFont="1" applyFill="1" applyBorder="1"/>
    <xf numFmtId="0" fontId="3" fillId="9" borderId="8" xfId="0" applyFont="1" applyFill="1" applyBorder="1"/>
    <xf numFmtId="0" fontId="0" fillId="10" borderId="8" xfId="0" applyFill="1" applyBorder="1"/>
    <xf numFmtId="0" fontId="0" fillId="9" borderId="8" xfId="0" applyFill="1" applyBorder="1"/>
    <xf numFmtId="0" fontId="2" fillId="11" borderId="8" xfId="0" applyFont="1" applyFill="1" applyBorder="1"/>
    <xf numFmtId="0" fontId="3" fillId="12" borderId="8" xfId="0" applyFont="1" applyFill="1" applyBorder="1"/>
    <xf numFmtId="0" fontId="3" fillId="11" borderId="8" xfId="0" applyFont="1" applyFill="1" applyBorder="1"/>
    <xf numFmtId="0" fontId="0" fillId="12" borderId="8" xfId="0" applyFill="1" applyBorder="1"/>
    <xf numFmtId="0" fontId="0" fillId="11" borderId="8" xfId="0" applyFill="1" applyBorder="1"/>
    <xf numFmtId="1" fontId="0" fillId="0" borderId="9" xfId="6" applyNumberFormat="1" applyFont="1" applyBorder="1" applyAlignment="1">
      <alignment wrapText="1"/>
    </xf>
    <xf numFmtId="3" fontId="0" fillId="0" borderId="9" xfId="6" applyNumberFormat="1" applyFont="1" applyBorder="1" applyAlignment="1">
      <alignment horizontal="right" wrapText="1"/>
    </xf>
    <xf numFmtId="1" fontId="0" fillId="0" borderId="0" xfId="6" applyNumberFormat="1" applyFont="1"/>
    <xf numFmtId="1" fontId="0" fillId="0" borderId="0" xfId="6" applyNumberFormat="1" applyFont="1" applyAlignment="1">
      <alignment horizontal="left"/>
    </xf>
    <xf numFmtId="166" fontId="0" fillId="0" borderId="0" xfId="3" applyNumberFormat="1" applyFont="1"/>
    <xf numFmtId="2" fontId="0" fillId="0" borderId="0" xfId="0" applyNumberFormat="1"/>
    <xf numFmtId="9" fontId="0" fillId="0" borderId="0" xfId="2" applyFont="1" applyBorder="1"/>
    <xf numFmtId="166" fontId="0" fillId="5" borderId="2" xfId="3" applyNumberFormat="1" applyFont="1" applyFill="1" applyBorder="1"/>
    <xf numFmtId="0" fontId="17" fillId="0" borderId="0" xfId="0" applyFont="1"/>
    <xf numFmtId="0" fontId="18" fillId="0" borderId="0" xfId="0" applyFont="1"/>
    <xf numFmtId="0" fontId="17" fillId="13" borderId="2" xfId="0" applyFont="1" applyFill="1" applyBorder="1"/>
    <xf numFmtId="0" fontId="17" fillId="13" borderId="4" xfId="0" applyFont="1" applyFill="1" applyBorder="1"/>
    <xf numFmtId="0" fontId="18" fillId="0" borderId="6" xfId="0" applyFont="1" applyBorder="1"/>
    <xf numFmtId="167" fontId="18" fillId="0" borderId="5" xfId="0" applyNumberFormat="1" applyFont="1" applyBorder="1"/>
    <xf numFmtId="3" fontId="0" fillId="0" borderId="2" xfId="0" applyNumberFormat="1" applyBorder="1"/>
    <xf numFmtId="0" fontId="19" fillId="13" borderId="2" xfId="0" applyFont="1" applyFill="1" applyBorder="1"/>
    <xf numFmtId="0" fontId="0" fillId="0" borderId="7" xfId="0" applyBorder="1"/>
    <xf numFmtId="0" fontId="20" fillId="0" borderId="2" xfId="0" applyFont="1" applyBorder="1"/>
    <xf numFmtId="3" fontId="20" fillId="0" borderId="2" xfId="0" applyNumberFormat="1" applyFont="1" applyBorder="1"/>
    <xf numFmtId="3" fontId="20" fillId="14" borderId="2" xfId="0" applyNumberFormat="1" applyFont="1" applyFill="1" applyBorder="1"/>
    <xf numFmtId="0" fontId="21" fillId="0" borderId="0" xfId="0" applyFont="1"/>
    <xf numFmtId="0" fontId="22" fillId="0" borderId="0" xfId="0" applyFont="1" applyAlignment="1">
      <alignment horizontal="center" vertical="center"/>
    </xf>
    <xf numFmtId="0" fontId="22" fillId="0" borderId="0" xfId="0" applyFont="1" applyAlignment="1">
      <alignment vertical="center"/>
    </xf>
    <xf numFmtId="0" fontId="23" fillId="0" borderId="0" xfId="0" applyFont="1" applyAlignment="1">
      <alignment vertical="center" wrapText="1"/>
    </xf>
    <xf numFmtId="0" fontId="24" fillId="0" borderId="0" xfId="0" applyFont="1"/>
    <xf numFmtId="0" fontId="21" fillId="15" borderId="0" xfId="0" applyFont="1" applyFill="1"/>
    <xf numFmtId="0" fontId="26" fillId="0" borderId="12" xfId="0" applyFont="1" applyBorder="1" applyAlignment="1">
      <alignment horizontal="left"/>
    </xf>
    <xf numFmtId="0" fontId="24" fillId="0" borderId="13" xfId="0" applyFont="1" applyBorder="1"/>
    <xf numFmtId="0" fontId="24" fillId="0" borderId="14" xfId="0" applyFont="1" applyBorder="1" applyAlignment="1">
      <alignment horizontal="right"/>
    </xf>
    <xf numFmtId="0" fontId="25" fillId="0" borderId="15" xfId="0" applyFont="1" applyBorder="1"/>
    <xf numFmtId="168" fontId="27" fillId="0" borderId="16" xfId="0" applyNumberFormat="1" applyFont="1" applyBorder="1"/>
    <xf numFmtId="0" fontId="24" fillId="0" borderId="17" xfId="0" applyFont="1" applyBorder="1"/>
    <xf numFmtId="0" fontId="24" fillId="0" borderId="18" xfId="0" applyFont="1" applyBorder="1" applyAlignment="1">
      <alignment horizontal="right"/>
    </xf>
    <xf numFmtId="0" fontId="25" fillId="0" borderId="19" xfId="0" applyFont="1" applyBorder="1"/>
    <xf numFmtId="168" fontId="27" fillId="0" borderId="20" xfId="0" applyNumberFormat="1" applyFont="1" applyBorder="1"/>
    <xf numFmtId="168" fontId="0" fillId="0" borderId="0" xfId="0" applyNumberFormat="1"/>
    <xf numFmtId="0" fontId="28" fillId="4" borderId="21" xfId="0" applyFont="1" applyFill="1" applyBorder="1" applyAlignment="1">
      <alignment horizontal="right"/>
    </xf>
    <xf numFmtId="169" fontId="0" fillId="4" borderId="13" xfId="0" applyNumberFormat="1" applyFill="1" applyBorder="1"/>
    <xf numFmtId="9" fontId="0" fillId="4" borderId="13" xfId="2" applyFont="1" applyFill="1" applyBorder="1"/>
    <xf numFmtId="0" fontId="28" fillId="4" borderId="14" xfId="0" applyFont="1" applyFill="1" applyBorder="1"/>
    <xf numFmtId="0" fontId="6" fillId="0" borderId="20" xfId="0" applyFont="1" applyBorder="1"/>
    <xf numFmtId="0" fontId="28" fillId="3" borderId="22" xfId="0" applyFont="1" applyFill="1" applyBorder="1" applyAlignment="1">
      <alignment horizontal="right"/>
    </xf>
    <xf numFmtId="169" fontId="0" fillId="3" borderId="0" xfId="0" applyNumberFormat="1" applyFill="1"/>
    <xf numFmtId="9" fontId="0" fillId="3" borderId="0" xfId="2" applyFont="1" applyFill="1" applyBorder="1"/>
    <xf numFmtId="0" fontId="28" fillId="3" borderId="18" xfId="0" applyFont="1" applyFill="1" applyBorder="1"/>
    <xf numFmtId="0" fontId="28" fillId="16" borderId="22" xfId="0" applyFont="1" applyFill="1" applyBorder="1" applyAlignment="1">
      <alignment horizontal="right"/>
    </xf>
    <xf numFmtId="169" fontId="0" fillId="16" borderId="0" xfId="0" applyNumberFormat="1" applyFill="1"/>
    <xf numFmtId="9" fontId="0" fillId="16" borderId="0" xfId="2" applyFont="1" applyFill="1" applyBorder="1"/>
    <xf numFmtId="0" fontId="28" fillId="16" borderId="18" xfId="0" applyFont="1" applyFill="1" applyBorder="1"/>
    <xf numFmtId="0" fontId="28" fillId="0" borderId="23" xfId="0" applyFont="1" applyBorder="1" applyAlignment="1">
      <alignment horizontal="right"/>
    </xf>
    <xf numFmtId="169" fontId="0" fillId="0" borderId="24" xfId="0" applyNumberFormat="1" applyBorder="1"/>
    <xf numFmtId="9" fontId="0" fillId="0" borderId="24" xfId="2" applyFont="1" applyFill="1" applyBorder="1"/>
    <xf numFmtId="0" fontId="28" fillId="0" borderId="25" xfId="0" applyFont="1" applyBorder="1"/>
    <xf numFmtId="0" fontId="25" fillId="0" borderId="26" xfId="0" applyFont="1" applyBorder="1"/>
    <xf numFmtId="170" fontId="6" fillId="0" borderId="27" xfId="0" applyNumberFormat="1" applyFont="1" applyBorder="1"/>
    <xf numFmtId="169" fontId="0" fillId="0" borderId="10" xfId="0" applyNumberFormat="1" applyBorder="1"/>
    <xf numFmtId="9" fontId="0" fillId="0" borderId="28" xfId="0" applyNumberFormat="1" applyBorder="1"/>
    <xf numFmtId="0" fontId="28" fillId="0" borderId="11" xfId="0" applyFont="1" applyBorder="1"/>
    <xf numFmtId="0" fontId="24" fillId="0" borderId="29" xfId="0" applyFont="1" applyBorder="1"/>
    <xf numFmtId="0" fontId="24" fillId="0" borderId="24" xfId="0" applyFont="1" applyBorder="1"/>
    <xf numFmtId="0" fontId="24" fillId="0" borderId="25" xfId="0" applyFont="1" applyBorder="1" applyAlignment="1">
      <alignment horizontal="right"/>
    </xf>
    <xf numFmtId="0" fontId="23" fillId="15" borderId="10" xfId="0" applyFont="1" applyFill="1" applyBorder="1" applyAlignment="1">
      <alignment horizontal="center" wrapText="1"/>
    </xf>
    <xf numFmtId="0" fontId="23" fillId="0" borderId="28" xfId="0" applyFont="1" applyBorder="1" applyAlignment="1">
      <alignment horizontal="center" wrapText="1"/>
    </xf>
    <xf numFmtId="0" fontId="23" fillId="15" borderId="28" xfId="0" applyFont="1" applyFill="1" applyBorder="1" applyAlignment="1">
      <alignment horizontal="center" wrapText="1"/>
    </xf>
    <xf numFmtId="0" fontId="23" fillId="0" borderId="10" xfId="0" applyFont="1" applyBorder="1" applyAlignment="1">
      <alignment horizontal="center" wrapText="1"/>
    </xf>
    <xf numFmtId="0" fontId="23" fillId="0" borderId="11" xfId="0" applyFont="1" applyBorder="1" applyAlignment="1">
      <alignment horizontal="center" wrapText="1"/>
    </xf>
    <xf numFmtId="0" fontId="25" fillId="0" borderId="22" xfId="0" applyFont="1" applyBorder="1"/>
    <xf numFmtId="169" fontId="6" fillId="15" borderId="0" xfId="3" applyNumberFormat="1" applyFont="1" applyFill="1" applyBorder="1"/>
    <xf numFmtId="171" fontId="6" fillId="0" borderId="0" xfId="3" applyNumberFormat="1" applyFont="1" applyFill="1" applyBorder="1"/>
    <xf numFmtId="172" fontId="6" fillId="15" borderId="0" xfId="2" applyNumberFormat="1" applyFont="1" applyFill="1" applyBorder="1"/>
    <xf numFmtId="169" fontId="6" fillId="0" borderId="0" xfId="0" applyNumberFormat="1" applyFont="1"/>
    <xf numFmtId="1" fontId="6" fillId="15" borderId="17" xfId="0" applyNumberFormat="1" applyFont="1" applyFill="1" applyBorder="1"/>
    <xf numFmtId="164" fontId="6" fillId="0" borderId="0" xfId="0" applyNumberFormat="1" applyFont="1"/>
    <xf numFmtId="172" fontId="31" fillId="0" borderId="0" xfId="2" applyNumberFormat="1" applyFont="1" applyFill="1" applyBorder="1" applyAlignment="1">
      <alignment horizontal="center"/>
    </xf>
    <xf numFmtId="168" fontId="32" fillId="0" borderId="0" xfId="0" applyNumberFormat="1" applyFont="1"/>
    <xf numFmtId="168" fontId="33" fillId="0" borderId="18" xfId="0" applyNumberFormat="1" applyFont="1" applyBorder="1"/>
    <xf numFmtId="0" fontId="34" fillId="16" borderId="17" xfId="5" applyNumberFormat="1" applyFont="1" applyFill="1" applyBorder="1" applyAlignment="1">
      <alignment horizontal="center"/>
    </xf>
    <xf numFmtId="172" fontId="35" fillId="16" borderId="0" xfId="2" applyNumberFormat="1" applyFont="1" applyFill="1" applyBorder="1" applyAlignment="1">
      <alignment horizontal="center"/>
    </xf>
    <xf numFmtId="1" fontId="0" fillId="16" borderId="18" xfId="2" applyNumberFormat="1" applyFont="1" applyFill="1" applyBorder="1" applyAlignment="1">
      <alignment horizontal="center" vertical="center"/>
    </xf>
    <xf numFmtId="9" fontId="31" fillId="0" borderId="0" xfId="2" applyFont="1" applyFill="1" applyBorder="1" applyAlignment="1">
      <alignment horizontal="center" vertical="center"/>
    </xf>
    <xf numFmtId="168" fontId="36" fillId="0" borderId="18" xfId="0" applyNumberFormat="1" applyFont="1" applyBorder="1"/>
    <xf numFmtId="0" fontId="34" fillId="4" borderId="17" xfId="5" applyNumberFormat="1" applyFont="1" applyFill="1" applyBorder="1" applyAlignment="1">
      <alignment horizontal="center"/>
    </xf>
    <xf numFmtId="172" fontId="35" fillId="4" borderId="0" xfId="2" applyNumberFormat="1" applyFont="1" applyFill="1" applyBorder="1" applyAlignment="1">
      <alignment horizontal="center"/>
    </xf>
    <xf numFmtId="1" fontId="0" fillId="4" borderId="18" xfId="2" applyNumberFormat="1" applyFont="1" applyFill="1" applyBorder="1" applyAlignment="1">
      <alignment horizontal="center" vertical="center"/>
    </xf>
    <xf numFmtId="0" fontId="34" fillId="0" borderId="17" xfId="5" applyNumberFormat="1" applyFont="1" applyBorder="1" applyAlignment="1">
      <alignment horizontal="center"/>
    </xf>
    <xf numFmtId="172" fontId="35" fillId="0" borderId="0" xfId="2" applyNumberFormat="1" applyFont="1" applyBorder="1" applyAlignment="1">
      <alignment horizontal="center"/>
    </xf>
    <xf numFmtId="1" fontId="0" fillId="0" borderId="18" xfId="2" applyNumberFormat="1" applyFont="1" applyBorder="1" applyAlignment="1">
      <alignment horizontal="center" vertical="center"/>
    </xf>
    <xf numFmtId="0" fontId="34" fillId="3" borderId="17" xfId="5" applyNumberFormat="1" applyFont="1" applyFill="1" applyBorder="1" applyAlignment="1">
      <alignment horizontal="center"/>
    </xf>
    <xf numFmtId="172" fontId="35" fillId="3" borderId="0" xfId="2" applyNumberFormat="1" applyFont="1" applyFill="1" applyBorder="1" applyAlignment="1">
      <alignment horizontal="center"/>
    </xf>
    <xf numFmtId="1" fontId="0" fillId="3" borderId="18" xfId="2" applyNumberFormat="1" applyFont="1" applyFill="1" applyBorder="1" applyAlignment="1">
      <alignment horizontal="center" vertical="center"/>
    </xf>
    <xf numFmtId="0" fontId="1" fillId="0" borderId="30" xfId="0" applyFont="1" applyBorder="1"/>
    <xf numFmtId="169" fontId="1" fillId="15" borderId="28" xfId="3" applyNumberFormat="1" applyFont="1" applyFill="1" applyBorder="1"/>
    <xf numFmtId="169" fontId="1" fillId="0" borderId="28" xfId="3" applyNumberFormat="1" applyFont="1" applyFill="1" applyBorder="1"/>
    <xf numFmtId="172" fontId="1" fillId="15" borderId="28" xfId="0" applyNumberFormat="1" applyFont="1" applyFill="1" applyBorder="1"/>
    <xf numFmtId="169" fontId="37" fillId="0" borderId="28" xfId="0" applyNumberFormat="1" applyFont="1" applyBorder="1"/>
    <xf numFmtId="169" fontId="1" fillId="15" borderId="10" xfId="3" applyNumberFormat="1" applyFont="1" applyFill="1" applyBorder="1"/>
    <xf numFmtId="164" fontId="1" fillId="0" borderId="28" xfId="0" applyNumberFormat="1" applyFont="1" applyBorder="1"/>
    <xf numFmtId="172" fontId="1" fillId="0" borderId="28" xfId="0" applyNumberFormat="1" applyFont="1" applyBorder="1" applyAlignment="1">
      <alignment horizontal="center"/>
    </xf>
    <xf numFmtId="168" fontId="37" fillId="0" borderId="28" xfId="0" applyNumberFormat="1" applyFont="1" applyBorder="1"/>
    <xf numFmtId="0" fontId="37" fillId="0" borderId="28" xfId="0" applyFont="1" applyBorder="1"/>
    <xf numFmtId="0" fontId="37" fillId="0" borderId="10" xfId="0" applyFont="1" applyBorder="1"/>
    <xf numFmtId="172" fontId="37" fillId="0" borderId="28" xfId="0" applyNumberFormat="1" applyFont="1" applyBorder="1"/>
    <xf numFmtId="0" fontId="37" fillId="0" borderId="11" xfId="0" applyFont="1" applyBorder="1" applyAlignment="1">
      <alignment horizontal="center" vertical="center"/>
    </xf>
    <xf numFmtId="9" fontId="38" fillId="0" borderId="28" xfId="2" applyFont="1" applyFill="1" applyBorder="1" applyAlignment="1">
      <alignment horizontal="center" vertical="center"/>
    </xf>
    <xf numFmtId="168" fontId="37" fillId="0" borderId="11" xfId="0" applyNumberFormat="1" applyFont="1" applyBorder="1"/>
    <xf numFmtId="1" fontId="0" fillId="4" borderId="2" xfId="0" applyNumberFormat="1" applyFill="1" applyBorder="1"/>
    <xf numFmtId="166" fontId="0" fillId="0" borderId="2" xfId="0" applyNumberFormat="1" applyBorder="1"/>
    <xf numFmtId="2" fontId="0" fillId="0" borderId="2" xfId="0" applyNumberFormat="1" applyBorder="1"/>
    <xf numFmtId="0" fontId="39" fillId="0" borderId="0" xfId="0" applyFont="1"/>
    <xf numFmtId="0" fontId="40" fillId="0" borderId="2" xfId="0" applyFont="1" applyBorder="1"/>
    <xf numFmtId="0" fontId="40" fillId="0" borderId="0" xfId="0" applyFont="1"/>
    <xf numFmtId="0" fontId="9" fillId="0" borderId="0" xfId="4" applyFont="1" applyAlignment="1">
      <alignment horizontal="left"/>
    </xf>
    <xf numFmtId="0" fontId="8" fillId="0" borderId="0" xfId="4" applyFont="1"/>
    <xf numFmtId="43" fontId="0" fillId="0" borderId="0" xfId="0" applyNumberFormat="1"/>
    <xf numFmtId="0" fontId="7" fillId="0" borderId="0" xfId="4" applyFont="1" applyAlignment="1">
      <alignment horizontal="left"/>
    </xf>
    <xf numFmtId="1" fontId="7" fillId="0" borderId="0" xfId="4" applyNumberFormat="1" applyFont="1" applyAlignment="1">
      <alignment horizontal="right" wrapText="1"/>
    </xf>
    <xf numFmtId="43" fontId="0" fillId="0" borderId="0" xfId="3" applyFont="1" applyFill="1" applyBorder="1"/>
    <xf numFmtId="43" fontId="7" fillId="0" borderId="0" xfId="3" applyFont="1" applyFill="1" applyBorder="1" applyAlignment="1">
      <alignment horizontal="right" wrapText="1"/>
    </xf>
    <xf numFmtId="0" fontId="6" fillId="0" borderId="0" xfId="0" applyFont="1"/>
    <xf numFmtId="2" fontId="6" fillId="0" borderId="0" xfId="0" applyNumberFormat="1" applyFont="1"/>
    <xf numFmtId="0" fontId="11" fillId="0" borderId="0" xfId="0" applyFont="1"/>
    <xf numFmtId="1" fontId="10" fillId="0" borderId="0" xfId="0" applyNumberFormat="1" applyFont="1" applyAlignment="1">
      <alignment horizontal="right" wrapText="1"/>
    </xf>
    <xf numFmtId="0" fontId="12" fillId="0" borderId="0" xfId="0" applyFont="1"/>
    <xf numFmtId="1" fontId="10" fillId="0" borderId="0" xfId="3" applyNumberFormat="1" applyFont="1" applyFill="1" applyBorder="1" applyAlignment="1">
      <alignment horizontal="right" wrapText="1"/>
    </xf>
    <xf numFmtId="43" fontId="10" fillId="0" borderId="0" xfId="3" applyFont="1" applyFill="1" applyBorder="1" applyAlignment="1">
      <alignment horizontal="right" wrapText="1"/>
    </xf>
    <xf numFmtId="49" fontId="7" fillId="0" borderId="0" xfId="4" applyNumberFormat="1" applyFont="1" applyAlignment="1">
      <alignment wrapText="1"/>
    </xf>
    <xf numFmtId="0" fontId="9" fillId="0" borderId="0" xfId="4" applyFont="1"/>
    <xf numFmtId="0" fontId="28" fillId="0" borderId="0" xfId="4" applyFont="1"/>
    <xf numFmtId="43" fontId="1" fillId="0" borderId="0" xfId="0" applyNumberFormat="1" applyFont="1"/>
    <xf numFmtId="2" fontId="9" fillId="0" borderId="0" xfId="4" applyNumberFormat="1" applyFont="1" applyAlignment="1">
      <alignment horizontal="left"/>
    </xf>
    <xf numFmtId="0" fontId="9" fillId="0" borderId="0" xfId="4" applyFont="1" applyAlignment="1">
      <alignment horizontal="right" wrapText="1"/>
    </xf>
    <xf numFmtId="49" fontId="43" fillId="0" borderId="0" xfId="4" applyNumberFormat="1" applyFont="1" applyAlignment="1">
      <alignment wrapText="1"/>
    </xf>
    <xf numFmtId="0" fontId="43" fillId="0" borderId="0" xfId="4" applyFont="1"/>
    <xf numFmtId="0" fontId="43" fillId="0" borderId="0" xfId="4" applyFont="1" applyAlignment="1">
      <alignment horizontal="left"/>
    </xf>
    <xf numFmtId="0" fontId="44" fillId="0" borderId="0" xfId="4" applyFont="1" applyAlignment="1">
      <alignment horizontal="right" wrapText="1"/>
    </xf>
    <xf numFmtId="166" fontId="42" fillId="0" borderId="0" xfId="3" applyNumberFormat="1" applyFont="1"/>
    <xf numFmtId="0" fontId="2" fillId="0" borderId="0" xfId="0" applyFont="1"/>
    <xf numFmtId="0" fontId="42" fillId="2" borderId="0" xfId="0" applyFont="1" applyFill="1"/>
    <xf numFmtId="0" fontId="42" fillId="0" borderId="1" xfId="0" applyFont="1" applyBorder="1"/>
    <xf numFmtId="166" fontId="3" fillId="0" borderId="0" xfId="3" applyNumberFormat="1" applyFont="1"/>
    <xf numFmtId="166" fontId="3" fillId="2" borderId="0" xfId="3" applyNumberFormat="1" applyFont="1" applyFill="1"/>
    <xf numFmtId="166" fontId="3" fillId="0" borderId="0" xfId="3" applyNumberFormat="1" applyFont="1" applyFill="1"/>
    <xf numFmtId="166" fontId="42" fillId="0" borderId="0" xfId="3" applyNumberFormat="1" applyFont="1" applyFill="1"/>
    <xf numFmtId="166" fontId="42" fillId="0" borderId="1" xfId="3" applyNumberFormat="1" applyFont="1" applyFill="1" applyBorder="1"/>
    <xf numFmtId="0" fontId="45" fillId="0" borderId="0" xfId="0" applyFont="1"/>
    <xf numFmtId="166" fontId="0" fillId="4" borderId="2" xfId="3" applyNumberFormat="1" applyFont="1" applyFill="1" applyBorder="1"/>
    <xf numFmtId="43" fontId="3" fillId="2" borderId="0" xfId="3" applyFont="1" applyFill="1"/>
    <xf numFmtId="43" fontId="3" fillId="0" borderId="0" xfId="3" applyFont="1" applyFill="1"/>
    <xf numFmtId="1" fontId="0" fillId="0" borderId="2" xfId="0" applyNumberFormat="1" applyBorder="1"/>
    <xf numFmtId="0" fontId="4" fillId="2" borderId="0" xfId="1" applyFill="1" applyBorder="1"/>
    <xf numFmtId="49" fontId="0" fillId="7" borderId="31" xfId="0" applyNumberFormat="1" applyFill="1" applyBorder="1"/>
    <xf numFmtId="0" fontId="0" fillId="8" borderId="31" xfId="0" applyFill="1" applyBorder="1"/>
    <xf numFmtId="0" fontId="0" fillId="10" borderId="31" xfId="0" applyFill="1" applyBorder="1"/>
    <xf numFmtId="49" fontId="0" fillId="7" borderId="32" xfId="0" applyNumberFormat="1" applyFill="1" applyBorder="1"/>
    <xf numFmtId="49" fontId="0" fillId="7" borderId="33" xfId="0" applyNumberFormat="1" applyFill="1" applyBorder="1"/>
    <xf numFmtId="0" fontId="0" fillId="8" borderId="32" xfId="0" applyFill="1" applyBorder="1"/>
    <xf numFmtId="0" fontId="0" fillId="8" borderId="33" xfId="0" applyFill="1" applyBorder="1"/>
    <xf numFmtId="0" fontId="0" fillId="10" borderId="32" xfId="0" applyFill="1" applyBorder="1"/>
    <xf numFmtId="0" fontId="0" fillId="10" borderId="33" xfId="0" applyFill="1" applyBorder="1"/>
    <xf numFmtId="0" fontId="0" fillId="12" borderId="32" xfId="0" applyFill="1" applyBorder="1"/>
    <xf numFmtId="49" fontId="0" fillId="7" borderId="34" xfId="0" applyNumberFormat="1" applyFill="1" applyBorder="1"/>
    <xf numFmtId="49" fontId="3" fillId="6" borderId="34" xfId="0" applyNumberFormat="1" applyFont="1" applyFill="1" applyBorder="1"/>
    <xf numFmtId="49" fontId="0" fillId="6" borderId="34" xfId="0" applyNumberFormat="1" applyFill="1" applyBorder="1"/>
    <xf numFmtId="49" fontId="3" fillId="7" borderId="34" xfId="0" applyNumberFormat="1" applyFont="1" applyFill="1" applyBorder="1"/>
    <xf numFmtId="49" fontId="3" fillId="6" borderId="34" xfId="0" applyNumberFormat="1" applyFont="1" applyFill="1" applyBorder="1" applyAlignment="1">
      <alignment horizontal="left"/>
    </xf>
    <xf numFmtId="49" fontId="0" fillId="7" borderId="35" xfId="0" applyNumberFormat="1" applyFill="1" applyBorder="1"/>
    <xf numFmtId="49" fontId="0" fillId="6" borderId="31" xfId="0" applyNumberFormat="1" applyFill="1" applyBorder="1"/>
    <xf numFmtId="49" fontId="3" fillId="6" borderId="31" xfId="0" applyNumberFormat="1" applyFont="1" applyFill="1" applyBorder="1"/>
    <xf numFmtId="49" fontId="3" fillId="7" borderId="31" xfId="0" applyNumberFormat="1" applyFont="1" applyFill="1" applyBorder="1"/>
    <xf numFmtId="0" fontId="0" fillId="3" borderId="31" xfId="0" applyFill="1" applyBorder="1"/>
    <xf numFmtId="0" fontId="3" fillId="3" borderId="31" xfId="0" applyFont="1" applyFill="1" applyBorder="1"/>
    <xf numFmtId="0" fontId="3" fillId="8" borderId="31" xfId="0" applyFont="1" applyFill="1" applyBorder="1"/>
    <xf numFmtId="0" fontId="0" fillId="9" borderId="31" xfId="0" applyFill="1" applyBorder="1"/>
    <xf numFmtId="0" fontId="3" fillId="9" borderId="31" xfId="0" applyFont="1" applyFill="1" applyBorder="1"/>
    <xf numFmtId="0" fontId="3" fillId="10" borderId="31" xfId="0" applyFont="1" applyFill="1" applyBorder="1"/>
    <xf numFmtId="0" fontId="29" fillId="0" borderId="21" xfId="0" applyFont="1" applyBorder="1" applyAlignment="1">
      <alignment horizontal="center" vertical="center"/>
    </xf>
    <xf numFmtId="0" fontId="29" fillId="0" borderId="23" xfId="0" applyFont="1" applyBorder="1" applyAlignment="1">
      <alignment horizontal="center" vertical="center"/>
    </xf>
    <xf numFmtId="0" fontId="29" fillId="0" borderId="10" xfId="0" applyFont="1" applyBorder="1" applyAlignment="1">
      <alignment horizontal="center" wrapText="1"/>
    </xf>
    <xf numFmtId="0" fontId="29" fillId="0" borderId="28" xfId="0" applyFont="1" applyBorder="1" applyAlignment="1">
      <alignment horizontal="center" wrapText="1"/>
    </xf>
    <xf numFmtId="0" fontId="29" fillId="0" borderId="11" xfId="0" applyFont="1" applyBorder="1" applyAlignment="1">
      <alignment horizontal="center" wrapText="1"/>
    </xf>
    <xf numFmtId="0" fontId="29" fillId="0" borderId="12" xfId="0" applyFont="1" applyBorder="1" applyAlignment="1">
      <alignment horizontal="center" wrapText="1"/>
    </xf>
    <xf numFmtId="0" fontId="29" fillId="0" borderId="13" xfId="0" applyFont="1" applyBorder="1" applyAlignment="1">
      <alignment horizontal="center" wrapText="1"/>
    </xf>
    <xf numFmtId="0" fontId="29" fillId="0" borderId="14" xfId="0" applyFont="1" applyBorder="1" applyAlignment="1">
      <alignment horizontal="center" wrapText="1"/>
    </xf>
    <xf numFmtId="0" fontId="23" fillId="0" borderId="21" xfId="0" applyFont="1" applyBorder="1" applyAlignment="1">
      <alignment horizontal="center" wrapText="1"/>
    </xf>
    <xf numFmtId="0" fontId="23" fillId="0" borderId="25" xfId="0" applyFont="1" applyBorder="1" applyAlignment="1">
      <alignment horizontal="center" wrapText="1"/>
    </xf>
    <xf numFmtId="0" fontId="25" fillId="0" borderId="10" xfId="0" applyFont="1" applyBorder="1" applyAlignment="1">
      <alignment horizontal="left" vertical="center" wrapText="1"/>
    </xf>
    <xf numFmtId="0" fontId="25" fillId="0" borderId="11" xfId="0" applyFont="1" applyBorder="1" applyAlignment="1">
      <alignment horizontal="left" vertical="center" wrapText="1"/>
    </xf>
    <xf numFmtId="0" fontId="23" fillId="0" borderId="12" xfId="0" applyFont="1" applyBorder="1" applyAlignment="1">
      <alignment horizontal="center" vertical="center" wrapText="1"/>
    </xf>
    <xf numFmtId="0" fontId="23" fillId="0" borderId="17" xfId="0" applyFont="1" applyBorder="1" applyAlignment="1">
      <alignment horizontal="center" vertical="center" wrapText="1"/>
    </xf>
    <xf numFmtId="0" fontId="23" fillId="0" borderId="13" xfId="0" applyFont="1" applyBorder="1" applyAlignment="1">
      <alignment horizontal="center" vertical="center" wrapText="1"/>
    </xf>
    <xf numFmtId="0" fontId="23" fillId="0" borderId="0" xfId="0" applyFont="1" applyAlignment="1">
      <alignment horizontal="center" vertical="center" wrapText="1"/>
    </xf>
    <xf numFmtId="0" fontId="23" fillId="0" borderId="14" xfId="0" applyFont="1" applyBorder="1" applyAlignment="1">
      <alignment horizontal="center" vertical="center" wrapText="1"/>
    </xf>
    <xf numFmtId="0" fontId="23" fillId="0" borderId="18" xfId="0" applyFont="1" applyBorder="1" applyAlignment="1">
      <alignment horizontal="center" vertical="center" wrapText="1"/>
    </xf>
    <xf numFmtId="0" fontId="21" fillId="0" borderId="0" xfId="0" applyFont="1" applyAlignment="1">
      <alignment horizontal="center" wrapText="1"/>
    </xf>
  </cellXfs>
  <cellStyles count="7">
    <cellStyle name="Comma" xfId="3" builtinId="3"/>
    <cellStyle name="Currency" xfId="5" builtinId="4"/>
    <cellStyle name="Hyperlink" xfId="1" builtinId="8"/>
    <cellStyle name="Normal" xfId="0" builtinId="0"/>
    <cellStyle name="Normal 2 2 2 2 2 3" xfId="4" xr:uid="{4238A24D-620C-334B-8287-183BEDC3169B}"/>
    <cellStyle name="Normal 2 3" xfId="6" xr:uid="{36A1EB13-B83B-AA45-851D-5BEBEE8EC509}"/>
    <cellStyle name="Per cent" xfId="2" builtinId="5"/>
  </cellStyles>
  <dxfs count="46">
    <dxf>
      <font>
        <b val="0"/>
        <i val="0"/>
        <strike val="0"/>
        <condense val="0"/>
        <extend val="0"/>
        <outline val="0"/>
        <shadow val="0"/>
        <u val="none"/>
        <vertAlign val="baseline"/>
        <sz val="12"/>
        <color rgb="FF000000"/>
        <name val="Calibri"/>
        <family val="2"/>
        <scheme val="minor"/>
      </font>
      <numFmt numFmtId="0" formatCode="General"/>
    </dxf>
    <dxf>
      <font>
        <b val="0"/>
        <i val="0"/>
        <strike val="0"/>
        <condense val="0"/>
        <extend val="0"/>
        <outline val="0"/>
        <shadow val="0"/>
        <u val="none"/>
        <vertAlign val="baseline"/>
        <sz val="12"/>
        <color rgb="FF000000"/>
        <name val="Calibri"/>
        <family val="2"/>
        <scheme val="minor"/>
      </font>
    </dxf>
    <dxf>
      <font>
        <b val="0"/>
        <i val="0"/>
        <strike val="0"/>
        <condense val="0"/>
        <extend val="0"/>
        <outline val="0"/>
        <shadow val="0"/>
        <u val="none"/>
        <vertAlign val="baseline"/>
        <sz val="12"/>
        <color rgb="FF000000"/>
        <name val="Calibri"/>
        <family val="2"/>
        <scheme val="minor"/>
      </font>
    </dxf>
    <dxf>
      <border outline="0">
        <top style="thin">
          <color theme="1"/>
        </top>
      </border>
    </dxf>
    <dxf>
      <font>
        <b val="0"/>
        <i val="0"/>
        <strike val="0"/>
        <condense val="0"/>
        <extend val="0"/>
        <outline val="0"/>
        <shadow val="0"/>
        <u val="none"/>
        <vertAlign val="baseline"/>
        <sz val="12"/>
        <color rgb="FF000000"/>
        <name val="Calibri"/>
        <family val="2"/>
        <scheme val="minor"/>
      </font>
    </dxf>
    <dxf>
      <border outline="0">
        <bottom style="thin">
          <color theme="1"/>
        </bottom>
      </border>
    </dxf>
    <dxf>
      <font>
        <b/>
        <i val="0"/>
        <strike val="0"/>
        <condense val="0"/>
        <extend val="0"/>
        <outline val="0"/>
        <shadow val="0"/>
        <u val="none"/>
        <vertAlign val="baseline"/>
        <sz val="12"/>
        <color rgb="FF000000"/>
        <name val="Calibri"/>
        <family val="2"/>
        <scheme val="minor"/>
      </font>
    </dxf>
    <dxf>
      <font>
        <b val="0"/>
        <i val="0"/>
        <strike val="0"/>
        <condense val="0"/>
        <extend val="0"/>
        <outline val="0"/>
        <shadow val="0"/>
        <u val="none"/>
        <vertAlign val="baseline"/>
        <sz val="12"/>
        <color rgb="FF000000"/>
        <name val="Calibri"/>
        <family val="2"/>
        <scheme val="minor"/>
      </font>
    </dxf>
    <dxf>
      <font>
        <b val="0"/>
        <i val="0"/>
        <strike val="0"/>
        <condense val="0"/>
        <extend val="0"/>
        <outline val="0"/>
        <shadow val="0"/>
        <u val="none"/>
        <vertAlign val="baseline"/>
        <sz val="12"/>
        <color rgb="FF000000"/>
        <name val="Calibri"/>
        <family val="2"/>
        <scheme val="minor"/>
      </font>
    </dxf>
    <dxf>
      <font>
        <b val="0"/>
        <i val="0"/>
        <strike val="0"/>
        <condense val="0"/>
        <extend val="0"/>
        <outline val="0"/>
        <shadow val="0"/>
        <u val="none"/>
        <vertAlign val="baseline"/>
        <sz val="12"/>
        <color rgb="FF000000"/>
        <name val="Calibri"/>
        <family val="2"/>
        <scheme val="minor"/>
      </font>
    </dxf>
    <dxf>
      <font>
        <b val="0"/>
        <i val="0"/>
        <strike val="0"/>
        <condense val="0"/>
        <extend val="0"/>
        <outline val="0"/>
        <shadow val="0"/>
        <u val="none"/>
        <vertAlign val="baseline"/>
        <sz val="12"/>
        <color rgb="FF000000"/>
        <name val="Calibri"/>
        <family val="2"/>
        <scheme val="minor"/>
      </font>
    </dxf>
    <dxf>
      <font>
        <b val="0"/>
        <i val="0"/>
        <strike val="0"/>
        <condense val="0"/>
        <extend val="0"/>
        <outline val="0"/>
        <shadow val="0"/>
        <u val="none"/>
        <vertAlign val="baseline"/>
        <sz val="12"/>
        <color rgb="FF000000"/>
        <name val="Calibri"/>
        <family val="2"/>
        <scheme val="minor"/>
      </font>
    </dxf>
    <dxf>
      <border outline="0">
        <top style="thin">
          <color theme="1"/>
        </top>
        <bottom style="thin">
          <color theme="1"/>
        </bottom>
      </border>
    </dxf>
    <dxf>
      <font>
        <b val="0"/>
        <i val="0"/>
        <strike val="0"/>
        <condense val="0"/>
        <extend val="0"/>
        <outline val="0"/>
        <shadow val="0"/>
        <u val="none"/>
        <vertAlign val="baseline"/>
        <sz val="12"/>
        <color rgb="FF000000"/>
        <name val="Calibri"/>
        <family val="2"/>
        <scheme val="minor"/>
      </font>
    </dxf>
    <dxf>
      <font>
        <b/>
        <i val="0"/>
        <strike val="0"/>
        <condense val="0"/>
        <extend val="0"/>
        <outline val="0"/>
        <shadow val="0"/>
        <u val="none"/>
        <vertAlign val="baseline"/>
        <sz val="12"/>
        <color rgb="FF000000"/>
        <name val="Calibri"/>
        <family val="2"/>
        <scheme val="minor"/>
      </font>
    </dxf>
    <dxf>
      <font>
        <b val="0"/>
        <i val="0"/>
        <strike val="0"/>
        <condense val="0"/>
        <extend val="0"/>
        <outline val="0"/>
        <shadow val="0"/>
        <u val="none"/>
        <vertAlign val="baseline"/>
        <sz val="12"/>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Calibri"/>
        <family val="2"/>
        <scheme val="minor"/>
      </font>
      <fill>
        <patternFill patternType="solid">
          <fgColor theme="0" tint="-0.14999847407452621"/>
          <bgColor theme="3" tint="0.79998168889431442"/>
        </patternFill>
      </fill>
      <border diagonalUp="0" diagonalDown="0">
        <left style="hair">
          <color indexed="64"/>
        </left>
        <right style="hair">
          <color indexed="64"/>
        </right>
        <top style="hair">
          <color indexed="64"/>
        </top>
        <bottom style="hair">
          <color indexed="64"/>
        </bottom>
        <vertical style="hair">
          <color indexed="64"/>
        </vertical>
        <horizontal style="hair">
          <color indexed="64"/>
        </horizontal>
      </border>
    </dxf>
    <dxf>
      <font>
        <b val="0"/>
        <i val="0"/>
        <strike val="0"/>
        <condense val="0"/>
        <extend val="0"/>
        <outline val="0"/>
        <shadow val="0"/>
        <u val="none"/>
        <vertAlign val="baseline"/>
        <sz val="12"/>
        <color theme="1"/>
        <name val="Calibri"/>
        <family val="2"/>
        <scheme val="minor"/>
      </font>
      <fill>
        <patternFill patternType="solid">
          <fgColor theme="0" tint="-0.14999847407452621"/>
          <bgColor theme="3" tint="0.79998168889431442"/>
        </patternFill>
      </fill>
      <border diagonalUp="0" diagonalDown="0">
        <left style="hair">
          <color indexed="64"/>
        </left>
        <right style="hair">
          <color indexed="64"/>
        </right>
        <top style="hair">
          <color indexed="64"/>
        </top>
        <bottom style="hair">
          <color indexed="64"/>
        </bottom>
        <vertical style="hair">
          <color indexed="64"/>
        </vertical>
        <horizontal style="hair">
          <color indexed="64"/>
        </horizontal>
      </border>
    </dxf>
    <dxf>
      <font>
        <b val="0"/>
        <i val="0"/>
        <strike val="0"/>
        <condense val="0"/>
        <extend val="0"/>
        <outline val="0"/>
        <shadow val="0"/>
        <u val="none"/>
        <vertAlign val="baseline"/>
        <sz val="12"/>
        <color theme="1"/>
        <name val="Calibri"/>
        <family val="2"/>
        <scheme val="minor"/>
      </font>
      <fill>
        <patternFill patternType="solid">
          <fgColor theme="0" tint="-0.14999847407452621"/>
          <bgColor theme="3" tint="0.79998168889431442"/>
        </patternFill>
      </fill>
      <border diagonalUp="0" diagonalDown="0">
        <left style="hair">
          <color indexed="64"/>
        </left>
        <right style="hair">
          <color indexed="64"/>
        </right>
        <top style="hair">
          <color indexed="64"/>
        </top>
        <bottom style="hair">
          <color indexed="64"/>
        </bottom>
        <vertical style="hair">
          <color indexed="64"/>
        </vertical>
        <horizontal style="hair">
          <color indexed="64"/>
        </horizontal>
      </border>
    </dxf>
    <dxf>
      <font>
        <b val="0"/>
        <i val="0"/>
        <strike val="0"/>
        <condense val="0"/>
        <extend val="0"/>
        <outline val="0"/>
        <shadow val="0"/>
        <u val="none"/>
        <vertAlign val="baseline"/>
        <sz val="12"/>
        <color theme="1"/>
        <name val="Calibri"/>
        <family val="2"/>
        <scheme val="minor"/>
      </font>
      <fill>
        <patternFill patternType="solid">
          <fgColor theme="0" tint="-0.14999847407452621"/>
          <bgColor theme="9" tint="0.59999389629810485"/>
        </patternFill>
      </fill>
      <border diagonalUp="0" diagonalDown="0" outline="0">
        <left style="hair">
          <color indexed="64"/>
        </left>
        <right/>
        <top style="hair">
          <color indexed="64"/>
        </top>
        <bottom style="hair">
          <color indexed="64"/>
        </bottom>
      </border>
    </dxf>
    <dxf>
      <font>
        <b val="0"/>
        <i val="0"/>
        <strike val="0"/>
        <condense val="0"/>
        <extend val="0"/>
        <outline val="0"/>
        <shadow val="0"/>
        <u val="none"/>
        <vertAlign val="baseline"/>
        <sz val="12"/>
        <color theme="1"/>
        <name val="Calibri"/>
        <family val="2"/>
        <scheme val="minor"/>
      </font>
      <fill>
        <patternFill patternType="solid">
          <fgColor theme="0" tint="-0.14999847407452621"/>
          <bgColor theme="9" tint="0.59999389629810485"/>
        </patternFill>
      </fill>
      <border diagonalUp="0" diagonalDown="0">
        <left style="hair">
          <color indexed="64"/>
        </left>
        <right style="hair">
          <color indexed="64"/>
        </right>
        <top style="hair">
          <color indexed="64"/>
        </top>
        <bottom style="hair">
          <color indexed="64"/>
        </bottom>
        <vertical style="hair">
          <color indexed="64"/>
        </vertical>
        <horizontal style="hair">
          <color indexed="64"/>
        </horizontal>
      </border>
    </dxf>
    <dxf>
      <font>
        <b val="0"/>
        <i val="0"/>
        <strike val="0"/>
        <condense val="0"/>
        <extend val="0"/>
        <outline val="0"/>
        <shadow val="0"/>
        <u val="none"/>
        <vertAlign val="baseline"/>
        <sz val="12"/>
        <color theme="1"/>
        <name val="Calibri"/>
        <family val="2"/>
        <scheme val="minor"/>
      </font>
      <fill>
        <patternFill patternType="solid">
          <fgColor theme="0" tint="-0.14999847407452621"/>
          <bgColor theme="9" tint="0.59999389629810485"/>
        </patternFill>
      </fill>
      <border diagonalUp="0" diagonalDown="0">
        <left style="hair">
          <color indexed="64"/>
        </left>
        <right style="hair">
          <color indexed="64"/>
        </right>
        <top style="hair">
          <color indexed="64"/>
        </top>
        <bottom style="hair">
          <color indexed="64"/>
        </bottom>
        <vertical style="hair">
          <color indexed="64"/>
        </vertical>
        <horizontal style="hair">
          <color indexed="64"/>
        </horizontal>
      </border>
    </dxf>
    <dxf>
      <fill>
        <patternFill patternType="solid">
          <fgColor theme="0" tint="-0.14999847407452621"/>
          <bgColor theme="9" tint="0.79998168889431442"/>
        </patternFill>
      </fill>
      <border diagonalUp="0" diagonalDown="0" outline="0">
        <left style="hair">
          <color indexed="64"/>
        </left>
        <right/>
        <top style="hair">
          <color indexed="64"/>
        </top>
        <bottom style="hair">
          <color indexed="64"/>
        </bottom>
      </border>
    </dxf>
    <dxf>
      <fill>
        <patternFill patternType="solid">
          <fgColor theme="0" tint="-0.14999847407452621"/>
          <bgColor theme="9" tint="0.79998168889431442"/>
        </patternFill>
      </fill>
      <border diagonalUp="0" diagonalDown="0">
        <left style="hair">
          <color indexed="64"/>
        </left>
        <right style="hair">
          <color indexed="64"/>
        </right>
        <top style="hair">
          <color indexed="64"/>
        </top>
        <bottom style="hair">
          <color indexed="64"/>
        </bottom>
        <vertical style="hair">
          <color indexed="64"/>
        </vertical>
        <horizontal style="hair">
          <color indexed="64"/>
        </horizontal>
      </border>
    </dxf>
    <dxf>
      <font>
        <b val="0"/>
        <i val="0"/>
        <strike val="0"/>
        <condense val="0"/>
        <extend val="0"/>
        <outline val="0"/>
        <shadow val="0"/>
        <u val="none"/>
        <vertAlign val="baseline"/>
        <sz val="12"/>
        <color theme="1"/>
        <name val="Calibri"/>
        <family val="2"/>
        <scheme val="minor"/>
      </font>
      <fill>
        <patternFill patternType="solid">
          <fgColor theme="0" tint="-0.14999847407452621"/>
          <bgColor theme="9" tint="0.79998168889431442"/>
        </patternFill>
      </fill>
      <border diagonalUp="0" diagonalDown="0">
        <left style="hair">
          <color indexed="64"/>
        </left>
        <right style="hair">
          <color indexed="64"/>
        </right>
        <top style="hair">
          <color indexed="64"/>
        </top>
        <bottom style="hair">
          <color indexed="64"/>
        </bottom>
        <vertical style="hair">
          <color indexed="64"/>
        </vertical>
        <horizontal style="hair">
          <color indexed="64"/>
        </horizontal>
      </border>
    </dxf>
    <dxf>
      <font>
        <b val="0"/>
        <i val="0"/>
        <strike val="0"/>
        <condense val="0"/>
        <extend val="0"/>
        <outline val="0"/>
        <shadow val="0"/>
        <u val="none"/>
        <vertAlign val="baseline"/>
        <sz val="12"/>
        <color theme="1"/>
        <name val="Calibri"/>
        <family val="2"/>
        <scheme val="minor"/>
      </font>
      <fill>
        <patternFill patternType="solid">
          <fgColor theme="0" tint="-0.14999847407452621"/>
          <bgColor theme="9" tint="0.79998168889431442"/>
        </patternFill>
      </fill>
      <border diagonalUp="0" diagonalDown="0">
        <left style="hair">
          <color indexed="64"/>
        </left>
        <right style="hair">
          <color indexed="64"/>
        </right>
        <top style="hair">
          <color indexed="64"/>
        </top>
        <bottom style="hair">
          <color indexed="64"/>
        </bottom>
        <vertical style="hair">
          <color indexed="64"/>
        </vertical>
        <horizontal style="hair">
          <color indexed="64"/>
        </horizontal>
      </border>
    </dxf>
    <dxf>
      <font>
        <b val="0"/>
        <i val="0"/>
        <strike val="0"/>
        <condense val="0"/>
        <extend val="0"/>
        <outline val="0"/>
        <shadow val="0"/>
        <u val="none"/>
        <vertAlign val="baseline"/>
        <sz val="12"/>
        <color theme="1"/>
        <name val="Calibri"/>
        <family val="2"/>
        <scheme val="minor"/>
      </font>
      <fill>
        <patternFill patternType="solid">
          <fgColor theme="0" tint="-0.14999847407452621"/>
          <bgColor theme="9" tint="0.79998168889431442"/>
        </patternFill>
      </fill>
      <border diagonalUp="0" diagonalDown="0">
        <left style="hair">
          <color indexed="64"/>
        </left>
        <right style="hair">
          <color indexed="64"/>
        </right>
        <top style="hair">
          <color indexed="64"/>
        </top>
        <bottom style="hair">
          <color indexed="64"/>
        </bottom>
        <vertical style="hair">
          <color indexed="64"/>
        </vertical>
        <horizontal style="hair">
          <color indexed="64"/>
        </horizontal>
      </border>
    </dxf>
    <dxf>
      <font>
        <b val="0"/>
        <i val="0"/>
        <strike val="0"/>
        <condense val="0"/>
        <extend val="0"/>
        <outline val="0"/>
        <shadow val="0"/>
        <u val="none"/>
        <vertAlign val="baseline"/>
        <sz val="12"/>
        <color theme="1"/>
        <name val="Calibri"/>
        <family val="2"/>
        <scheme val="minor"/>
      </font>
      <fill>
        <patternFill patternType="solid">
          <fgColor theme="0" tint="-0.14999847407452621"/>
          <bgColor theme="9" tint="0.79998168889431442"/>
        </patternFill>
      </fill>
      <border diagonalUp="0" diagonalDown="0">
        <left style="hair">
          <color indexed="64"/>
        </left>
        <right style="hair">
          <color indexed="64"/>
        </right>
        <top style="hair">
          <color indexed="64"/>
        </top>
        <bottom style="hair">
          <color indexed="64"/>
        </bottom>
        <vertical style="hair">
          <color indexed="64"/>
        </vertical>
        <horizontal style="hair">
          <color indexed="64"/>
        </horizontal>
      </border>
    </dxf>
    <dxf>
      <font>
        <b val="0"/>
        <i val="0"/>
        <strike val="0"/>
        <condense val="0"/>
        <extend val="0"/>
        <outline val="0"/>
        <shadow val="0"/>
        <u val="none"/>
        <vertAlign val="baseline"/>
        <sz val="12"/>
        <color theme="1"/>
        <name val="Calibri"/>
        <family val="2"/>
        <scheme val="minor"/>
      </font>
      <fill>
        <patternFill patternType="solid">
          <fgColor theme="0" tint="-0.14999847407452621"/>
          <bgColor theme="9" tint="0.79998168889431442"/>
        </patternFill>
      </fill>
      <border diagonalUp="0" diagonalDown="0">
        <left style="hair">
          <color indexed="64"/>
        </left>
        <right style="hair">
          <color indexed="64"/>
        </right>
        <top style="hair">
          <color indexed="64"/>
        </top>
        <bottom style="hair">
          <color indexed="64"/>
        </bottom>
        <vertical style="hair">
          <color indexed="64"/>
        </vertical>
        <horizontal style="hair">
          <color indexed="64"/>
        </horizontal>
      </border>
    </dxf>
    <dxf>
      <font>
        <b val="0"/>
        <i val="0"/>
        <strike val="0"/>
        <condense val="0"/>
        <extend val="0"/>
        <outline val="0"/>
        <shadow val="0"/>
        <u val="none"/>
        <vertAlign val="baseline"/>
        <sz val="12"/>
        <color theme="1"/>
        <name val="Calibri"/>
        <family val="2"/>
        <scheme val="minor"/>
      </font>
      <fill>
        <patternFill patternType="solid">
          <fgColor theme="0" tint="-0.14999847407452621"/>
          <bgColor theme="9" tint="0.79998168889431442"/>
        </patternFill>
      </fill>
      <border diagonalUp="0" diagonalDown="0">
        <left style="hair">
          <color indexed="64"/>
        </left>
        <right style="hair">
          <color indexed="64"/>
        </right>
        <top style="hair">
          <color indexed="64"/>
        </top>
        <bottom style="hair">
          <color indexed="64"/>
        </bottom>
        <vertical style="hair">
          <color indexed="64"/>
        </vertical>
        <horizontal style="hair">
          <color indexed="64"/>
        </horizontal>
      </border>
    </dxf>
    <dxf>
      <font>
        <b val="0"/>
        <i val="0"/>
        <strike val="0"/>
        <condense val="0"/>
        <extend val="0"/>
        <outline val="0"/>
        <shadow val="0"/>
        <u val="none"/>
        <vertAlign val="baseline"/>
        <sz val="12"/>
        <color theme="1"/>
        <name val="Calibri"/>
        <family val="2"/>
        <scheme val="minor"/>
      </font>
      <fill>
        <patternFill patternType="solid">
          <fgColor theme="0" tint="-0.14999847407452621"/>
          <bgColor theme="9" tint="0.79998168889431442"/>
        </patternFill>
      </fill>
      <border diagonalUp="0" diagonalDown="0" outline="0">
        <left style="hair">
          <color indexed="64"/>
        </left>
        <right style="hair">
          <color indexed="64"/>
        </right>
        <top style="hair">
          <color indexed="64"/>
        </top>
        <bottom style="hair">
          <color indexed="64"/>
        </bottom>
      </border>
    </dxf>
    <dxf>
      <numFmt numFmtId="30" formatCode="@"/>
      <fill>
        <patternFill patternType="solid">
          <fgColor theme="0" tint="-0.14999847407452621"/>
          <bgColor rgb="FFFFE6DA"/>
        </patternFill>
      </fill>
      <border diagonalUp="0" diagonalDown="0" outline="0">
        <left style="hair">
          <color indexed="64"/>
        </left>
        <right/>
        <top style="hair">
          <color indexed="64"/>
        </top>
        <bottom style="hair">
          <color indexed="64"/>
        </bottom>
      </border>
    </dxf>
    <dxf>
      <numFmt numFmtId="30" formatCode="@"/>
      <fill>
        <patternFill patternType="solid">
          <fgColor theme="0" tint="-0.14999847407452621"/>
          <bgColor rgb="FFFFE6DA"/>
        </patternFill>
      </fill>
      <border diagonalUp="0" diagonalDown="0" outline="0">
        <left style="hair">
          <color indexed="64"/>
        </left>
        <right style="hair">
          <color indexed="64"/>
        </right>
        <top style="hair">
          <color indexed="64"/>
        </top>
        <bottom style="hair">
          <color indexed="64"/>
        </bottom>
      </border>
    </dxf>
    <dxf>
      <font>
        <b val="0"/>
        <i val="0"/>
        <strike val="0"/>
        <condense val="0"/>
        <extend val="0"/>
        <outline val="0"/>
        <shadow val="0"/>
        <u val="none"/>
        <vertAlign val="baseline"/>
        <sz val="12"/>
        <color theme="1"/>
        <name val="Calibri"/>
        <family val="2"/>
        <scheme val="minor"/>
      </font>
      <numFmt numFmtId="30" formatCode="@"/>
      <fill>
        <patternFill patternType="solid">
          <fgColor theme="0" tint="-0.14999847407452621"/>
          <bgColor rgb="FFFFE6DA"/>
        </patternFill>
      </fill>
      <border diagonalUp="0" diagonalDown="0" outline="0">
        <left style="hair">
          <color indexed="64"/>
        </left>
        <right style="hair">
          <color indexed="64"/>
        </right>
        <top style="hair">
          <color indexed="64"/>
        </top>
        <bottom style="hair">
          <color indexed="64"/>
        </bottom>
      </border>
    </dxf>
    <dxf>
      <font>
        <b val="0"/>
        <i val="0"/>
        <strike val="0"/>
        <condense val="0"/>
        <extend val="0"/>
        <outline val="0"/>
        <shadow val="0"/>
        <u val="none"/>
        <vertAlign val="baseline"/>
        <sz val="12"/>
        <color theme="1"/>
        <name val="Calibri"/>
        <family val="2"/>
        <scheme val="minor"/>
      </font>
      <numFmt numFmtId="30" formatCode="@"/>
      <fill>
        <patternFill patternType="solid">
          <fgColor theme="0" tint="-0.14999847407452621"/>
          <bgColor rgb="FFFFE6DA"/>
        </patternFill>
      </fill>
      <border diagonalUp="0" diagonalDown="0" outline="0">
        <left style="hair">
          <color indexed="64"/>
        </left>
        <right style="hair">
          <color indexed="64"/>
        </right>
        <top style="hair">
          <color indexed="64"/>
        </top>
        <bottom style="hair">
          <color indexed="64"/>
        </bottom>
      </border>
    </dxf>
    <dxf>
      <font>
        <b val="0"/>
        <i val="0"/>
        <strike val="0"/>
        <condense val="0"/>
        <extend val="0"/>
        <outline val="0"/>
        <shadow val="0"/>
        <u val="none"/>
        <vertAlign val="baseline"/>
        <sz val="12"/>
        <color theme="1"/>
        <name val="Calibri"/>
        <family val="2"/>
        <scheme val="minor"/>
      </font>
      <numFmt numFmtId="30" formatCode="@"/>
      <fill>
        <patternFill patternType="solid">
          <fgColor theme="0" tint="-0.14999847407452621"/>
          <bgColor rgb="FFFFE6DA"/>
        </patternFill>
      </fill>
      <border diagonalUp="0" diagonalDown="0" outline="0">
        <left style="hair">
          <color indexed="64"/>
        </left>
        <right style="hair">
          <color indexed="64"/>
        </right>
        <top style="hair">
          <color indexed="64"/>
        </top>
        <bottom style="hair">
          <color indexed="64"/>
        </bottom>
      </border>
    </dxf>
    <dxf>
      <font>
        <b val="0"/>
        <i val="0"/>
        <strike val="0"/>
        <condense val="0"/>
        <extend val="0"/>
        <outline val="0"/>
        <shadow val="0"/>
        <u val="none"/>
        <vertAlign val="baseline"/>
        <sz val="12"/>
        <color theme="1"/>
        <name val="Calibri"/>
        <family val="2"/>
        <scheme val="minor"/>
      </font>
      <numFmt numFmtId="30" formatCode="@"/>
      <fill>
        <patternFill patternType="solid">
          <fgColor theme="0" tint="-0.14999847407452621"/>
          <bgColor rgb="FFFFE6DA"/>
        </patternFill>
      </fill>
      <border diagonalUp="0" diagonalDown="0" outline="0">
        <left style="hair">
          <color indexed="64"/>
        </left>
        <right style="hair">
          <color indexed="64"/>
        </right>
        <top style="hair">
          <color indexed="64"/>
        </top>
        <bottom style="hair">
          <color indexed="64"/>
        </bottom>
      </border>
    </dxf>
    <dxf>
      <font>
        <b val="0"/>
        <i val="0"/>
        <strike val="0"/>
        <condense val="0"/>
        <extend val="0"/>
        <outline val="0"/>
        <shadow val="0"/>
        <u val="none"/>
        <vertAlign val="baseline"/>
        <sz val="12"/>
        <color theme="1"/>
        <name val="Calibri"/>
        <family val="2"/>
        <scheme val="minor"/>
      </font>
      <numFmt numFmtId="30" formatCode="@"/>
      <fill>
        <patternFill patternType="solid">
          <fgColor theme="0" tint="-0.14999847407452621"/>
          <bgColor rgb="FFFFE6DA"/>
        </patternFill>
      </fill>
      <border diagonalUp="0" diagonalDown="0" outline="0">
        <left style="hair">
          <color indexed="64"/>
        </left>
        <right style="hair">
          <color indexed="64"/>
        </right>
        <top style="hair">
          <color indexed="64"/>
        </top>
        <bottom style="hair">
          <color indexed="64"/>
        </bottom>
      </border>
    </dxf>
    <dxf>
      <font>
        <b val="0"/>
        <i val="0"/>
        <strike val="0"/>
        <condense val="0"/>
        <extend val="0"/>
        <outline val="0"/>
        <shadow val="0"/>
        <u val="none"/>
        <vertAlign val="baseline"/>
        <sz val="12"/>
        <color theme="1"/>
        <name val="Calibri"/>
        <family val="2"/>
        <scheme val="minor"/>
      </font>
      <fill>
        <patternFill patternType="none">
          <fgColor theme="0" tint="-0.14999847407452621"/>
          <bgColor auto="1"/>
        </patternFill>
      </fill>
    </dxf>
    <dxf>
      <font>
        <b val="0"/>
        <i val="0"/>
        <strike val="0"/>
        <condense val="0"/>
        <extend val="0"/>
        <outline val="0"/>
        <shadow val="0"/>
        <u val="none"/>
        <vertAlign val="baseline"/>
        <sz val="12"/>
        <color theme="1"/>
        <name val="Calibri"/>
        <family val="2"/>
        <scheme val="minor"/>
      </font>
      <fill>
        <patternFill patternType="none">
          <fgColor theme="0" tint="-0.14999847407452621"/>
          <bgColor auto="1"/>
        </patternFill>
      </fill>
    </dxf>
    <dxf>
      <font>
        <b val="0"/>
        <i val="0"/>
        <strike val="0"/>
        <condense val="0"/>
        <extend val="0"/>
        <outline val="0"/>
        <shadow val="0"/>
        <u val="none"/>
        <vertAlign val="baseline"/>
        <sz val="12"/>
        <color theme="1"/>
        <name val="Calibri"/>
        <family val="2"/>
        <scheme val="minor"/>
      </font>
      <fill>
        <patternFill patternType="none">
          <fgColor theme="0" tint="-0.14999847407452621"/>
          <bgColor auto="1"/>
        </patternFill>
      </fill>
    </dxf>
    <dxf>
      <fill>
        <patternFill patternType="none">
          <bgColor auto="1"/>
        </patternFill>
      </fill>
    </dxf>
    <dxf>
      <font>
        <b val="0"/>
        <i val="0"/>
        <strike val="0"/>
        <condense val="0"/>
        <extend val="0"/>
        <outline val="0"/>
        <shadow val="0"/>
        <u val="none"/>
        <vertAlign val="baseline"/>
        <sz val="12"/>
        <color theme="1"/>
        <name val="Calibri"/>
        <family val="2"/>
        <scheme val="minor"/>
      </font>
      <fill>
        <patternFill patternType="solid">
          <fgColor theme="0" tint="-0.14999847407452621"/>
          <bgColor theme="0" tint="-0.14999847407452621"/>
        </patternFill>
      </fill>
    </dxf>
    <dxf>
      <font>
        <b/>
        <i val="0"/>
        <strike val="0"/>
        <condense val="0"/>
        <extend val="0"/>
        <outline val="0"/>
        <shadow val="0"/>
        <u val="none"/>
        <vertAlign val="baseline"/>
        <sz val="12"/>
        <color rgb="FF000000"/>
        <name val="Calibri"/>
        <family val="2"/>
        <scheme val="minor"/>
      </font>
    </dxf>
  </dxfs>
  <tableStyles count="0" defaultTableStyle="TableStyleMedium2" defaultPivotStyle="PivotStyleLight16"/>
  <colors>
    <mruColors>
      <color rgb="FFFFE6D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Lifespan_distribution!$A$8</c:f>
              <c:strCache>
                <c:ptCount val="1"/>
                <c:pt idx="0">
                  <c:v>Probability density/hazard function</c:v>
                </c:pt>
              </c:strCache>
            </c:strRef>
          </c:tx>
          <c:spPr>
            <a:solidFill>
              <a:schemeClr val="accent1"/>
            </a:solidFill>
            <a:ln>
              <a:noFill/>
            </a:ln>
            <a:effectLst/>
          </c:spPr>
          <c:invertIfNegative val="0"/>
          <c:val>
            <c:numRef>
              <c:f>Lifespan_distribution!$B$8:$AJ$8</c:f>
              <c:numCache>
                <c:formatCode>0%</c:formatCode>
                <c:ptCount val="35"/>
                <c:pt idx="0">
                  <c:v>7.6863155132185876E-2</c:v>
                </c:pt>
                <c:pt idx="1">
                  <c:v>0.13634300623459383</c:v>
                </c:pt>
                <c:pt idx="2">
                  <c:v>0.1674423182570475</c:v>
                </c:pt>
                <c:pt idx="3">
                  <c:v>0.16873357569377556</c:v>
                </c:pt>
                <c:pt idx="4">
                  <c:v>0.14715177646857694</c:v>
                </c:pt>
                <c:pt idx="5">
                  <c:v>0.11372532416741847</c:v>
                </c:pt>
                <c:pt idx="6">
                  <c:v>7.8880715715785213E-2</c:v>
                </c:pt>
                <c:pt idx="7">
                  <c:v>4.9475033883711821E-2</c:v>
                </c:pt>
                <c:pt idx="8">
                  <c:v>2.8198004471270698E-2</c:v>
                </c:pt>
                <c:pt idx="9">
                  <c:v>1.4652511110987348E-2</c:v>
                </c:pt>
                <c:pt idx="10">
                  <c:v>6.9582075654022251E-3</c:v>
                </c:pt>
                <c:pt idx="11">
                  <c:v>3.0250671345066669E-3</c:v>
                </c:pt>
                <c:pt idx="12">
                  <c:v>1.2055983408607754E-3</c:v>
                </c:pt>
                <c:pt idx="13">
                  <c:v>4.4090932553368835E-4</c:v>
                </c:pt>
                <c:pt idx="14">
                  <c:v>1.480917649040152E-4</c:v>
                </c:pt>
                <c:pt idx="15">
                  <c:v>4.5712447541293073E-5</c:v>
                </c:pt>
                <c:pt idx="16">
                  <c:v>1.2974621507387781E-5</c:v>
                </c:pt>
                <c:pt idx="17">
                  <c:v>3.3877082880140821E-6</c:v>
                </c:pt>
                <c:pt idx="18">
                  <c:v>8.1401286602455394E-7</c:v>
                </c:pt>
                <c:pt idx="19">
                  <c:v>1.8005627955081493E-7</c:v>
                </c:pt>
                <c:pt idx="20">
                  <c:v>3.6673690958107907E-8</c:v>
                </c:pt>
                <c:pt idx="21">
                  <c:v>6.8797316443061385E-9</c:v>
                </c:pt>
                <c:pt idx="22">
                  <c:v>1.1889034462515326E-9</c:v>
                </c:pt>
                <c:pt idx="23">
                  <c:v>1.8930250705903716E-10</c:v>
                </c:pt>
                <c:pt idx="24">
                  <c:v>2.7775887729928139E-11</c:v>
                </c:pt>
                <c:pt idx="25">
                  <c:v>3.7561293900274929E-12</c:v>
                </c:pt>
                <c:pt idx="26">
                  <c:v>4.6819487864569256E-13</c:v>
                </c:pt>
                <c:pt idx="27">
                  <c:v>5.3798859108309528E-14</c:v>
                </c:pt>
                <c:pt idx="28">
                  <c:v>5.6993012555977735E-15</c:v>
                </c:pt>
                <c:pt idx="29">
                  <c:v>5.5668547925845675E-16</c:v>
                </c:pt>
                <c:pt idx="30">
                  <c:v>5.0138553047643888E-17</c:v>
                </c:pt>
                <c:pt idx="31">
                  <c:v>4.1642614309202731E-18</c:v>
                </c:pt>
                <c:pt idx="32">
                  <c:v>3.189600532535969E-19</c:v>
                </c:pt>
                <c:pt idx="33">
                  <c:v>2.2531601460897387E-20</c:v>
                </c:pt>
                <c:pt idx="34">
                  <c:v>1.4680079857417803E-21</c:v>
                </c:pt>
              </c:numCache>
            </c:numRef>
          </c:val>
          <c:extLst>
            <c:ext xmlns:c16="http://schemas.microsoft.com/office/drawing/2014/chart" uri="{C3380CC4-5D6E-409C-BE32-E72D297353CC}">
              <c16:uniqueId val="{00000000-C05F-CD4D-B2C1-9908999752A4}"/>
            </c:ext>
          </c:extLst>
        </c:ser>
        <c:dLbls>
          <c:showLegendKey val="0"/>
          <c:showVal val="0"/>
          <c:showCatName val="0"/>
          <c:showSerName val="0"/>
          <c:showPercent val="0"/>
          <c:showBubbleSize val="0"/>
        </c:dLbls>
        <c:gapWidth val="219"/>
        <c:overlap val="-27"/>
        <c:axId val="1342548591"/>
        <c:axId val="1312303999"/>
      </c:barChart>
      <c:catAx>
        <c:axId val="13425485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2303999"/>
        <c:crosses val="autoZero"/>
        <c:auto val="1"/>
        <c:lblAlgn val="ctr"/>
        <c:lblOffset val="100"/>
        <c:noMultiLvlLbl val="0"/>
      </c:catAx>
      <c:valAx>
        <c:axId val="131230399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254859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CDF</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Lifespan_distribution!$A$9</c:f>
              <c:strCache>
                <c:ptCount val="1"/>
                <c:pt idx="0">
                  <c:v>Cumulative function</c:v>
                </c:pt>
              </c:strCache>
            </c:strRef>
          </c:tx>
          <c:spPr>
            <a:ln w="28575" cap="rnd">
              <a:solidFill>
                <a:schemeClr val="accent2"/>
              </a:solidFill>
              <a:round/>
            </a:ln>
            <a:effectLst/>
          </c:spPr>
          <c:marker>
            <c:symbol val="none"/>
          </c:marker>
          <c:cat>
            <c:numRef>
              <c:f>Lifespan_distribution!$B$7:$AJ$7</c:f>
              <c:numCache>
                <c:formatCode>General</c:formatCode>
                <c:ptCount val="3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numCache>
            </c:numRef>
          </c:cat>
          <c:val>
            <c:numRef>
              <c:f>Lifespan_distribution!$B$9:$AJ$9</c:f>
              <c:numCache>
                <c:formatCode>0%</c:formatCode>
                <c:ptCount val="35"/>
                <c:pt idx="0">
                  <c:v>3.9210560847676795E-2</c:v>
                </c:pt>
                <c:pt idx="1">
                  <c:v>0.14785621103378868</c:v>
                </c:pt>
                <c:pt idx="2">
                  <c:v>0.30232367392896892</c:v>
                </c:pt>
                <c:pt idx="3">
                  <c:v>0.47270757595695145</c:v>
                </c:pt>
                <c:pt idx="4">
                  <c:v>0.63212055882855767</c:v>
                </c:pt>
                <c:pt idx="5">
                  <c:v>0.76307224131787821</c:v>
                </c:pt>
                <c:pt idx="6">
                  <c:v>0.85914157907895494</c:v>
                </c:pt>
                <c:pt idx="7">
                  <c:v>0.92269525955670029</c:v>
                </c:pt>
                <c:pt idx="8">
                  <c:v>0.9608361049010129</c:v>
                </c:pt>
                <c:pt idx="9">
                  <c:v>0.98168436111126578</c:v>
                </c:pt>
                <c:pt idx="10">
                  <c:v>0.99209294594840658</c:v>
                </c:pt>
                <c:pt idx="11">
                  <c:v>0.99684888840155561</c:v>
                </c:pt>
                <c:pt idx="12">
                  <c:v>0.99884077082609546</c:v>
                </c:pt>
                <c:pt idx="13">
                  <c:v>0.99960633095934492</c:v>
                </c:pt>
                <c:pt idx="14">
                  <c:v>0.99987659019591335</c:v>
                </c:pt>
                <c:pt idx="15">
                  <c:v>0.99996428715035834</c:v>
                </c:pt>
                <c:pt idx="16">
                  <c:v>0.99999045983712687</c:v>
                </c:pt>
                <c:pt idx="17">
                  <c:v>0.99999764742480002</c:v>
                </c:pt>
                <c:pt idx="18">
                  <c:v>0.9999994644652197</c:v>
                </c:pt>
                <c:pt idx="19">
                  <c:v>0.99999988746482527</c:v>
                </c:pt>
                <c:pt idx="20">
                  <c:v>0.99999997817042208</c:v>
                </c:pt>
                <c:pt idx="21">
                  <c:v>0.9999999960910616</c:v>
                </c:pt>
                <c:pt idx="22">
                  <c:v>0.99999999935385686</c:v>
                </c:pt>
                <c:pt idx="23">
                  <c:v>0.99999999990140498</c:v>
                </c:pt>
                <c:pt idx="24">
                  <c:v>0.99999999998611211</c:v>
                </c:pt>
                <c:pt idx="25">
                  <c:v>0.99999999999819422</c:v>
                </c:pt>
                <c:pt idx="26">
                  <c:v>0.99999999999978328</c:v>
                </c:pt>
                <c:pt idx="27">
                  <c:v>0.99999999999997602</c:v>
                </c:pt>
                <c:pt idx="28">
                  <c:v>0.99999999999999756</c:v>
                </c:pt>
                <c:pt idx="29">
                  <c:v>0.99999999999999978</c:v>
                </c:pt>
                <c:pt idx="30">
                  <c:v>1</c:v>
                </c:pt>
                <c:pt idx="31">
                  <c:v>1</c:v>
                </c:pt>
                <c:pt idx="32">
                  <c:v>1</c:v>
                </c:pt>
                <c:pt idx="33">
                  <c:v>1</c:v>
                </c:pt>
                <c:pt idx="34">
                  <c:v>1</c:v>
                </c:pt>
              </c:numCache>
            </c:numRef>
          </c:val>
          <c:smooth val="0"/>
          <c:extLst>
            <c:ext xmlns:c16="http://schemas.microsoft.com/office/drawing/2014/chart" uri="{C3380CC4-5D6E-409C-BE32-E72D297353CC}">
              <c16:uniqueId val="{00000001-4B37-FB45-8EB9-EF5BAE265109}"/>
            </c:ext>
          </c:extLst>
        </c:ser>
        <c:ser>
          <c:idx val="2"/>
          <c:order val="1"/>
          <c:tx>
            <c:strRef>
              <c:f>Lifespan_distribution!$A$10</c:f>
              <c:strCache>
                <c:ptCount val="1"/>
                <c:pt idx="0">
                  <c:v>Survival function</c:v>
                </c:pt>
              </c:strCache>
            </c:strRef>
          </c:tx>
          <c:spPr>
            <a:ln w="28575" cap="rnd">
              <a:solidFill>
                <a:schemeClr val="accent3"/>
              </a:solidFill>
              <a:round/>
            </a:ln>
            <a:effectLst/>
          </c:spPr>
          <c:marker>
            <c:symbol val="none"/>
          </c:marker>
          <c:cat>
            <c:numRef>
              <c:f>Lifespan_distribution!$B$7:$AJ$7</c:f>
              <c:numCache>
                <c:formatCode>General</c:formatCode>
                <c:ptCount val="3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numCache>
            </c:numRef>
          </c:cat>
          <c:val>
            <c:numRef>
              <c:f>Lifespan_distribution!$B$10:$AJ$10</c:f>
              <c:numCache>
                <c:formatCode>0%</c:formatCode>
                <c:ptCount val="35"/>
                <c:pt idx="0">
                  <c:v>0.96078943915232318</c:v>
                </c:pt>
                <c:pt idx="1">
                  <c:v>0.85214378896621135</c:v>
                </c:pt>
                <c:pt idx="2">
                  <c:v>0.69767632607103103</c:v>
                </c:pt>
                <c:pt idx="3">
                  <c:v>0.52729242404304855</c:v>
                </c:pt>
                <c:pt idx="4">
                  <c:v>0.36787944117144233</c:v>
                </c:pt>
                <c:pt idx="5">
                  <c:v>0.23692775868212179</c:v>
                </c:pt>
                <c:pt idx="6">
                  <c:v>0.14085842092104506</c:v>
                </c:pt>
                <c:pt idx="7">
                  <c:v>7.7304740443299713E-2</c:v>
                </c:pt>
                <c:pt idx="8">
                  <c:v>3.91638950989871E-2</c:v>
                </c:pt>
                <c:pt idx="9">
                  <c:v>1.831563888873422E-2</c:v>
                </c:pt>
                <c:pt idx="10">
                  <c:v>7.9070540515934207E-3</c:v>
                </c:pt>
                <c:pt idx="11">
                  <c:v>3.1511115984443894E-3</c:v>
                </c:pt>
                <c:pt idx="12">
                  <c:v>1.1592291739045413E-3</c:v>
                </c:pt>
                <c:pt idx="13">
                  <c:v>3.936690406550758E-4</c:v>
                </c:pt>
                <c:pt idx="14">
                  <c:v>1.2340980408664937E-4</c:v>
                </c:pt>
                <c:pt idx="15">
                  <c:v>3.5712849641655886E-5</c:v>
                </c:pt>
                <c:pt idx="16">
                  <c:v>9.5401628731339727E-6</c:v>
                </c:pt>
                <c:pt idx="17">
                  <c:v>2.3525751999819988E-6</c:v>
                </c:pt>
                <c:pt idx="18">
                  <c:v>5.3553478029932933E-7</c:v>
                </c:pt>
                <c:pt idx="19">
                  <c:v>1.1253517473441832E-7</c:v>
                </c:pt>
                <c:pt idx="20">
                  <c:v>2.1829577923071497E-8</c:v>
                </c:pt>
                <c:pt idx="21">
                  <c:v>3.9089383951917966E-9</c:v>
                </c:pt>
                <c:pt idx="22">
                  <c:v>6.4614313899369336E-10</c:v>
                </c:pt>
                <c:pt idx="23">
                  <c:v>9.8595021036373964E-11</c:v>
                </c:pt>
                <c:pt idx="24">
                  <c:v>1.3887890837338546E-11</c:v>
                </c:pt>
                <c:pt idx="25">
                  <c:v>1.8057777495528171E-12</c:v>
                </c:pt>
                <c:pt idx="26">
                  <c:v>2.1671553440683056E-13</c:v>
                </c:pt>
                <c:pt idx="27">
                  <c:v>2.3980817331903381E-14</c:v>
                </c:pt>
                <c:pt idx="28">
                  <c:v>2.4424906541753444E-15</c:v>
                </c:pt>
                <c:pt idx="29">
                  <c:v>0</c:v>
                </c:pt>
                <c:pt idx="30">
                  <c:v>0</c:v>
                </c:pt>
                <c:pt idx="31">
                  <c:v>0</c:v>
                </c:pt>
                <c:pt idx="32">
                  <c:v>0</c:v>
                </c:pt>
                <c:pt idx="33">
                  <c:v>0</c:v>
                </c:pt>
                <c:pt idx="34">
                  <c:v>0</c:v>
                </c:pt>
              </c:numCache>
            </c:numRef>
          </c:val>
          <c:smooth val="0"/>
          <c:extLst>
            <c:ext xmlns:c16="http://schemas.microsoft.com/office/drawing/2014/chart" uri="{C3380CC4-5D6E-409C-BE32-E72D297353CC}">
              <c16:uniqueId val="{00000002-4B37-FB45-8EB9-EF5BAE265109}"/>
            </c:ext>
          </c:extLst>
        </c:ser>
        <c:dLbls>
          <c:showLegendKey val="0"/>
          <c:showVal val="0"/>
          <c:showCatName val="0"/>
          <c:showSerName val="0"/>
          <c:showPercent val="0"/>
          <c:showBubbleSize val="0"/>
        </c:dLbls>
        <c:smooth val="0"/>
        <c:axId val="2040801039"/>
        <c:axId val="2052917631"/>
      </c:lineChart>
      <c:catAx>
        <c:axId val="20408010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2917631"/>
        <c:crosses val="autoZero"/>
        <c:auto val="1"/>
        <c:lblAlgn val="ctr"/>
        <c:lblOffset val="100"/>
        <c:noMultiLvlLbl val="0"/>
      </c:catAx>
      <c:valAx>
        <c:axId val="2052917631"/>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080103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'Lifespan-based_stock_model'!$A$53</c:f>
              <c:strCache>
                <c:ptCount val="1"/>
                <c:pt idx="0">
                  <c:v>Total additions</c:v>
                </c:pt>
              </c:strCache>
            </c:strRef>
          </c:tx>
          <c:spPr>
            <a:solidFill>
              <a:schemeClr val="accent1"/>
            </a:solidFill>
            <a:ln>
              <a:noFill/>
            </a:ln>
            <a:effectLst/>
          </c:spPr>
          <c:invertIfNegative val="0"/>
          <c:val>
            <c:numRef>
              <c:f>'Lifespan-based_stock_model'!$B$53:$AQ$53</c:f>
              <c:numCache>
                <c:formatCode>General</c:formatCode>
                <c:ptCount val="42"/>
                <c:pt idx="0">
                  <c:v>10801</c:v>
                </c:pt>
                <c:pt idx="1">
                  <c:v>43777</c:v>
                </c:pt>
                <c:pt idx="2">
                  <c:v>95904</c:v>
                </c:pt>
                <c:pt idx="3">
                  <c:v>132428</c:v>
                </c:pt>
                <c:pt idx="4">
                  <c:v>150086</c:v>
                </c:pt>
                <c:pt idx="5">
                  <c:v>155891</c:v>
                </c:pt>
                <c:pt idx="6">
                  <c:v>156938</c:v>
                </c:pt>
                <c:pt idx="7">
                  <c:v>156764</c:v>
                </c:pt>
                <c:pt idx="8">
                  <c:v>155893</c:v>
                </c:pt>
                <c:pt idx="9">
                  <c:v>153200</c:v>
                </c:pt>
                <c:pt idx="10">
                  <c:v>147213</c:v>
                </c:pt>
                <c:pt idx="11">
                  <c:v>1396570</c:v>
                </c:pt>
                <c:pt idx="12">
                  <c:v>1396570</c:v>
                </c:pt>
                <c:pt idx="13">
                  <c:v>1352079</c:v>
                </c:pt>
                <c:pt idx="14">
                  <c:v>2431101</c:v>
                </c:pt>
                <c:pt idx="15">
                  <c:v>3037920</c:v>
                </c:pt>
                <c:pt idx="16">
                  <c:v>5013066</c:v>
                </c:pt>
                <c:pt idx="17">
                  <c:v>5966884</c:v>
                </c:pt>
                <c:pt idx="18">
                  <c:v>5595341</c:v>
                </c:pt>
                <c:pt idx="19">
                  <c:v>8803501</c:v>
                </c:pt>
                <c:pt idx="20">
                  <c:v>8378551</c:v>
                </c:pt>
                <c:pt idx="21">
                  <c:v>9772698</c:v>
                </c:pt>
                <c:pt idx="22">
                  <c:v>10315752</c:v>
                </c:pt>
                <c:pt idx="23">
                  <c:v>14396949</c:v>
                </c:pt>
                <c:pt idx="24">
                  <c:v>16825514</c:v>
                </c:pt>
                <c:pt idx="25">
                  <c:v>16713910</c:v>
                </c:pt>
                <c:pt idx="26">
                  <c:v>15428002</c:v>
                </c:pt>
                <c:pt idx="27">
                  <c:v>15489995</c:v>
                </c:pt>
                <c:pt idx="28">
                  <c:v>13216884</c:v>
                </c:pt>
                <c:pt idx="29">
                  <c:v>14131710</c:v>
                </c:pt>
                <c:pt idx="30">
                  <c:v>17481651</c:v>
                </c:pt>
                <c:pt idx="31">
                  <c:v>19839830</c:v>
                </c:pt>
                <c:pt idx="32">
                  <c:v>16803113</c:v>
                </c:pt>
                <c:pt idx="33">
                  <c:v>16803113</c:v>
                </c:pt>
                <c:pt idx="34">
                  <c:v>16803113</c:v>
                </c:pt>
                <c:pt idx="35">
                  <c:v>16803113</c:v>
                </c:pt>
                <c:pt idx="36">
                  <c:v>16803113</c:v>
                </c:pt>
                <c:pt idx="37">
                  <c:v>16803113</c:v>
                </c:pt>
                <c:pt idx="38">
                  <c:v>16803113</c:v>
                </c:pt>
                <c:pt idx="39">
                  <c:v>16803113</c:v>
                </c:pt>
                <c:pt idx="40">
                  <c:v>16803113</c:v>
                </c:pt>
                <c:pt idx="41">
                  <c:v>16803113</c:v>
                </c:pt>
              </c:numCache>
            </c:numRef>
          </c:val>
          <c:extLst>
            <c:ext xmlns:c16="http://schemas.microsoft.com/office/drawing/2014/chart" uri="{C3380CC4-5D6E-409C-BE32-E72D297353CC}">
              <c16:uniqueId val="{00000000-0CEE-B146-9C78-DE5213D0BED2}"/>
            </c:ext>
          </c:extLst>
        </c:ser>
        <c:dLbls>
          <c:showLegendKey val="0"/>
          <c:showVal val="0"/>
          <c:showCatName val="0"/>
          <c:showSerName val="0"/>
          <c:showPercent val="0"/>
          <c:showBubbleSize val="0"/>
        </c:dLbls>
        <c:gapWidth val="219"/>
        <c:overlap val="-27"/>
        <c:axId val="571008271"/>
        <c:axId val="571010287"/>
      </c:barChart>
      <c:catAx>
        <c:axId val="5710082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1010287"/>
        <c:crosses val="autoZero"/>
        <c:auto val="1"/>
        <c:lblAlgn val="ctr"/>
        <c:lblOffset val="100"/>
        <c:noMultiLvlLbl val="0"/>
      </c:catAx>
      <c:valAx>
        <c:axId val="571010287"/>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100827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Stock</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val>
            <c:numRef>
              <c:f>'Lifespan-based_stock_model'!$A$5:$AQ$5</c:f>
              <c:numCache>
                <c:formatCode>_(* #,##0_);_(* \(#,##0\);_(* "-"??_);_(@_)</c:formatCode>
                <c:ptCount val="43"/>
                <c:pt idx="1">
                  <c:v>9971</c:v>
                </c:pt>
                <c:pt idx="2">
                  <c:v>48911</c:v>
                </c:pt>
                <c:pt idx="3">
                  <c:v>129666</c:v>
                </c:pt>
                <c:pt idx="4">
                  <c:v>229687</c:v>
                </c:pt>
                <c:pt idx="5">
                  <c:v>325147</c:v>
                </c:pt>
                <c:pt idx="6">
                  <c:v>402566</c:v>
                </c:pt>
                <c:pt idx="7">
                  <c:v>458768</c:v>
                </c:pt>
                <c:pt idx="8">
                  <c:v>496277</c:v>
                </c:pt>
                <c:pt idx="9">
                  <c:v>519051</c:v>
                </c:pt>
                <c:pt idx="10">
                  <c:v>529899</c:v>
                </c:pt>
                <c:pt idx="11">
                  <c:v>529720</c:v>
                </c:pt>
                <c:pt idx="12">
                  <c:v>1680802</c:v>
                </c:pt>
                <c:pt idx="13">
                  <c:v>2661270</c:v>
                </c:pt>
                <c:pt idx="14">
                  <c:v>3392060</c:v>
                </c:pt>
                <c:pt idx="15">
                  <c:v>4915030</c:v>
                </c:pt>
                <c:pt idx="16">
                  <c:v>6675270</c:v>
                </c:pt>
                <c:pt idx="17">
                  <c:v>9861296</c:v>
                </c:pt>
                <c:pt idx="18">
                  <c:v>13283149</c:v>
                </c:pt>
                <c:pt idx="19">
                  <c:v>15583528</c:v>
                </c:pt>
                <c:pt idx="20">
                  <c:v>20159575</c:v>
                </c:pt>
                <c:pt idx="21">
                  <c:v>23346437</c:v>
                </c:pt>
                <c:pt idx="22">
                  <c:v>26930004</c:v>
                </c:pt>
                <c:pt idx="23">
                  <c:v>30081248</c:v>
                </c:pt>
                <c:pt idx="24">
                  <c:v>36127173</c:v>
                </c:pt>
                <c:pt idx="25">
                  <c:v>43139636</c:v>
                </c:pt>
                <c:pt idx="26">
                  <c:v>48488057</c:v>
                </c:pt>
                <c:pt idx="27">
                  <c:v>51185383</c:v>
                </c:pt>
                <c:pt idx="28">
                  <c:v>52874045</c:v>
                </c:pt>
                <c:pt idx="29">
                  <c:v>51718414</c:v>
                </c:pt>
                <c:pt idx="30">
                  <c:v>51258569</c:v>
                </c:pt>
                <c:pt idx="31">
                  <c:v>53901968</c:v>
                </c:pt>
                <c:pt idx="32">
                  <c:v>58386030</c:v>
                </c:pt>
                <c:pt idx="33">
                  <c:v>59093564</c:v>
                </c:pt>
                <c:pt idx="34">
                  <c:v>59192584</c:v>
                </c:pt>
                <c:pt idx="35">
                  <c:v>58894462</c:v>
                </c:pt>
                <c:pt idx="36">
                  <c:v>58422550</c:v>
                </c:pt>
                <c:pt idx="37">
                  <c:v>57953252</c:v>
                </c:pt>
                <c:pt idx="38">
                  <c:v>57588726</c:v>
                </c:pt>
                <c:pt idx="39">
                  <c:v>57361909</c:v>
                </c:pt>
                <c:pt idx="40">
                  <c:v>57260059</c:v>
                </c:pt>
                <c:pt idx="41">
                  <c:v>57250782</c:v>
                </c:pt>
                <c:pt idx="42">
                  <c:v>57300587</c:v>
                </c:pt>
              </c:numCache>
            </c:numRef>
          </c:val>
          <c:extLst>
            <c:ext xmlns:c16="http://schemas.microsoft.com/office/drawing/2014/chart" uri="{C3380CC4-5D6E-409C-BE32-E72D297353CC}">
              <c16:uniqueId val="{00000000-45A5-1743-A023-F977E9B2052B}"/>
            </c:ext>
          </c:extLst>
        </c:ser>
        <c:dLbls>
          <c:showLegendKey val="0"/>
          <c:showVal val="0"/>
          <c:showCatName val="0"/>
          <c:showSerName val="0"/>
          <c:showPercent val="0"/>
          <c:showBubbleSize val="0"/>
        </c:dLbls>
        <c:gapWidth val="150"/>
        <c:axId val="572718175"/>
        <c:axId val="573480447"/>
      </c:barChart>
      <c:catAx>
        <c:axId val="5727181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3480447"/>
        <c:crosses val="autoZero"/>
        <c:auto val="1"/>
        <c:lblAlgn val="ctr"/>
        <c:lblOffset val="100"/>
        <c:noMultiLvlLbl val="0"/>
      </c:catAx>
      <c:valAx>
        <c:axId val="573480447"/>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271817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'Lifespan-based_stock_model'!$A$101</c:f>
              <c:strCache>
                <c:ptCount val="1"/>
                <c:pt idx="0">
                  <c:v>Total losses</c:v>
                </c:pt>
              </c:strCache>
            </c:strRef>
          </c:tx>
          <c:spPr>
            <a:ln w="28575" cap="rnd">
              <a:solidFill>
                <a:schemeClr val="accent1"/>
              </a:solidFill>
              <a:round/>
            </a:ln>
            <a:effectLst/>
          </c:spPr>
          <c:marker>
            <c:symbol val="none"/>
          </c:marker>
          <c:val>
            <c:numRef>
              <c:f>'Lifespan-based_stock_model'!$B$101:$AQ$101</c:f>
              <c:numCache>
                <c:formatCode>0</c:formatCode>
                <c:ptCount val="42"/>
                <c:pt idx="0">
                  <c:v>830</c:v>
                </c:pt>
                <c:pt idx="1">
                  <c:v>4837</c:v>
                </c:pt>
                <c:pt idx="2">
                  <c:v>15149</c:v>
                </c:pt>
                <c:pt idx="3">
                  <c:v>32407</c:v>
                </c:pt>
                <c:pt idx="4">
                  <c:v>54626</c:v>
                </c:pt>
                <c:pt idx="5">
                  <c:v>78472</c:v>
                </c:pt>
                <c:pt idx="6">
                  <c:v>100736</c:v>
                </c:pt>
                <c:pt idx="7">
                  <c:v>119255</c:v>
                </c:pt>
                <c:pt idx="8">
                  <c:v>133119</c:v>
                </c:pt>
                <c:pt idx="9">
                  <c:v>142352</c:v>
                </c:pt>
                <c:pt idx="10">
                  <c:v>147392</c:v>
                </c:pt>
                <c:pt idx="11">
                  <c:v>245488</c:v>
                </c:pt>
                <c:pt idx="12">
                  <c:v>416102</c:v>
                </c:pt>
                <c:pt idx="13">
                  <c:v>621289</c:v>
                </c:pt>
                <c:pt idx="14">
                  <c:v>908131</c:v>
                </c:pt>
                <c:pt idx="15">
                  <c:v>1277680</c:v>
                </c:pt>
                <c:pt idx="16">
                  <c:v>1827040</c:v>
                </c:pt>
                <c:pt idx="17">
                  <c:v>2545031</c:v>
                </c:pt>
                <c:pt idx="18">
                  <c:v>3294962</c:v>
                </c:pt>
                <c:pt idx="19">
                  <c:v>4227454</c:v>
                </c:pt>
                <c:pt idx="20">
                  <c:v>5191689</c:v>
                </c:pt>
                <c:pt idx="21">
                  <c:v>6189131</c:v>
                </c:pt>
                <c:pt idx="22">
                  <c:v>7164508</c:v>
                </c:pt>
                <c:pt idx="23">
                  <c:v>8351024</c:v>
                </c:pt>
                <c:pt idx="24" formatCode="_(* #,##0_);_(* \(#,##0\);_(* &quot;-&quot;??_);_(@_)">
                  <c:v>9813051</c:v>
                </c:pt>
                <c:pt idx="25">
                  <c:v>11365489</c:v>
                </c:pt>
                <c:pt idx="26">
                  <c:v>12730676</c:v>
                </c:pt>
                <c:pt idx="27">
                  <c:v>13801333</c:v>
                </c:pt>
                <c:pt idx="28">
                  <c:v>14372515</c:v>
                </c:pt>
                <c:pt idx="29">
                  <c:v>14591555</c:v>
                </c:pt>
                <c:pt idx="30">
                  <c:v>14838252</c:v>
                </c:pt>
                <c:pt idx="31">
                  <c:v>15355768</c:v>
                </c:pt>
                <c:pt idx="32">
                  <c:v>16095579</c:v>
                </c:pt>
                <c:pt idx="33">
                  <c:v>16704093</c:v>
                </c:pt>
                <c:pt idx="34">
                  <c:v>17101235</c:v>
                </c:pt>
                <c:pt idx="35">
                  <c:v>17275025</c:v>
                </c:pt>
                <c:pt idx="36">
                  <c:v>17272411</c:v>
                </c:pt>
                <c:pt idx="37">
                  <c:v>17167639</c:v>
                </c:pt>
                <c:pt idx="38">
                  <c:v>17029930</c:v>
                </c:pt>
                <c:pt idx="39">
                  <c:v>16904963</c:v>
                </c:pt>
                <c:pt idx="40">
                  <c:v>16812390</c:v>
                </c:pt>
                <c:pt idx="41">
                  <c:v>16753308</c:v>
                </c:pt>
              </c:numCache>
            </c:numRef>
          </c:val>
          <c:smooth val="0"/>
          <c:extLst>
            <c:ext xmlns:c16="http://schemas.microsoft.com/office/drawing/2014/chart" uri="{C3380CC4-5D6E-409C-BE32-E72D297353CC}">
              <c16:uniqueId val="{00000000-7EF1-F148-AA96-E22D39C8F523}"/>
            </c:ext>
          </c:extLst>
        </c:ser>
        <c:dLbls>
          <c:showLegendKey val="0"/>
          <c:showVal val="0"/>
          <c:showCatName val="0"/>
          <c:showSerName val="0"/>
          <c:showPercent val="0"/>
          <c:showBubbleSize val="0"/>
        </c:dLbls>
        <c:smooth val="0"/>
        <c:axId val="66985311"/>
        <c:axId val="575574159"/>
      </c:lineChart>
      <c:catAx>
        <c:axId val="669853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5574159"/>
        <c:crosses val="autoZero"/>
        <c:auto val="1"/>
        <c:lblAlgn val="ctr"/>
        <c:lblOffset val="100"/>
        <c:noMultiLvlLbl val="0"/>
      </c:catAx>
      <c:valAx>
        <c:axId val="57557415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98531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'Lifespan-based_stock_model_toas'!$A$53</c:f>
              <c:strCache>
                <c:ptCount val="1"/>
                <c:pt idx="0">
                  <c:v>Total additions</c:v>
                </c:pt>
              </c:strCache>
            </c:strRef>
          </c:tx>
          <c:spPr>
            <a:solidFill>
              <a:schemeClr val="accent1"/>
            </a:solidFill>
            <a:ln>
              <a:noFill/>
            </a:ln>
            <a:effectLst/>
          </c:spPr>
          <c:invertIfNegative val="0"/>
          <c:val>
            <c:numRef>
              <c:f>'Lifespan-based_stock_model_toas'!$B$53:$AQ$53</c:f>
              <c:numCache>
                <c:formatCode>General</c:formatCode>
                <c:ptCount val="42"/>
                <c:pt idx="0">
                  <c:v>0</c:v>
                </c:pt>
                <c:pt idx="1">
                  <c:v>0</c:v>
                </c:pt>
                <c:pt idx="2">
                  <c:v>0</c:v>
                </c:pt>
                <c:pt idx="3">
                  <c:v>0</c:v>
                </c:pt>
                <c:pt idx="4">
                  <c:v>0</c:v>
                </c:pt>
                <c:pt idx="5">
                  <c:v>0</c:v>
                </c:pt>
                <c:pt idx="6">
                  <c:v>0</c:v>
                </c:pt>
                <c:pt idx="7">
                  <c:v>0</c:v>
                </c:pt>
                <c:pt idx="8">
                  <c:v>0</c:v>
                </c:pt>
                <c:pt idx="9">
                  <c:v>0</c:v>
                </c:pt>
                <c:pt idx="10">
                  <c:v>0</c:v>
                </c:pt>
                <c:pt idx="11">
                  <c:v>5172042</c:v>
                </c:pt>
                <c:pt idx="12">
                  <c:v>5047931</c:v>
                </c:pt>
                <c:pt idx="13">
                  <c:v>5072743</c:v>
                </c:pt>
                <c:pt idx="14">
                  <c:v>5979613</c:v>
                </c:pt>
                <c:pt idx="15">
                  <c:v>5274929</c:v>
                </c:pt>
                <c:pt idx="16">
                  <c:v>5435362</c:v>
                </c:pt>
                <c:pt idx="17">
                  <c:v>5820242</c:v>
                </c:pt>
                <c:pt idx="18">
                  <c:v>6233132</c:v>
                </c:pt>
                <c:pt idx="19">
                  <c:v>7168518</c:v>
                </c:pt>
                <c:pt idx="20">
                  <c:v>6668276</c:v>
                </c:pt>
                <c:pt idx="21">
                  <c:v>6643634</c:v>
                </c:pt>
                <c:pt idx="22">
                  <c:v>5825537</c:v>
                </c:pt>
                <c:pt idx="23">
                  <c:v>5908153</c:v>
                </c:pt>
                <c:pt idx="24">
                  <c:v>6183941</c:v>
                </c:pt>
                <c:pt idx="25">
                  <c:v>5899141</c:v>
                </c:pt>
                <c:pt idx="26">
                  <c:v>6514499</c:v>
                </c:pt>
                <c:pt idx="27">
                  <c:v>6515888</c:v>
                </c:pt>
                <c:pt idx="28">
                  <c:v>5850443</c:v>
                </c:pt>
                <c:pt idx="29">
                  <c:v>5523661</c:v>
                </c:pt>
                <c:pt idx="30">
                  <c:v>5281522</c:v>
                </c:pt>
                <c:pt idx="31">
                  <c:v>5544077</c:v>
                </c:pt>
                <c:pt idx="32">
                  <c:v>6307464</c:v>
                </c:pt>
                <c:pt idx="33">
                  <c:v>0</c:v>
                </c:pt>
                <c:pt idx="34">
                  <c:v>0</c:v>
                </c:pt>
                <c:pt idx="35">
                  <c:v>0</c:v>
                </c:pt>
                <c:pt idx="36">
                  <c:v>0</c:v>
                </c:pt>
                <c:pt idx="37">
                  <c:v>0</c:v>
                </c:pt>
                <c:pt idx="38">
                  <c:v>0</c:v>
                </c:pt>
                <c:pt idx="39">
                  <c:v>0</c:v>
                </c:pt>
                <c:pt idx="40">
                  <c:v>0</c:v>
                </c:pt>
                <c:pt idx="41">
                  <c:v>0</c:v>
                </c:pt>
              </c:numCache>
            </c:numRef>
          </c:val>
          <c:extLst>
            <c:ext xmlns:c16="http://schemas.microsoft.com/office/drawing/2014/chart" uri="{C3380CC4-5D6E-409C-BE32-E72D297353CC}">
              <c16:uniqueId val="{00000000-B636-BB46-9B82-3E3E9396E566}"/>
            </c:ext>
          </c:extLst>
        </c:ser>
        <c:dLbls>
          <c:showLegendKey val="0"/>
          <c:showVal val="0"/>
          <c:showCatName val="0"/>
          <c:showSerName val="0"/>
          <c:showPercent val="0"/>
          <c:showBubbleSize val="0"/>
        </c:dLbls>
        <c:gapWidth val="219"/>
        <c:overlap val="-27"/>
        <c:axId val="571008271"/>
        <c:axId val="571010287"/>
      </c:barChart>
      <c:catAx>
        <c:axId val="5710082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1010287"/>
        <c:crosses val="autoZero"/>
        <c:auto val="1"/>
        <c:lblAlgn val="ctr"/>
        <c:lblOffset val="100"/>
        <c:noMultiLvlLbl val="0"/>
      </c:catAx>
      <c:valAx>
        <c:axId val="571010287"/>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100827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Stock</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val>
            <c:numRef>
              <c:f>'Lifespan-based_stock_model_toas'!$A$5:$AQ$5</c:f>
              <c:numCache>
                <c:formatCode>_(* #,##0_);_(* \(#,##0\);_(* "-"??_);_(@_)</c:formatCode>
                <c:ptCount val="43"/>
                <c:pt idx="2">
                  <c:v>0</c:v>
                </c:pt>
                <c:pt idx="3">
                  <c:v>0</c:v>
                </c:pt>
                <c:pt idx="4">
                  <c:v>0</c:v>
                </c:pt>
                <c:pt idx="5">
                  <c:v>0</c:v>
                </c:pt>
                <c:pt idx="6">
                  <c:v>0</c:v>
                </c:pt>
                <c:pt idx="7">
                  <c:v>0</c:v>
                </c:pt>
                <c:pt idx="8">
                  <c:v>0</c:v>
                </c:pt>
                <c:pt idx="9">
                  <c:v>0</c:v>
                </c:pt>
                <c:pt idx="10">
                  <c:v>0</c:v>
                </c:pt>
                <c:pt idx="11">
                  <c:v>0</c:v>
                </c:pt>
                <c:pt idx="12">
                  <c:v>4774503</c:v>
                </c:pt>
                <c:pt idx="13">
                  <c:v>8729262</c:v>
                </c:pt>
                <c:pt idx="14">
                  <c:v>11857829</c:v>
                </c:pt>
                <c:pt idx="15">
                  <c:v>14968263</c:v>
                </c:pt>
                <c:pt idx="16">
                  <c:v>16560089</c:v>
                </c:pt>
                <c:pt idx="17">
                  <c:v>17670013</c:v>
                </c:pt>
                <c:pt idx="18">
                  <c:v>18680761</c:v>
                </c:pt>
                <c:pt idx="19">
                  <c:v>19729859</c:v>
                </c:pt>
                <c:pt idx="20">
                  <c:v>21353582</c:v>
                </c:pt>
                <c:pt idx="21">
                  <c:v>22165456</c:v>
                </c:pt>
                <c:pt idx="22">
                  <c:v>22697379</c:v>
                </c:pt>
                <c:pt idx="23">
                  <c:v>22280125</c:v>
                </c:pt>
                <c:pt idx="24">
                  <c:v>21916726</c:v>
                </c:pt>
                <c:pt idx="25">
                  <c:v>21850666</c:v>
                </c:pt>
                <c:pt idx="26">
                  <c:v>21562878</c:v>
                </c:pt>
                <c:pt idx="27">
                  <c:v>21920759</c:v>
                </c:pt>
                <c:pt idx="28">
                  <c:v>22269531</c:v>
                </c:pt>
                <c:pt idx="29">
                  <c:v>21960793</c:v>
                </c:pt>
                <c:pt idx="30">
                  <c:v>21381114</c:v>
                </c:pt>
                <c:pt idx="31">
                  <c:v>20672786</c:v>
                </c:pt>
                <c:pt idx="32">
                  <c:v>20355201</c:v>
                </c:pt>
                <c:pt idx="33">
                  <c:v>20920887</c:v>
                </c:pt>
                <c:pt idx="34">
                  <c:v>15701334</c:v>
                </c:pt>
                <c:pt idx="35">
                  <c:v>11304446</c:v>
                </c:pt>
                <c:pt idx="36">
                  <c:v>7876121</c:v>
                </c:pt>
                <c:pt idx="37">
                  <c:v>5404068</c:v>
                </c:pt>
                <c:pt idx="38">
                  <c:v>3756731</c:v>
                </c:pt>
                <c:pt idx="39">
                  <c:v>2742722</c:v>
                </c:pt>
                <c:pt idx="40">
                  <c:v>2166380</c:v>
                </c:pt>
                <c:pt idx="41">
                  <c:v>1863977</c:v>
                </c:pt>
                <c:pt idx="42">
                  <c:v>1717530</c:v>
                </c:pt>
              </c:numCache>
            </c:numRef>
          </c:val>
          <c:extLst>
            <c:ext xmlns:c16="http://schemas.microsoft.com/office/drawing/2014/chart" uri="{C3380CC4-5D6E-409C-BE32-E72D297353CC}">
              <c16:uniqueId val="{00000000-EF20-F549-9D82-AE383DADD4D9}"/>
            </c:ext>
          </c:extLst>
        </c:ser>
        <c:dLbls>
          <c:showLegendKey val="0"/>
          <c:showVal val="0"/>
          <c:showCatName val="0"/>
          <c:showSerName val="0"/>
          <c:showPercent val="0"/>
          <c:showBubbleSize val="0"/>
        </c:dLbls>
        <c:gapWidth val="150"/>
        <c:axId val="572718175"/>
        <c:axId val="573480447"/>
      </c:barChart>
      <c:catAx>
        <c:axId val="5727181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3480447"/>
        <c:crosses val="autoZero"/>
        <c:auto val="1"/>
        <c:lblAlgn val="ctr"/>
        <c:lblOffset val="100"/>
        <c:noMultiLvlLbl val="0"/>
      </c:catAx>
      <c:valAx>
        <c:axId val="573480447"/>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271817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'Lifespan-based_stock_model_toas'!$A$101</c:f>
              <c:strCache>
                <c:ptCount val="1"/>
                <c:pt idx="0">
                  <c:v>Total losses</c:v>
                </c:pt>
              </c:strCache>
            </c:strRef>
          </c:tx>
          <c:spPr>
            <a:ln w="28575" cap="rnd">
              <a:solidFill>
                <a:schemeClr val="accent1"/>
              </a:solidFill>
              <a:round/>
            </a:ln>
            <a:effectLst/>
          </c:spPr>
          <c:marker>
            <c:symbol val="none"/>
          </c:marker>
          <c:val>
            <c:numRef>
              <c:f>'Lifespan-based_stock_model_toas'!$B$101:$AQ$101</c:f>
              <c:numCache>
                <c:formatCode>0</c:formatCode>
                <c:ptCount val="42"/>
                <c:pt idx="0">
                  <c:v>0</c:v>
                </c:pt>
                <c:pt idx="1">
                  <c:v>0</c:v>
                </c:pt>
                <c:pt idx="2">
                  <c:v>0</c:v>
                </c:pt>
                <c:pt idx="3">
                  <c:v>0</c:v>
                </c:pt>
                <c:pt idx="4">
                  <c:v>0</c:v>
                </c:pt>
                <c:pt idx="5">
                  <c:v>0</c:v>
                </c:pt>
                <c:pt idx="6">
                  <c:v>0</c:v>
                </c:pt>
                <c:pt idx="7">
                  <c:v>0</c:v>
                </c:pt>
                <c:pt idx="8">
                  <c:v>0</c:v>
                </c:pt>
                <c:pt idx="9">
                  <c:v>0</c:v>
                </c:pt>
                <c:pt idx="10">
                  <c:v>0</c:v>
                </c:pt>
                <c:pt idx="11">
                  <c:v>397539</c:v>
                </c:pt>
                <c:pt idx="12">
                  <c:v>1093172</c:v>
                </c:pt>
                <c:pt idx="13">
                  <c:v>1944176</c:v>
                </c:pt>
                <c:pt idx="14">
                  <c:v>2869179</c:v>
                </c:pt>
                <c:pt idx="15">
                  <c:v>3683103</c:v>
                </c:pt>
                <c:pt idx="16">
                  <c:v>4325438</c:v>
                </c:pt>
                <c:pt idx="17">
                  <c:v>4809494</c:v>
                </c:pt>
                <c:pt idx="18">
                  <c:v>5184034</c:v>
                </c:pt>
                <c:pt idx="19">
                  <c:v>5544795</c:v>
                </c:pt>
                <c:pt idx="20">
                  <c:v>5856402</c:v>
                </c:pt>
                <c:pt idx="21">
                  <c:v>6111711</c:v>
                </c:pt>
                <c:pt idx="22">
                  <c:v>6242791</c:v>
                </c:pt>
                <c:pt idx="23">
                  <c:v>6271552</c:v>
                </c:pt>
                <c:pt idx="24" formatCode="_(* #,##0_);_(* \(#,##0\);_(* &quot;-&quot;??_);_(@_)">
                  <c:v>6250001</c:v>
                </c:pt>
                <c:pt idx="25">
                  <c:v>6186929</c:v>
                </c:pt>
                <c:pt idx="26">
                  <c:v>6156618</c:v>
                </c:pt>
                <c:pt idx="27">
                  <c:v>6167116</c:v>
                </c:pt>
                <c:pt idx="28">
                  <c:v>6159181</c:v>
                </c:pt>
                <c:pt idx="29">
                  <c:v>6103340</c:v>
                </c:pt>
                <c:pt idx="30">
                  <c:v>5989850</c:v>
                </c:pt>
                <c:pt idx="31">
                  <c:v>5861662</c:v>
                </c:pt>
                <c:pt idx="32">
                  <c:v>5741778</c:v>
                </c:pt>
                <c:pt idx="33">
                  <c:v>5219553</c:v>
                </c:pt>
                <c:pt idx="34">
                  <c:v>4396888</c:v>
                </c:pt>
                <c:pt idx="35">
                  <c:v>3428325</c:v>
                </c:pt>
                <c:pt idx="36">
                  <c:v>2472053</c:v>
                </c:pt>
                <c:pt idx="37">
                  <c:v>1647337</c:v>
                </c:pt>
                <c:pt idx="38">
                  <c:v>1014009</c:v>
                </c:pt>
                <c:pt idx="39">
                  <c:v>576342</c:v>
                </c:pt>
                <c:pt idx="40">
                  <c:v>302403</c:v>
                </c:pt>
                <c:pt idx="41">
                  <c:v>146447</c:v>
                </c:pt>
              </c:numCache>
            </c:numRef>
          </c:val>
          <c:smooth val="0"/>
          <c:extLst>
            <c:ext xmlns:c16="http://schemas.microsoft.com/office/drawing/2014/chart" uri="{C3380CC4-5D6E-409C-BE32-E72D297353CC}">
              <c16:uniqueId val="{00000000-DAF9-FF41-B724-43F542EB8A14}"/>
            </c:ext>
          </c:extLst>
        </c:ser>
        <c:dLbls>
          <c:showLegendKey val="0"/>
          <c:showVal val="0"/>
          <c:showCatName val="0"/>
          <c:showSerName val="0"/>
          <c:showPercent val="0"/>
          <c:showBubbleSize val="0"/>
        </c:dLbls>
        <c:smooth val="0"/>
        <c:axId val="66985311"/>
        <c:axId val="575574159"/>
      </c:lineChart>
      <c:catAx>
        <c:axId val="669853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5574159"/>
        <c:crosses val="autoZero"/>
        <c:auto val="1"/>
        <c:lblAlgn val="ctr"/>
        <c:lblOffset val="100"/>
        <c:noMultiLvlLbl val="0"/>
      </c:catAx>
      <c:valAx>
        <c:axId val="57557415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98531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1</xdr:col>
      <xdr:colOff>57150</xdr:colOff>
      <xdr:row>14</xdr:row>
      <xdr:rowOff>38100</xdr:rowOff>
    </xdr:from>
    <xdr:to>
      <xdr:col>6</xdr:col>
      <xdr:colOff>501650</xdr:colOff>
      <xdr:row>27</xdr:row>
      <xdr:rowOff>139700</xdr:rowOff>
    </xdr:to>
    <xdr:graphicFrame macro="">
      <xdr:nvGraphicFramePr>
        <xdr:cNvPr id="2" name="Chart 1">
          <a:extLst>
            <a:ext uri="{FF2B5EF4-FFF2-40B4-BE49-F238E27FC236}">
              <a16:creationId xmlns:a16="http://schemas.microsoft.com/office/drawing/2014/main" id="{5D3579BF-CD86-9627-5622-C314C2B796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44450</xdr:colOff>
      <xdr:row>14</xdr:row>
      <xdr:rowOff>82550</xdr:rowOff>
    </xdr:from>
    <xdr:to>
      <xdr:col>12</xdr:col>
      <xdr:colOff>488950</xdr:colOff>
      <xdr:row>27</xdr:row>
      <xdr:rowOff>184150</xdr:rowOff>
    </xdr:to>
    <xdr:graphicFrame macro="">
      <xdr:nvGraphicFramePr>
        <xdr:cNvPr id="6" name="Chart 5">
          <a:extLst>
            <a:ext uri="{FF2B5EF4-FFF2-40B4-BE49-F238E27FC236}">
              <a16:creationId xmlns:a16="http://schemas.microsoft.com/office/drawing/2014/main" id="{899A0B9F-0720-95B5-DC1B-BFB8B8D4EF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47</xdr:col>
      <xdr:colOff>440873</xdr:colOff>
      <xdr:row>19</xdr:row>
      <xdr:rowOff>163286</xdr:rowOff>
    </xdr:from>
    <xdr:to>
      <xdr:col>53</xdr:col>
      <xdr:colOff>616858</xdr:colOff>
      <xdr:row>27</xdr:row>
      <xdr:rowOff>163284</xdr:rowOff>
    </xdr:to>
    <xdr:graphicFrame macro="">
      <xdr:nvGraphicFramePr>
        <xdr:cNvPr id="3" name="Chart 2">
          <a:extLst>
            <a:ext uri="{FF2B5EF4-FFF2-40B4-BE49-F238E27FC236}">
              <a16:creationId xmlns:a16="http://schemas.microsoft.com/office/drawing/2014/main" id="{E1CE11BB-B061-DC98-CCB6-B2BE7453CDB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53</xdr:col>
      <xdr:colOff>767443</xdr:colOff>
      <xdr:row>12</xdr:row>
      <xdr:rowOff>18144</xdr:rowOff>
    </xdr:from>
    <xdr:to>
      <xdr:col>61</xdr:col>
      <xdr:colOff>703943</xdr:colOff>
      <xdr:row>27</xdr:row>
      <xdr:rowOff>145143</xdr:rowOff>
    </xdr:to>
    <xdr:graphicFrame macro="">
      <xdr:nvGraphicFramePr>
        <xdr:cNvPr id="4" name="Chart 3">
          <a:extLst>
            <a:ext uri="{FF2B5EF4-FFF2-40B4-BE49-F238E27FC236}">
              <a16:creationId xmlns:a16="http://schemas.microsoft.com/office/drawing/2014/main" id="{7CC80A9D-D37A-2868-0193-F716E20F7C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62</xdr:col>
      <xdr:colOff>199572</xdr:colOff>
      <xdr:row>21</xdr:row>
      <xdr:rowOff>36286</xdr:rowOff>
    </xdr:from>
    <xdr:to>
      <xdr:col>67</xdr:col>
      <xdr:colOff>478973</xdr:colOff>
      <xdr:row>27</xdr:row>
      <xdr:rowOff>108855</xdr:rowOff>
    </xdr:to>
    <xdr:graphicFrame macro="">
      <xdr:nvGraphicFramePr>
        <xdr:cNvPr id="5" name="Chart 4">
          <a:extLst>
            <a:ext uri="{FF2B5EF4-FFF2-40B4-BE49-F238E27FC236}">
              <a16:creationId xmlns:a16="http://schemas.microsoft.com/office/drawing/2014/main" id="{6C543AA8-291C-D5FC-E324-7FC9A758012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47</xdr:col>
      <xdr:colOff>440873</xdr:colOff>
      <xdr:row>19</xdr:row>
      <xdr:rowOff>163286</xdr:rowOff>
    </xdr:from>
    <xdr:to>
      <xdr:col>53</xdr:col>
      <xdr:colOff>616858</xdr:colOff>
      <xdr:row>27</xdr:row>
      <xdr:rowOff>163284</xdr:rowOff>
    </xdr:to>
    <xdr:graphicFrame macro="">
      <xdr:nvGraphicFramePr>
        <xdr:cNvPr id="2" name="Chart 1">
          <a:extLst>
            <a:ext uri="{FF2B5EF4-FFF2-40B4-BE49-F238E27FC236}">
              <a16:creationId xmlns:a16="http://schemas.microsoft.com/office/drawing/2014/main" id="{769A7F71-9A78-9144-B5A5-3AB60A715F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53</xdr:col>
      <xdr:colOff>767443</xdr:colOff>
      <xdr:row>12</xdr:row>
      <xdr:rowOff>18144</xdr:rowOff>
    </xdr:from>
    <xdr:to>
      <xdr:col>61</xdr:col>
      <xdr:colOff>703943</xdr:colOff>
      <xdr:row>27</xdr:row>
      <xdr:rowOff>145143</xdr:rowOff>
    </xdr:to>
    <xdr:graphicFrame macro="">
      <xdr:nvGraphicFramePr>
        <xdr:cNvPr id="3" name="Chart 2">
          <a:extLst>
            <a:ext uri="{FF2B5EF4-FFF2-40B4-BE49-F238E27FC236}">
              <a16:creationId xmlns:a16="http://schemas.microsoft.com/office/drawing/2014/main" id="{EAEBBF5B-FD86-1845-93B8-77CE7A9A93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62</xdr:col>
      <xdr:colOff>199572</xdr:colOff>
      <xdr:row>21</xdr:row>
      <xdr:rowOff>36286</xdr:rowOff>
    </xdr:from>
    <xdr:to>
      <xdr:col>67</xdr:col>
      <xdr:colOff>478973</xdr:colOff>
      <xdr:row>27</xdr:row>
      <xdr:rowOff>108855</xdr:rowOff>
    </xdr:to>
    <xdr:graphicFrame macro="">
      <xdr:nvGraphicFramePr>
        <xdr:cNvPr id="4" name="Chart 3">
          <a:extLst>
            <a:ext uri="{FF2B5EF4-FFF2-40B4-BE49-F238E27FC236}">
              <a16:creationId xmlns:a16="http://schemas.microsoft.com/office/drawing/2014/main" id="{C2CABD61-E7C3-F944-A761-4169CE8DD0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500BB4F-6F91-7840-9B26-93A1B2FD1A0D}" name="Table1" displayName="Table1" ref="A1:AC161" totalsRowShown="0" headerRowDxfId="45" dataDxfId="44">
  <autoFilter ref="A1:AC161" xr:uid="{1500BB4F-6F91-7840-9B26-93A1B2FD1A0D}"/>
  <tableColumns count="29">
    <tableColumn id="1" xr3:uid="{F1F1F8D2-14E1-E148-AE49-CBC392CAB43E}" name="Product_type" dataDxfId="43"/>
    <tableColumn id="2" xr3:uid="{4BD94141-D453-A947-8BB5-3E7954EBDF92}" name="product_category(1)" dataDxfId="42"/>
    <tableColumn id="3" xr3:uid="{A20AA6B1-828C-BF4D-B925-113D96D4BEB6}" name="product_category(2)" dataDxfId="41"/>
    <tableColumn id="4" xr3:uid="{664E4E81-5774-AB4B-ADCE-BF32CF229438}" name="product_category(3)" dataDxfId="40"/>
    <tableColumn id="5" xr3:uid="{D9E4A356-8828-A842-AA61-4633216B03AA}" name="Identifier_NACE" dataDxfId="39"/>
    <tableColumn id="6" xr3:uid="{1ACE56F4-EE20-B34E-998D-B5EAA0BE3300}" name="Identifier_SIC07" dataDxfId="38"/>
    <tableColumn id="7" xr3:uid="{34909F8E-FFC2-6649-9B44-7A59F1F8AE60}" name="Identifier_CPA" dataDxfId="37"/>
    <tableColumn id="8" xr3:uid="{AC6970C4-36CF-C945-8E1F-1A1BF89DD44F}" name="Identifier_PRODCOM" dataDxfId="36"/>
    <tableColumn id="9" xr3:uid="{1AC530E3-46C8-E249-B30E-491948FA0782}" name="Identifier_HS6/CN6" dataDxfId="35"/>
    <tableColumn id="28" xr3:uid="{60967391-E4C5-CC47-BBD4-86CF853A6B5A}" name="Identifier_UNU" dataDxfId="34"/>
    <tableColumn id="29" xr3:uid="{2F8E72D4-7CB7-D349-8FE3-726C858198BC}" name="Identifier_WEEE_Cat" dataDxfId="33"/>
    <tableColumn id="10" xr3:uid="{F1B3489D-677D-A648-9F19-1B16D88C3ABD}" name="Lifespan_EoL_lower_yr" dataDxfId="32"/>
    <tableColumn id="11" xr3:uid="{4D79905B-772A-1844-B175-D42CFE1F85FC}" name="Lifespan_EoL_upper_yr" dataDxfId="31"/>
    <tableColumn id="12" xr3:uid="{931E5D36-8B79-2F4A-857E-7AB73095C5A2}" name="Lifespan_EoL_average_yr" dataDxfId="30"/>
    <tableColumn id="13" xr3:uid="{0AF0C6E8-DDBA-1440-9022-0E8A15FBCBA0}" name="Lifespan_EoL_median_yr" dataDxfId="29"/>
    <tableColumn id="14" xr3:uid="{2010A3C0-FEEB-A64F-9226-8E22E0C935E1}" name="Lifespan_EoL_SD" dataDxfId="28"/>
    <tableColumn id="15" xr3:uid="{FCF6A635-76B6-C14C-8178-FB62D14B0712}" name="Lifespan_owned_until_fixed_average_yr" dataDxfId="27"/>
    <tableColumn id="16" xr3:uid="{CE5EE286-7355-D044-A1D3-5BFE9B946B31}" name="Lifespan_owned_until_fixed_median_yr" dataDxfId="26"/>
    <tableColumn id="26" xr3:uid="{21729E52-C31D-9B46-9337-7CF2C72422A3}" name="Lifespan_Weibull_shape" dataDxfId="25"/>
    <tableColumn id="27" xr3:uid="{05D820B6-17E8-8245-A5B9-87D350B39E5B}" name="Lifespan_Weibull_scale" dataDxfId="24"/>
    <tableColumn id="17" xr3:uid="{74EE73D0-6187-A548-B95D-1F7147B32482}" name="Extension_potential_route" dataDxfId="23"/>
    <tableColumn id="18" xr3:uid="{F2E53D70-5A24-E547-8A2A-DA10186B97A7}" name="Extension_potential_lower_yr" dataDxfId="22"/>
    <tableColumn id="19" xr3:uid="{E2BA0F4A-4F1B-ED4D-89EB-F42020181794}" name="Extension_potential_upper_yr" dataDxfId="21"/>
    <tableColumn id="20" xr3:uid="{DDF7A2A0-EDA9-C846-A191-EDC1033DDC50}" name="Mass_lower_kg" dataDxfId="20"/>
    <tableColumn id="21" xr3:uid="{336A5E2C-05DA-614A-BF5A-C07153469B9B}" name="Mass_upper_kg" dataDxfId="19"/>
    <tableColumn id="22" xr3:uid="{F64DE9A3-5456-4141-B5E4-3094F9CFF1DF}" name="Mass_average_kg" dataDxfId="18"/>
    <tableColumn id="23" xr3:uid="{A4AFA1B5-6741-CD46-9A50-0033788FBD7B}" name="Source" dataDxfId="17"/>
    <tableColumn id="24" xr3:uid="{4210EE28-A9F7-4540-80AF-776B5C862485}" name="Source URL" dataDxfId="16"/>
    <tableColumn id="25" xr3:uid="{2059A71A-AD35-D145-806F-6F5BC1BF8FDA}" name="Year of estimate" dataDxfId="15"/>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63DEC32-DF37-6D42-9417-674E4CD5229A}" name="Table2" displayName="Table2" ref="A1:F243" totalsRowShown="0" headerRowDxfId="14" dataDxfId="13" tableBorderDxfId="12">
  <autoFilter ref="A1:F243" xr:uid="{C63DEC32-DF37-6D42-9417-674E4CD5229A}">
    <filterColumn colId="3">
      <filters>
        <filter val="Volume (Number of items)"/>
      </filters>
    </filterColumn>
  </autoFilter>
  <tableColumns count="6">
    <tableColumn id="1" xr3:uid="{F0736F81-57DC-1D44-ABF4-9A47F9917274}" name="Product"/>
    <tableColumn id="2" xr3:uid="{AE5FE54B-2AF0-5840-B83E-AD46887580ED}" name="Hs6Code" dataDxfId="11"/>
    <tableColumn id="3" xr3:uid="{1631B33D-3EA1-E643-8BC9-285D5D960572}" name="Flow" dataDxfId="10"/>
    <tableColumn id="4" xr3:uid="{157FBDEE-2580-0743-B275-0978FA6AE3F5}" name="Indicator" dataDxfId="9"/>
    <tableColumn id="5" xr3:uid="{FCC38171-81AE-194A-9978-D781C95842E9}" name="Year" dataDxfId="8"/>
    <tableColumn id="6" xr3:uid="{F5A5CABE-225F-A349-A51F-1A0C86398B5E}" name="Value" dataDxfId="7"/>
  </tableColumns>
  <tableStyleInfo name="TableStyleLigh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7265259-3927-C840-A2AD-243BE50F5583}" name="Table3" displayName="Table3" ref="A1:C31" totalsRowShown="0" headerRowDxfId="6" dataDxfId="4" headerRowBorderDxfId="5" tableBorderDxfId="3">
  <autoFilter ref="A1:C31" xr:uid="{57265259-3927-C840-A2AD-243BE50F5583}"/>
  <sortState xmlns:xlrd2="http://schemas.microsoft.com/office/spreadsheetml/2017/richdata2" ref="A2:B31">
    <sortCondition ref="B1:B31"/>
  </sortState>
  <tableColumns count="3">
    <tableColumn id="1" xr3:uid="{1130D212-FF00-5345-98AC-5C2D2FA0CDAF}" name="Product" dataDxfId="2"/>
    <tableColumn id="8" xr3:uid="{95727678-0B59-604B-8F4C-20F0BEF5163B}" name="Lifespan" dataDxfId="1"/>
    <tableColumn id="17" xr3:uid="{6FD46E32-46E5-1747-B394-E2C2A4BA4B8C}" name="Mass" dataDxfId="0"/>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1.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0.xml.rels><?xml version="1.0" encoding="UTF-8" standalone="yes"?>
<Relationships xmlns="http://schemas.openxmlformats.org/package/2006/relationships"><Relationship Id="rId1" Type="http://schemas.openxmlformats.org/officeDocument/2006/relationships/table" Target="../tables/table3.xml"/></Relationships>
</file>

<file path=xl/worksheets/_rels/sheet3.xml.rels><?xml version="1.0" encoding="UTF-8" standalone="yes"?>
<Relationships xmlns="http://schemas.openxmlformats.org/package/2006/relationships"><Relationship Id="rId8" Type="http://schemas.openxmlformats.org/officeDocument/2006/relationships/table" Target="../tables/table1.xml"/><Relationship Id="rId3" Type="http://schemas.openxmlformats.org/officeDocument/2006/relationships/hyperlink" Target="https://wrap.org.uk/resources/report/measuring-active-life-clothing" TargetMode="External"/><Relationship Id="rId7" Type="http://schemas.openxmlformats.org/officeDocument/2006/relationships/vmlDrawing" Target="../drawings/vmlDrawing1.vml"/><Relationship Id="rId2" Type="http://schemas.openxmlformats.org/officeDocument/2006/relationships/hyperlink" Target="https://www.mdpi.com/2071-1050/12/21/9151" TargetMode="External"/><Relationship Id="rId1" Type="http://schemas.openxmlformats.org/officeDocument/2006/relationships/hyperlink" Target="https://www.mdpi.com/2071-1050/12/21/9151" TargetMode="External"/><Relationship Id="rId6" Type="http://schemas.openxmlformats.org/officeDocument/2006/relationships/hyperlink" Target="https://etl.beis.gov.uk/shared-files/3316/3713/8281/UK_ErP_Policy_Study_final_v4-stc_2_11_21.pdf" TargetMode="External"/><Relationship Id="rId5" Type="http://schemas.openxmlformats.org/officeDocument/2006/relationships/hyperlink" Target="https://etl.beis.gov.uk/shared-files/3316/3713/8281/UK_ErP_Policy_Study_final_v4-stc_2_11_21.pdf" TargetMode="External"/><Relationship Id="rId4" Type="http://schemas.openxmlformats.org/officeDocument/2006/relationships/hyperlink" Target="http://randd.defra.gov.uk/Default.aspx?Menu=Menu&amp;Module=More&amp;Location=None&amp;ProjectID=17047&amp;FromSearch=Y&amp;Publisher=1&amp;SearchText=lifetimes&amp;SortString=ProjectCode&amp;SortOrder=Asc&amp;Paging=10" TargetMode="External"/><Relationship Id="rId9" Type="http://schemas.openxmlformats.org/officeDocument/2006/relationships/comments" Target="../comments1.xml"/></Relationships>
</file>

<file path=xl/worksheets/_rels/sheet6.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D34EA-10F3-D34C-B2E4-CE1C23AF8311}">
  <dimension ref="A1:A7"/>
  <sheetViews>
    <sheetView workbookViewId="0">
      <selection activeCell="A6" sqref="A6"/>
    </sheetView>
  </sheetViews>
  <sheetFormatPr baseColWidth="10" defaultRowHeight="16"/>
  <sheetData>
    <row r="1" spans="1:1">
      <c r="A1" s="1" t="s">
        <v>516</v>
      </c>
    </row>
    <row r="2" spans="1:1">
      <c r="A2" t="s">
        <v>512</v>
      </c>
    </row>
    <row r="3" spans="1:1">
      <c r="A3" t="s">
        <v>513</v>
      </c>
    </row>
    <row r="4" spans="1:1">
      <c r="A4" t="s">
        <v>518</v>
      </c>
    </row>
    <row r="5" spans="1:1">
      <c r="A5" t="s">
        <v>514</v>
      </c>
    </row>
    <row r="6" spans="1:1">
      <c r="A6" t="s">
        <v>515</v>
      </c>
    </row>
    <row r="7" spans="1:1">
      <c r="A7" t="s">
        <v>517</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5F9CD0-DDFD-6D40-AF8A-75DF98A83693}">
  <dimension ref="A1"/>
  <sheetViews>
    <sheetView workbookViewId="0">
      <selection activeCell="K12" sqref="K12"/>
    </sheetView>
  </sheetViews>
  <sheetFormatPr baseColWidth="10" defaultRowHeight="16"/>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625993-0598-DE44-8E2C-634B52059603}">
  <dimension ref="A1:G19"/>
  <sheetViews>
    <sheetView workbookViewId="0">
      <selection activeCell="C9" sqref="C9"/>
    </sheetView>
  </sheetViews>
  <sheetFormatPr baseColWidth="10" defaultRowHeight="16"/>
  <sheetData>
    <row r="1" spans="1:7">
      <c r="A1" s="54" t="s">
        <v>293</v>
      </c>
      <c r="B1" s="55"/>
      <c r="C1" s="55"/>
      <c r="D1" s="55"/>
      <c r="E1" s="55"/>
      <c r="F1" s="55"/>
      <c r="G1" s="55"/>
    </row>
    <row r="2" spans="1:7">
      <c r="A2" s="55"/>
      <c r="B2" s="55"/>
      <c r="C2" s="55"/>
      <c r="D2" s="55"/>
      <c r="E2" s="55"/>
      <c r="F2" s="55"/>
      <c r="G2" s="55"/>
    </row>
    <row r="3" spans="1:7">
      <c r="A3" s="56"/>
      <c r="B3" s="57" t="s">
        <v>294</v>
      </c>
      <c r="C3" s="57" t="s">
        <v>295</v>
      </c>
      <c r="D3" s="57" t="s">
        <v>296</v>
      </c>
      <c r="E3" s="57" t="s">
        <v>297</v>
      </c>
      <c r="F3" s="57" t="s">
        <v>298</v>
      </c>
      <c r="G3" s="57" t="s">
        <v>299</v>
      </c>
    </row>
    <row r="4" spans="1:7">
      <c r="A4" s="58" t="s">
        <v>300</v>
      </c>
      <c r="B4" s="59">
        <v>0</v>
      </c>
      <c r="C4" s="59">
        <v>0</v>
      </c>
      <c r="D4" s="59">
        <v>-109.218</v>
      </c>
      <c r="E4" s="59">
        <v>7.2830000000000004</v>
      </c>
      <c r="F4" s="59">
        <v>-92.429000000000002</v>
      </c>
      <c r="G4" s="59">
        <v>627.00199999999995</v>
      </c>
    </row>
    <row r="5" spans="1:7">
      <c r="A5" s="58" t="s">
        <v>301</v>
      </c>
      <c r="B5" s="59">
        <v>0</v>
      </c>
      <c r="C5" s="59">
        <v>0</v>
      </c>
      <c r="D5" s="59">
        <v>-109.85299999999999</v>
      </c>
      <c r="E5" s="59">
        <v>73.5</v>
      </c>
      <c r="F5" s="59">
        <v>-156.102</v>
      </c>
      <c r="G5" s="59">
        <v>579.08600000000001</v>
      </c>
    </row>
    <row r="6" spans="1:7">
      <c r="A6" s="58" t="s">
        <v>302</v>
      </c>
      <c r="B6" s="59">
        <v>0</v>
      </c>
      <c r="C6" s="59">
        <v>0</v>
      </c>
      <c r="D6" s="59">
        <v>-109.739</v>
      </c>
      <c r="E6" s="59">
        <v>54.746000000000002</v>
      </c>
      <c r="F6" s="59">
        <v>-144.959</v>
      </c>
      <c r="G6" s="59">
        <v>592.07100000000003</v>
      </c>
    </row>
    <row r="7" spans="1:7">
      <c r="A7" s="58" t="s">
        <v>303</v>
      </c>
      <c r="B7" s="59">
        <v>-33.42</v>
      </c>
      <c r="C7" s="59">
        <v>0</v>
      </c>
      <c r="D7" s="59">
        <v>0</v>
      </c>
      <c r="E7" s="59">
        <v>0</v>
      </c>
      <c r="F7" s="59">
        <v>-386.995</v>
      </c>
      <c r="G7" s="59">
        <v>1041.931</v>
      </c>
    </row>
    <row r="8" spans="1:7">
      <c r="A8" s="58" t="s">
        <v>304</v>
      </c>
      <c r="B8" s="59">
        <v>61.58</v>
      </c>
      <c r="C8" s="59">
        <v>0</v>
      </c>
      <c r="D8" s="59">
        <v>0</v>
      </c>
      <c r="E8" s="59">
        <v>0</v>
      </c>
      <c r="F8" s="59">
        <v>-384.44900000000001</v>
      </c>
      <c r="G8" s="59">
        <v>1041.931</v>
      </c>
    </row>
    <row r="9" spans="1:7">
      <c r="A9" s="58" t="s">
        <v>305</v>
      </c>
      <c r="B9" s="59">
        <v>37.83</v>
      </c>
      <c r="C9" s="59">
        <v>0</v>
      </c>
      <c r="D9" s="59">
        <v>0</v>
      </c>
      <c r="E9" s="59">
        <v>0</v>
      </c>
      <c r="F9" s="59">
        <v>-385.08600000000001</v>
      </c>
      <c r="G9" s="59">
        <v>1041.931</v>
      </c>
    </row>
    <row r="10" spans="1:7">
      <c r="A10" s="58" t="s">
        <v>306</v>
      </c>
      <c r="B10" s="59">
        <v>-1061.441</v>
      </c>
      <c r="C10" s="59">
        <v>0</v>
      </c>
      <c r="D10" s="59">
        <v>0</v>
      </c>
      <c r="E10" s="59">
        <v>0</v>
      </c>
      <c r="F10" s="59">
        <v>24.789000000000001</v>
      </c>
      <c r="G10" s="59">
        <v>9.0289999999999999</v>
      </c>
    </row>
    <row r="11" spans="1:7">
      <c r="A11" s="58" t="s">
        <v>197</v>
      </c>
      <c r="B11" s="59">
        <v>-7469.357</v>
      </c>
      <c r="C11" s="59">
        <v>0</v>
      </c>
      <c r="D11" s="59">
        <v>0</v>
      </c>
      <c r="E11" s="59">
        <v>0</v>
      </c>
      <c r="F11" s="59">
        <v>41.62</v>
      </c>
      <c r="G11" s="59">
        <v>9.0289999999999999</v>
      </c>
    </row>
    <row r="12" spans="1:7">
      <c r="A12" s="58" t="s">
        <v>307</v>
      </c>
      <c r="B12" s="59">
        <v>-3368.2910000000002</v>
      </c>
      <c r="C12" s="59">
        <v>0</v>
      </c>
      <c r="D12" s="59">
        <v>0</v>
      </c>
      <c r="E12" s="59">
        <v>0</v>
      </c>
      <c r="F12" s="59">
        <v>30.847999999999999</v>
      </c>
      <c r="G12" s="59">
        <v>9.0289999999999999</v>
      </c>
    </row>
    <row r="13" spans="1:7">
      <c r="A13" s="58" t="s">
        <v>308</v>
      </c>
      <c r="B13" s="59">
        <v>-326.31599999999997</v>
      </c>
      <c r="C13" s="59">
        <v>32.584000000000003</v>
      </c>
      <c r="D13" s="59">
        <v>0</v>
      </c>
      <c r="E13" s="59">
        <v>0</v>
      </c>
      <c r="F13" s="59">
        <v>7.7439999999999998</v>
      </c>
      <c r="G13" s="59">
        <v>9.0289999999999999</v>
      </c>
    </row>
    <row r="14" spans="1:7">
      <c r="A14" s="58" t="s">
        <v>100</v>
      </c>
      <c r="B14" s="59">
        <v>-1321.5909999999999</v>
      </c>
      <c r="C14" s="59">
        <v>0</v>
      </c>
      <c r="D14" s="59">
        <v>0</v>
      </c>
      <c r="E14" s="59">
        <v>0</v>
      </c>
      <c r="F14" s="59">
        <v>-445.56900000000002</v>
      </c>
      <c r="G14" s="59">
        <v>445.07</v>
      </c>
    </row>
    <row r="15" spans="1:7">
      <c r="A15" s="58" t="s">
        <v>309</v>
      </c>
      <c r="B15" s="59">
        <v>-654.14599999999996</v>
      </c>
      <c r="C15" s="59">
        <v>205.18700000000001</v>
      </c>
      <c r="D15" s="59">
        <v>0</v>
      </c>
      <c r="E15" s="59">
        <v>0</v>
      </c>
      <c r="F15" s="59">
        <v>1236.242</v>
      </c>
      <c r="G15" s="59">
        <v>9.0289999999999999</v>
      </c>
    </row>
    <row r="16" spans="1:7">
      <c r="A16" s="58" t="s">
        <v>310</v>
      </c>
      <c r="B16" s="59">
        <v>-485.07499999999999</v>
      </c>
      <c r="C16" s="59">
        <v>205.18700000000001</v>
      </c>
      <c r="D16" s="59">
        <v>0</v>
      </c>
      <c r="E16" s="59">
        <v>0</v>
      </c>
      <c r="F16" s="59">
        <v>1728.4259999999999</v>
      </c>
      <c r="G16" s="59">
        <v>9.0289999999999999</v>
      </c>
    </row>
    <row r="17" spans="1:7">
      <c r="A17" s="58" t="s">
        <v>311</v>
      </c>
      <c r="B17" s="59">
        <v>-589.85599999999999</v>
      </c>
      <c r="C17" s="59">
        <v>205.18700000000001</v>
      </c>
      <c r="D17" s="59">
        <v>0</v>
      </c>
      <c r="E17" s="59">
        <v>0</v>
      </c>
      <c r="F17" s="59">
        <v>1233.2190000000001</v>
      </c>
      <c r="G17" s="59">
        <v>9.0289999999999999</v>
      </c>
    </row>
    <row r="18" spans="1:7">
      <c r="A18" s="58" t="s">
        <v>312</v>
      </c>
      <c r="B18" s="59">
        <v>-531.59699999999998</v>
      </c>
      <c r="C18" s="59">
        <v>205.18700000000001</v>
      </c>
      <c r="D18" s="59">
        <v>0</v>
      </c>
      <c r="E18" s="59">
        <v>0</v>
      </c>
      <c r="F18" s="59">
        <v>883.01400000000001</v>
      </c>
      <c r="G18" s="59">
        <v>9.0289999999999999</v>
      </c>
    </row>
    <row r="19" spans="1:7">
      <c r="A19" s="58" t="s">
        <v>313</v>
      </c>
      <c r="B19" s="59">
        <v>-477.39299999999997</v>
      </c>
      <c r="C19" s="59">
        <v>0</v>
      </c>
      <c r="D19" s="59">
        <v>0</v>
      </c>
      <c r="E19" s="59">
        <v>0</v>
      </c>
      <c r="F19" s="59">
        <v>-449.82299999999998</v>
      </c>
      <c r="G19" s="59">
        <v>828.15899999999999</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0B36FA-44A7-824D-BDE0-4CD9494FBB29}">
  <dimension ref="A2:Y35"/>
  <sheetViews>
    <sheetView zoomScale="70" zoomScaleNormal="70" workbookViewId="0">
      <selection activeCell="M26" sqref="M26"/>
    </sheetView>
  </sheetViews>
  <sheetFormatPr baseColWidth="10" defaultColWidth="8.83203125" defaultRowHeight="16"/>
  <cols>
    <col min="2" max="2" width="43" customWidth="1"/>
    <col min="3" max="3" width="14.33203125" customWidth="1"/>
    <col min="4" max="4" width="12.1640625" customWidth="1"/>
    <col min="5" max="5" width="13.5" customWidth="1"/>
    <col min="6" max="6" width="15.6640625" customWidth="1"/>
    <col min="7" max="7" width="15" customWidth="1"/>
    <col min="8" max="8" width="13.1640625" customWidth="1"/>
    <col min="9" max="9" width="13.33203125" customWidth="1"/>
    <col min="10" max="10" width="17.33203125" customWidth="1"/>
    <col min="11" max="11" width="15.6640625" customWidth="1"/>
    <col min="12" max="12" width="13.6640625" customWidth="1"/>
    <col min="13" max="13" width="12.6640625" customWidth="1"/>
    <col min="14" max="14" width="15.5" customWidth="1"/>
    <col min="15" max="15" width="11.33203125" customWidth="1"/>
    <col min="16" max="16" width="18" customWidth="1"/>
    <col min="17" max="17" width="14" customWidth="1"/>
    <col min="18" max="18" width="15.6640625" customWidth="1"/>
  </cols>
  <sheetData>
    <row r="2" spans="1:25" ht="26.25" customHeight="1">
      <c r="A2" s="66"/>
      <c r="D2" s="66"/>
      <c r="I2" s="67"/>
      <c r="J2" s="67"/>
      <c r="K2" s="68"/>
      <c r="L2" s="68"/>
      <c r="M2" s="68"/>
      <c r="S2" s="66"/>
      <c r="T2" s="66"/>
    </row>
    <row r="3" spans="1:25" ht="17" thickBot="1">
      <c r="A3" s="66"/>
      <c r="D3" s="66"/>
      <c r="F3" s="69"/>
      <c r="I3" s="67"/>
      <c r="J3" s="67"/>
      <c r="K3" s="68"/>
      <c r="L3" s="68"/>
      <c r="M3" s="68"/>
      <c r="O3" s="70"/>
      <c r="P3" s="70"/>
      <c r="Q3" s="70"/>
      <c r="R3" s="70"/>
      <c r="S3" s="66"/>
      <c r="T3" s="71"/>
      <c r="U3" s="71"/>
      <c r="V3" s="66" t="s">
        <v>325</v>
      </c>
      <c r="W3" s="66"/>
      <c r="X3" s="66"/>
      <c r="Y3" s="66"/>
    </row>
    <row r="4" spans="1:25" ht="17" thickBot="1">
      <c r="A4" s="66"/>
      <c r="B4" s="231" t="s">
        <v>326</v>
      </c>
      <c r="C4" s="232"/>
      <c r="D4" s="66"/>
      <c r="H4" s="233" t="s">
        <v>327</v>
      </c>
      <c r="I4" s="235" t="s">
        <v>328</v>
      </c>
      <c r="J4" s="237" t="s">
        <v>329</v>
      </c>
      <c r="K4" s="68"/>
      <c r="L4" s="68"/>
      <c r="M4" s="68"/>
      <c r="N4" s="72" t="s">
        <v>330</v>
      </c>
      <c r="O4" s="73"/>
      <c r="P4" s="73"/>
      <c r="Q4" s="73"/>
      <c r="R4" s="74" t="s">
        <v>331</v>
      </c>
      <c r="S4" s="66"/>
      <c r="T4" s="66"/>
      <c r="U4" s="66"/>
      <c r="V4" s="66" t="s">
        <v>332</v>
      </c>
      <c r="W4" s="66"/>
      <c r="X4" s="66"/>
      <c r="Y4" s="66"/>
    </row>
    <row r="5" spans="1:25" ht="17" thickBot="1">
      <c r="A5" s="66"/>
      <c r="B5" s="75" t="s">
        <v>333</v>
      </c>
      <c r="C5" s="76">
        <v>750000</v>
      </c>
      <c r="D5" s="66"/>
      <c r="H5" s="234"/>
      <c r="I5" s="236"/>
      <c r="J5" s="238"/>
      <c r="K5" s="68"/>
      <c r="L5" s="68"/>
      <c r="M5" s="68"/>
      <c r="N5" s="77"/>
      <c r="O5" s="70"/>
      <c r="P5" s="70"/>
      <c r="Q5" s="70"/>
      <c r="R5" s="78" t="s">
        <v>334</v>
      </c>
      <c r="S5" s="66"/>
      <c r="T5" s="66"/>
      <c r="U5" s="66"/>
      <c r="V5" s="66"/>
      <c r="W5" s="66"/>
      <c r="X5" s="66"/>
      <c r="Y5" s="66"/>
    </row>
    <row r="6" spans="1:25" ht="15" customHeight="1">
      <c r="A6" s="66"/>
      <c r="B6" s="79" t="s">
        <v>335</v>
      </c>
      <c r="C6" s="80">
        <v>5000000</v>
      </c>
      <c r="D6" s="66"/>
      <c r="E6" s="81"/>
      <c r="G6" s="82" t="s">
        <v>336</v>
      </c>
      <c r="H6" s="83">
        <f>+F20+F28+F29+F16</f>
        <v>129597.07102382493</v>
      </c>
      <c r="I6" s="84">
        <v>0.7</v>
      </c>
      <c r="J6" s="85">
        <f>+I6*C9</f>
        <v>840000</v>
      </c>
      <c r="K6" s="68"/>
      <c r="L6" s="68" t="s">
        <v>337</v>
      </c>
      <c r="M6" s="68"/>
      <c r="N6" s="77"/>
      <c r="O6" s="70"/>
      <c r="P6" s="70"/>
      <c r="Q6" s="70"/>
      <c r="R6" s="78" t="s">
        <v>338</v>
      </c>
      <c r="S6" s="66"/>
      <c r="T6" s="239" t="s">
        <v>339</v>
      </c>
      <c r="U6" s="239"/>
      <c r="V6" s="239"/>
      <c r="W6" s="239"/>
      <c r="X6" s="239"/>
      <c r="Y6" s="239"/>
    </row>
    <row r="7" spans="1:25" ht="15" customHeight="1">
      <c r="A7" s="66"/>
      <c r="B7" s="79" t="s">
        <v>340</v>
      </c>
      <c r="C7" s="86">
        <v>2500000</v>
      </c>
      <c r="D7" s="66"/>
      <c r="G7" s="87" t="s">
        <v>341</v>
      </c>
      <c r="H7" s="88">
        <f>+F21+F33</f>
        <v>29525.141683684047</v>
      </c>
      <c r="I7" s="89">
        <v>0.25</v>
      </c>
      <c r="J7" s="90">
        <f>+I7*C9</f>
        <v>300000</v>
      </c>
      <c r="K7" s="68"/>
      <c r="L7" s="68"/>
      <c r="M7" s="68"/>
      <c r="N7" s="77"/>
      <c r="O7" s="70"/>
      <c r="P7" s="70"/>
      <c r="Q7" s="70"/>
      <c r="R7" s="78" t="s">
        <v>342</v>
      </c>
      <c r="S7" s="66"/>
      <c r="T7" s="239"/>
      <c r="U7" s="239"/>
      <c r="V7" s="239"/>
      <c r="W7" s="239"/>
      <c r="X7" s="239"/>
      <c r="Y7" s="239"/>
    </row>
    <row r="8" spans="1:25" ht="12.75" customHeight="1">
      <c r="A8" s="66"/>
      <c r="B8" s="79" t="s">
        <v>343</v>
      </c>
      <c r="C8" s="86">
        <v>20000</v>
      </c>
      <c r="D8" s="66"/>
      <c r="G8" s="91" t="s">
        <v>344</v>
      </c>
      <c r="H8" s="92">
        <f>+F14+F15+F17+F19+F27+F31+F32</f>
        <v>259922.0597348783</v>
      </c>
      <c r="I8" s="93">
        <v>0.05</v>
      </c>
      <c r="J8" s="94">
        <f>+I8*C9</f>
        <v>60000</v>
      </c>
      <c r="K8" s="68"/>
      <c r="L8" s="68"/>
      <c r="M8" s="68"/>
      <c r="N8" s="77"/>
      <c r="O8" s="70"/>
      <c r="P8" s="70"/>
      <c r="Q8" s="70"/>
      <c r="R8" s="78" t="s">
        <v>345</v>
      </c>
      <c r="S8" s="66"/>
      <c r="T8" s="239"/>
      <c r="U8" s="239"/>
      <c r="V8" s="239"/>
      <c r="W8" s="239"/>
      <c r="X8" s="239"/>
      <c r="Y8" s="239"/>
    </row>
    <row r="9" spans="1:25" ht="17" thickBot="1">
      <c r="A9" s="66"/>
      <c r="B9" s="79" t="s">
        <v>346</v>
      </c>
      <c r="C9" s="86">
        <f>+C8*60</f>
        <v>1200000</v>
      </c>
      <c r="D9" s="66"/>
      <c r="G9" s="95" t="s">
        <v>347</v>
      </c>
      <c r="H9" s="96">
        <f>+F18+F22+F23+F24+F25+F26+F30+F34</f>
        <v>2080955.7275576124</v>
      </c>
      <c r="I9" s="97">
        <v>0</v>
      </c>
      <c r="J9" s="98">
        <f>+I9*C9</f>
        <v>0</v>
      </c>
      <c r="K9" s="68"/>
      <c r="L9" s="68"/>
      <c r="M9" s="68"/>
      <c r="N9" s="77"/>
      <c r="O9" s="70"/>
      <c r="P9" s="70"/>
      <c r="Q9" s="70"/>
      <c r="R9" s="78" t="s">
        <v>348</v>
      </c>
      <c r="S9" s="66"/>
      <c r="T9" s="66"/>
    </row>
    <row r="10" spans="1:25" ht="17" thickBot="1">
      <c r="A10" s="66"/>
      <c r="B10" s="99" t="s">
        <v>349</v>
      </c>
      <c r="C10" s="100">
        <f>+C9/C7</f>
        <v>0.48</v>
      </c>
      <c r="D10" s="66"/>
      <c r="H10" s="101">
        <f>SUM(H6:H9)</f>
        <v>2499999.9999999995</v>
      </c>
      <c r="I10" s="102">
        <f>SUM(I6:I9)</f>
        <v>1</v>
      </c>
      <c r="J10" s="103">
        <f>SUM(J6:J9)</f>
        <v>1200000</v>
      </c>
      <c r="K10" s="68"/>
      <c r="L10" s="68"/>
      <c r="M10" s="68"/>
      <c r="N10" s="104"/>
      <c r="O10" s="105"/>
      <c r="P10" s="105"/>
      <c r="Q10" s="105"/>
      <c r="R10" s="106" t="s">
        <v>350</v>
      </c>
      <c r="S10" s="66"/>
      <c r="T10" s="66"/>
    </row>
    <row r="11" spans="1:25" ht="17" thickBot="1"/>
    <row r="12" spans="1:25" ht="20" thickBot="1">
      <c r="B12" s="221" t="s">
        <v>351</v>
      </c>
      <c r="C12" s="223" t="s">
        <v>352</v>
      </c>
      <c r="D12" s="224"/>
      <c r="E12" s="224"/>
      <c r="F12" s="225"/>
      <c r="G12" s="223" t="s">
        <v>353</v>
      </c>
      <c r="H12" s="224"/>
      <c r="I12" s="224"/>
      <c r="J12" s="224"/>
      <c r="K12" s="225"/>
      <c r="L12" s="226" t="s">
        <v>354</v>
      </c>
      <c r="M12" s="227"/>
      <c r="N12" s="227"/>
      <c r="O12" s="227"/>
      <c r="P12" s="227"/>
      <c r="Q12" s="228"/>
      <c r="R12" s="229" t="s">
        <v>355</v>
      </c>
    </row>
    <row r="13" spans="1:25" ht="99" thickBot="1">
      <c r="B13" s="222"/>
      <c r="C13" s="107" t="s">
        <v>356</v>
      </c>
      <c r="D13" s="108" t="s">
        <v>357</v>
      </c>
      <c r="E13" s="109" t="s">
        <v>358</v>
      </c>
      <c r="F13" s="108" t="s">
        <v>359</v>
      </c>
      <c r="G13" s="107" t="s">
        <v>360</v>
      </c>
      <c r="H13" s="108" t="s">
        <v>361</v>
      </c>
      <c r="I13" s="108" t="s">
        <v>362</v>
      </c>
      <c r="J13" s="108" t="s">
        <v>363</v>
      </c>
      <c r="K13" s="108" t="s">
        <v>364</v>
      </c>
      <c r="L13" s="110" t="s">
        <v>365</v>
      </c>
      <c r="M13" s="108" t="s">
        <v>366</v>
      </c>
      <c r="N13" s="111" t="s">
        <v>367</v>
      </c>
      <c r="O13" s="108" t="s">
        <v>368</v>
      </c>
      <c r="P13" s="108" t="s">
        <v>369</v>
      </c>
      <c r="Q13" s="111" t="s">
        <v>370</v>
      </c>
      <c r="R13" s="230"/>
    </row>
    <row r="14" spans="1:25">
      <c r="B14" s="112" t="s">
        <v>371</v>
      </c>
      <c r="C14" s="113">
        <v>800883.74436763243</v>
      </c>
      <c r="D14" s="114">
        <f>+C14/10^6</f>
        <v>0.80088374436763243</v>
      </c>
      <c r="E14" s="115">
        <f t="shared" ref="E14:E34" si="0">C14/C$35</f>
        <v>1.7910897540496868E-2</v>
      </c>
      <c r="F14" s="116">
        <f>+E14*$C$7</f>
        <v>44777.243851242172</v>
      </c>
      <c r="G14" s="117">
        <v>107.22642604698366</v>
      </c>
      <c r="H14" s="118">
        <f t="shared" ref="H14:H22" si="1">+D14*G14</f>
        <v>85.8759015876673</v>
      </c>
      <c r="I14" s="119">
        <f>+H14/H$35</f>
        <v>0.13119740813397193</v>
      </c>
      <c r="J14" s="120">
        <f t="shared" ref="J14:J34" si="2">+$C$5*I14</f>
        <v>98398.056100478949</v>
      </c>
      <c r="K14" s="121">
        <f t="shared" ref="K14:K22" si="3">+J14/F14</f>
        <v>2.1975014010995069</v>
      </c>
      <c r="L14" s="122" t="s">
        <v>372</v>
      </c>
      <c r="M14" s="123">
        <f>+F14/$H$8</f>
        <v>0.17227181062244262</v>
      </c>
      <c r="N14" s="124">
        <f>+M14*$J$8</f>
        <v>10336.308637346558</v>
      </c>
      <c r="O14" s="125">
        <f>+N14/$N$35</f>
        <v>8.7860038156455794E-3</v>
      </c>
      <c r="P14" s="120">
        <f>+O14*$C$6</f>
        <v>43930.019078227895</v>
      </c>
      <c r="Q14" s="121">
        <f>+P14/F14</f>
        <v>0.98107912188992907</v>
      </c>
      <c r="R14" s="126">
        <f>+K14+Q14</f>
        <v>3.1785805229894359</v>
      </c>
    </row>
    <row r="15" spans="1:25">
      <c r="B15" s="112" t="s">
        <v>373</v>
      </c>
      <c r="C15" s="113">
        <v>707576.90036363644</v>
      </c>
      <c r="D15" s="114">
        <f t="shared" ref="D15:D34" si="4">+C15/10^6</f>
        <v>0.70757690036363641</v>
      </c>
      <c r="E15" s="115">
        <f t="shared" si="0"/>
        <v>1.5824191030924417E-2</v>
      </c>
      <c r="F15" s="116">
        <f t="shared" ref="F15:F34" si="5">+E15*$C$7</f>
        <v>39560.477577311045</v>
      </c>
      <c r="G15" s="117">
        <v>100.91898922069055</v>
      </c>
      <c r="H15" s="118">
        <f t="shared" si="1"/>
        <v>71.407945580607446</v>
      </c>
      <c r="I15" s="119">
        <f t="shared" ref="I15:I34" si="6">+H15/H$35</f>
        <v>0.10909390419363976</v>
      </c>
      <c r="J15" s="120">
        <f t="shared" si="2"/>
        <v>81820.428145229816</v>
      </c>
      <c r="K15" s="121">
        <f t="shared" si="3"/>
        <v>2.0682366127995366</v>
      </c>
      <c r="L15" s="122" t="s">
        <v>372</v>
      </c>
      <c r="M15" s="123">
        <f>+F15/$H$8</f>
        <v>0.1522013084140027</v>
      </c>
      <c r="N15" s="124">
        <f>+M15*$J$8</f>
        <v>9132.0785048401613</v>
      </c>
      <c r="O15" s="125">
        <f t="shared" ref="O15:O34" si="7">+N15/$N$35</f>
        <v>7.7623917206189096E-3</v>
      </c>
      <c r="P15" s="120">
        <f t="shared" ref="P15:P34" si="8">+O15*$C$6</f>
        <v>38811.95860309455</v>
      </c>
      <c r="Q15" s="121">
        <f t="shared" ref="Q15:Q34" si="9">+P15/F15</f>
        <v>0.98107912188992907</v>
      </c>
      <c r="R15" s="126">
        <f t="shared" ref="R15:R34" si="10">+K15+Q15</f>
        <v>3.0493157346894657</v>
      </c>
    </row>
    <row r="16" spans="1:25">
      <c r="B16" s="112" t="s">
        <v>374</v>
      </c>
      <c r="C16" s="113">
        <v>101082.41433766233</v>
      </c>
      <c r="D16" s="114">
        <f t="shared" si="4"/>
        <v>0.10108241433766232</v>
      </c>
      <c r="E16" s="115">
        <f t="shared" si="0"/>
        <v>2.2605987187034877E-3</v>
      </c>
      <c r="F16" s="116">
        <f t="shared" si="5"/>
        <v>5651.496796758719</v>
      </c>
      <c r="G16" s="117">
        <v>28.671853158204573</v>
      </c>
      <c r="H16" s="118">
        <f t="shared" si="1"/>
        <v>2.8982201407662469</v>
      </c>
      <c r="I16" s="119">
        <f t="shared" si="6"/>
        <v>4.4277726770884148E-3</v>
      </c>
      <c r="J16" s="120">
        <f t="shared" si="2"/>
        <v>3320.829507816311</v>
      </c>
      <c r="K16" s="121">
        <f t="shared" si="3"/>
        <v>0.58760176768053618</v>
      </c>
      <c r="L16" s="127" t="s">
        <v>375</v>
      </c>
      <c r="M16" s="128">
        <f>+F16/$H$6</f>
        <v>4.3608213921129103E-2</v>
      </c>
      <c r="N16" s="129">
        <f>+M16*$J$7</f>
        <v>13082.464176338732</v>
      </c>
      <c r="O16" s="125">
        <f t="shared" si="7"/>
        <v>1.1120273610644207E-2</v>
      </c>
      <c r="P16" s="120">
        <f t="shared" si="8"/>
        <v>55601.368053221035</v>
      </c>
      <c r="Q16" s="121">
        <f t="shared" si="9"/>
        <v>9.8383437260567632</v>
      </c>
      <c r="R16" s="126">
        <f t="shared" si="10"/>
        <v>10.425945493737299</v>
      </c>
    </row>
    <row r="17" spans="2:18">
      <c r="B17" s="112" t="s">
        <v>376</v>
      </c>
      <c r="C17" s="113">
        <v>459645.42968631379</v>
      </c>
      <c r="D17" s="114">
        <f t="shared" si="4"/>
        <v>0.45964542968631378</v>
      </c>
      <c r="E17" s="115">
        <f t="shared" si="0"/>
        <v>1.027947221299844E-2</v>
      </c>
      <c r="F17" s="116">
        <f t="shared" si="5"/>
        <v>25698.680532496099</v>
      </c>
      <c r="G17" s="117">
        <v>44.42220324488067</v>
      </c>
      <c r="H17" s="118">
        <f t="shared" si="1"/>
        <v>20.418462698105937</v>
      </c>
      <c r="I17" s="119">
        <f t="shared" si="6"/>
        <v>3.1194425147745966E-2</v>
      </c>
      <c r="J17" s="120">
        <f t="shared" si="2"/>
        <v>23395.818860809475</v>
      </c>
      <c r="K17" s="121">
        <f t="shared" si="3"/>
        <v>0.91038988679692545</v>
      </c>
      <c r="L17" s="122" t="s">
        <v>372</v>
      </c>
      <c r="M17" s="123">
        <f>+F17/$H$8</f>
        <v>9.8870717470879041E-2</v>
      </c>
      <c r="N17" s="124">
        <f>+M17*$J$8</f>
        <v>5932.2430482527425</v>
      </c>
      <c r="O17" s="125">
        <f t="shared" si="7"/>
        <v>5.0424877861102177E-3</v>
      </c>
      <c r="P17" s="120">
        <f t="shared" si="8"/>
        <v>25212.438930551089</v>
      </c>
      <c r="Q17" s="121">
        <f t="shared" si="9"/>
        <v>0.98107912188992907</v>
      </c>
      <c r="R17" s="126">
        <f t="shared" si="10"/>
        <v>1.8914690086868546</v>
      </c>
    </row>
    <row r="18" spans="2:18">
      <c r="B18" s="112" t="s">
        <v>377</v>
      </c>
      <c r="C18" s="113">
        <v>541664.83136563434</v>
      </c>
      <c r="D18" s="114">
        <f t="shared" si="4"/>
        <v>0.54166483136563437</v>
      </c>
      <c r="E18" s="115">
        <f t="shared" si="0"/>
        <v>1.2113747299916459E-2</v>
      </c>
      <c r="F18" s="116">
        <f t="shared" si="5"/>
        <v>30284.368249791147</v>
      </c>
      <c r="G18" s="117">
        <v>73.260005351377501</v>
      </c>
      <c r="H18" s="118">
        <f t="shared" si="1"/>
        <v>39.682368444499367</v>
      </c>
      <c r="I18" s="119">
        <f t="shared" si="6"/>
        <v>6.0624969197217743E-2</v>
      </c>
      <c r="J18" s="120">
        <f t="shared" si="2"/>
        <v>45468.726897913308</v>
      </c>
      <c r="K18" s="121">
        <f t="shared" si="3"/>
        <v>1.5013926169064755</v>
      </c>
      <c r="L18" s="130">
        <v>0</v>
      </c>
      <c r="M18" s="131">
        <f>+F18/$H$9</f>
        <v>1.4553105502794849E-2</v>
      </c>
      <c r="N18" s="132">
        <v>0.01</v>
      </c>
      <c r="O18" s="125">
        <f t="shared" si="7"/>
        <v>8.5001368708172043E-9</v>
      </c>
      <c r="P18" s="120">
        <f t="shared" si="8"/>
        <v>4.2500684354086021E-2</v>
      </c>
      <c r="Q18" s="121">
        <f t="shared" si="9"/>
        <v>1.403386856332363E-6</v>
      </c>
      <c r="R18" s="126">
        <f t="shared" si="10"/>
        <v>1.5013940202933318</v>
      </c>
    </row>
    <row r="19" spans="2:18">
      <c r="B19" s="112" t="s">
        <v>313</v>
      </c>
      <c r="C19" s="113">
        <v>997503.0533596403</v>
      </c>
      <c r="D19" s="114">
        <f t="shared" si="4"/>
        <v>0.99750305335964029</v>
      </c>
      <c r="E19" s="115">
        <f t="shared" si="0"/>
        <v>2.2308075436297189E-2</v>
      </c>
      <c r="F19" s="116">
        <f t="shared" si="5"/>
        <v>55770.188590742975</v>
      </c>
      <c r="G19" s="117">
        <v>83.294779916166959</v>
      </c>
      <c r="H19" s="118">
        <f t="shared" si="1"/>
        <v>83.086797295295781</v>
      </c>
      <c r="I19" s="119">
        <f t="shared" si="6"/>
        <v>0.12693633782892341</v>
      </c>
      <c r="J19" s="120">
        <f t="shared" si="2"/>
        <v>95202.253371692554</v>
      </c>
      <c r="K19" s="121">
        <f t="shared" si="3"/>
        <v>1.7070455699964178</v>
      </c>
      <c r="L19" s="122" t="s">
        <v>372</v>
      </c>
      <c r="M19" s="123">
        <f>+F19/$H$8</f>
        <v>0.21456504556646258</v>
      </c>
      <c r="N19" s="124">
        <f>+M19*$J$8</f>
        <v>12873.902733987756</v>
      </c>
      <c r="O19" s="125">
        <f t="shared" si="7"/>
        <v>1.0942993530048373E-2</v>
      </c>
      <c r="P19" s="120">
        <f t="shared" si="8"/>
        <v>54714.967650241866</v>
      </c>
      <c r="Q19" s="121">
        <f t="shared" si="9"/>
        <v>0.98107912188992918</v>
      </c>
      <c r="R19" s="126">
        <f t="shared" si="10"/>
        <v>2.6881246918863471</v>
      </c>
    </row>
    <row r="20" spans="2:18">
      <c r="B20" s="112" t="s">
        <v>300</v>
      </c>
      <c r="C20" s="113">
        <v>711129.21836063929</v>
      </c>
      <c r="D20" s="114">
        <f t="shared" si="4"/>
        <v>0.71112921836063925</v>
      </c>
      <c r="E20" s="115">
        <f t="shared" si="0"/>
        <v>1.5903634775566555E-2</v>
      </c>
      <c r="F20" s="116">
        <f t="shared" si="5"/>
        <v>39759.086938916385</v>
      </c>
      <c r="G20" s="117">
        <v>63.31886605794606</v>
      </c>
      <c r="H20" s="118">
        <f t="shared" si="1"/>
        <v>45.02789572726919</v>
      </c>
      <c r="I20" s="119">
        <f t="shared" si="6"/>
        <v>6.8791629594871742E-2</v>
      </c>
      <c r="J20" s="120">
        <f t="shared" si="2"/>
        <v>51593.722196153809</v>
      </c>
      <c r="K20" s="121">
        <f t="shared" si="3"/>
        <v>1.2976586277099242</v>
      </c>
      <c r="L20" s="127" t="s">
        <v>375</v>
      </c>
      <c r="M20" s="128">
        <f>+F20/$H$6</f>
        <v>0.30679001172493425</v>
      </c>
      <c r="N20" s="129">
        <f>+M20*$J$6</f>
        <v>257703.60984894476</v>
      </c>
      <c r="O20" s="125">
        <f t="shared" si="7"/>
        <v>0.21905159558197068</v>
      </c>
      <c r="P20" s="120">
        <f t="shared" si="8"/>
        <v>1095257.9779098534</v>
      </c>
      <c r="Q20" s="121">
        <f t="shared" si="9"/>
        <v>27.547362432958934</v>
      </c>
      <c r="R20" s="126">
        <f t="shared" si="10"/>
        <v>28.845021060668859</v>
      </c>
    </row>
    <row r="21" spans="2:18">
      <c r="B21" s="112" t="s">
        <v>301</v>
      </c>
      <c r="C21" s="113">
        <v>415378.46543256741</v>
      </c>
      <c r="D21" s="114">
        <f t="shared" si="4"/>
        <v>0.4153784654325674</v>
      </c>
      <c r="E21" s="115">
        <f t="shared" si="0"/>
        <v>9.2894895010834644E-3</v>
      </c>
      <c r="F21" s="116">
        <f t="shared" si="5"/>
        <v>23223.723752708662</v>
      </c>
      <c r="G21" s="117">
        <v>57.97576302091214</v>
      </c>
      <c r="H21" s="118">
        <f t="shared" si="1"/>
        <v>24.081883475908672</v>
      </c>
      <c r="I21" s="119">
        <f t="shared" si="6"/>
        <v>3.6791237548733695E-2</v>
      </c>
      <c r="J21" s="120">
        <f t="shared" si="2"/>
        <v>27593.42816155027</v>
      </c>
      <c r="K21" s="121">
        <f t="shared" si="3"/>
        <v>1.1881569232983988</v>
      </c>
      <c r="L21" s="133" t="s">
        <v>378</v>
      </c>
      <c r="M21" s="134">
        <f>+F21/$H$7</f>
        <v>0.7865745066192984</v>
      </c>
      <c r="N21" s="135">
        <f>+M21*$J$7</f>
        <v>235972.35198578952</v>
      </c>
      <c r="O21" s="125">
        <f t="shared" si="7"/>
        <v>0.20057972896078646</v>
      </c>
      <c r="P21" s="120">
        <f t="shared" si="8"/>
        <v>1002898.6448039323</v>
      </c>
      <c r="Q21" s="121">
        <f t="shared" si="9"/>
        <v>43.184230723850256</v>
      </c>
      <c r="R21" s="126">
        <f t="shared" si="10"/>
        <v>44.372387647148656</v>
      </c>
    </row>
    <row r="22" spans="2:18">
      <c r="B22" s="112" t="s">
        <v>379</v>
      </c>
      <c r="C22" s="113">
        <v>27516501.774337657</v>
      </c>
      <c r="D22" s="114">
        <f t="shared" si="4"/>
        <v>27.516501774337655</v>
      </c>
      <c r="E22" s="115">
        <f t="shared" si="0"/>
        <v>0.615376760259014</v>
      </c>
      <c r="F22" s="116">
        <f t="shared" si="5"/>
        <v>1538441.900647535</v>
      </c>
      <c r="G22" s="117">
        <v>1.7948701311087485</v>
      </c>
      <c r="H22" s="118">
        <f t="shared" si="1"/>
        <v>49.388547147359539</v>
      </c>
      <c r="I22" s="119">
        <f t="shared" si="6"/>
        <v>7.5453640164944616E-2</v>
      </c>
      <c r="J22" s="120">
        <f t="shared" si="2"/>
        <v>56590.230123708461</v>
      </c>
      <c r="K22" s="121">
        <f t="shared" si="3"/>
        <v>3.678411911420864E-2</v>
      </c>
      <c r="L22" s="130">
        <v>0</v>
      </c>
      <c r="M22" s="131">
        <f>+F22/$H$9</f>
        <v>0.73929583425264989</v>
      </c>
      <c r="N22" s="132">
        <v>0.01</v>
      </c>
      <c r="O22" s="125">
        <f t="shared" si="7"/>
        <v>8.5001368708172043E-9</v>
      </c>
      <c r="P22" s="120">
        <f t="shared" si="8"/>
        <v>4.2500684354086021E-2</v>
      </c>
      <c r="Q22" s="121">
        <f t="shared" si="9"/>
        <v>2.7625797461832879E-8</v>
      </c>
      <c r="R22" s="126">
        <f t="shared" si="10"/>
        <v>3.6784146740006102E-2</v>
      </c>
    </row>
    <row r="23" spans="2:18">
      <c r="B23" s="112" t="s">
        <v>144</v>
      </c>
      <c r="C23" s="113">
        <v>0</v>
      </c>
      <c r="D23" s="114">
        <f t="shared" si="4"/>
        <v>0</v>
      </c>
      <c r="E23" s="115">
        <f t="shared" si="0"/>
        <v>0</v>
      </c>
      <c r="F23" s="116">
        <f t="shared" si="5"/>
        <v>0</v>
      </c>
      <c r="G23" s="117">
        <v>34.711569500130757</v>
      </c>
      <c r="H23" s="118">
        <v>0</v>
      </c>
      <c r="I23" s="119">
        <f t="shared" si="6"/>
        <v>0</v>
      </c>
      <c r="J23" s="120">
        <f t="shared" si="2"/>
        <v>0</v>
      </c>
      <c r="K23" s="121">
        <v>0</v>
      </c>
      <c r="L23" s="130">
        <v>0</v>
      </c>
      <c r="M23" s="131">
        <f>+F23/$H$9</f>
        <v>0</v>
      </c>
      <c r="N23" s="132">
        <v>0.01</v>
      </c>
      <c r="O23" s="125">
        <f t="shared" si="7"/>
        <v>8.5001368708172043E-9</v>
      </c>
      <c r="P23" s="120">
        <f t="shared" si="8"/>
        <v>4.2500684354086021E-2</v>
      </c>
      <c r="Q23" s="121">
        <v>0</v>
      </c>
      <c r="R23" s="126">
        <f t="shared" si="10"/>
        <v>0</v>
      </c>
    </row>
    <row r="24" spans="2:18">
      <c r="B24" s="112" t="s">
        <v>380</v>
      </c>
      <c r="C24" s="113">
        <v>0</v>
      </c>
      <c r="D24" s="114">
        <f t="shared" si="4"/>
        <v>0</v>
      </c>
      <c r="E24" s="115">
        <f t="shared" si="0"/>
        <v>0</v>
      </c>
      <c r="F24" s="116">
        <f t="shared" si="5"/>
        <v>0</v>
      </c>
      <c r="G24" s="117">
        <v>44.42220324488067</v>
      </c>
      <c r="H24" s="118">
        <v>0</v>
      </c>
      <c r="I24" s="119">
        <f t="shared" si="6"/>
        <v>0</v>
      </c>
      <c r="J24" s="120">
        <f t="shared" si="2"/>
        <v>0</v>
      </c>
      <c r="K24" s="121">
        <v>0</v>
      </c>
      <c r="L24" s="130">
        <v>0</v>
      </c>
      <c r="M24" s="131">
        <f>+F24/$H$9</f>
        <v>0</v>
      </c>
      <c r="N24" s="132">
        <v>0.01</v>
      </c>
      <c r="O24" s="125">
        <f t="shared" si="7"/>
        <v>8.5001368708172043E-9</v>
      </c>
      <c r="P24" s="120">
        <f t="shared" si="8"/>
        <v>4.2500684354086021E-2</v>
      </c>
      <c r="Q24" s="121">
        <v>0</v>
      </c>
      <c r="R24" s="126">
        <f t="shared" si="10"/>
        <v>0</v>
      </c>
    </row>
    <row r="25" spans="2:18">
      <c r="B25" s="112" t="s">
        <v>381</v>
      </c>
      <c r="C25" s="113">
        <v>596519.24901098898</v>
      </c>
      <c r="D25" s="114">
        <f t="shared" si="4"/>
        <v>0.59651924901098896</v>
      </c>
      <c r="E25" s="115">
        <f t="shared" si="0"/>
        <v>1.334050694012533E-2</v>
      </c>
      <c r="F25" s="116">
        <f t="shared" si="5"/>
        <v>33351.267350313326</v>
      </c>
      <c r="G25" s="117">
        <v>42.265387702717803</v>
      </c>
      <c r="H25" s="118">
        <f t="shared" ref="H25:H34" si="11">+D25*G25</f>
        <v>25.21211733158351</v>
      </c>
      <c r="I25" s="119">
        <f t="shared" si="6"/>
        <v>3.851795889556494E-2</v>
      </c>
      <c r="J25" s="120">
        <f t="shared" si="2"/>
        <v>28888.469171673703</v>
      </c>
      <c r="K25" s="121">
        <f t="shared" ref="K25:K34" si="12">+J25/F25</f>
        <v>0.86618804821527429</v>
      </c>
      <c r="L25" s="130">
        <v>0</v>
      </c>
      <c r="M25" s="131">
        <f>+F25/$H$9</f>
        <v>1.6026899039057033E-2</v>
      </c>
      <c r="N25" s="132">
        <v>0.01</v>
      </c>
      <c r="O25" s="125">
        <f t="shared" si="7"/>
        <v>8.5001368708172043E-9</v>
      </c>
      <c r="P25" s="120">
        <f t="shared" si="8"/>
        <v>4.2500684354086021E-2</v>
      </c>
      <c r="Q25" s="121">
        <f t="shared" si="9"/>
        <v>1.2743349123039169E-6</v>
      </c>
      <c r="R25" s="126">
        <f t="shared" si="10"/>
        <v>0.86618932255018655</v>
      </c>
    </row>
    <row r="26" spans="2:18">
      <c r="B26" s="112" t="s">
        <v>382</v>
      </c>
      <c r="C26" s="113">
        <v>3048023.5707972031</v>
      </c>
      <c r="D26" s="114">
        <f t="shared" si="4"/>
        <v>3.048023570797203</v>
      </c>
      <c r="E26" s="115">
        <f t="shared" si="0"/>
        <v>6.8165745979366726E-2</v>
      </c>
      <c r="F26" s="116">
        <f t="shared" si="5"/>
        <v>170414.36494841683</v>
      </c>
      <c r="G26" s="117">
        <v>0</v>
      </c>
      <c r="H26" s="118">
        <f t="shared" si="11"/>
        <v>0</v>
      </c>
      <c r="I26" s="119">
        <f t="shared" si="6"/>
        <v>0</v>
      </c>
      <c r="J26" s="120">
        <f t="shared" si="2"/>
        <v>0</v>
      </c>
      <c r="K26" s="121">
        <f t="shared" si="12"/>
        <v>0</v>
      </c>
      <c r="L26" s="130">
        <v>0</v>
      </c>
      <c r="M26" s="131">
        <f>+F26/$H$9</f>
        <v>8.1892354888505825E-2</v>
      </c>
      <c r="N26" s="132">
        <v>0.01</v>
      </c>
      <c r="O26" s="125">
        <f t="shared" si="7"/>
        <v>8.5001368708172043E-9</v>
      </c>
      <c r="P26" s="120">
        <f t="shared" si="8"/>
        <v>4.2500684354086021E-2</v>
      </c>
      <c r="Q26" s="121">
        <f t="shared" si="9"/>
        <v>2.4939613727370145E-7</v>
      </c>
      <c r="R26" s="126">
        <f t="shared" si="10"/>
        <v>2.4939613727370145E-7</v>
      </c>
    </row>
    <row r="27" spans="2:18">
      <c r="B27" s="112" t="s">
        <v>383</v>
      </c>
      <c r="C27" s="113">
        <v>738151.78744755243</v>
      </c>
      <c r="D27" s="114">
        <f t="shared" si="4"/>
        <v>0.73815178744755239</v>
      </c>
      <c r="E27" s="115">
        <f t="shared" si="0"/>
        <v>1.6507965266228292E-2</v>
      </c>
      <c r="F27" s="116">
        <f t="shared" si="5"/>
        <v>41269.913165570732</v>
      </c>
      <c r="G27" s="117">
        <v>107.22642604698366</v>
      </c>
      <c r="H27" s="118">
        <f t="shared" si="11"/>
        <v>79.149378048193782</v>
      </c>
      <c r="I27" s="119">
        <f t="shared" si="6"/>
        <v>0.12092092267279556</v>
      </c>
      <c r="J27" s="120">
        <f t="shared" si="2"/>
        <v>90690.692004596669</v>
      </c>
      <c r="K27" s="121">
        <f t="shared" si="12"/>
        <v>2.1975014010995069</v>
      </c>
      <c r="L27" s="122" t="s">
        <v>372</v>
      </c>
      <c r="M27" s="123">
        <f>+F27/$H$8</f>
        <v>0.15877803218267134</v>
      </c>
      <c r="N27" s="124">
        <f>+M27*$J$8</f>
        <v>9526.6819309602797</v>
      </c>
      <c r="O27" s="125">
        <f t="shared" si="7"/>
        <v>8.0978100337903512E-3</v>
      </c>
      <c r="P27" s="120">
        <f t="shared" si="8"/>
        <v>40489.050168951755</v>
      </c>
      <c r="Q27" s="121">
        <f t="shared" si="9"/>
        <v>0.98107912188992907</v>
      </c>
      <c r="R27" s="126">
        <f t="shared" si="10"/>
        <v>3.1785805229894359</v>
      </c>
    </row>
    <row r="28" spans="2:18">
      <c r="B28" s="112" t="s">
        <v>384</v>
      </c>
      <c r="C28" s="113">
        <v>892547.73978321673</v>
      </c>
      <c r="D28" s="114">
        <f t="shared" si="4"/>
        <v>0.89254773978321678</v>
      </c>
      <c r="E28" s="115">
        <f t="shared" si="0"/>
        <v>1.9960863520687211E-2</v>
      </c>
      <c r="F28" s="116">
        <f t="shared" si="5"/>
        <v>49902.158801718026</v>
      </c>
      <c r="G28" s="117">
        <v>56.921701776229931</v>
      </c>
      <c r="H28" s="118">
        <f t="shared" si="11"/>
        <v>50.805336264988341</v>
      </c>
      <c r="I28" s="119">
        <f t="shared" si="6"/>
        <v>7.7618147979928775E-2</v>
      </c>
      <c r="J28" s="120">
        <f t="shared" si="2"/>
        <v>58213.610984946579</v>
      </c>
      <c r="K28" s="121">
        <f t="shared" si="12"/>
        <v>1.1665549624066045</v>
      </c>
      <c r="L28" s="127" t="s">
        <v>375</v>
      </c>
      <c r="M28" s="128">
        <f>+F28/$H$6</f>
        <v>0.38505622393691358</v>
      </c>
      <c r="N28" s="129">
        <f>+M28*$J$6</f>
        <v>323447.2281070074</v>
      </c>
      <c r="O28" s="125">
        <f t="shared" si="7"/>
        <v>0.27493457093959961</v>
      </c>
      <c r="P28" s="120">
        <f t="shared" si="8"/>
        <v>1374672.8546979981</v>
      </c>
      <c r="Q28" s="121">
        <f t="shared" si="9"/>
        <v>27.547362432958934</v>
      </c>
      <c r="R28" s="126">
        <f t="shared" si="10"/>
        <v>28.713917395365538</v>
      </c>
    </row>
    <row r="29" spans="2:18">
      <c r="B29" s="112" t="s">
        <v>385</v>
      </c>
      <c r="C29" s="113">
        <v>613207.93799999985</v>
      </c>
      <c r="D29" s="114">
        <f t="shared" si="4"/>
        <v>0.61320793799999984</v>
      </c>
      <c r="E29" s="115">
        <f t="shared" si="0"/>
        <v>1.371373139457272E-2</v>
      </c>
      <c r="F29" s="116">
        <f t="shared" si="5"/>
        <v>34284.328486431798</v>
      </c>
      <c r="G29" s="117">
        <v>45.024181783124718</v>
      </c>
      <c r="H29" s="118">
        <f t="shared" si="11"/>
        <v>27.609185671367065</v>
      </c>
      <c r="I29" s="119">
        <f t="shared" si="6"/>
        <v>4.2180093993832948E-2</v>
      </c>
      <c r="J29" s="120">
        <f t="shared" si="2"/>
        <v>31635.070495374712</v>
      </c>
      <c r="K29" s="121">
        <f t="shared" si="12"/>
        <v>0.92272685194620208</v>
      </c>
      <c r="L29" s="127" t="s">
        <v>375</v>
      </c>
      <c r="M29" s="128">
        <f>+F29/$H$6</f>
        <v>0.26454555041702305</v>
      </c>
      <c r="N29" s="129">
        <f>+M29*$J$6</f>
        <v>222218.26235029937</v>
      </c>
      <c r="O29" s="125">
        <f t="shared" si="7"/>
        <v>0.18888856451727101</v>
      </c>
      <c r="P29" s="120">
        <f t="shared" si="8"/>
        <v>944442.82258635503</v>
      </c>
      <c r="Q29" s="121">
        <f t="shared" si="9"/>
        <v>27.547362432958931</v>
      </c>
      <c r="R29" s="126">
        <f t="shared" si="10"/>
        <v>28.470089284905132</v>
      </c>
    </row>
    <row r="30" spans="2:18">
      <c r="B30" s="112" t="s">
        <v>386</v>
      </c>
      <c r="C30" s="113">
        <v>2335103.7370000002</v>
      </c>
      <c r="D30" s="114">
        <f t="shared" si="4"/>
        <v>2.3351037370000003</v>
      </c>
      <c r="E30" s="115">
        <f t="shared" si="0"/>
        <v>5.2222066028898978E-2</v>
      </c>
      <c r="F30" s="116">
        <f t="shared" si="5"/>
        <v>130555.16507224744</v>
      </c>
      <c r="G30" s="117">
        <v>2.1358652876616118</v>
      </c>
      <c r="H30" s="118">
        <f t="shared" si="11"/>
        <v>4.9874670149472102</v>
      </c>
      <c r="I30" s="119">
        <f t="shared" si="6"/>
        <v>7.6196317408878588E-3</v>
      </c>
      <c r="J30" s="120">
        <f t="shared" si="2"/>
        <v>5714.7238056658944</v>
      </c>
      <c r="K30" s="121">
        <f t="shared" si="12"/>
        <v>4.3772483474732268E-2</v>
      </c>
      <c r="L30" s="130">
        <v>0</v>
      </c>
      <c r="M30" s="131">
        <f>+F30/$H$9</f>
        <v>6.2738079115925327E-2</v>
      </c>
      <c r="N30" s="132">
        <v>0.01</v>
      </c>
      <c r="O30" s="125">
        <f t="shared" si="7"/>
        <v>8.5001368708172043E-9</v>
      </c>
      <c r="P30" s="120">
        <f t="shared" si="8"/>
        <v>4.2500684354086021E-2</v>
      </c>
      <c r="Q30" s="121">
        <f t="shared" si="9"/>
        <v>3.2553813041840758E-7</v>
      </c>
      <c r="R30" s="126">
        <f t="shared" si="10"/>
        <v>4.3772809012862686E-2</v>
      </c>
    </row>
    <row r="31" spans="2:18">
      <c r="B31" s="112" t="s">
        <v>387</v>
      </c>
      <c r="C31" s="113">
        <v>10188.535</v>
      </c>
      <c r="D31" s="114">
        <f t="shared" si="4"/>
        <v>1.0188535E-2</v>
      </c>
      <c r="E31" s="115">
        <f t="shared" si="0"/>
        <v>2.2785555051670417E-4</v>
      </c>
      <c r="F31" s="116">
        <f t="shared" si="5"/>
        <v>569.63887629176043</v>
      </c>
      <c r="G31" s="117">
        <v>15.397170057479336</v>
      </c>
      <c r="H31" s="118">
        <f t="shared" si="11"/>
        <v>0.15687460603158024</v>
      </c>
      <c r="I31" s="119">
        <f t="shared" si="6"/>
        <v>2.396660918007412E-4</v>
      </c>
      <c r="J31" s="120">
        <f t="shared" si="2"/>
        <v>179.7495688505559</v>
      </c>
      <c r="K31" s="121">
        <f t="shared" si="12"/>
        <v>0.31555003763207146</v>
      </c>
      <c r="L31" s="122" t="s">
        <v>372</v>
      </c>
      <c r="M31" s="123">
        <f>+F31/$H$8</f>
        <v>2.1915757241720642E-3</v>
      </c>
      <c r="N31" s="124">
        <f>+M31*$J$8</f>
        <v>131.49454345032385</v>
      </c>
      <c r="O31" s="125">
        <f t="shared" si="7"/>
        <v>1.1177216170933726E-4</v>
      </c>
      <c r="P31" s="120">
        <f t="shared" si="8"/>
        <v>558.86080854668626</v>
      </c>
      <c r="Q31" s="121">
        <f t="shared" si="9"/>
        <v>0.98107912188992907</v>
      </c>
      <c r="R31" s="126">
        <f t="shared" si="10"/>
        <v>1.2966291595220005</v>
      </c>
    </row>
    <row r="32" spans="2:18">
      <c r="B32" s="112" t="s">
        <v>388</v>
      </c>
      <c r="C32" s="113">
        <v>935004.67334265739</v>
      </c>
      <c r="D32" s="114">
        <f t="shared" si="4"/>
        <v>0.93500467334265736</v>
      </c>
      <c r="E32" s="115">
        <f t="shared" si="0"/>
        <v>2.091036685648941E-2</v>
      </c>
      <c r="F32" s="116">
        <f t="shared" si="5"/>
        <v>52275.917141223523</v>
      </c>
      <c r="G32" s="117">
        <v>44.42220324488067</v>
      </c>
      <c r="H32" s="118">
        <f t="shared" si="11"/>
        <v>41.534967634140784</v>
      </c>
      <c r="I32" s="119">
        <f t="shared" si="6"/>
        <v>6.345528838453858E-2</v>
      </c>
      <c r="J32" s="120">
        <f t="shared" si="2"/>
        <v>47591.466288403935</v>
      </c>
      <c r="K32" s="121">
        <f t="shared" si="12"/>
        <v>0.91038988679692545</v>
      </c>
      <c r="L32" s="122" t="s">
        <v>372</v>
      </c>
      <c r="M32" s="123">
        <f>+F32/$H$8</f>
        <v>0.20112151001936965</v>
      </c>
      <c r="N32" s="124">
        <f>+M32*$J$8</f>
        <v>12067.290601162178</v>
      </c>
      <c r="O32" s="125">
        <f t="shared" si="7"/>
        <v>1.0257362176980454E-2</v>
      </c>
      <c r="P32" s="120">
        <f t="shared" si="8"/>
        <v>51286.810884902268</v>
      </c>
      <c r="Q32" s="121">
        <f t="shared" si="9"/>
        <v>0.98107912188992918</v>
      </c>
      <c r="R32" s="126">
        <f t="shared" si="10"/>
        <v>1.8914690086868546</v>
      </c>
    </row>
    <row r="33" spans="2:18">
      <c r="B33" s="112" t="s">
        <v>389</v>
      </c>
      <c r="C33" s="113">
        <v>112706.87414685315</v>
      </c>
      <c r="D33" s="114">
        <f t="shared" si="4"/>
        <v>0.11270687414685315</v>
      </c>
      <c r="E33" s="115">
        <f t="shared" si="0"/>
        <v>2.5205671723901538E-3</v>
      </c>
      <c r="F33" s="116">
        <f t="shared" si="5"/>
        <v>6301.4179309753845</v>
      </c>
      <c r="G33" s="117">
        <v>28.671853158204573</v>
      </c>
      <c r="H33" s="118">
        <f t="shared" si="11"/>
        <v>3.2315149454588168</v>
      </c>
      <c r="I33" s="119">
        <f t="shared" si="6"/>
        <v>4.9369657535132828E-3</v>
      </c>
      <c r="J33" s="120">
        <f t="shared" si="2"/>
        <v>3702.7243151349621</v>
      </c>
      <c r="K33" s="121">
        <f t="shared" si="12"/>
        <v>0.58760176768053607</v>
      </c>
      <c r="L33" s="133" t="s">
        <v>378</v>
      </c>
      <c r="M33" s="134">
        <f>+F33/$H$7</f>
        <v>0.21342549338070152</v>
      </c>
      <c r="N33" s="135">
        <f>+M33*$J$7</f>
        <v>64027.648014210456</v>
      </c>
      <c r="O33" s="125">
        <f t="shared" si="7"/>
        <v>5.4424377163729623E-2</v>
      </c>
      <c r="P33" s="120">
        <f t="shared" si="8"/>
        <v>272121.88581864809</v>
      </c>
      <c r="Q33" s="121">
        <f t="shared" si="9"/>
        <v>43.184230723850256</v>
      </c>
      <c r="R33" s="126">
        <f t="shared" si="10"/>
        <v>43.771832491530795</v>
      </c>
    </row>
    <row r="34" spans="2:18" ht="17" thickBot="1">
      <c r="B34" s="112" t="s">
        <v>390</v>
      </c>
      <c r="C34" s="113">
        <v>3182066.2138601402</v>
      </c>
      <c r="D34" s="114">
        <f t="shared" si="4"/>
        <v>3.1820662138601401</v>
      </c>
      <c r="E34" s="115">
        <f t="shared" si="0"/>
        <v>7.1163464515723474E-2</v>
      </c>
      <c r="F34" s="116">
        <f t="shared" si="5"/>
        <v>177908.66128930869</v>
      </c>
      <c r="G34" s="117">
        <v>0</v>
      </c>
      <c r="H34" s="118">
        <f t="shared" si="11"/>
        <v>0</v>
      </c>
      <c r="I34" s="119">
        <f t="shared" si="6"/>
        <v>0</v>
      </c>
      <c r="J34" s="120">
        <f t="shared" si="2"/>
        <v>0</v>
      </c>
      <c r="K34" s="121">
        <f t="shared" si="12"/>
        <v>0</v>
      </c>
      <c r="L34" s="130">
        <v>0</v>
      </c>
      <c r="M34" s="131">
        <f>+F34/$H$9</f>
        <v>8.5493727201067127E-2</v>
      </c>
      <c r="N34" s="132">
        <v>0.01</v>
      </c>
      <c r="O34" s="125">
        <f t="shared" si="7"/>
        <v>8.5001368708172043E-9</v>
      </c>
      <c r="P34" s="120">
        <f t="shared" si="8"/>
        <v>4.2500684354086021E-2</v>
      </c>
      <c r="Q34" s="121">
        <f t="shared" si="9"/>
        <v>2.3889047360641387E-7</v>
      </c>
      <c r="R34" s="126">
        <f t="shared" si="10"/>
        <v>2.3889047360641387E-7</v>
      </c>
    </row>
    <row r="35" spans="2:18" ht="17" thickBot="1">
      <c r="B35" s="136" t="s">
        <v>314</v>
      </c>
      <c r="C35" s="137">
        <v>44714886.149999999</v>
      </c>
      <c r="D35" s="138">
        <f>SUM(D14:D34)</f>
        <v>44.714886149999984</v>
      </c>
      <c r="E35" s="139">
        <f>SUM(E14:E34)</f>
        <v>1</v>
      </c>
      <c r="F35" s="140">
        <f>SUM(F14:F34)</f>
        <v>2499999.9999999995</v>
      </c>
      <c r="G35" s="141">
        <v>982.08231795056452</v>
      </c>
      <c r="H35" s="142">
        <f>SUM(H14:H34)</f>
        <v>654.55486361419059</v>
      </c>
      <c r="I35" s="143">
        <f>SUM(I14:I34)</f>
        <v>1</v>
      </c>
      <c r="J35" s="144">
        <f>SUM(J14:J34)</f>
        <v>749999.99999999988</v>
      </c>
      <c r="K35" s="145"/>
      <c r="L35" s="146"/>
      <c r="M35" s="147"/>
      <c r="N35" s="148">
        <f>SUM(N14:N34)</f>
        <v>1176451.6444825905</v>
      </c>
      <c r="O35" s="149">
        <f>SUM(O14:O34)</f>
        <v>0.99999999999999967</v>
      </c>
      <c r="P35" s="144">
        <f>SUM(P14:P34)</f>
        <v>4999999.9999999991</v>
      </c>
      <c r="Q35" s="150"/>
      <c r="R35" s="150"/>
    </row>
  </sheetData>
  <mergeCells count="10">
    <mergeCell ref="B4:C4"/>
    <mergeCell ref="H4:H5"/>
    <mergeCell ref="I4:I5"/>
    <mergeCell ref="J4:J5"/>
    <mergeCell ref="T6:Y8"/>
    <mergeCell ref="B12:B13"/>
    <mergeCell ref="C12:F12"/>
    <mergeCell ref="G12:K12"/>
    <mergeCell ref="L12:Q12"/>
    <mergeCell ref="R12:R13"/>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F3D2BD-7F0D-7946-B953-99533B711EBA}">
  <sheetPr>
    <tabColor theme="5" tint="0.79998168889431442"/>
  </sheetPr>
  <dimension ref="A1"/>
  <sheetViews>
    <sheetView workbookViewId="0">
      <selection activeCell="N23" sqref="N23"/>
    </sheetView>
  </sheetViews>
  <sheetFormatPr baseColWidth="10" defaultRowHeight="16"/>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B40838-FB20-2244-AE9B-6D7DC7BFC22C}">
  <dimension ref="A1:AJ51"/>
  <sheetViews>
    <sheetView workbookViewId="0">
      <selection activeCell="J5" sqref="J5"/>
    </sheetView>
  </sheetViews>
  <sheetFormatPr baseColWidth="10" defaultRowHeight="16"/>
  <sheetData>
    <row r="1" spans="1:36">
      <c r="A1" t="s">
        <v>501</v>
      </c>
    </row>
    <row r="2" spans="1:36">
      <c r="A2" t="s">
        <v>502</v>
      </c>
    </row>
    <row r="3" spans="1:36">
      <c r="B3" s="5"/>
      <c r="C3" s="6"/>
      <c r="H3" s="8"/>
      <c r="I3" s="7" t="s">
        <v>160</v>
      </c>
      <c r="J3" s="7" t="s">
        <v>161</v>
      </c>
    </row>
    <row r="4" spans="1:36">
      <c r="B4" s="5"/>
      <c r="C4" s="6"/>
      <c r="H4" s="7" t="s">
        <v>160</v>
      </c>
      <c r="I4" s="7">
        <v>2</v>
      </c>
      <c r="J4" s="7">
        <v>5</v>
      </c>
    </row>
    <row r="5" spans="1:36">
      <c r="B5" s="5"/>
      <c r="C5" s="6"/>
    </row>
    <row r="7" spans="1:36" s="1" customFormat="1">
      <c r="A7" s="7" t="s">
        <v>159</v>
      </c>
      <c r="B7" s="7">
        <v>1</v>
      </c>
      <c r="C7" s="7">
        <v>2</v>
      </c>
      <c r="D7" s="7">
        <v>3</v>
      </c>
      <c r="E7" s="7">
        <v>4</v>
      </c>
      <c r="F7" s="7">
        <v>5</v>
      </c>
      <c r="G7" s="7">
        <v>6</v>
      </c>
      <c r="H7" s="7">
        <v>7</v>
      </c>
      <c r="I7" s="7">
        <v>8</v>
      </c>
      <c r="J7" s="7">
        <v>9</v>
      </c>
      <c r="K7" s="7">
        <v>10</v>
      </c>
      <c r="L7" s="7">
        <v>11</v>
      </c>
      <c r="M7" s="7">
        <v>12</v>
      </c>
      <c r="N7" s="7">
        <v>13</v>
      </c>
      <c r="O7" s="7">
        <v>14</v>
      </c>
      <c r="P7" s="7">
        <v>15</v>
      </c>
      <c r="Q7" s="7">
        <v>16</v>
      </c>
      <c r="R7" s="7">
        <v>17</v>
      </c>
      <c r="S7" s="7">
        <v>18</v>
      </c>
      <c r="T7" s="7">
        <v>19</v>
      </c>
      <c r="U7" s="7">
        <v>20</v>
      </c>
      <c r="V7" s="7">
        <v>21</v>
      </c>
      <c r="W7" s="7">
        <v>22</v>
      </c>
      <c r="X7" s="7">
        <v>23</v>
      </c>
      <c r="Y7" s="7">
        <v>24</v>
      </c>
      <c r="Z7" s="7">
        <v>25</v>
      </c>
      <c r="AA7" s="7">
        <v>26</v>
      </c>
      <c r="AB7" s="7">
        <v>27</v>
      </c>
      <c r="AC7" s="7">
        <v>28</v>
      </c>
      <c r="AD7" s="7">
        <v>29</v>
      </c>
      <c r="AE7" s="7">
        <v>30</v>
      </c>
      <c r="AF7" s="7">
        <v>31</v>
      </c>
      <c r="AG7" s="7">
        <v>32</v>
      </c>
      <c r="AH7" s="7">
        <v>33</v>
      </c>
      <c r="AI7" s="7">
        <v>34</v>
      </c>
      <c r="AJ7" s="7">
        <v>35</v>
      </c>
    </row>
    <row r="8" spans="1:36">
      <c r="A8" s="155" t="s">
        <v>523</v>
      </c>
      <c r="B8" s="9">
        <f>_xlfn.WEIBULL.DIST(B7,$I$4,$J$4,FALSE)</f>
        <v>7.6863155132185876E-2</v>
      </c>
      <c r="C8" s="9">
        <f t="shared" ref="C8:AJ8" si="0">_xlfn.WEIBULL.DIST(C7,$I$4,$J$4,FALSE)</f>
        <v>0.13634300623459383</v>
      </c>
      <c r="D8" s="9">
        <f t="shared" si="0"/>
        <v>0.1674423182570475</v>
      </c>
      <c r="E8" s="9">
        <f t="shared" si="0"/>
        <v>0.16873357569377556</v>
      </c>
      <c r="F8" s="9">
        <f t="shared" si="0"/>
        <v>0.14715177646857694</v>
      </c>
      <c r="G8" s="9">
        <f t="shared" si="0"/>
        <v>0.11372532416741847</v>
      </c>
      <c r="H8" s="9">
        <f t="shared" si="0"/>
        <v>7.8880715715785213E-2</v>
      </c>
      <c r="I8" s="9">
        <f t="shared" si="0"/>
        <v>4.9475033883711821E-2</v>
      </c>
      <c r="J8" s="9">
        <f t="shared" si="0"/>
        <v>2.8198004471270698E-2</v>
      </c>
      <c r="K8" s="9">
        <f t="shared" si="0"/>
        <v>1.4652511110987348E-2</v>
      </c>
      <c r="L8" s="9">
        <f t="shared" si="0"/>
        <v>6.9582075654022251E-3</v>
      </c>
      <c r="M8" s="9">
        <f t="shared" si="0"/>
        <v>3.0250671345066669E-3</v>
      </c>
      <c r="N8" s="9">
        <f t="shared" si="0"/>
        <v>1.2055983408607754E-3</v>
      </c>
      <c r="O8" s="9">
        <f t="shared" si="0"/>
        <v>4.4090932553368835E-4</v>
      </c>
      <c r="P8" s="9">
        <f t="shared" si="0"/>
        <v>1.480917649040152E-4</v>
      </c>
      <c r="Q8" s="9">
        <f t="shared" si="0"/>
        <v>4.5712447541293073E-5</v>
      </c>
      <c r="R8" s="9">
        <f t="shared" si="0"/>
        <v>1.2974621507387781E-5</v>
      </c>
      <c r="S8" s="9">
        <f t="shared" si="0"/>
        <v>3.3877082880140821E-6</v>
      </c>
      <c r="T8" s="9">
        <f t="shared" si="0"/>
        <v>8.1401286602455394E-7</v>
      </c>
      <c r="U8" s="9">
        <f t="shared" si="0"/>
        <v>1.8005627955081493E-7</v>
      </c>
      <c r="V8" s="9">
        <f t="shared" si="0"/>
        <v>3.6673690958107907E-8</v>
      </c>
      <c r="W8" s="9">
        <f t="shared" si="0"/>
        <v>6.8797316443061385E-9</v>
      </c>
      <c r="X8" s="9">
        <f t="shared" si="0"/>
        <v>1.1889034462515326E-9</v>
      </c>
      <c r="Y8" s="9">
        <f t="shared" si="0"/>
        <v>1.8930250705903716E-10</v>
      </c>
      <c r="Z8" s="9">
        <f t="shared" si="0"/>
        <v>2.7775887729928139E-11</v>
      </c>
      <c r="AA8" s="9">
        <f t="shared" si="0"/>
        <v>3.7561293900274929E-12</v>
      </c>
      <c r="AB8" s="9">
        <f t="shared" si="0"/>
        <v>4.6819487864569256E-13</v>
      </c>
      <c r="AC8" s="9">
        <f t="shared" si="0"/>
        <v>5.3798859108309528E-14</v>
      </c>
      <c r="AD8" s="9">
        <f t="shared" si="0"/>
        <v>5.6993012555977735E-15</v>
      </c>
      <c r="AE8" s="9">
        <f t="shared" si="0"/>
        <v>5.5668547925845675E-16</v>
      </c>
      <c r="AF8" s="9">
        <f t="shared" si="0"/>
        <v>5.0138553047643888E-17</v>
      </c>
      <c r="AG8" s="9">
        <f t="shared" si="0"/>
        <v>4.1642614309202731E-18</v>
      </c>
      <c r="AH8" s="9">
        <f t="shared" si="0"/>
        <v>3.189600532535969E-19</v>
      </c>
      <c r="AI8" s="9">
        <f t="shared" si="0"/>
        <v>2.2531601460897387E-20</v>
      </c>
      <c r="AJ8" s="9">
        <f t="shared" si="0"/>
        <v>1.4680079857417803E-21</v>
      </c>
    </row>
    <row r="9" spans="1:36">
      <c r="A9" s="155" t="s">
        <v>408</v>
      </c>
      <c r="B9" s="9">
        <f>_xlfn.WEIBULL.DIST(B7,$I$4,$J$4,TRUE)</f>
        <v>3.9210560847676795E-2</v>
      </c>
      <c r="C9" s="9">
        <f t="shared" ref="C9:AJ9" si="1">_xlfn.WEIBULL.DIST(C7,$I$4,$J$4,TRUE)</f>
        <v>0.14785621103378868</v>
      </c>
      <c r="D9" s="9">
        <f t="shared" si="1"/>
        <v>0.30232367392896892</v>
      </c>
      <c r="E9" s="9">
        <f t="shared" si="1"/>
        <v>0.47270757595695145</v>
      </c>
      <c r="F9" s="9">
        <f t="shared" si="1"/>
        <v>0.63212055882855767</v>
      </c>
      <c r="G9" s="9">
        <f t="shared" si="1"/>
        <v>0.76307224131787821</v>
      </c>
      <c r="H9" s="9">
        <f t="shared" si="1"/>
        <v>0.85914157907895494</v>
      </c>
      <c r="I9" s="9">
        <f t="shared" si="1"/>
        <v>0.92269525955670029</v>
      </c>
      <c r="J9" s="9">
        <f t="shared" si="1"/>
        <v>0.9608361049010129</v>
      </c>
      <c r="K9" s="9">
        <f t="shared" si="1"/>
        <v>0.98168436111126578</v>
      </c>
      <c r="L9" s="9">
        <f t="shared" si="1"/>
        <v>0.99209294594840658</v>
      </c>
      <c r="M9" s="9">
        <f t="shared" si="1"/>
        <v>0.99684888840155561</v>
      </c>
      <c r="N9" s="9">
        <f t="shared" si="1"/>
        <v>0.99884077082609546</v>
      </c>
      <c r="O9" s="9">
        <f t="shared" si="1"/>
        <v>0.99960633095934492</v>
      </c>
      <c r="P9" s="9">
        <f t="shared" si="1"/>
        <v>0.99987659019591335</v>
      </c>
      <c r="Q9" s="9">
        <f t="shared" si="1"/>
        <v>0.99996428715035834</v>
      </c>
      <c r="R9" s="9">
        <f t="shared" si="1"/>
        <v>0.99999045983712687</v>
      </c>
      <c r="S9" s="9">
        <f t="shared" si="1"/>
        <v>0.99999764742480002</v>
      </c>
      <c r="T9" s="9">
        <f t="shared" si="1"/>
        <v>0.9999994644652197</v>
      </c>
      <c r="U9" s="9">
        <f t="shared" si="1"/>
        <v>0.99999988746482527</v>
      </c>
      <c r="V9" s="9">
        <f t="shared" si="1"/>
        <v>0.99999997817042208</v>
      </c>
      <c r="W9" s="9">
        <f t="shared" si="1"/>
        <v>0.9999999960910616</v>
      </c>
      <c r="X9" s="9">
        <f t="shared" si="1"/>
        <v>0.99999999935385686</v>
      </c>
      <c r="Y9" s="9">
        <f t="shared" si="1"/>
        <v>0.99999999990140498</v>
      </c>
      <c r="Z9" s="9">
        <f t="shared" si="1"/>
        <v>0.99999999998611211</v>
      </c>
      <c r="AA9" s="9">
        <f t="shared" si="1"/>
        <v>0.99999999999819422</v>
      </c>
      <c r="AB9" s="9">
        <f t="shared" si="1"/>
        <v>0.99999999999978328</v>
      </c>
      <c r="AC9" s="9">
        <f t="shared" si="1"/>
        <v>0.99999999999997602</v>
      </c>
      <c r="AD9" s="9">
        <f t="shared" si="1"/>
        <v>0.99999999999999756</v>
      </c>
      <c r="AE9" s="9">
        <f t="shared" si="1"/>
        <v>0.99999999999999978</v>
      </c>
      <c r="AF9" s="9">
        <f t="shared" si="1"/>
        <v>1</v>
      </c>
      <c r="AG9" s="9">
        <f t="shared" si="1"/>
        <v>1</v>
      </c>
      <c r="AH9" s="9">
        <f t="shared" si="1"/>
        <v>1</v>
      </c>
      <c r="AI9" s="9">
        <f t="shared" si="1"/>
        <v>1</v>
      </c>
      <c r="AJ9" s="9">
        <f t="shared" si="1"/>
        <v>1</v>
      </c>
    </row>
    <row r="10" spans="1:36">
      <c r="A10" s="156" t="s">
        <v>406</v>
      </c>
      <c r="B10" s="6">
        <f>1-B9</f>
        <v>0.96078943915232318</v>
      </c>
      <c r="C10" s="6">
        <f t="shared" ref="C10:AJ10" si="2">1-C9</f>
        <v>0.85214378896621135</v>
      </c>
      <c r="D10" s="6">
        <f t="shared" si="2"/>
        <v>0.69767632607103103</v>
      </c>
      <c r="E10" s="6">
        <f t="shared" si="2"/>
        <v>0.52729242404304855</v>
      </c>
      <c r="F10" s="6">
        <f t="shared" si="2"/>
        <v>0.36787944117144233</v>
      </c>
      <c r="G10" s="6">
        <f t="shared" si="2"/>
        <v>0.23692775868212179</v>
      </c>
      <c r="H10" s="6">
        <f t="shared" si="2"/>
        <v>0.14085842092104506</v>
      </c>
      <c r="I10" s="6">
        <f t="shared" si="2"/>
        <v>7.7304740443299713E-2</v>
      </c>
      <c r="J10" s="6">
        <f t="shared" si="2"/>
        <v>3.91638950989871E-2</v>
      </c>
      <c r="K10" s="6">
        <f t="shared" si="2"/>
        <v>1.831563888873422E-2</v>
      </c>
      <c r="L10" s="6">
        <f t="shared" si="2"/>
        <v>7.9070540515934207E-3</v>
      </c>
      <c r="M10" s="6">
        <f t="shared" si="2"/>
        <v>3.1511115984443894E-3</v>
      </c>
      <c r="N10" s="6">
        <f t="shared" si="2"/>
        <v>1.1592291739045413E-3</v>
      </c>
      <c r="O10" s="6">
        <f t="shared" si="2"/>
        <v>3.936690406550758E-4</v>
      </c>
      <c r="P10" s="6">
        <f t="shared" si="2"/>
        <v>1.2340980408664937E-4</v>
      </c>
      <c r="Q10" s="6">
        <f t="shared" si="2"/>
        <v>3.5712849641655886E-5</v>
      </c>
      <c r="R10" s="6">
        <f t="shared" si="2"/>
        <v>9.5401628731339727E-6</v>
      </c>
      <c r="S10" s="6">
        <f t="shared" si="2"/>
        <v>2.3525751999819988E-6</v>
      </c>
      <c r="T10" s="6">
        <f t="shared" si="2"/>
        <v>5.3553478029932933E-7</v>
      </c>
      <c r="U10" s="6">
        <f t="shared" si="2"/>
        <v>1.1253517473441832E-7</v>
      </c>
      <c r="V10" s="6">
        <f t="shared" si="2"/>
        <v>2.1829577923071497E-8</v>
      </c>
      <c r="W10" s="6">
        <f t="shared" si="2"/>
        <v>3.9089383951917966E-9</v>
      </c>
      <c r="X10" s="6">
        <f t="shared" si="2"/>
        <v>6.4614313899369336E-10</v>
      </c>
      <c r="Y10" s="6">
        <f t="shared" si="2"/>
        <v>9.8595021036373964E-11</v>
      </c>
      <c r="Z10" s="6">
        <f t="shared" si="2"/>
        <v>1.3887890837338546E-11</v>
      </c>
      <c r="AA10" s="6">
        <f t="shared" si="2"/>
        <v>1.8057777495528171E-12</v>
      </c>
      <c r="AB10" s="6">
        <f t="shared" si="2"/>
        <v>2.1671553440683056E-13</v>
      </c>
      <c r="AC10" s="6">
        <f t="shared" si="2"/>
        <v>2.3980817331903381E-14</v>
      </c>
      <c r="AD10" s="6">
        <f t="shared" si="2"/>
        <v>2.4424906541753444E-15</v>
      </c>
      <c r="AE10" s="6">
        <f t="shared" si="2"/>
        <v>0</v>
      </c>
      <c r="AF10" s="6">
        <f t="shared" si="2"/>
        <v>0</v>
      </c>
      <c r="AG10" s="6">
        <f t="shared" si="2"/>
        <v>0</v>
      </c>
      <c r="AH10" s="6">
        <f t="shared" si="2"/>
        <v>0</v>
      </c>
      <c r="AI10" s="6">
        <f t="shared" si="2"/>
        <v>0</v>
      </c>
      <c r="AJ10" s="6">
        <f t="shared" si="2"/>
        <v>0</v>
      </c>
    </row>
    <row r="11" spans="1:36">
      <c r="A11" s="156" t="s">
        <v>407</v>
      </c>
    </row>
    <row r="32" spans="1:1">
      <c r="A32" s="1" t="s">
        <v>491</v>
      </c>
    </row>
    <row r="33" spans="1:1">
      <c r="A33" t="s">
        <v>492</v>
      </c>
    </row>
    <row r="34" spans="1:1">
      <c r="A34" t="s">
        <v>493</v>
      </c>
    </row>
    <row r="35" spans="1:1">
      <c r="A35" t="s">
        <v>494</v>
      </c>
    </row>
    <row r="36" spans="1:1">
      <c r="A36" t="s">
        <v>495</v>
      </c>
    </row>
    <row r="37" spans="1:1">
      <c r="A37" t="s">
        <v>496</v>
      </c>
    </row>
    <row r="38" spans="1:1">
      <c r="A38" s="190" t="s">
        <v>497</v>
      </c>
    </row>
    <row r="40" spans="1:1">
      <c r="A40" t="s">
        <v>498</v>
      </c>
    </row>
    <row r="41" spans="1:1">
      <c r="A41" t="s">
        <v>499</v>
      </c>
    </row>
    <row r="42" spans="1:1">
      <c r="A42" t="s">
        <v>500</v>
      </c>
    </row>
    <row r="44" spans="1:1">
      <c r="A44" s="1" t="s">
        <v>503</v>
      </c>
    </row>
    <row r="45" spans="1:1">
      <c r="A45" t="s">
        <v>504</v>
      </c>
    </row>
    <row r="46" spans="1:1">
      <c r="A46" t="s">
        <v>505</v>
      </c>
    </row>
    <row r="48" spans="1:1">
      <c r="A48" s="1" t="s">
        <v>519</v>
      </c>
    </row>
    <row r="49" spans="1:1">
      <c r="A49" t="s">
        <v>520</v>
      </c>
    </row>
    <row r="50" spans="1:1">
      <c r="A50" t="s">
        <v>521</v>
      </c>
    </row>
    <row r="51" spans="1:1">
      <c r="A51" t="s">
        <v>522</v>
      </c>
    </row>
  </sheetData>
  <pageMargins left="0.7" right="0.7" top="0.75" bottom="0.75" header="0.3" footer="0.3"/>
  <drawing r:id="rId1"/>
  <legacy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5E3A82-C462-C346-A08D-B405A075A845}">
  <dimension ref="A1:AQ114"/>
  <sheetViews>
    <sheetView zoomScale="70" zoomScaleNormal="70" workbookViewId="0">
      <pane xSplit="1" ySplit="9" topLeftCell="B77" activePane="bottomRight" state="frozen"/>
      <selection pane="topRight" activeCell="B1" sqref="B1"/>
      <selection pane="bottomLeft" activeCell="A5" sqref="A5"/>
      <selection pane="bottomRight" activeCell="N69" sqref="N69"/>
    </sheetView>
  </sheetViews>
  <sheetFormatPr baseColWidth="10" defaultRowHeight="16"/>
  <cols>
    <col min="1" max="1" width="10.83203125" style="1"/>
    <col min="2" max="2" width="11.1640625" style="1" bestFit="1" customWidth="1"/>
    <col min="3" max="3" width="11.5" style="1" bestFit="1" customWidth="1"/>
    <col min="4" max="13" width="12.5" style="1" bestFit="1" customWidth="1"/>
    <col min="14" max="16" width="12.33203125" style="1" bestFit="1" customWidth="1"/>
    <col min="17" max="22" width="14" style="1" bestFit="1" customWidth="1"/>
    <col min="23" max="31" width="14" bestFit="1" customWidth="1"/>
    <col min="32" max="32" width="15.33203125" customWidth="1"/>
    <col min="33" max="33" width="12.83203125" customWidth="1"/>
    <col min="34" max="36" width="14" bestFit="1" customWidth="1"/>
    <col min="37" max="37" width="12.33203125" bestFit="1" customWidth="1"/>
    <col min="38" max="39" width="13" bestFit="1" customWidth="1"/>
    <col min="40" max="43" width="14.6640625" bestFit="1" customWidth="1"/>
  </cols>
  <sheetData>
    <row r="1" spans="1:43" ht="21">
      <c r="A1" s="154" t="s">
        <v>490</v>
      </c>
      <c r="AA1" s="1"/>
      <c r="AB1" s="52"/>
    </row>
    <row r="3" spans="1:43" ht="21">
      <c r="A3" s="154" t="s">
        <v>158</v>
      </c>
    </row>
    <row r="4" spans="1:43">
      <c r="A4" s="7" t="s">
        <v>410</v>
      </c>
      <c r="B4" s="7">
        <v>1989</v>
      </c>
      <c r="C4" s="7">
        <v>1990</v>
      </c>
      <c r="D4" s="7">
        <v>1991</v>
      </c>
      <c r="E4" s="7">
        <v>1992</v>
      </c>
      <c r="F4" s="7">
        <v>1993</v>
      </c>
      <c r="G4" s="7">
        <v>1994</v>
      </c>
      <c r="H4" s="7">
        <v>1995</v>
      </c>
      <c r="I4" s="7">
        <v>1996</v>
      </c>
      <c r="J4" s="7">
        <v>1997</v>
      </c>
      <c r="K4" s="7">
        <v>1998</v>
      </c>
      <c r="L4" s="7">
        <v>1999</v>
      </c>
      <c r="M4" s="7">
        <v>2000</v>
      </c>
      <c r="N4" s="7">
        <v>2001</v>
      </c>
      <c r="O4" s="7">
        <v>2002</v>
      </c>
      <c r="P4" s="7">
        <v>2003</v>
      </c>
      <c r="Q4" s="7">
        <v>2004</v>
      </c>
      <c r="R4" s="7">
        <v>2005</v>
      </c>
      <c r="S4" s="7">
        <v>2006</v>
      </c>
      <c r="T4" s="7">
        <v>2007</v>
      </c>
      <c r="U4" s="7">
        <v>2008</v>
      </c>
      <c r="V4" s="7">
        <v>2009</v>
      </c>
      <c r="W4" s="7">
        <v>2010</v>
      </c>
      <c r="X4" s="7">
        <v>2011</v>
      </c>
      <c r="Y4" s="7">
        <v>2012</v>
      </c>
      <c r="Z4" s="7">
        <v>2013</v>
      </c>
      <c r="AA4" s="7">
        <v>2014</v>
      </c>
      <c r="AB4" s="7">
        <v>2015</v>
      </c>
      <c r="AC4" s="7">
        <v>2016</v>
      </c>
      <c r="AD4" s="7">
        <v>2017</v>
      </c>
      <c r="AE4" s="7">
        <v>2018</v>
      </c>
      <c r="AF4" s="7">
        <v>2019</v>
      </c>
      <c r="AG4" s="7">
        <v>2020</v>
      </c>
      <c r="AH4" s="7">
        <v>2021</v>
      </c>
      <c r="AI4" s="7">
        <v>2022</v>
      </c>
      <c r="AJ4" s="7">
        <v>2023</v>
      </c>
      <c r="AK4" s="7">
        <v>2024</v>
      </c>
      <c r="AL4" s="7">
        <v>2025</v>
      </c>
      <c r="AM4" s="7">
        <v>2026</v>
      </c>
      <c r="AN4" s="7">
        <v>2027</v>
      </c>
      <c r="AO4" s="7">
        <v>2028</v>
      </c>
      <c r="AP4" s="7">
        <v>2029</v>
      </c>
      <c r="AQ4" s="7">
        <v>2030</v>
      </c>
    </row>
    <row r="5" spans="1:43">
      <c r="A5" s="12"/>
      <c r="B5" s="53">
        <f>B53-B101</f>
        <v>9971</v>
      </c>
      <c r="C5" s="53">
        <f t="shared" ref="C5:AQ5" si="0">B5+C53-C101</f>
        <v>48911</v>
      </c>
      <c r="D5" s="53">
        <f t="shared" si="0"/>
        <v>129666</v>
      </c>
      <c r="E5" s="53">
        <f t="shared" si="0"/>
        <v>229687</v>
      </c>
      <c r="F5" s="53">
        <f t="shared" si="0"/>
        <v>325147</v>
      </c>
      <c r="G5" s="53">
        <f t="shared" si="0"/>
        <v>402566</v>
      </c>
      <c r="H5" s="53">
        <f t="shared" si="0"/>
        <v>458768</v>
      </c>
      <c r="I5" s="53">
        <f t="shared" si="0"/>
        <v>496277</v>
      </c>
      <c r="J5" s="53">
        <f t="shared" si="0"/>
        <v>519051</v>
      </c>
      <c r="K5" s="53">
        <f t="shared" si="0"/>
        <v>529899</v>
      </c>
      <c r="L5" s="53">
        <f t="shared" si="0"/>
        <v>529720</v>
      </c>
      <c r="M5" s="53">
        <f t="shared" si="0"/>
        <v>1680802</v>
      </c>
      <c r="N5" s="53">
        <f t="shared" si="0"/>
        <v>2661270</v>
      </c>
      <c r="O5" s="53">
        <f t="shared" si="0"/>
        <v>3392060</v>
      </c>
      <c r="P5" s="53">
        <f t="shared" si="0"/>
        <v>4915030</v>
      </c>
      <c r="Q5" s="53">
        <f>P5+Q53-Q101</f>
        <v>6675270</v>
      </c>
      <c r="R5" s="53">
        <f t="shared" si="0"/>
        <v>9861296</v>
      </c>
      <c r="S5" s="53">
        <f t="shared" si="0"/>
        <v>13283149</v>
      </c>
      <c r="T5" s="53">
        <f t="shared" si="0"/>
        <v>15583528</v>
      </c>
      <c r="U5" s="53">
        <f t="shared" si="0"/>
        <v>20159575</v>
      </c>
      <c r="V5" s="53">
        <f t="shared" si="0"/>
        <v>23346437</v>
      </c>
      <c r="W5" s="53">
        <f t="shared" si="0"/>
        <v>26930004</v>
      </c>
      <c r="X5" s="53">
        <f>W5+X53-X101</f>
        <v>30081248</v>
      </c>
      <c r="Y5" s="53">
        <f t="shared" si="0"/>
        <v>36127173</v>
      </c>
      <c r="Z5" s="53">
        <f t="shared" si="0"/>
        <v>43139636</v>
      </c>
      <c r="AA5" s="53">
        <f t="shared" si="0"/>
        <v>48488057</v>
      </c>
      <c r="AB5" s="53">
        <f t="shared" si="0"/>
        <v>51185383</v>
      </c>
      <c r="AC5" s="53">
        <f t="shared" si="0"/>
        <v>52874045</v>
      </c>
      <c r="AD5" s="53">
        <f t="shared" si="0"/>
        <v>51718414</v>
      </c>
      <c r="AE5" s="53">
        <f t="shared" si="0"/>
        <v>51258569</v>
      </c>
      <c r="AF5" s="53">
        <f t="shared" si="0"/>
        <v>53901968</v>
      </c>
      <c r="AG5" s="53">
        <f t="shared" si="0"/>
        <v>58386030</v>
      </c>
      <c r="AH5" s="53">
        <f t="shared" si="0"/>
        <v>59093564</v>
      </c>
      <c r="AI5" s="53">
        <f t="shared" si="0"/>
        <v>59192584</v>
      </c>
      <c r="AJ5" s="53">
        <f t="shared" si="0"/>
        <v>58894462</v>
      </c>
      <c r="AK5" s="53">
        <f t="shared" si="0"/>
        <v>58422550</v>
      </c>
      <c r="AL5" s="53">
        <f t="shared" si="0"/>
        <v>57953252</v>
      </c>
      <c r="AM5" s="53">
        <f t="shared" si="0"/>
        <v>57588726</v>
      </c>
      <c r="AN5" s="53">
        <f t="shared" si="0"/>
        <v>57361909</v>
      </c>
      <c r="AO5" s="53">
        <f t="shared" si="0"/>
        <v>57260059</v>
      </c>
      <c r="AP5" s="53">
        <f t="shared" si="0"/>
        <v>57250782</v>
      </c>
      <c r="AQ5" s="53">
        <f t="shared" si="0"/>
        <v>57300587</v>
      </c>
    </row>
    <row r="7" spans="1:43">
      <c r="M7" s="193"/>
      <c r="N7" s="2"/>
      <c r="O7" s="2"/>
      <c r="P7" s="2"/>
      <c r="Q7" s="2"/>
      <c r="R7" s="2"/>
      <c r="S7" s="2"/>
      <c r="T7" s="2"/>
      <c r="U7" s="2"/>
      <c r="V7" s="2"/>
      <c r="W7" s="2"/>
      <c r="X7" s="2"/>
      <c r="Y7" s="2"/>
      <c r="Z7" s="2"/>
      <c r="AA7" s="2"/>
      <c r="AB7" s="2"/>
      <c r="AC7" s="2"/>
      <c r="AD7" s="2"/>
      <c r="AE7" s="2"/>
      <c r="AF7" s="2"/>
      <c r="AG7" s="187"/>
      <c r="AH7" s="187"/>
      <c r="AI7" s="188"/>
      <c r="AJ7" s="188"/>
      <c r="AK7" s="188"/>
      <c r="AL7" s="188"/>
      <c r="AM7" s="188"/>
      <c r="AN7" s="188"/>
      <c r="AO7" s="188"/>
      <c r="AP7" s="188"/>
      <c r="AQ7" s="188"/>
    </row>
    <row r="8" spans="1:43" ht="21">
      <c r="A8" s="154" t="s">
        <v>393</v>
      </c>
    </row>
    <row r="9" spans="1:43">
      <c r="A9" s="7"/>
      <c r="B9" s="7">
        <v>1989</v>
      </c>
      <c r="C9" s="7">
        <v>1990</v>
      </c>
      <c r="D9" s="7">
        <v>1991</v>
      </c>
      <c r="E9" s="7">
        <v>1992</v>
      </c>
      <c r="F9" s="7">
        <v>1993</v>
      </c>
      <c r="G9" s="7">
        <v>1994</v>
      </c>
      <c r="H9" s="7">
        <v>1995</v>
      </c>
      <c r="I9" s="7">
        <v>1996</v>
      </c>
      <c r="J9" s="7">
        <v>1997</v>
      </c>
      <c r="K9" s="7">
        <v>1998</v>
      </c>
      <c r="L9" s="7">
        <v>1999</v>
      </c>
      <c r="M9" s="7">
        <v>2000</v>
      </c>
      <c r="N9" s="7">
        <v>2001</v>
      </c>
      <c r="O9" s="7">
        <v>2002</v>
      </c>
      <c r="P9" s="7">
        <v>2003</v>
      </c>
      <c r="Q9" s="7">
        <v>2004</v>
      </c>
      <c r="R9" s="7">
        <v>2005</v>
      </c>
      <c r="S9" s="7">
        <v>2006</v>
      </c>
      <c r="T9" s="7">
        <v>2007</v>
      </c>
      <c r="U9" s="7">
        <v>2008</v>
      </c>
      <c r="V9" s="7">
        <v>2009</v>
      </c>
      <c r="W9" s="7">
        <v>2010</v>
      </c>
      <c r="X9" s="7">
        <v>2011</v>
      </c>
      <c r="Y9" s="7">
        <v>2012</v>
      </c>
      <c r="Z9" s="7">
        <v>2013</v>
      </c>
      <c r="AA9" s="7">
        <v>2014</v>
      </c>
      <c r="AB9" s="7">
        <v>2015</v>
      </c>
      <c r="AC9" s="7">
        <v>2016</v>
      </c>
      <c r="AD9" s="7">
        <v>2017</v>
      </c>
      <c r="AE9" s="7">
        <v>2018</v>
      </c>
      <c r="AF9" s="7">
        <v>2019</v>
      </c>
      <c r="AG9" s="7">
        <v>2020</v>
      </c>
      <c r="AH9" s="7">
        <v>2021</v>
      </c>
      <c r="AI9" s="7">
        <v>2022</v>
      </c>
      <c r="AJ9" s="7">
        <v>2023</v>
      </c>
      <c r="AK9" s="7">
        <v>2024</v>
      </c>
      <c r="AL9" s="7">
        <v>2025</v>
      </c>
      <c r="AM9" s="7">
        <v>2026</v>
      </c>
      <c r="AN9" s="7">
        <v>2027</v>
      </c>
      <c r="AO9" s="7">
        <v>2028</v>
      </c>
      <c r="AP9" s="7">
        <v>2029</v>
      </c>
      <c r="AQ9" s="7">
        <v>2030</v>
      </c>
    </row>
    <row r="10" spans="1:43">
      <c r="A10" s="7">
        <v>1989</v>
      </c>
      <c r="B10" s="152">
        <v>10801</v>
      </c>
      <c r="C10" s="8"/>
      <c r="D10" s="8"/>
      <c r="E10" s="8"/>
      <c r="F10" s="8"/>
      <c r="G10" s="8"/>
      <c r="H10" s="8"/>
      <c r="I10" s="8"/>
      <c r="J10" s="8"/>
      <c r="K10" s="8"/>
      <c r="L10" s="8"/>
      <c r="M10" s="8"/>
      <c r="N10" s="8"/>
      <c r="O10" s="8"/>
      <c r="P10" s="8"/>
      <c r="Q10" s="8"/>
      <c r="R10" s="8"/>
      <c r="S10" s="8"/>
      <c r="T10" s="8"/>
      <c r="U10" s="8"/>
      <c r="V10" s="8"/>
      <c r="W10" s="8"/>
      <c r="X10" s="8"/>
      <c r="Y10" s="8"/>
      <c r="Z10" s="8"/>
      <c r="AA10" s="8"/>
      <c r="AB10" s="8"/>
      <c r="AC10" s="8"/>
      <c r="AD10" s="8"/>
      <c r="AE10" s="8"/>
      <c r="AF10" s="8"/>
      <c r="AG10" s="8"/>
      <c r="AH10" s="8"/>
      <c r="AI10" s="8"/>
      <c r="AJ10" s="8"/>
      <c r="AK10" s="8"/>
      <c r="AL10" s="8"/>
      <c r="AM10" s="8"/>
      <c r="AN10" s="8"/>
      <c r="AO10" s="8"/>
      <c r="AP10" s="8"/>
      <c r="AQ10" s="8"/>
    </row>
    <row r="11" spans="1:43">
      <c r="A11" s="7">
        <v>1990</v>
      </c>
      <c r="B11" s="8"/>
      <c r="C11" s="152">
        <v>43777</v>
      </c>
      <c r="D11" s="8"/>
      <c r="E11" s="8"/>
      <c r="F11" s="8"/>
      <c r="G11" s="8"/>
      <c r="H11" s="8"/>
      <c r="I11" s="8"/>
      <c r="J11" s="8"/>
      <c r="K11" s="8"/>
      <c r="L11" s="8"/>
      <c r="M11" s="8"/>
      <c r="N11" s="8"/>
      <c r="O11" s="8"/>
      <c r="P11" s="8"/>
      <c r="Q11" s="8"/>
      <c r="R11" s="8"/>
      <c r="S11" s="8"/>
      <c r="T11" s="8"/>
      <c r="U11" s="8"/>
      <c r="V11" s="8"/>
      <c r="W11" s="8"/>
      <c r="X11" s="8"/>
      <c r="Y11" s="8"/>
      <c r="Z11" s="8"/>
      <c r="AA11" s="8"/>
      <c r="AB11" s="8"/>
      <c r="AC11" s="8"/>
      <c r="AD11" s="8"/>
      <c r="AE11" s="8"/>
      <c r="AF11" s="8"/>
      <c r="AG11" s="8"/>
      <c r="AH11" s="8"/>
      <c r="AI11" s="8"/>
      <c r="AJ11" s="8"/>
      <c r="AK11" s="8"/>
      <c r="AL11" s="8"/>
      <c r="AM11" s="8"/>
      <c r="AN11" s="8"/>
      <c r="AO11" s="8"/>
      <c r="AP11" s="8"/>
      <c r="AQ11" s="8"/>
    </row>
    <row r="12" spans="1:43">
      <c r="A12" s="7">
        <v>1991</v>
      </c>
      <c r="B12" s="8"/>
      <c r="C12" s="8"/>
      <c r="D12" s="152">
        <v>95904</v>
      </c>
      <c r="E12" s="8"/>
      <c r="F12" s="8"/>
      <c r="G12" s="8"/>
      <c r="H12" s="8"/>
      <c r="I12" s="8"/>
      <c r="J12" s="8"/>
      <c r="K12" s="8"/>
      <c r="L12" s="8"/>
      <c r="M12" s="8"/>
      <c r="N12" s="8"/>
      <c r="O12" s="8"/>
      <c r="P12" s="8"/>
      <c r="Q12" s="8"/>
      <c r="R12" s="8"/>
      <c r="S12" s="8"/>
      <c r="T12" s="8"/>
      <c r="U12" s="8"/>
      <c r="V12" s="8"/>
      <c r="W12" s="8"/>
      <c r="X12" s="8"/>
      <c r="Y12" s="8"/>
      <c r="Z12" s="8"/>
      <c r="AA12" s="8"/>
      <c r="AB12" s="8"/>
      <c r="AC12" s="8"/>
      <c r="AD12" s="8"/>
      <c r="AE12" s="8"/>
      <c r="AF12" s="8"/>
      <c r="AG12" s="8"/>
      <c r="AH12" s="8"/>
      <c r="AI12" s="8"/>
      <c r="AJ12" s="8"/>
      <c r="AK12" s="8"/>
      <c r="AL12" s="8"/>
      <c r="AM12" s="8"/>
      <c r="AN12" s="8"/>
      <c r="AO12" s="8"/>
      <c r="AP12" s="8"/>
      <c r="AQ12" s="8"/>
    </row>
    <row r="13" spans="1:43">
      <c r="A13" s="7">
        <v>1992</v>
      </c>
      <c r="B13" s="8"/>
      <c r="C13" s="8"/>
      <c r="D13" s="8"/>
      <c r="E13" s="152">
        <v>132428</v>
      </c>
      <c r="F13" s="152"/>
      <c r="G13" s="152"/>
      <c r="H13" s="152"/>
      <c r="I13" s="152"/>
      <c r="J13" s="152"/>
      <c r="K13" s="152"/>
      <c r="L13" s="152"/>
      <c r="M13" s="152"/>
      <c r="N13" s="152"/>
      <c r="O13" s="152"/>
      <c r="P13" s="152"/>
      <c r="Q13" s="152"/>
      <c r="R13" s="152"/>
      <c r="S13" s="152"/>
      <c r="T13" s="152"/>
      <c r="U13" s="152"/>
      <c r="V13" s="152"/>
      <c r="W13" s="152"/>
      <c r="X13" s="152"/>
      <c r="Y13" s="152"/>
      <c r="Z13" s="152"/>
      <c r="AA13" s="152"/>
      <c r="AB13" s="152"/>
      <c r="AC13" s="152"/>
      <c r="AD13" s="152"/>
      <c r="AE13" s="152"/>
      <c r="AF13" s="152"/>
      <c r="AG13" s="152"/>
      <c r="AH13" s="8"/>
      <c r="AI13" s="8"/>
      <c r="AJ13" s="8"/>
      <c r="AK13" s="8"/>
      <c r="AL13" s="8"/>
      <c r="AM13" s="8"/>
      <c r="AN13" s="8"/>
      <c r="AO13" s="8"/>
      <c r="AP13" s="8"/>
      <c r="AQ13" s="8"/>
    </row>
    <row r="14" spans="1:43">
      <c r="A14" s="7">
        <v>1993</v>
      </c>
      <c r="B14" s="8"/>
      <c r="C14" s="8"/>
      <c r="D14" s="8"/>
      <c r="E14" s="8"/>
      <c r="F14" s="8">
        <v>150086</v>
      </c>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8"/>
      <c r="AO14" s="8"/>
      <c r="AP14" s="8"/>
      <c r="AQ14" s="8"/>
    </row>
    <row r="15" spans="1:43">
      <c r="A15" s="7">
        <v>1994</v>
      </c>
      <c r="B15" s="8"/>
      <c r="C15" s="8"/>
      <c r="D15" s="8"/>
      <c r="E15" s="8"/>
      <c r="F15" s="8"/>
      <c r="G15" s="8">
        <v>155891</v>
      </c>
      <c r="H15" s="8"/>
      <c r="I15" s="8"/>
      <c r="J15" s="8"/>
      <c r="K15" s="8"/>
      <c r="L15" s="8"/>
      <c r="M15" s="8"/>
      <c r="N15" s="8"/>
      <c r="O15" s="8"/>
      <c r="P15" s="8"/>
      <c r="Q15" s="8"/>
      <c r="R15" s="8"/>
      <c r="S15" s="8"/>
      <c r="T15" s="8"/>
      <c r="U15" s="8"/>
      <c r="V15" s="8"/>
      <c r="W15" s="8"/>
      <c r="X15" s="8"/>
      <c r="Y15" s="8"/>
      <c r="Z15" s="8"/>
      <c r="AA15" s="8"/>
      <c r="AB15" s="8"/>
      <c r="AC15" s="8"/>
      <c r="AD15" s="8"/>
      <c r="AE15" s="8"/>
      <c r="AF15" s="8"/>
      <c r="AG15" s="8"/>
      <c r="AH15" s="8"/>
      <c r="AI15" s="8"/>
      <c r="AJ15" s="8"/>
      <c r="AK15" s="8"/>
      <c r="AL15" s="8"/>
      <c r="AM15" s="8"/>
      <c r="AN15" s="8"/>
      <c r="AO15" s="8"/>
      <c r="AP15" s="8"/>
      <c r="AQ15" s="8"/>
    </row>
    <row r="16" spans="1:43">
      <c r="A16" s="7">
        <v>1995</v>
      </c>
      <c r="B16" s="8"/>
      <c r="C16" s="8"/>
      <c r="D16" s="8"/>
      <c r="E16" s="8"/>
      <c r="F16" s="8"/>
      <c r="G16" s="8"/>
      <c r="H16" s="8">
        <v>156938</v>
      </c>
      <c r="I16" s="8"/>
      <c r="J16" s="8"/>
      <c r="K16" s="8"/>
      <c r="L16" s="8"/>
      <c r="M16" s="8"/>
      <c r="N16" s="8"/>
      <c r="O16" s="8"/>
      <c r="P16" s="8"/>
      <c r="Q16" s="8"/>
      <c r="R16" s="8"/>
      <c r="S16" s="8"/>
      <c r="T16" s="8"/>
      <c r="U16" s="8"/>
      <c r="V16" s="8"/>
      <c r="W16" s="8"/>
      <c r="X16" s="8"/>
      <c r="Y16" s="8"/>
      <c r="Z16" s="8"/>
      <c r="AA16" s="8"/>
      <c r="AB16" s="8"/>
      <c r="AC16" s="8"/>
      <c r="AD16" s="8"/>
      <c r="AE16" s="8"/>
      <c r="AF16" s="8"/>
      <c r="AG16" s="8"/>
      <c r="AH16" s="8"/>
      <c r="AI16" s="8"/>
      <c r="AJ16" s="8"/>
      <c r="AK16" s="8"/>
      <c r="AL16" s="8"/>
      <c r="AM16" s="8"/>
      <c r="AN16" s="8"/>
      <c r="AO16" s="8"/>
      <c r="AP16" s="8"/>
      <c r="AQ16" s="8"/>
    </row>
    <row r="17" spans="1:43">
      <c r="A17" s="7">
        <v>1996</v>
      </c>
      <c r="B17" s="8"/>
      <c r="C17" s="8"/>
      <c r="D17" s="8"/>
      <c r="E17" s="8"/>
      <c r="F17" s="8"/>
      <c r="G17" s="8"/>
      <c r="H17" s="8"/>
      <c r="I17" s="8">
        <v>156764</v>
      </c>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8"/>
      <c r="AO17" s="8"/>
      <c r="AP17" s="8"/>
      <c r="AQ17" s="8"/>
    </row>
    <row r="18" spans="1:43">
      <c r="A18" s="7">
        <v>1997</v>
      </c>
      <c r="B18" s="8"/>
      <c r="C18" s="8"/>
      <c r="D18" s="8"/>
      <c r="E18" s="8"/>
      <c r="F18" s="8"/>
      <c r="G18" s="8"/>
      <c r="H18" s="8"/>
      <c r="I18" s="8"/>
      <c r="J18" s="8">
        <v>155893</v>
      </c>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8"/>
      <c r="AO18" s="8"/>
      <c r="AP18" s="8"/>
      <c r="AQ18" s="8"/>
    </row>
    <row r="19" spans="1:43">
      <c r="A19" s="7">
        <v>1998</v>
      </c>
      <c r="B19" s="8"/>
      <c r="C19" s="8"/>
      <c r="D19" s="8"/>
      <c r="E19" s="8"/>
      <c r="F19" s="8"/>
      <c r="G19" s="8"/>
      <c r="H19" s="8"/>
      <c r="I19" s="8"/>
      <c r="J19" s="8"/>
      <c r="K19" s="8">
        <v>153200</v>
      </c>
      <c r="L19" s="8"/>
      <c r="M19" s="193"/>
      <c r="N19" s="193"/>
      <c r="O19" s="2"/>
      <c r="P19" s="2"/>
      <c r="Q19" s="2"/>
      <c r="R19" s="2"/>
      <c r="S19" s="2"/>
      <c r="T19" s="2"/>
      <c r="U19" s="2"/>
      <c r="V19" s="2"/>
      <c r="W19" s="2"/>
      <c r="X19" s="2"/>
      <c r="Y19" s="2"/>
      <c r="Z19" s="2"/>
      <c r="AA19" s="2"/>
      <c r="AB19" s="2"/>
      <c r="AC19" s="2"/>
      <c r="AD19" s="2"/>
      <c r="AE19" s="2"/>
      <c r="AF19" s="2"/>
      <c r="AG19" s="187"/>
      <c r="AH19" s="187"/>
      <c r="AI19" s="8"/>
      <c r="AJ19" s="8"/>
      <c r="AK19" s="8"/>
      <c r="AL19" s="8"/>
      <c r="AM19" s="8"/>
      <c r="AN19" s="8"/>
      <c r="AO19" s="8"/>
      <c r="AP19" s="8"/>
      <c r="AQ19" s="8"/>
    </row>
    <row r="20" spans="1:43">
      <c r="A20" s="7">
        <v>1999</v>
      </c>
      <c r="B20" s="8"/>
      <c r="C20" s="8"/>
      <c r="D20" s="8"/>
      <c r="E20" s="8"/>
      <c r="F20" s="8"/>
      <c r="G20" s="8"/>
      <c r="H20" s="8"/>
      <c r="I20" s="8"/>
      <c r="J20" s="8"/>
      <c r="K20" s="8"/>
      <c r="L20" s="8">
        <v>147213</v>
      </c>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8"/>
      <c r="AO20" s="8"/>
      <c r="AP20" s="8"/>
      <c r="AQ20" s="8"/>
    </row>
    <row r="21" spans="1:43">
      <c r="A21" s="7">
        <v>2000</v>
      </c>
      <c r="B21" s="8"/>
      <c r="C21" s="8"/>
      <c r="D21" s="8"/>
      <c r="E21" s="8"/>
      <c r="F21" s="8"/>
      <c r="G21" s="8"/>
      <c r="H21" s="8"/>
      <c r="I21" s="8"/>
      <c r="J21" s="8"/>
      <c r="K21" s="8"/>
      <c r="L21" s="8"/>
      <c r="M21" s="2">
        <v>1396570</v>
      </c>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8"/>
      <c r="AO21" s="8"/>
      <c r="AP21" s="8"/>
      <c r="AQ21" s="8"/>
    </row>
    <row r="22" spans="1:43">
      <c r="A22" s="7">
        <v>2001</v>
      </c>
      <c r="B22" s="8"/>
      <c r="C22" s="8"/>
      <c r="D22" s="8"/>
      <c r="E22" s="8"/>
      <c r="F22" s="8"/>
      <c r="G22" s="8"/>
      <c r="H22" s="8"/>
      <c r="I22" s="8"/>
      <c r="J22" s="8"/>
      <c r="K22" s="8"/>
      <c r="L22" s="8"/>
      <c r="M22" s="8"/>
      <c r="N22" s="2">
        <v>1396570</v>
      </c>
      <c r="O22" s="2"/>
      <c r="P22" s="2"/>
      <c r="Q22" s="2"/>
      <c r="R22" s="2"/>
      <c r="S22" s="2"/>
      <c r="T22" s="2"/>
      <c r="U22" s="2"/>
      <c r="V22" s="2"/>
      <c r="W22" s="2"/>
      <c r="X22" s="2"/>
      <c r="Y22" s="2"/>
      <c r="Z22" s="2"/>
      <c r="AA22" s="2"/>
      <c r="AB22" s="2"/>
      <c r="AC22" s="2"/>
      <c r="AD22" s="2"/>
      <c r="AE22" s="2"/>
      <c r="AF22" s="2"/>
      <c r="AG22" s="187"/>
      <c r="AH22" s="187"/>
      <c r="AI22" s="8"/>
      <c r="AJ22" s="8"/>
      <c r="AK22" s="8"/>
      <c r="AL22" s="8"/>
      <c r="AM22" s="8"/>
      <c r="AN22" s="8"/>
      <c r="AO22" s="8"/>
      <c r="AP22" s="8"/>
      <c r="AQ22" s="8"/>
    </row>
    <row r="23" spans="1:43">
      <c r="A23" s="7">
        <v>2002</v>
      </c>
      <c r="B23" s="8"/>
      <c r="C23" s="8"/>
      <c r="D23" s="8"/>
      <c r="E23" s="8"/>
      <c r="F23" s="8"/>
      <c r="G23" s="8"/>
      <c r="H23" s="8"/>
      <c r="I23" s="8"/>
      <c r="J23" s="8"/>
      <c r="K23" s="8"/>
      <c r="L23" s="8"/>
      <c r="M23" s="8"/>
      <c r="N23" s="8"/>
      <c r="O23" s="2">
        <v>1352079</v>
      </c>
      <c r="P23" s="8"/>
      <c r="Q23" s="8"/>
      <c r="R23" s="8"/>
      <c r="S23" s="8"/>
      <c r="T23" s="8"/>
      <c r="U23" s="8"/>
      <c r="V23" s="8"/>
      <c r="W23" s="8"/>
      <c r="X23" s="8"/>
      <c r="Y23" s="8"/>
      <c r="Z23" s="8"/>
      <c r="AA23" s="8"/>
      <c r="AB23" s="8"/>
      <c r="AC23" s="8"/>
      <c r="AD23" s="8"/>
      <c r="AE23" s="8"/>
      <c r="AF23" s="8"/>
      <c r="AG23" s="8"/>
      <c r="AH23" s="8"/>
      <c r="AI23" s="8"/>
      <c r="AJ23" s="8"/>
      <c r="AK23" s="8"/>
      <c r="AL23" s="8"/>
      <c r="AM23" s="8"/>
      <c r="AN23" s="8"/>
      <c r="AO23" s="8"/>
      <c r="AP23" s="8"/>
      <c r="AQ23" s="8"/>
    </row>
    <row r="24" spans="1:43">
      <c r="A24" s="7">
        <v>2003</v>
      </c>
      <c r="B24" s="8"/>
      <c r="C24" s="8"/>
      <c r="D24" s="8"/>
      <c r="E24" s="8"/>
      <c r="F24" s="8"/>
      <c r="G24" s="8"/>
      <c r="H24" s="8"/>
      <c r="I24" s="8"/>
      <c r="J24" s="8"/>
      <c r="K24" s="8"/>
      <c r="L24" s="8"/>
      <c r="M24" s="8"/>
      <c r="N24" s="8"/>
      <c r="O24" s="8"/>
      <c r="P24" s="2">
        <v>2431101</v>
      </c>
      <c r="Q24" s="8"/>
      <c r="R24" s="8"/>
      <c r="S24" s="8"/>
      <c r="T24" s="8"/>
      <c r="U24" s="8"/>
      <c r="V24" s="8"/>
      <c r="W24" s="8"/>
      <c r="X24" s="8"/>
      <c r="Y24" s="8"/>
      <c r="Z24" s="8"/>
      <c r="AA24" s="8"/>
      <c r="AB24" s="8"/>
      <c r="AC24" s="8"/>
      <c r="AD24" s="8"/>
      <c r="AE24" s="8"/>
      <c r="AF24" s="8"/>
      <c r="AG24" s="8"/>
      <c r="AH24" s="8"/>
      <c r="AI24" s="8"/>
      <c r="AJ24" s="8"/>
      <c r="AK24" s="8"/>
      <c r="AL24" s="8"/>
      <c r="AM24" s="8"/>
      <c r="AN24" s="8"/>
      <c r="AO24" s="8"/>
      <c r="AP24" s="8"/>
      <c r="AQ24" s="8"/>
    </row>
    <row r="25" spans="1:43">
      <c r="A25" s="7">
        <v>2004</v>
      </c>
      <c r="B25" s="8"/>
      <c r="C25" s="8"/>
      <c r="D25" s="8"/>
      <c r="E25" s="8"/>
      <c r="F25" s="8"/>
      <c r="G25" s="8"/>
      <c r="H25" s="8"/>
      <c r="I25" s="8"/>
      <c r="J25" s="8"/>
      <c r="K25" s="8"/>
      <c r="L25" s="8"/>
      <c r="M25" s="8"/>
      <c r="N25" s="8"/>
      <c r="O25" s="8"/>
      <c r="P25" s="8"/>
      <c r="Q25" s="2">
        <v>3037920</v>
      </c>
      <c r="R25" s="8"/>
      <c r="S25" s="8"/>
      <c r="T25" s="8"/>
      <c r="U25" s="8"/>
      <c r="V25" s="8"/>
      <c r="W25" s="8"/>
      <c r="X25" s="8"/>
      <c r="Y25" s="8"/>
      <c r="Z25" s="8"/>
      <c r="AA25" s="8"/>
      <c r="AB25" s="8"/>
      <c r="AC25" s="8"/>
      <c r="AD25" s="8"/>
      <c r="AE25" s="8"/>
      <c r="AF25" s="8"/>
      <c r="AG25" s="8"/>
      <c r="AH25" s="8"/>
      <c r="AI25" s="8"/>
      <c r="AJ25" s="8"/>
      <c r="AK25" s="8"/>
      <c r="AL25" s="8"/>
      <c r="AM25" s="8"/>
      <c r="AN25" s="8"/>
      <c r="AO25" s="8"/>
      <c r="AP25" s="8"/>
      <c r="AQ25" s="8"/>
    </row>
    <row r="26" spans="1:43">
      <c r="A26" s="7">
        <v>2005</v>
      </c>
      <c r="B26" s="8"/>
      <c r="C26" s="8"/>
      <c r="D26" s="8"/>
      <c r="E26" s="8"/>
      <c r="F26" s="8"/>
      <c r="G26" s="8"/>
      <c r="H26" s="8"/>
      <c r="I26" s="8"/>
      <c r="J26" s="8"/>
      <c r="K26" s="8"/>
      <c r="L26" s="8"/>
      <c r="M26" s="8"/>
      <c r="N26" s="8"/>
      <c r="O26" s="8"/>
      <c r="P26" s="8"/>
      <c r="Q26" s="8"/>
      <c r="R26" s="2">
        <v>5013066</v>
      </c>
      <c r="S26" s="8"/>
      <c r="T26" s="8"/>
      <c r="U26" s="8"/>
      <c r="V26" s="8"/>
      <c r="W26" s="8"/>
      <c r="X26" s="8"/>
      <c r="Y26" s="8"/>
      <c r="Z26" s="8"/>
      <c r="AA26" s="8"/>
      <c r="AB26" s="8"/>
      <c r="AC26" s="8"/>
      <c r="AD26" s="8"/>
      <c r="AE26" s="8"/>
      <c r="AF26" s="8"/>
      <c r="AG26" s="8"/>
      <c r="AH26" s="8"/>
      <c r="AI26" s="8"/>
      <c r="AJ26" s="8"/>
      <c r="AK26" s="8"/>
      <c r="AL26" s="8"/>
      <c r="AM26" s="8"/>
      <c r="AN26" s="8"/>
      <c r="AO26" s="8"/>
      <c r="AP26" s="8"/>
      <c r="AQ26" s="8"/>
    </row>
    <row r="27" spans="1:43">
      <c r="A27" s="7">
        <v>2006</v>
      </c>
      <c r="B27" s="8"/>
      <c r="C27" s="8"/>
      <c r="D27" s="8"/>
      <c r="E27" s="8"/>
      <c r="F27" s="8"/>
      <c r="G27" s="8"/>
      <c r="H27" s="8"/>
      <c r="I27" s="8"/>
      <c r="J27" s="8"/>
      <c r="K27" s="8"/>
      <c r="L27" s="8"/>
      <c r="M27" s="8"/>
      <c r="N27" s="8"/>
      <c r="O27" s="8"/>
      <c r="P27" s="8"/>
      <c r="Q27" s="8"/>
      <c r="R27" s="8"/>
      <c r="S27" s="2">
        <v>5966884</v>
      </c>
      <c r="T27" s="8"/>
      <c r="U27" s="8"/>
      <c r="V27" s="8"/>
      <c r="W27" s="161"/>
      <c r="X27" s="161"/>
      <c r="Y27" s="161"/>
      <c r="Z27" s="161"/>
      <c r="AA27" s="161"/>
      <c r="AB27" s="161"/>
      <c r="AC27" s="161"/>
      <c r="AD27" s="167"/>
      <c r="AE27" s="167"/>
      <c r="AF27" s="167"/>
      <c r="AG27" s="167"/>
      <c r="AH27" s="167"/>
      <c r="AI27" s="8"/>
      <c r="AJ27" s="8"/>
      <c r="AK27" s="8"/>
      <c r="AL27" s="8"/>
      <c r="AM27" s="8"/>
      <c r="AN27" s="8"/>
      <c r="AO27" s="8"/>
      <c r="AP27" s="8"/>
      <c r="AQ27" s="8"/>
    </row>
    <row r="28" spans="1:43">
      <c r="A28" s="7">
        <v>2007</v>
      </c>
      <c r="B28" s="8"/>
      <c r="C28" s="8"/>
      <c r="D28" s="8"/>
      <c r="E28" s="8"/>
      <c r="F28" s="8"/>
      <c r="G28" s="8"/>
      <c r="H28" s="8"/>
      <c r="I28" s="8"/>
      <c r="J28" s="8"/>
      <c r="K28" s="8"/>
      <c r="L28" s="8"/>
      <c r="M28" s="8"/>
      <c r="N28" s="8"/>
      <c r="O28" s="8"/>
      <c r="P28" s="8"/>
      <c r="Q28" s="8"/>
      <c r="R28" s="8"/>
      <c r="S28" s="8"/>
      <c r="T28" s="2">
        <v>5595341</v>
      </c>
      <c r="U28" s="8"/>
      <c r="V28" s="8"/>
      <c r="W28" s="8"/>
      <c r="X28" s="8"/>
      <c r="Y28" s="8"/>
      <c r="Z28" s="8"/>
      <c r="AA28" s="8"/>
      <c r="AB28" s="8"/>
      <c r="AC28" s="8"/>
      <c r="AD28" s="8"/>
      <c r="AE28" s="8"/>
      <c r="AF28" s="8"/>
      <c r="AG28" s="8"/>
      <c r="AH28" s="8"/>
      <c r="AI28" s="8"/>
      <c r="AJ28" s="8"/>
      <c r="AK28" s="8"/>
      <c r="AL28" s="8"/>
      <c r="AM28" s="8"/>
      <c r="AN28" s="8"/>
      <c r="AO28" s="8"/>
      <c r="AP28" s="8"/>
      <c r="AQ28" s="8"/>
    </row>
    <row r="29" spans="1:43">
      <c r="A29" s="7">
        <v>2008</v>
      </c>
      <c r="B29" s="8"/>
      <c r="C29" s="8"/>
      <c r="D29" s="8"/>
      <c r="E29" s="8"/>
      <c r="F29" s="8"/>
      <c r="G29" s="8"/>
      <c r="H29" s="8"/>
      <c r="I29" s="8"/>
      <c r="J29" s="8"/>
      <c r="K29" s="8"/>
      <c r="L29" s="8"/>
      <c r="M29" s="8"/>
      <c r="N29" s="8"/>
      <c r="O29" s="8"/>
      <c r="P29" s="8"/>
      <c r="Q29" s="8"/>
      <c r="R29" s="8"/>
      <c r="S29" s="8"/>
      <c r="T29" s="8"/>
      <c r="U29" s="2">
        <v>8803501</v>
      </c>
      <c r="V29" s="8"/>
      <c r="W29" s="8"/>
      <c r="X29" s="8"/>
      <c r="Y29" s="8"/>
      <c r="Z29" s="8"/>
      <c r="AA29" s="8"/>
      <c r="AB29" s="8"/>
      <c r="AC29" s="8"/>
      <c r="AD29" s="8"/>
      <c r="AE29" s="8"/>
      <c r="AF29" s="8"/>
      <c r="AG29" s="8"/>
      <c r="AH29" s="8"/>
      <c r="AI29" s="8"/>
      <c r="AJ29" s="8"/>
      <c r="AK29" s="8"/>
      <c r="AL29" s="8"/>
      <c r="AM29" s="8"/>
      <c r="AN29" s="8"/>
      <c r="AO29" s="8"/>
      <c r="AP29" s="8"/>
      <c r="AQ29" s="8"/>
    </row>
    <row r="30" spans="1:43">
      <c r="A30" s="7">
        <v>2009</v>
      </c>
      <c r="B30" s="8"/>
      <c r="C30" s="8"/>
      <c r="D30" s="8"/>
      <c r="E30" s="8"/>
      <c r="F30" s="8"/>
      <c r="G30" s="8"/>
      <c r="H30" s="8"/>
      <c r="I30" s="8"/>
      <c r="J30" s="8"/>
      <c r="K30" s="8"/>
      <c r="L30" s="8"/>
      <c r="M30" s="8"/>
      <c r="N30" s="8"/>
      <c r="O30" s="8"/>
      <c r="P30" s="8"/>
      <c r="Q30" s="8"/>
      <c r="R30" s="8"/>
      <c r="S30" s="8"/>
      <c r="T30" s="8"/>
      <c r="U30" s="8"/>
      <c r="V30" s="2">
        <v>8378551</v>
      </c>
      <c r="W30" s="194"/>
      <c r="X30" s="8"/>
      <c r="Y30" s="8"/>
      <c r="Z30" s="8"/>
      <c r="AA30" s="8"/>
      <c r="AB30" s="8"/>
      <c r="AC30" s="8"/>
      <c r="AD30" s="8"/>
      <c r="AE30" s="8"/>
      <c r="AF30" s="8"/>
      <c r="AG30" s="8"/>
      <c r="AH30" s="8"/>
      <c r="AI30" s="8"/>
      <c r="AJ30" s="8"/>
      <c r="AK30" s="8"/>
      <c r="AL30" s="8"/>
      <c r="AM30" s="8"/>
      <c r="AN30" s="8"/>
      <c r="AO30" s="8"/>
      <c r="AP30" s="8"/>
      <c r="AQ30" s="8"/>
    </row>
    <row r="31" spans="1:43">
      <c r="A31" s="7">
        <v>2010</v>
      </c>
      <c r="B31" s="8"/>
      <c r="C31" s="8"/>
      <c r="D31" s="8"/>
      <c r="E31" s="8"/>
      <c r="F31" s="8"/>
      <c r="G31" s="8"/>
      <c r="H31" s="8"/>
      <c r="I31" s="8"/>
      <c r="J31" s="8"/>
      <c r="K31" s="8"/>
      <c r="L31" s="8"/>
      <c r="M31" s="8"/>
      <c r="N31" s="8"/>
      <c r="O31" s="8"/>
      <c r="P31" s="8"/>
      <c r="Q31" s="8"/>
      <c r="R31" s="8"/>
      <c r="S31" s="8"/>
      <c r="T31" s="8"/>
      <c r="U31" s="8"/>
      <c r="V31" s="8"/>
      <c r="W31" s="2">
        <v>9772698</v>
      </c>
      <c r="X31" s="194"/>
      <c r="Y31" s="8"/>
      <c r="Z31" s="8"/>
      <c r="AA31" s="8"/>
      <c r="AB31" s="8"/>
      <c r="AC31" s="8"/>
      <c r="AD31" s="8"/>
      <c r="AE31" s="8"/>
      <c r="AF31" s="8"/>
      <c r="AG31" s="8"/>
      <c r="AH31" s="8"/>
      <c r="AI31" s="8"/>
      <c r="AJ31" s="8"/>
      <c r="AK31" s="8"/>
      <c r="AL31" s="8"/>
      <c r="AM31" s="8"/>
      <c r="AN31" s="8"/>
      <c r="AO31" s="8"/>
      <c r="AP31" s="8"/>
      <c r="AQ31" s="8"/>
    </row>
    <row r="32" spans="1:43">
      <c r="A32" s="7">
        <v>2011</v>
      </c>
      <c r="B32" s="8"/>
      <c r="C32" s="8"/>
      <c r="D32" s="8"/>
      <c r="E32" s="8"/>
      <c r="F32" s="8"/>
      <c r="G32" s="8"/>
      <c r="H32" s="8"/>
      <c r="I32" s="8"/>
      <c r="J32" s="8"/>
      <c r="K32" s="8"/>
      <c r="L32" s="8"/>
      <c r="M32" s="8"/>
      <c r="N32" s="8"/>
      <c r="O32" s="8"/>
      <c r="P32" s="8"/>
      <c r="Q32" s="8"/>
      <c r="R32" s="8"/>
      <c r="S32" s="8"/>
      <c r="T32" s="8"/>
      <c r="U32" s="8"/>
      <c r="V32" s="8"/>
      <c r="W32" s="8"/>
      <c r="X32" s="2">
        <v>10315752</v>
      </c>
      <c r="Y32" s="194"/>
      <c r="Z32" s="8"/>
      <c r="AA32" s="8"/>
      <c r="AB32" s="8"/>
      <c r="AC32" s="8"/>
      <c r="AD32" s="8"/>
      <c r="AE32" s="8"/>
      <c r="AF32" s="8"/>
      <c r="AG32" s="8"/>
      <c r="AH32" s="8"/>
      <c r="AI32" s="8"/>
      <c r="AJ32" s="8"/>
      <c r="AK32" s="8"/>
      <c r="AL32" s="8"/>
      <c r="AM32" s="8"/>
      <c r="AN32" s="8"/>
      <c r="AO32" s="8"/>
      <c r="AP32" s="8"/>
      <c r="AQ32" s="8"/>
    </row>
    <row r="33" spans="1:43">
      <c r="A33" s="7">
        <v>2012</v>
      </c>
      <c r="B33" s="8"/>
      <c r="C33" s="8"/>
      <c r="D33" s="8"/>
      <c r="E33" s="8"/>
      <c r="F33" s="8"/>
      <c r="G33" s="8"/>
      <c r="H33" s="8"/>
      <c r="I33" s="8"/>
      <c r="J33" s="8"/>
      <c r="K33" s="8"/>
      <c r="L33" s="8"/>
      <c r="M33" s="8"/>
      <c r="N33" s="8"/>
      <c r="O33" s="8"/>
      <c r="P33" s="8"/>
      <c r="Q33" s="8"/>
      <c r="R33" s="8"/>
      <c r="S33" s="8"/>
      <c r="T33" s="8"/>
      <c r="U33" s="8"/>
      <c r="V33" s="8"/>
      <c r="W33" s="8"/>
      <c r="X33" s="8"/>
      <c r="Y33" s="2">
        <v>14396949</v>
      </c>
      <c r="Z33" s="194"/>
      <c r="AA33" s="8"/>
      <c r="AB33" s="8"/>
      <c r="AC33" s="8"/>
      <c r="AD33" s="8"/>
      <c r="AE33" s="8"/>
      <c r="AF33" s="8"/>
      <c r="AG33" s="8"/>
      <c r="AH33" s="8"/>
      <c r="AI33" s="8"/>
      <c r="AJ33" s="8"/>
      <c r="AK33" s="8"/>
      <c r="AL33" s="8"/>
      <c r="AM33" s="8"/>
      <c r="AN33" s="8"/>
      <c r="AO33" s="8"/>
      <c r="AP33" s="8"/>
      <c r="AQ33" s="8"/>
    </row>
    <row r="34" spans="1:43">
      <c r="A34" s="7">
        <v>2013</v>
      </c>
      <c r="B34" s="8"/>
      <c r="C34" s="8"/>
      <c r="D34" s="8"/>
      <c r="E34" s="8"/>
      <c r="F34" s="8"/>
      <c r="G34" s="8"/>
      <c r="H34" s="8"/>
      <c r="I34" s="8"/>
      <c r="J34" s="8"/>
      <c r="K34" s="8"/>
      <c r="L34" s="8"/>
      <c r="M34" s="8"/>
      <c r="N34" s="8"/>
      <c r="O34" s="8"/>
      <c r="P34" s="8"/>
      <c r="Q34" s="8"/>
      <c r="R34" s="8"/>
      <c r="S34" s="8"/>
      <c r="T34" s="8"/>
      <c r="U34" s="8"/>
      <c r="V34" s="8"/>
      <c r="W34" s="8"/>
      <c r="X34" s="8"/>
      <c r="Y34" s="8"/>
      <c r="Z34" s="2">
        <v>16825514</v>
      </c>
      <c r="AA34" s="194"/>
      <c r="AB34" s="8"/>
      <c r="AC34" s="8"/>
      <c r="AD34" s="8"/>
      <c r="AE34" s="8"/>
      <c r="AF34" s="8"/>
      <c r="AG34" s="8"/>
      <c r="AH34" s="8"/>
      <c r="AI34" s="8"/>
      <c r="AJ34" s="8"/>
      <c r="AK34" s="8"/>
      <c r="AL34" s="8"/>
      <c r="AM34" s="8"/>
      <c r="AN34" s="8"/>
      <c r="AO34" s="8"/>
      <c r="AP34" s="8"/>
      <c r="AQ34" s="8"/>
    </row>
    <row r="35" spans="1:43">
      <c r="A35" s="7">
        <v>2014</v>
      </c>
      <c r="B35" s="8"/>
      <c r="C35" s="8"/>
      <c r="D35" s="8"/>
      <c r="E35" s="8"/>
      <c r="F35" s="8"/>
      <c r="G35" s="8"/>
      <c r="H35" s="8"/>
      <c r="I35" s="8"/>
      <c r="J35" s="8"/>
      <c r="K35" s="8"/>
      <c r="L35" s="8"/>
      <c r="M35" s="8"/>
      <c r="N35" s="8"/>
      <c r="O35" s="8"/>
      <c r="P35" s="8"/>
      <c r="Q35" s="8"/>
      <c r="R35" s="8"/>
      <c r="S35" s="8"/>
      <c r="T35" s="8"/>
      <c r="U35" s="8"/>
      <c r="V35" s="8"/>
      <c r="W35" s="8"/>
      <c r="X35" s="8"/>
      <c r="Y35" s="8"/>
      <c r="Z35" s="8"/>
      <c r="AA35" s="2">
        <v>16713910</v>
      </c>
      <c r="AB35" s="194"/>
      <c r="AC35" s="8"/>
      <c r="AD35" s="8"/>
      <c r="AE35" s="8"/>
      <c r="AF35" s="8"/>
      <c r="AG35" s="8"/>
      <c r="AH35" s="8"/>
      <c r="AI35" s="8"/>
      <c r="AJ35" s="8"/>
      <c r="AK35" s="8"/>
      <c r="AL35" s="8"/>
      <c r="AM35" s="8"/>
      <c r="AN35" s="8"/>
      <c r="AO35" s="8"/>
      <c r="AP35" s="8"/>
      <c r="AQ35" s="8"/>
    </row>
    <row r="36" spans="1:43">
      <c r="A36" s="7">
        <v>2015</v>
      </c>
      <c r="B36" s="8"/>
      <c r="C36" s="8"/>
      <c r="D36" s="8"/>
      <c r="E36" s="8"/>
      <c r="F36" s="8"/>
      <c r="G36" s="8"/>
      <c r="H36" s="8"/>
      <c r="I36" s="8"/>
      <c r="J36" s="8"/>
      <c r="K36" s="8"/>
      <c r="L36" s="8"/>
      <c r="M36" s="8"/>
      <c r="N36" s="8"/>
      <c r="O36" s="8"/>
      <c r="P36" s="8"/>
      <c r="Q36" s="8"/>
      <c r="R36" s="8"/>
      <c r="S36" s="8"/>
      <c r="T36" s="8"/>
      <c r="U36" s="8"/>
      <c r="V36" s="8"/>
      <c r="W36" s="8"/>
      <c r="X36" s="8"/>
      <c r="Y36" s="8"/>
      <c r="Z36" s="8"/>
      <c r="AA36" s="8"/>
      <c r="AB36" s="2">
        <v>15428002</v>
      </c>
      <c r="AC36" s="194"/>
      <c r="AD36" s="8"/>
      <c r="AE36" s="8"/>
      <c r="AF36" s="8"/>
      <c r="AG36" s="8"/>
      <c r="AH36" s="8"/>
      <c r="AI36" s="8"/>
      <c r="AJ36" s="8"/>
      <c r="AK36" s="8"/>
      <c r="AL36" s="8"/>
      <c r="AM36" s="8"/>
      <c r="AN36" s="8"/>
      <c r="AO36" s="8"/>
      <c r="AP36" s="8"/>
      <c r="AQ36" s="8"/>
    </row>
    <row r="37" spans="1:43">
      <c r="A37" s="7">
        <v>2016</v>
      </c>
      <c r="B37" s="8"/>
      <c r="C37" s="8"/>
      <c r="D37" s="8"/>
      <c r="E37" s="8"/>
      <c r="F37" s="8"/>
      <c r="G37" s="8"/>
      <c r="H37" s="8"/>
      <c r="I37" s="8"/>
      <c r="J37" s="8"/>
      <c r="K37" s="8"/>
      <c r="L37" s="8"/>
      <c r="M37" s="8"/>
      <c r="N37" s="8"/>
      <c r="O37" s="8"/>
      <c r="P37" s="8"/>
      <c r="Q37" s="8"/>
      <c r="R37" s="8"/>
      <c r="S37" s="8"/>
      <c r="T37" s="8"/>
      <c r="U37" s="8"/>
      <c r="V37" s="8"/>
      <c r="W37" s="8"/>
      <c r="X37" s="8"/>
      <c r="Y37" s="8"/>
      <c r="Z37" s="8"/>
      <c r="AA37" s="8"/>
      <c r="AB37" s="8"/>
      <c r="AC37" s="2">
        <v>15489995</v>
      </c>
      <c r="AD37" s="194"/>
      <c r="AE37" s="8"/>
      <c r="AF37" s="8"/>
      <c r="AG37" s="8"/>
      <c r="AH37" s="8"/>
      <c r="AI37" s="8"/>
      <c r="AJ37" s="8"/>
      <c r="AK37" s="8"/>
      <c r="AL37" s="8"/>
      <c r="AM37" s="8"/>
      <c r="AN37" s="8"/>
      <c r="AO37" s="8"/>
      <c r="AP37" s="8"/>
      <c r="AQ37" s="8"/>
    </row>
    <row r="38" spans="1:43">
      <c r="A38" s="7">
        <v>2017</v>
      </c>
      <c r="B38" s="8"/>
      <c r="C38" s="8"/>
      <c r="D38" s="8"/>
      <c r="E38" s="8"/>
      <c r="F38" s="8"/>
      <c r="G38" s="8"/>
      <c r="H38" s="8"/>
      <c r="I38" s="8"/>
      <c r="J38" s="8"/>
      <c r="K38" s="8"/>
      <c r="L38" s="8"/>
      <c r="M38" s="8"/>
      <c r="N38" s="8"/>
      <c r="O38" s="8"/>
      <c r="P38" s="8"/>
      <c r="Q38" s="8"/>
      <c r="R38" s="8"/>
      <c r="S38" s="8"/>
      <c r="T38" s="8"/>
      <c r="U38" s="8"/>
      <c r="V38" s="8"/>
      <c r="W38" s="8"/>
      <c r="X38" s="8"/>
      <c r="Y38" s="8"/>
      <c r="Z38" s="8"/>
      <c r="AA38" s="8"/>
      <c r="AB38" s="8"/>
      <c r="AC38" s="8"/>
      <c r="AD38" s="2">
        <v>13216884</v>
      </c>
      <c r="AE38" s="194"/>
      <c r="AF38" s="8"/>
      <c r="AG38" s="8"/>
      <c r="AH38" s="8"/>
      <c r="AI38" s="188"/>
      <c r="AJ38" s="188"/>
      <c r="AK38" s="188"/>
      <c r="AL38" s="188"/>
      <c r="AM38" s="188"/>
      <c r="AN38" s="188"/>
      <c r="AO38" s="188"/>
      <c r="AP38" s="188"/>
      <c r="AQ38" s="189"/>
    </row>
    <row r="39" spans="1:43">
      <c r="A39" s="7">
        <v>2018</v>
      </c>
      <c r="B39" s="8"/>
      <c r="C39" s="8"/>
      <c r="D39" s="8"/>
      <c r="E39" s="8"/>
      <c r="F39" s="8"/>
      <c r="G39" s="8"/>
      <c r="H39" s="8"/>
      <c r="I39" s="8"/>
      <c r="J39" s="8"/>
      <c r="K39" s="8"/>
      <c r="L39" s="8"/>
      <c r="M39" s="8"/>
      <c r="N39" s="8"/>
      <c r="O39" s="8"/>
      <c r="P39" s="8"/>
      <c r="Q39" s="8"/>
      <c r="R39" s="8"/>
      <c r="S39" s="8"/>
      <c r="T39" s="8"/>
      <c r="U39" s="8"/>
      <c r="V39" s="8"/>
      <c r="W39" s="8"/>
      <c r="X39" s="8"/>
      <c r="Y39" s="8"/>
      <c r="Z39" s="8"/>
      <c r="AA39" s="8"/>
      <c r="AB39" s="8"/>
      <c r="AC39" s="8"/>
      <c r="AD39" s="8"/>
      <c r="AE39" s="2">
        <v>14131710</v>
      </c>
      <c r="AF39" s="194"/>
      <c r="AG39" s="8"/>
      <c r="AH39" s="8"/>
      <c r="AI39" s="188"/>
      <c r="AJ39" s="188"/>
      <c r="AK39" s="188"/>
      <c r="AL39" s="188"/>
      <c r="AM39" s="188"/>
      <c r="AN39" s="188"/>
      <c r="AO39" s="188"/>
      <c r="AP39" s="188"/>
      <c r="AQ39" s="188"/>
    </row>
    <row r="40" spans="1:43">
      <c r="A40" s="7">
        <v>2019</v>
      </c>
      <c r="B40" s="8"/>
      <c r="C40" s="8"/>
      <c r="D40" s="8"/>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2">
        <v>17481651</v>
      </c>
      <c r="AG40" s="152"/>
      <c r="AH40" s="8"/>
      <c r="AI40" s="8"/>
      <c r="AJ40" s="8"/>
      <c r="AK40" s="8"/>
      <c r="AL40" s="8"/>
      <c r="AM40" s="8"/>
      <c r="AN40" s="8"/>
      <c r="AO40" s="8"/>
      <c r="AP40" s="8"/>
      <c r="AQ40" s="8"/>
    </row>
    <row r="41" spans="1:43">
      <c r="A41" s="7">
        <v>2020</v>
      </c>
      <c r="B41" s="8"/>
      <c r="C41" s="8"/>
      <c r="D41" s="8"/>
      <c r="E41" s="8"/>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187">
        <v>19839830</v>
      </c>
      <c r="AH41" s="152"/>
      <c r="AI41" s="8"/>
      <c r="AJ41" s="8"/>
      <c r="AK41" s="8"/>
      <c r="AL41" s="8"/>
      <c r="AM41" s="8"/>
      <c r="AN41" s="8"/>
      <c r="AO41" s="8"/>
      <c r="AP41" s="8"/>
      <c r="AQ41" s="8"/>
    </row>
    <row r="42" spans="1:43">
      <c r="A42" s="7">
        <v>2021</v>
      </c>
      <c r="B42" s="8"/>
      <c r="C42" s="8"/>
      <c r="D42" s="8"/>
      <c r="E42" s="8"/>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187">
        <v>16803113</v>
      </c>
      <c r="AI42" s="8"/>
      <c r="AJ42" s="8"/>
      <c r="AK42" s="8"/>
      <c r="AL42" s="8"/>
      <c r="AM42" s="8"/>
      <c r="AN42" s="8"/>
      <c r="AO42" s="8"/>
      <c r="AP42" s="8"/>
      <c r="AQ42" s="8"/>
    </row>
    <row r="43" spans="1:43">
      <c r="A43" s="7">
        <v>2022</v>
      </c>
      <c r="B43" s="8"/>
      <c r="C43" s="8"/>
      <c r="D43" s="8"/>
      <c r="E43" s="8"/>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187">
        <v>16803113</v>
      </c>
      <c r="AJ43" s="8"/>
      <c r="AK43" s="8"/>
      <c r="AL43" s="8"/>
      <c r="AM43" s="8"/>
      <c r="AN43" s="8"/>
      <c r="AO43" s="8"/>
      <c r="AP43" s="8"/>
      <c r="AQ43" s="8"/>
    </row>
    <row r="44" spans="1:43">
      <c r="A44" s="7">
        <v>2023</v>
      </c>
      <c r="B44" s="8"/>
      <c r="C44" s="8"/>
      <c r="D44" s="8"/>
      <c r="E44" s="8"/>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187">
        <v>16803113</v>
      </c>
      <c r="AK44" s="8"/>
      <c r="AL44" s="8"/>
      <c r="AM44" s="8"/>
      <c r="AN44" s="8"/>
      <c r="AO44" s="8"/>
      <c r="AP44" s="8"/>
      <c r="AQ44" s="8"/>
    </row>
    <row r="45" spans="1:43">
      <c r="A45" s="7">
        <v>2024</v>
      </c>
      <c r="B45" s="8"/>
      <c r="C45" s="8"/>
      <c r="D45" s="8"/>
      <c r="E45" s="8"/>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187">
        <v>16803113</v>
      </c>
      <c r="AL45" s="8"/>
      <c r="AM45" s="8"/>
      <c r="AN45" s="8"/>
      <c r="AO45" s="8"/>
      <c r="AP45" s="8"/>
      <c r="AQ45" s="8"/>
    </row>
    <row r="46" spans="1:43">
      <c r="A46" s="7">
        <v>2025</v>
      </c>
      <c r="B46" s="8"/>
      <c r="C46" s="8"/>
      <c r="D46" s="8"/>
      <c r="E46" s="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187">
        <v>16803113</v>
      </c>
      <c r="AM46" s="8"/>
      <c r="AN46" s="8"/>
      <c r="AO46" s="8"/>
      <c r="AP46" s="8"/>
      <c r="AQ46" s="8"/>
    </row>
    <row r="47" spans="1:43">
      <c r="A47" s="7">
        <v>2026</v>
      </c>
      <c r="B47" s="8"/>
      <c r="C47" s="8"/>
      <c r="D47" s="8"/>
      <c r="E47" s="8"/>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187">
        <v>16803113</v>
      </c>
      <c r="AN47" s="8"/>
      <c r="AO47" s="8"/>
      <c r="AP47" s="8"/>
      <c r="AQ47" s="8"/>
    </row>
    <row r="48" spans="1:43">
      <c r="A48" s="7">
        <v>2027</v>
      </c>
      <c r="B48" s="8"/>
      <c r="C48" s="8"/>
      <c r="D48" s="8"/>
      <c r="E48" s="8"/>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187">
        <v>16803113</v>
      </c>
      <c r="AO48" s="8"/>
      <c r="AP48" s="8"/>
      <c r="AQ48" s="8"/>
    </row>
    <row r="49" spans="1:43">
      <c r="A49" s="7">
        <v>2028</v>
      </c>
      <c r="B49" s="8"/>
      <c r="C49" s="8"/>
      <c r="D49" s="8"/>
      <c r="E49" s="8"/>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8"/>
      <c r="AO49" s="187">
        <v>16803113</v>
      </c>
      <c r="AP49" s="8"/>
      <c r="AQ49" s="8"/>
    </row>
    <row r="50" spans="1:43">
      <c r="A50" s="7">
        <v>2029</v>
      </c>
      <c r="B50" s="8"/>
      <c r="C50" s="8"/>
      <c r="D50" s="8"/>
      <c r="E50" s="8"/>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8"/>
      <c r="AO50" s="8"/>
      <c r="AP50" s="187">
        <v>16803113</v>
      </c>
      <c r="AQ50" s="8"/>
    </row>
    <row r="51" spans="1:43">
      <c r="A51" s="7">
        <v>2030</v>
      </c>
      <c r="B51" s="8"/>
      <c r="C51" s="8"/>
      <c r="D51" s="8"/>
      <c r="E51" s="8"/>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8"/>
      <c r="AO51" s="8"/>
      <c r="AP51" s="8"/>
      <c r="AQ51" s="187">
        <v>16803113</v>
      </c>
    </row>
    <row r="53" spans="1:43">
      <c r="A53" s="10" t="s">
        <v>162</v>
      </c>
      <c r="B53" s="11">
        <f>SUM(B10:B51)</f>
        <v>10801</v>
      </c>
      <c r="C53" s="11">
        <f t="shared" ref="C53:V53" si="1">SUM(C10:C51)</f>
        <v>43777</v>
      </c>
      <c r="D53" s="11">
        <f t="shared" si="1"/>
        <v>95904</v>
      </c>
      <c r="E53" s="11">
        <f t="shared" si="1"/>
        <v>132428</v>
      </c>
      <c r="F53" s="11">
        <f t="shared" si="1"/>
        <v>150086</v>
      </c>
      <c r="G53" s="11">
        <f t="shared" si="1"/>
        <v>155891</v>
      </c>
      <c r="H53" s="11">
        <f t="shared" si="1"/>
        <v>156938</v>
      </c>
      <c r="I53" s="11">
        <f t="shared" si="1"/>
        <v>156764</v>
      </c>
      <c r="J53" s="11">
        <f t="shared" si="1"/>
        <v>155893</v>
      </c>
      <c r="K53" s="11">
        <f t="shared" si="1"/>
        <v>153200</v>
      </c>
      <c r="L53" s="11">
        <f t="shared" si="1"/>
        <v>147213</v>
      </c>
      <c r="M53" s="11">
        <f t="shared" si="1"/>
        <v>1396570</v>
      </c>
      <c r="N53" s="11">
        <f t="shared" si="1"/>
        <v>1396570</v>
      </c>
      <c r="O53" s="11">
        <f t="shared" si="1"/>
        <v>1352079</v>
      </c>
      <c r="P53" s="11">
        <f t="shared" si="1"/>
        <v>2431101</v>
      </c>
      <c r="Q53" s="11">
        <f t="shared" si="1"/>
        <v>3037920</v>
      </c>
      <c r="R53" s="11">
        <f t="shared" si="1"/>
        <v>5013066</v>
      </c>
      <c r="S53" s="11">
        <f t="shared" si="1"/>
        <v>5966884</v>
      </c>
      <c r="T53" s="11">
        <f t="shared" si="1"/>
        <v>5595341</v>
      </c>
      <c r="U53" s="11">
        <f t="shared" si="1"/>
        <v>8803501</v>
      </c>
      <c r="V53" s="11">
        <f t="shared" si="1"/>
        <v>8378551</v>
      </c>
      <c r="W53" s="11">
        <f>SUM(W10:W51)</f>
        <v>9772698</v>
      </c>
      <c r="X53" s="11">
        <f>SUM(X10:X51)</f>
        <v>10315752</v>
      </c>
      <c r="Y53" s="11">
        <f t="shared" ref="Y53:AQ53" si="2">SUM(Y10:Y51)</f>
        <v>14396949</v>
      </c>
      <c r="Z53" s="11">
        <f t="shared" si="2"/>
        <v>16825514</v>
      </c>
      <c r="AA53" s="11">
        <f t="shared" si="2"/>
        <v>16713910</v>
      </c>
      <c r="AB53" s="11">
        <f t="shared" si="2"/>
        <v>15428002</v>
      </c>
      <c r="AC53" s="11">
        <f t="shared" si="2"/>
        <v>15489995</v>
      </c>
      <c r="AD53" s="11">
        <f t="shared" si="2"/>
        <v>13216884</v>
      </c>
      <c r="AE53" s="11">
        <f t="shared" si="2"/>
        <v>14131710</v>
      </c>
      <c r="AF53" s="11">
        <f t="shared" si="2"/>
        <v>17481651</v>
      </c>
      <c r="AG53" s="11">
        <f t="shared" si="2"/>
        <v>19839830</v>
      </c>
      <c r="AH53" s="11">
        <f t="shared" si="2"/>
        <v>16803113</v>
      </c>
      <c r="AI53" s="11">
        <f t="shared" si="2"/>
        <v>16803113</v>
      </c>
      <c r="AJ53" s="11">
        <f t="shared" si="2"/>
        <v>16803113</v>
      </c>
      <c r="AK53" s="11">
        <f t="shared" si="2"/>
        <v>16803113</v>
      </c>
      <c r="AL53" s="11">
        <f t="shared" si="2"/>
        <v>16803113</v>
      </c>
      <c r="AM53" s="11">
        <f t="shared" si="2"/>
        <v>16803113</v>
      </c>
      <c r="AN53" s="11">
        <f t="shared" si="2"/>
        <v>16803113</v>
      </c>
      <c r="AO53" s="11">
        <f t="shared" si="2"/>
        <v>16803113</v>
      </c>
      <c r="AP53" s="11">
        <f t="shared" si="2"/>
        <v>16803113</v>
      </c>
      <c r="AQ53" s="11">
        <f t="shared" si="2"/>
        <v>16803113</v>
      </c>
    </row>
    <row r="56" spans="1:43" ht="21">
      <c r="A56" s="154" t="s">
        <v>394</v>
      </c>
    </row>
    <row r="57" spans="1:43">
      <c r="A57" s="7"/>
      <c r="B57" s="7">
        <v>1989</v>
      </c>
      <c r="C57" s="7">
        <v>1990</v>
      </c>
      <c r="D57" s="7">
        <v>1991</v>
      </c>
      <c r="E57" s="7">
        <v>1992</v>
      </c>
      <c r="F57" s="7">
        <v>1993</v>
      </c>
      <c r="G57" s="7">
        <v>1994</v>
      </c>
      <c r="H57" s="7">
        <v>1995</v>
      </c>
      <c r="I57" s="7">
        <v>1996</v>
      </c>
      <c r="J57" s="7">
        <v>1997</v>
      </c>
      <c r="K57" s="7">
        <v>1998</v>
      </c>
      <c r="L57" s="7">
        <v>1999</v>
      </c>
      <c r="M57" s="7">
        <v>2000</v>
      </c>
      <c r="N57" s="7">
        <v>2001</v>
      </c>
      <c r="O57" s="7">
        <v>2002</v>
      </c>
      <c r="P57" s="7">
        <v>2003</v>
      </c>
      <c r="Q57" s="7">
        <v>2004</v>
      </c>
      <c r="R57" s="7">
        <v>2005</v>
      </c>
      <c r="S57" s="7">
        <v>2006</v>
      </c>
      <c r="T57" s="7">
        <v>2007</v>
      </c>
      <c r="U57" s="7">
        <v>2008</v>
      </c>
      <c r="V57" s="7">
        <v>2009</v>
      </c>
      <c r="W57" s="7">
        <v>2010</v>
      </c>
      <c r="X57" s="7">
        <v>2011</v>
      </c>
      <c r="Y57" s="7">
        <v>2012</v>
      </c>
      <c r="Z57" s="7">
        <v>2013</v>
      </c>
      <c r="AA57" s="7">
        <v>2014</v>
      </c>
      <c r="AB57" s="7">
        <v>2015</v>
      </c>
      <c r="AC57" s="7">
        <v>2016</v>
      </c>
      <c r="AD57" s="7">
        <v>2017</v>
      </c>
      <c r="AE57" s="7">
        <v>2018</v>
      </c>
      <c r="AF57" s="7">
        <v>2019</v>
      </c>
      <c r="AG57" s="7">
        <v>2020</v>
      </c>
      <c r="AH57" s="7">
        <v>2021</v>
      </c>
      <c r="AI57" s="7">
        <v>2022</v>
      </c>
      <c r="AJ57" s="7">
        <v>2023</v>
      </c>
      <c r="AK57" s="7">
        <v>2024</v>
      </c>
      <c r="AL57" s="7">
        <v>2025</v>
      </c>
      <c r="AM57" s="7">
        <v>2026</v>
      </c>
      <c r="AN57" s="7">
        <v>2027</v>
      </c>
      <c r="AO57" s="7">
        <v>2028</v>
      </c>
      <c r="AP57" s="7">
        <v>2029</v>
      </c>
      <c r="AQ57" s="7">
        <v>2030</v>
      </c>
    </row>
    <row r="58" spans="1:43">
      <c r="A58" s="7">
        <v>1989</v>
      </c>
      <c r="B58" s="152">
        <f>(SUM($B$10:$B$51)*Lifespan_distribution!$B8)</f>
        <v>830.19893858273963</v>
      </c>
      <c r="C58" s="152">
        <f>(SUM($B$10:$B$51)*Lifespan_distribution!C8)</f>
        <v>1472.640810339848</v>
      </c>
      <c r="D58" s="152">
        <f>(SUM($B$10:$B$51)*Lifespan_distribution!D8)</f>
        <v>1808.5444794943701</v>
      </c>
      <c r="E58" s="152">
        <f>(SUM($B$10:$B$51)*Lifespan_distribution!E8)</f>
        <v>1822.4913510684698</v>
      </c>
      <c r="F58" s="152">
        <f>(SUM($B$10:$B$51)*Lifespan_distribution!F8)</f>
        <v>1589.3863376370996</v>
      </c>
      <c r="G58" s="152">
        <f>(SUM($B$10:$B$51)*Lifespan_distribution!G8)</f>
        <v>1228.3472263322869</v>
      </c>
      <c r="H58" s="152">
        <f>(SUM($B$10:$B$51)*Lifespan_distribution!H8)</f>
        <v>851.99061044619611</v>
      </c>
      <c r="I58" s="152">
        <f>(SUM($B$10:$B$51)*Lifespan_distribution!I8)</f>
        <v>534.37984097797141</v>
      </c>
      <c r="J58" s="152">
        <f>(SUM($B$10:$B$51)*Lifespan_distribution!J8)</f>
        <v>304.56664629419481</v>
      </c>
      <c r="K58" s="152">
        <f>(SUM($B$10:$B$51)*Lifespan_distribution!K8)</f>
        <v>158.26177250977435</v>
      </c>
      <c r="L58" s="152">
        <f>(SUM($B$10:$B$51)*Lifespan_distribution!L8)</f>
        <v>75.155599913909427</v>
      </c>
      <c r="M58" s="152">
        <f>(SUM($B$10:$B$51)*Lifespan_distribution!M8)</f>
        <v>32.673750119806506</v>
      </c>
      <c r="N58" s="152">
        <f>(SUM($B$10:$B$51)*Lifespan_distribution!N8)</f>
        <v>13.021667679637234</v>
      </c>
      <c r="O58" s="152">
        <f>(SUM($B$10:$B$51)*Lifespan_distribution!O8)</f>
        <v>4.7622616250893675</v>
      </c>
      <c r="P58" s="152">
        <f>(SUM($B$10:$B$51)*Lifespan_distribution!P8)</f>
        <v>1.5995391527282681</v>
      </c>
      <c r="Q58" s="152">
        <f>(SUM($B$10:$B$51)*Lifespan_distribution!Q8)</f>
        <v>0.49374014589350645</v>
      </c>
      <c r="R58" s="152">
        <f>(SUM($B$10:$B$51)*Lifespan_distribution!R8)</f>
        <v>0.14013888690129542</v>
      </c>
      <c r="S58" s="152">
        <f>(SUM($B$10:$B$51)*Lifespan_distribution!S8)</f>
        <v>3.6590637218840101E-2</v>
      </c>
      <c r="T58" s="152">
        <f>(SUM($B$10:$B$51)*Lifespan_distribution!T8)</f>
        <v>8.7921529659312075E-3</v>
      </c>
      <c r="U58" s="152">
        <f>(SUM($B$10:$B$51)*Lifespan_distribution!U8)</f>
        <v>1.9447878754283521E-3</v>
      </c>
      <c r="V58" s="152">
        <f>(SUM($B$10:$B$51)*Lifespan_distribution!V8)</f>
        <v>3.9611253603852352E-4</v>
      </c>
      <c r="W58" s="152">
        <f>(SUM($B$10:$B$51)*Lifespan_distribution!W8)</f>
        <v>7.4307981490150606E-5</v>
      </c>
      <c r="X58" s="152">
        <f>(SUM($B$10:$B$51)*Lifespan_distribution!X8)</f>
        <v>1.2841346122962803E-5</v>
      </c>
      <c r="Y58" s="152">
        <f>(SUM($B$10:$B$51)*Lifespan_distribution!Y8)</f>
        <v>2.0446563787446606E-6</v>
      </c>
      <c r="Z58" s="152">
        <f>(SUM($B$10:$B$51)*Lifespan_distribution!Z8)</f>
        <v>3.0000736337095381E-7</v>
      </c>
      <c r="AA58" s="152">
        <f>(SUM($B$10:$B$51)*Lifespan_distribution!AA8)</f>
        <v>4.0569953541686954E-8</v>
      </c>
      <c r="AB58" s="152">
        <f>(SUM($B$10:$B$51)*Lifespan_distribution!AB8)</f>
        <v>5.0569728842521254E-9</v>
      </c>
      <c r="AC58" s="152">
        <f>(SUM($B$10:$B$51)*Lifespan_distribution!AC8)</f>
        <v>5.8108147722885117E-10</v>
      </c>
      <c r="AD58" s="152">
        <f>(SUM($B$10:$B$51)*Lifespan_distribution!AD8)</f>
        <v>6.155815286171155E-11</v>
      </c>
      <c r="AE58" s="152">
        <f>(SUM($B$10:$B$51)*Lifespan_distribution!AE8)</f>
        <v>6.0127598614705917E-12</v>
      </c>
      <c r="AF58" s="152">
        <f>(SUM($B$10:$B$51)*Lifespan_distribution!AF8)</f>
        <v>5.4154651146760161E-13</v>
      </c>
      <c r="AG58" s="152">
        <f>(SUM($B$10:$B$51)*Lifespan_distribution!AG8)</f>
        <v>4.4978187715369872E-14</v>
      </c>
      <c r="AH58" s="152">
        <f>(SUM($B$10:$B$51)*Lifespan_distribution!AH8)</f>
        <v>3.4450875351921E-15</v>
      </c>
      <c r="AI58" s="152">
        <f>(SUM($B$10:$B$51)*Lifespan_distribution!AI8)</f>
        <v>2.433638273791527E-16</v>
      </c>
      <c r="AJ58" s="152">
        <f>(SUM($B$10:$B$51)*Lifespan_distribution!AJ8)</f>
        <v>1.5855954253996969E-17</v>
      </c>
      <c r="AK58" s="152">
        <f>(SUM($B$10:$B$51)*Lifespan_distribution!AK8)</f>
        <v>0</v>
      </c>
      <c r="AL58" s="152">
        <f>(SUM($B$10:$B$51)*Lifespan_distribution!AL8)</f>
        <v>0</v>
      </c>
      <c r="AM58" s="152">
        <f>(SUM($B$10:$B$51)*Lifespan_distribution!AM8)</f>
        <v>0</v>
      </c>
      <c r="AN58" s="152">
        <f>(SUM($B$10:$B$51)*Lifespan_distribution!AN8)</f>
        <v>0</v>
      </c>
      <c r="AO58" s="152">
        <f>(SUM($B$10:$B$51)*Lifespan_distribution!AO8)</f>
        <v>0</v>
      </c>
      <c r="AP58" s="152">
        <f>(SUM($B$10:$B$51)*Lifespan_distribution!AP8)</f>
        <v>0</v>
      </c>
      <c r="AQ58" s="152">
        <f>(SUM($B$10:$B$51)*Lifespan_distribution!AQ8)</f>
        <v>0</v>
      </c>
    </row>
    <row r="59" spans="1:43">
      <c r="A59" s="7">
        <v>1990</v>
      </c>
      <c r="B59" s="8"/>
      <c r="C59" s="152">
        <f>(SUM($C$10:$C$51)*Lifespan_distribution!B8)</f>
        <v>3364.8383422217012</v>
      </c>
      <c r="D59" s="152">
        <f>(SUM($C$10:$C$51)*Lifespan_distribution!C8)</f>
        <v>5968.687783931814</v>
      </c>
      <c r="E59" s="152">
        <f>(SUM($C$10:$C$51)*Lifespan_distribution!D8)</f>
        <v>7330.1223663387682</v>
      </c>
      <c r="F59" s="152">
        <f>(SUM($C$10:$C$51)*Lifespan_distribution!E8)</f>
        <v>7386.6497431464131</v>
      </c>
      <c r="G59" s="152">
        <f>(SUM($C$10:$C$51)*Lifespan_distribution!F8)</f>
        <v>6441.8633184648925</v>
      </c>
      <c r="H59" s="152">
        <f>(SUM($C$10:$C$51)*Lifespan_distribution!G8)</f>
        <v>4978.5535160770787</v>
      </c>
      <c r="I59" s="152">
        <f>(SUM($C$10:$C$51)*Lifespan_distribution!H8)</f>
        <v>3453.1610918899291</v>
      </c>
      <c r="J59" s="152">
        <f>(SUM($C$10:$C$51)*Lifespan_distribution!I8)</f>
        <v>2165.8685583272522</v>
      </c>
      <c r="K59" s="152">
        <f>(SUM($C$10:$C$51)*Lifespan_distribution!J8)</f>
        <v>1234.4240417388173</v>
      </c>
      <c r="L59" s="152">
        <f>(SUM($C$10:$C$51)*Lifespan_distribution!K8)</f>
        <v>641.44297890569317</v>
      </c>
      <c r="M59" s="152">
        <f>(SUM($C$10:$C$51)*Lifespan_distribution!L8)</f>
        <v>304.60945259061322</v>
      </c>
      <c r="N59" s="152">
        <f>(SUM($C$10:$C$51)*Lifespan_distribution!M8)</f>
        <v>132.42836394729835</v>
      </c>
      <c r="O59" s="152">
        <f>(SUM($C$10:$C$51)*Lifespan_distribution!N8)</f>
        <v>52.777478567862161</v>
      </c>
      <c r="P59" s="152">
        <f>(SUM($C$10:$C$51)*Lifespan_distribution!O8)</f>
        <v>19.301687543888274</v>
      </c>
      <c r="Q59" s="152">
        <f>(SUM($C$10:$C$51)*Lifespan_distribution!P8)</f>
        <v>6.4830131922030736</v>
      </c>
      <c r="R59" s="152">
        <f>(SUM($C$10:$C$51)*Lifespan_distribution!Q8)</f>
        <v>2.0011538160151869</v>
      </c>
      <c r="S59" s="152">
        <f>(SUM($C$10:$C$51)*Lifespan_distribution!R8)</f>
        <v>0.56799000572891489</v>
      </c>
      <c r="T59" s="152">
        <f>(SUM($C$10:$C$51)*Lifespan_distribution!S8)</f>
        <v>0.14830370572439247</v>
      </c>
      <c r="U59" s="152">
        <f>(SUM($C$10:$C$51)*Lifespan_distribution!T8)</f>
        <v>3.5635041235956899E-2</v>
      </c>
      <c r="V59" s="152">
        <f>(SUM($C$10:$C$51)*Lifespan_distribution!U8)</f>
        <v>7.8823237498960256E-3</v>
      </c>
      <c r="W59" s="152">
        <f>(SUM($C$10:$C$51)*Lifespan_distribution!V8)</f>
        <v>1.6054641690730898E-3</v>
      </c>
      <c r="X59" s="152">
        <f>(SUM($C$10:$C$51)*Lifespan_distribution!W8)</f>
        <v>3.0117401219278983E-4</v>
      </c>
      <c r="Y59" s="152">
        <f>(SUM($C$10:$C$51)*Lifespan_distribution!X8)</f>
        <v>5.2046626166553344E-5</v>
      </c>
      <c r="Z59" s="152">
        <f>(SUM($C$10:$C$51)*Lifespan_distribution!Y8)</f>
        <v>8.287095851523469E-6</v>
      </c>
      <c r="AA59" s="152">
        <f>(SUM($C$10:$C$51)*Lifespan_distribution!Z8)</f>
        <v>1.2159450371530642E-6</v>
      </c>
      <c r="AB59" s="152">
        <f>(SUM($C$10:$C$51)*Lifespan_distribution!AA8)</f>
        <v>1.6443207630723355E-7</v>
      </c>
      <c r="AC59" s="152">
        <f>(SUM($C$10:$C$51)*Lifespan_distribution!AB8)</f>
        <v>2.0496167202472483E-8</v>
      </c>
      <c r="AD59" s="152">
        <f>(SUM($C$10:$C$51)*Lifespan_distribution!AC8)</f>
        <v>2.3551526551844663E-9</v>
      </c>
      <c r="AE59" s="152">
        <f>(SUM($C$10:$C$51)*Lifespan_distribution!AD8)</f>
        <v>2.4949831106630373E-10</v>
      </c>
      <c r="AF59" s="152">
        <f>(SUM($C$10:$C$51)*Lifespan_distribution!AE8)</f>
        <v>2.4370020225497462E-11</v>
      </c>
      <c r="AG59" s="152">
        <f>(SUM($C$10:$C$51)*Lifespan_distribution!AF8)</f>
        <v>2.1949154367667063E-12</v>
      </c>
      <c r="AH59" s="152">
        <f>(SUM($C$10:$C$51)*Lifespan_distribution!AG8)</f>
        <v>1.822988726613968E-13</v>
      </c>
      <c r="AI59" s="152">
        <f>(SUM($C$10:$C$51)*Lifespan_distribution!AH8)</f>
        <v>1.3963114251282712E-14</v>
      </c>
      <c r="AJ59" s="152">
        <f>(SUM($C$10:$C$51)*Lifespan_distribution!AI8)</f>
        <v>9.8636591715370489E-16</v>
      </c>
      <c r="AK59" s="152">
        <f>(SUM($C$10:$C$51)*Lifespan_distribution!AJ8)</f>
        <v>6.426498559181792E-17</v>
      </c>
      <c r="AL59" s="152">
        <f>(SUM($C$10:$C$51)*Lifespan_distribution!AK8)</f>
        <v>0</v>
      </c>
      <c r="AM59" s="152">
        <f>(SUM($C$10:$C$51)*Lifespan_distribution!AL8)</f>
        <v>0</v>
      </c>
      <c r="AN59" s="152">
        <f>(SUM($C$10:$C$51)*Lifespan_distribution!AM8)</f>
        <v>0</v>
      </c>
      <c r="AO59" s="152">
        <f>(SUM($C$10:$C$51)*Lifespan_distribution!AN8)</f>
        <v>0</v>
      </c>
      <c r="AP59" s="152">
        <f>(SUM($C$10:$C$51)*Lifespan_distribution!AO8)</f>
        <v>0</v>
      </c>
      <c r="AQ59" s="152">
        <f>(SUM($C$10:$C$51)*Lifespan_distribution!AP8)</f>
        <v>0</v>
      </c>
    </row>
    <row r="60" spans="1:43">
      <c r="A60" s="7">
        <v>1991</v>
      </c>
      <c r="B60" s="8"/>
      <c r="C60" s="152"/>
      <c r="D60" s="152">
        <f>(SUM($D$10:$D$52)*Lifespan_distribution!B8)</f>
        <v>7371.4840297971541</v>
      </c>
      <c r="E60" s="152">
        <f>(SUM($D$10:$D$52)*Lifespan_distribution!C8)</f>
        <v>13075.839669922487</v>
      </c>
      <c r="F60" s="152">
        <f>(SUM($D$10:$D$52)*Lifespan_distribution!D8)</f>
        <v>16058.388090123883</v>
      </c>
      <c r="G60" s="152">
        <f>(SUM($D$10:$D$52)*Lifespan_distribution!E8)</f>
        <v>16182.224843335851</v>
      </c>
      <c r="H60" s="152">
        <f>(SUM($D$10:$D$52)*Lifespan_distribution!F8)</f>
        <v>14112.443970442402</v>
      </c>
      <c r="I60" s="152">
        <f>(SUM($D$10:$D$52)*Lifespan_distribution!G8)</f>
        <v>10906.7134889521</v>
      </c>
      <c r="J60" s="152">
        <f>(SUM($D$10:$D$52)*Lifespan_distribution!H8)</f>
        <v>7564.9761600066649</v>
      </c>
      <c r="K60" s="152">
        <f>(SUM($D$10:$D$52)*Lifespan_distribution!I8)</f>
        <v>4744.8536495834987</v>
      </c>
      <c r="L60" s="152">
        <f>(SUM($D$10:$D$52)*Lifespan_distribution!J8)</f>
        <v>2704.3014208127452</v>
      </c>
      <c r="M60" s="152">
        <f>(SUM($D$10:$D$52)*Lifespan_distribution!K8)</f>
        <v>1405.2344255881305</v>
      </c>
      <c r="N60" s="152">
        <f>(SUM($D$10:$D$52)*Lifespan_distribution!L8)</f>
        <v>667.31993835233504</v>
      </c>
      <c r="O60" s="152">
        <f>(SUM($D$10:$D$52)*Lifespan_distribution!M8)</f>
        <v>290.11603846772738</v>
      </c>
      <c r="P60" s="152">
        <f>(SUM($D$10:$D$52)*Lifespan_distribution!N8)</f>
        <v>115.62170328191181</v>
      </c>
      <c r="Q60" s="152">
        <f>(SUM($D$10:$D$52)*Lifespan_distribution!O8)</f>
        <v>42.28496795598285</v>
      </c>
      <c r="R60" s="152">
        <f>(SUM($D$10:$D$52)*Lifespan_distribution!P8)</f>
        <v>14.202592621354674</v>
      </c>
      <c r="S60" s="152">
        <f>(SUM($D$10:$D$52)*Lifespan_distribution!Q8)</f>
        <v>4.3840065690001708</v>
      </c>
      <c r="T60" s="152">
        <f>(SUM($D$10:$D$52)*Lifespan_distribution!R8)</f>
        <v>1.2443181010445177</v>
      </c>
      <c r="U60" s="152">
        <f>(SUM($D$10:$D$52)*Lifespan_distribution!S8)</f>
        <v>0.32489477565370251</v>
      </c>
      <c r="V60" s="152">
        <f>(SUM($D$10:$D$52)*Lifespan_distribution!T8)</f>
        <v>7.8067089903218825E-2</v>
      </c>
      <c r="W60" s="152">
        <f>(SUM($D$10:$D$52)*Lifespan_distribution!U8)</f>
        <v>1.7268117434041354E-2</v>
      </c>
      <c r="X60" s="152">
        <f>(SUM($D$10:$D$52)*Lifespan_distribution!V8)</f>
        <v>3.5171536576463808E-3</v>
      </c>
      <c r="Y60" s="152">
        <f>(SUM($D$10:$D$52)*Lifespan_distribution!W8)</f>
        <v>6.5979378361553595E-4</v>
      </c>
      <c r="Z60" s="152">
        <f>(SUM($D$10:$D$52)*Lifespan_distribution!X8)</f>
        <v>1.1402059610930699E-4</v>
      </c>
      <c r="AA60" s="152">
        <f>(SUM($D$10:$D$52)*Lifespan_distribution!Y8)</f>
        <v>1.8154867636989899E-5</v>
      </c>
      <c r="AB60" s="152">
        <f>(SUM($D$10:$D$52)*Lifespan_distribution!Z8)</f>
        <v>2.6638187368510284E-6</v>
      </c>
      <c r="AC60" s="152">
        <f>(SUM($D$10:$D$52)*Lifespan_distribution!AA8)</f>
        <v>3.602278330211967E-7</v>
      </c>
      <c r="AD60" s="152">
        <f>(SUM($D$10:$D$52)*Lifespan_distribution!AB8)</f>
        <v>4.4901761641636498E-8</v>
      </c>
      <c r="AE60" s="152">
        <f>(SUM($D$10:$D$52)*Lifespan_distribution!AC8)</f>
        <v>5.1595257839233169E-9</v>
      </c>
      <c r="AF60" s="152">
        <f>(SUM($D$10:$D$52)*Lifespan_distribution!AD8)</f>
        <v>5.4658578761684885E-10</v>
      </c>
      <c r="AG60" s="152">
        <f>(SUM($D$10:$D$52)*Lifespan_distribution!AE8)</f>
        <v>5.3388364202803039E-11</v>
      </c>
      <c r="AH60" s="152">
        <f>(SUM($D$10:$D$52)*Lifespan_distribution!AF8)</f>
        <v>4.8084877914812394E-12</v>
      </c>
      <c r="AI60" s="152">
        <f>(SUM($D$10:$D$52)*Lifespan_distribution!AG8)</f>
        <v>3.9936932827097785E-13</v>
      </c>
      <c r="AJ60" s="152">
        <f>(SUM($D$10:$D$52)*Lifespan_distribution!AH8)</f>
        <v>3.0589544947232954E-14</v>
      </c>
      <c r="AK60" s="152">
        <f>(SUM($D$10:$D$52)*Lifespan_distribution!AI8)</f>
        <v>2.1608707065059029E-15</v>
      </c>
      <c r="AL60" s="152">
        <f>(SUM($D$10:$D$52)*Lifespan_distribution!AJ8)</f>
        <v>1.407878378645797E-16</v>
      </c>
      <c r="AM60" s="152">
        <f>(SUM($D$10:$D$52)*Lifespan_distribution!AK8)</f>
        <v>0</v>
      </c>
      <c r="AN60" s="152">
        <f>(SUM($D$10:$D$52)*Lifespan_distribution!AL8)</f>
        <v>0</v>
      </c>
      <c r="AO60" s="152">
        <f>(SUM($D$10:$D$52)*Lifespan_distribution!AM8)</f>
        <v>0</v>
      </c>
      <c r="AP60" s="152">
        <f>(SUM($D$10:$D$52)*Lifespan_distribution!AN8)</f>
        <v>0</v>
      </c>
      <c r="AQ60" s="152">
        <f>(SUM($D$10:$D$52)*Lifespan_distribution!AO8)</f>
        <v>0</v>
      </c>
    </row>
    <row r="61" spans="1:43">
      <c r="A61" s="7">
        <v>1992</v>
      </c>
      <c r="B61" s="8"/>
      <c r="C61" s="152"/>
      <c r="D61" s="8"/>
      <c r="E61" s="152">
        <f>(SUM($E$10:$E$51)*Lifespan_distribution!B8)</f>
        <v>10178.833907845112</v>
      </c>
      <c r="F61" s="152">
        <f>(SUM($E$10:$E$51)*Lifespan_distribution!C8)</f>
        <v>18055.63162963479</v>
      </c>
      <c r="G61" s="152">
        <f>(SUM($E$10:$E$51)*Lifespan_distribution!D8)</f>
        <v>22174.051322144285</v>
      </c>
      <c r="H61" s="152">
        <f>(SUM($E$10:$E$51)*Lifespan_distribution!E8)</f>
        <v>22345.04996197531</v>
      </c>
      <c r="I61" s="152">
        <f>(SUM($E$10:$E$51)*Lifespan_distribution!F8)</f>
        <v>19487.015454180706</v>
      </c>
      <c r="J61" s="152">
        <f>(SUM($E$10:$E$51)*Lifespan_distribution!G8)</f>
        <v>15060.417228842893</v>
      </c>
      <c r="K61" s="152">
        <f>(SUM($E$10:$E$51)*Lifespan_distribution!H8)</f>
        <v>10446.015420810005</v>
      </c>
      <c r="L61" s="152">
        <f>(SUM($E$10:$E$51)*Lifespan_distribution!I8)</f>
        <v>6551.8797871521892</v>
      </c>
      <c r="M61" s="152">
        <f>(SUM($E$10:$E$51)*Lifespan_distribution!J8)</f>
        <v>3734.2053361214362</v>
      </c>
      <c r="N61" s="152">
        <f>(SUM($E$10:$E$51)*Lifespan_distribution!K8)</f>
        <v>1940.4027414058326</v>
      </c>
      <c r="O61" s="152">
        <f>(SUM($E$10:$E$51)*Lifespan_distribution!L8)</f>
        <v>921.46151147108583</v>
      </c>
      <c r="P61" s="152">
        <f>(SUM($E$10:$E$51)*Lifespan_distribution!M8)</f>
        <v>400.6035904884489</v>
      </c>
      <c r="Q61" s="152">
        <f>(SUM($E$10:$E$51)*Lifespan_distribution!N8)</f>
        <v>159.65497708351077</v>
      </c>
      <c r="R61" s="152">
        <f>(SUM($E$10:$E$51)*Lifespan_distribution!O8)</f>
        <v>58.388740161775281</v>
      </c>
      <c r="S61" s="152">
        <f>(SUM($E$10:$E$51)*Lifespan_distribution!P8)</f>
        <v>19.611496242708924</v>
      </c>
      <c r="T61" s="152">
        <f>(SUM($E$10:$E$51)*Lifespan_distribution!Q8)</f>
        <v>6.0536080029983594</v>
      </c>
      <c r="U61" s="152">
        <f>(SUM($E$10:$E$51)*Lifespan_distribution!R8)</f>
        <v>1.718203176980349</v>
      </c>
      <c r="V61" s="152">
        <f>(SUM($E$10:$E$51)*Lifespan_distribution!S8)</f>
        <v>0.44862743316512887</v>
      </c>
      <c r="W61" s="152">
        <f>(SUM($E$10:$E$51)*Lifespan_distribution!T8)</f>
        <v>0.10779809582189963</v>
      </c>
      <c r="X61" s="152">
        <f>(SUM($E$10:$E$51)*Lifespan_distribution!U8)</f>
        <v>2.384449298835532E-2</v>
      </c>
      <c r="Y61" s="152">
        <f>(SUM($E$10:$E$51)*Lifespan_distribution!V8)</f>
        <v>4.8566235462003142E-3</v>
      </c>
      <c r="Z61" s="152">
        <f>(SUM($E$10:$E$51)*Lifespan_distribution!W8)</f>
        <v>9.1106910219217326E-4</v>
      </c>
      <c r="AA61" s="152">
        <f>(SUM($E$10:$E$51)*Lifespan_distribution!X8)</f>
        <v>1.5744410558019795E-4</v>
      </c>
      <c r="AB61" s="152">
        <f>(SUM($E$10:$E$51)*Lifespan_distribution!Y8)</f>
        <v>2.5068952404814175E-5</v>
      </c>
      <c r="AC61" s="152">
        <f>(SUM($E$10:$E$51)*Lifespan_distribution!Z8)</f>
        <v>3.6783052602989235E-6</v>
      </c>
      <c r="AD61" s="152">
        <f>(SUM($E$10:$E$51)*Lifespan_distribution!AA8)</f>
        <v>4.9741670286256088E-7</v>
      </c>
      <c r="AE61" s="152">
        <f>(SUM($E$10:$E$51)*Lifespan_distribution!AB8)</f>
        <v>6.200211138929177E-8</v>
      </c>
      <c r="AF61" s="152">
        <f>(SUM($E$10:$E$51)*Lifespan_distribution!AC8)</f>
        <v>7.1244753139952143E-9</v>
      </c>
      <c r="AG61" s="152">
        <f>(SUM($E$10:$E$51)*Lifespan_distribution!AD8)</f>
        <v>7.5474706667630194E-10</v>
      </c>
      <c r="AH61" s="152">
        <f>(SUM($E$10:$E$51)*Lifespan_distribution!AE8)</f>
        <v>7.3720744647238917E-11</v>
      </c>
      <c r="AI61" s="152">
        <f>(SUM($E$10:$E$51)*Lifespan_distribution!AF8)</f>
        <v>6.639748302993385E-12</v>
      </c>
      <c r="AJ61" s="152">
        <f>(SUM($E$10:$E$51)*Lifespan_distribution!AG8)</f>
        <v>5.5146481277390988E-13</v>
      </c>
      <c r="AK61" s="152">
        <f>(SUM($E$10:$E$51)*Lifespan_distribution!AH8)</f>
        <v>4.2239241932267332E-14</v>
      </c>
      <c r="AL61" s="152">
        <f>(SUM($E$10:$E$51)*Lifespan_distribution!AI8)</f>
        <v>2.9838149182637193E-15</v>
      </c>
      <c r="AM61" s="152">
        <f>(SUM($E$10:$E$51)*Lifespan_distribution!AJ8)</f>
        <v>1.9440536153581248E-16</v>
      </c>
      <c r="AN61" s="152">
        <f>(SUM($E$10:$E$51)*Lifespan_distribution!AK8)</f>
        <v>0</v>
      </c>
      <c r="AO61" s="152">
        <f>(SUM($E$10:$E$51)*Lifespan_distribution!AL8)</f>
        <v>0</v>
      </c>
      <c r="AP61" s="152">
        <f>(SUM($E$10:$E$51)*Lifespan_distribution!AM8)</f>
        <v>0</v>
      </c>
      <c r="AQ61" s="152">
        <f>(SUM($E$10:$E$51)*Lifespan_distribution!AN8)</f>
        <v>0</v>
      </c>
    </row>
    <row r="62" spans="1:43">
      <c r="A62" s="7">
        <v>1993</v>
      </c>
      <c r="B62" s="8"/>
      <c r="C62" s="152"/>
      <c r="D62" s="8"/>
      <c r="E62" s="8"/>
      <c r="F62" s="152">
        <f>(SUM($F$10:$F$51)*Lifespan_distribution!B8)</f>
        <v>11536.083501169249</v>
      </c>
      <c r="G62" s="152">
        <f>(SUM($F$10:$F$51)*Lifespan_distribution!C8)</f>
        <v>20463.17643372525</v>
      </c>
      <c r="H62" s="152">
        <f>(SUM($F$10:$F$51)*Lifespan_distribution!D8)</f>
        <v>25130.74777792723</v>
      </c>
      <c r="I62" s="152">
        <f>(SUM($F$10:$F$51)*Lifespan_distribution!E8)</f>
        <v>25324.547441576</v>
      </c>
      <c r="J62" s="152">
        <f>(SUM($F$10:$F$51)*Lifespan_distribution!F8)</f>
        <v>22085.42152306284</v>
      </c>
      <c r="K62" s="152">
        <f>(SUM($F$10:$F$51)*Lifespan_distribution!G8)</f>
        <v>17068.57900299117</v>
      </c>
      <c r="L62" s="152">
        <f>(SUM($F$10:$F$51)*Lifespan_distribution!H8)</f>
        <v>11838.891098919339</v>
      </c>
      <c r="M62" s="152">
        <f>(SUM($F$10:$F$51)*Lifespan_distribution!I8)</f>
        <v>7425.5099354707727</v>
      </c>
      <c r="N62" s="152">
        <f>(SUM($F$10:$F$51)*Lifespan_distribution!J8)</f>
        <v>4232.1256990751344</v>
      </c>
      <c r="O62" s="152">
        <f>(SUM($F$10:$F$51)*Lifespan_distribution!K8)</f>
        <v>2199.1367826036471</v>
      </c>
      <c r="P62" s="152">
        <f>(SUM($F$10:$F$51)*Lifespan_distribution!L8)</f>
        <v>1044.3295406609584</v>
      </c>
      <c r="Q62" s="152">
        <f>(SUM($F$10:$F$51)*Lifespan_distribution!M8)</f>
        <v>454.02022594956759</v>
      </c>
      <c r="R62" s="152">
        <f>(SUM($F$10:$F$51)*Lifespan_distribution!N8)</f>
        <v>180.94343258643033</v>
      </c>
      <c r="S62" s="152">
        <f>(SUM($F$10:$F$51)*Lifespan_distribution!O8)</f>
        <v>66.174317032049146</v>
      </c>
      <c r="T62" s="152">
        <f>(SUM($F$10:$F$51)*Lifespan_distribution!P8)</f>
        <v>22.226500627384024</v>
      </c>
      <c r="U62" s="152">
        <f>(SUM($F$10:$F$51)*Lifespan_distribution!Q8)</f>
        <v>6.8607984016825121</v>
      </c>
      <c r="V62" s="152">
        <f>(SUM($F$10:$F$51)*Lifespan_distribution!R8)</f>
        <v>1.9473090435578024</v>
      </c>
      <c r="W62" s="152">
        <f>(SUM($F$10:$F$51)*Lifespan_distribution!S8)</f>
        <v>0.5084475861148815</v>
      </c>
      <c r="X62" s="152">
        <f>(SUM($F$10:$F$51)*Lifespan_distribution!T8)</f>
        <v>0.1221719350101612</v>
      </c>
      <c r="Y62" s="152">
        <f>(SUM($F$10:$F$51)*Lifespan_distribution!U8)</f>
        <v>2.702392677266361E-2</v>
      </c>
      <c r="Z62" s="152">
        <f>(SUM($F$10:$F$51)*Lifespan_distribution!V8)</f>
        <v>5.5042075811385831E-3</v>
      </c>
      <c r="AA62" s="152">
        <f>(SUM($F$10:$F$51)*Lifespan_distribution!W8)</f>
        <v>1.0325514035673311E-3</v>
      </c>
      <c r="AB62" s="152">
        <f>(SUM($F$10:$F$51)*Lifespan_distribution!X8)</f>
        <v>1.7843776263410752E-4</v>
      </c>
      <c r="AC62" s="152">
        <f>(SUM($F$10:$F$51)*Lifespan_distribution!Y8)</f>
        <v>2.841165607446265E-5</v>
      </c>
      <c r="AD62" s="152">
        <f>(SUM($F$10:$F$51)*Lifespan_distribution!Z8)</f>
        <v>4.1687718858339948E-6</v>
      </c>
      <c r="AE62" s="152">
        <f>(SUM($F$10:$F$51)*Lifespan_distribution!AA8)</f>
        <v>5.6374243563166633E-7</v>
      </c>
      <c r="AF62" s="152">
        <f>(SUM($F$10:$F$51)*Lifespan_distribution!AB8)</f>
        <v>7.0269496556417417E-8</v>
      </c>
      <c r="AG62" s="152">
        <f>(SUM($F$10:$F$51)*Lifespan_distribution!AC8)</f>
        <v>8.0744555681297432E-9</v>
      </c>
      <c r="AH62" s="152">
        <f>(SUM($F$10:$F$51)*Lifespan_distribution!AD8)</f>
        <v>8.553853282476474E-10</v>
      </c>
      <c r="AI62" s="152">
        <f>(SUM($F$10:$F$51)*Lifespan_distribution!AE8)</f>
        <v>8.3550696839984735E-11</v>
      </c>
      <c r="AJ62" s="152">
        <f>(SUM($F$10:$F$51)*Lifespan_distribution!AF8)</f>
        <v>7.5250948727086808E-12</v>
      </c>
      <c r="AK62" s="152">
        <f>(SUM($F$10:$F$51)*Lifespan_distribution!AG8)</f>
        <v>6.249973411211001E-13</v>
      </c>
      <c r="AL62" s="152">
        <f>(SUM($F$10:$F$51)*Lifespan_distribution!AH8)</f>
        <v>4.7871438552619343E-14</v>
      </c>
      <c r="AM62" s="152">
        <f>(SUM($F$10:$F$51)*Lifespan_distribution!AI8)</f>
        <v>3.3816779368602454E-15</v>
      </c>
      <c r="AN62" s="152">
        <f>(SUM($F$10:$F$51)*Lifespan_distribution!AJ8)</f>
        <v>2.2032744654804083E-16</v>
      </c>
      <c r="AO62" s="152">
        <f>(SUM($F$10:$F$51)*Lifespan_distribution!AK8)</f>
        <v>0</v>
      </c>
      <c r="AP62" s="152">
        <f>(SUM($F$10:$F$51)*Lifespan_distribution!AL8)</f>
        <v>0</v>
      </c>
      <c r="AQ62" s="152">
        <f>(SUM($F$10:$F$51)*Lifespan_distribution!AM8)</f>
        <v>0</v>
      </c>
    </row>
    <row r="63" spans="1:43">
      <c r="A63" s="7">
        <v>1994</v>
      </c>
      <c r="B63" s="8"/>
      <c r="C63" s="8"/>
      <c r="D63" s="8"/>
      <c r="E63" s="8"/>
      <c r="F63" s="8"/>
      <c r="G63" s="152">
        <f>(SUM($G$11:$G$52)*Lifespan_distribution!B8)</f>
        <v>11982.274116711589</v>
      </c>
      <c r="H63" s="152">
        <f>(SUM($G$11:$G$52)*Lifespan_distribution!C8)</f>
        <v>21254.647584917067</v>
      </c>
      <c r="I63" s="152">
        <f>(SUM($G$11:$G$52)*Lifespan_distribution!D8)</f>
        <v>26102.750435409391</v>
      </c>
      <c r="J63" s="152">
        <f>(SUM($G$11:$G$52)*Lifespan_distribution!E8)</f>
        <v>26304.045848478367</v>
      </c>
      <c r="K63" s="152">
        <f>(SUM($G$11:$G$52)*Lifespan_distribution!F8)</f>
        <v>22939.637585462926</v>
      </c>
      <c r="L63" s="152">
        <f>(SUM($G$11:$G$52)*Lifespan_distribution!G8)</f>
        <v>17728.754509783033</v>
      </c>
      <c r="M63" s="152">
        <f>(SUM($G$11:$G$52)*Lifespan_distribution!H8)</f>
        <v>12296.793653649473</v>
      </c>
      <c r="N63" s="152">
        <f>(SUM($G$11:$G$52)*Lifespan_distribution!I8)</f>
        <v>7712.7125071657192</v>
      </c>
      <c r="O63" s="152">
        <f>(SUM($G$11:$G$52)*Lifespan_distribution!J8)</f>
        <v>4395.8151150308604</v>
      </c>
      <c r="P63" s="152">
        <f>(SUM($G$11:$G$52)*Lifespan_distribution!K8)</f>
        <v>2284.1946096029287</v>
      </c>
      <c r="Q63" s="152">
        <f>(SUM($G$11:$G$52)*Lifespan_distribution!L8)</f>
        <v>1084.7219355781183</v>
      </c>
      <c r="R63" s="152">
        <f>(SUM($G$11:$G$52)*Lifespan_distribution!M8)</f>
        <v>471.58074066537881</v>
      </c>
      <c r="S63" s="152">
        <f>(SUM($G$11:$G$52)*Lifespan_distribution!N8)</f>
        <v>187.94193095512713</v>
      </c>
      <c r="T63" s="152">
        <f>(SUM($G$11:$G$52)*Lifespan_distribution!O8)</f>
        <v>68.73379566677221</v>
      </c>
      <c r="U63" s="152">
        <f>(SUM($G$11:$G$52)*Lifespan_distribution!P8)</f>
        <v>23.086173322651835</v>
      </c>
      <c r="V63" s="152">
        <f>(SUM($G$11:$G$52)*Lifespan_distribution!Q8)</f>
        <v>7.1261591596597187</v>
      </c>
      <c r="W63" s="152">
        <f>(SUM($G$11:$G$52)*Lifespan_distribution!R8)</f>
        <v>2.0226267214081886</v>
      </c>
      <c r="X63" s="152">
        <f>(SUM($G$11:$G$52)*Lifespan_distribution!S8)</f>
        <v>0.52811323272680333</v>
      </c>
      <c r="Y63" s="152">
        <f>(SUM($G$11:$G$52)*Lifespan_distribution!T8)</f>
        <v>0.12689727969743375</v>
      </c>
      <c r="Z63" s="152">
        <f>(SUM($G$11:$G$52)*Lifespan_distribution!U8)</f>
        <v>2.8069153475456091E-2</v>
      </c>
      <c r="AA63" s="152">
        <f>(SUM($G$11:$G$52)*Lifespan_distribution!V8)</f>
        <v>5.7170983571503999E-3</v>
      </c>
      <c r="AB63" s="152">
        <f>(SUM($G$11:$G$52)*Lifespan_distribution!W8)</f>
        <v>1.0724882457625283E-3</v>
      </c>
      <c r="AC63" s="152">
        <f>(SUM($G$11:$G$52)*Lifespan_distribution!X8)</f>
        <v>1.8533934713959766E-4</v>
      </c>
      <c r="AD63" s="152">
        <f>(SUM($G$11:$G$52)*Lifespan_distribution!Y8)</f>
        <v>2.9510557127940363E-5</v>
      </c>
      <c r="AE63" s="152">
        <f>(SUM($G$11:$G$52)*Lifespan_distribution!Z8)</f>
        <v>4.3300109141062277E-6</v>
      </c>
      <c r="AF63" s="152">
        <f>(SUM($G$11:$G$52)*Lifespan_distribution!AA8)</f>
        <v>5.8554676674077591E-7</v>
      </c>
      <c r="AG63" s="152">
        <f>(SUM($G$11:$G$52)*Lifespan_distribution!AB8)</f>
        <v>7.2987367826955657E-8</v>
      </c>
      <c r="AH63" s="152">
        <f>(SUM($G$11:$G$52)*Lifespan_distribution!AC8)</f>
        <v>8.3867579452534812E-9</v>
      </c>
      <c r="AI63" s="152">
        <f>(SUM($G$11:$G$52)*Lifespan_distribution!AD8)</f>
        <v>8.8846977203639246E-10</v>
      </c>
      <c r="AJ63" s="152">
        <f>(SUM($G$11:$G$52)*Lifespan_distribution!AE8)</f>
        <v>8.6782256047080077E-11</v>
      </c>
      <c r="AK63" s="152">
        <f>(SUM($G$11:$G$52)*Lifespan_distribution!AF8)</f>
        <v>7.816149173150254E-12</v>
      </c>
      <c r="AL63" s="152">
        <f>(SUM($G$11:$G$52)*Lifespan_distribution!AG8)</f>
        <v>6.4917087872759224E-13</v>
      </c>
      <c r="AM63" s="152">
        <f>(SUM($G$11:$G$52)*Lifespan_distribution!AH8)</f>
        <v>4.9723001661756472E-14</v>
      </c>
      <c r="AN63" s="152">
        <f>(SUM($G$11:$G$52)*Lifespan_distribution!AI8)</f>
        <v>3.5124738833407547E-15</v>
      </c>
      <c r="AO63" s="152">
        <f>(SUM($G$11:$G$52)*Lifespan_distribution!AJ8)</f>
        <v>2.2884923290527187E-16</v>
      </c>
      <c r="AP63" s="152">
        <f>(SUM($G$11:$G$52)*Lifespan_distribution!AK8)</f>
        <v>0</v>
      </c>
      <c r="AQ63" s="152">
        <f>(SUM($G$11:$G$52)*Lifespan_distribution!AL8)</f>
        <v>0</v>
      </c>
    </row>
    <row r="64" spans="1:43">
      <c r="A64" s="7">
        <v>1995</v>
      </c>
      <c r="B64" s="8"/>
      <c r="C64" s="8"/>
      <c r="D64" s="8"/>
      <c r="E64" s="8"/>
      <c r="F64" s="8"/>
      <c r="G64" s="8"/>
      <c r="H64" s="152">
        <f>(SUM($H$11:$H$52)*Lifespan_distribution!B8)</f>
        <v>12062.749840134988</v>
      </c>
      <c r="I64" s="152">
        <f>(SUM($H$11:$H$52)*Lifespan_distribution!C8)</f>
        <v>21397.398712444687</v>
      </c>
      <c r="J64" s="152">
        <f>(SUM($H$11:$H$52)*Lifespan_distribution!D8)</f>
        <v>26278.062542624521</v>
      </c>
      <c r="K64" s="152">
        <f>(SUM($H$11:$H$52)*Lifespan_distribution!E8)</f>
        <v>26480.709902229748</v>
      </c>
      <c r="L64" s="152">
        <f>(SUM($H$11:$H$52)*Lifespan_distribution!F8)</f>
        <v>23093.705495425529</v>
      </c>
      <c r="M64" s="152">
        <f>(SUM($H$11:$H$52)*Lifespan_distribution!G8)</f>
        <v>17847.82492418632</v>
      </c>
      <c r="N64" s="152">
        <f>(SUM($H$11:$H$52)*Lifespan_distribution!H8)</f>
        <v>12379.381763003899</v>
      </c>
      <c r="O64" s="152">
        <f>(SUM($H$11:$H$52)*Lifespan_distribution!I8)</f>
        <v>7764.5128676419654</v>
      </c>
      <c r="P64" s="152">
        <f>(SUM($H$11:$H$52)*Lifespan_distribution!J8)</f>
        <v>4425.3384257122807</v>
      </c>
      <c r="Q64" s="152">
        <f>(SUM($H$11:$H$52)*Lifespan_distribution!K8)</f>
        <v>2299.5357887361324</v>
      </c>
      <c r="R64" s="152">
        <f>(SUM($H$11:$H$52)*Lifespan_distribution!L8)</f>
        <v>1092.0071788990945</v>
      </c>
      <c r="S64" s="152">
        <f>(SUM($H$11:$H$52)*Lifespan_distribution!M8)</f>
        <v>474.7479859552073</v>
      </c>
      <c r="T64" s="152">
        <f>(SUM($H$11:$H$52)*Lifespan_distribution!N8)</f>
        <v>189.20419241800838</v>
      </c>
      <c r="U64" s="152">
        <f>(SUM($H$11:$H$52)*Lifespan_distribution!O8)</f>
        <v>69.195427730605985</v>
      </c>
      <c r="V64" s="152">
        <f>(SUM($H$11:$H$52)*Lifespan_distribution!P8)</f>
        <v>23.241225400506337</v>
      </c>
      <c r="W64" s="152">
        <f>(SUM($H$11:$H$52)*Lifespan_distribution!Q8)</f>
        <v>7.1740200922354518</v>
      </c>
      <c r="X64" s="152">
        <f>(SUM($H$11:$H$52)*Lifespan_distribution!R8)</f>
        <v>2.0362111501264235</v>
      </c>
      <c r="Y64" s="152">
        <f>(SUM($H$11:$H$52)*Lifespan_distribution!S8)</f>
        <v>0.53166016330435406</v>
      </c>
      <c r="Z64" s="152">
        <f>(SUM($H$11:$H$52)*Lifespan_distribution!T8)</f>
        <v>0.12774955116816145</v>
      </c>
      <c r="AA64" s="152">
        <f>(SUM($H$11:$H$52)*Lifespan_distribution!U8)</f>
        <v>2.8257672400145793E-2</v>
      </c>
      <c r="AB64" s="152">
        <f>(SUM($H$11:$H$52)*Lifespan_distribution!V8)</f>
        <v>5.7554957115835388E-3</v>
      </c>
      <c r="AC64" s="152">
        <f>(SUM($H$11:$H$52)*Lifespan_distribution!W8)</f>
        <v>1.0796913247941168E-3</v>
      </c>
      <c r="AD64" s="152">
        <f>(SUM($H$11:$H$52)*Lifespan_distribution!X8)</f>
        <v>1.8658412904782302E-4</v>
      </c>
      <c r="AE64" s="152">
        <f>(SUM($H$11:$H$52)*Lifespan_distribution!Y8)</f>
        <v>2.9708756852831175E-5</v>
      </c>
      <c r="AF64" s="152">
        <f>(SUM($H$11:$H$52)*Lifespan_distribution!Z8)</f>
        <v>4.3590922685594625E-6</v>
      </c>
      <c r="AG64" s="152">
        <f>(SUM($H$11:$H$52)*Lifespan_distribution!AA8)</f>
        <v>5.8947943421213471E-7</v>
      </c>
      <c r="AH64" s="152">
        <f>(SUM($H$11:$H$52)*Lifespan_distribution!AB8)</f>
        <v>7.3477567864897701E-8</v>
      </c>
      <c r="AI64" s="152">
        <f>(SUM($H$11:$H$52)*Lifespan_distribution!AC8)</f>
        <v>8.4430853507398814E-9</v>
      </c>
      <c r="AJ64" s="152">
        <f>(SUM($H$11:$H$52)*Lifespan_distribution!AD8)</f>
        <v>8.9443694045100336E-10</v>
      </c>
      <c r="AK64" s="152">
        <f>(SUM($H$11:$H$52)*Lifespan_distribution!AE8)</f>
        <v>8.7365105743863688E-11</v>
      </c>
      <c r="AL64" s="152">
        <f>(SUM($H$11:$H$52)*Lifespan_distribution!AF8)</f>
        <v>7.868644238191136E-12</v>
      </c>
      <c r="AM64" s="152">
        <f>(SUM($H$11:$H$52)*Lifespan_distribution!AG8)</f>
        <v>6.5353086044576585E-13</v>
      </c>
      <c r="AN64" s="152">
        <f>(SUM($H$11:$H$52)*Lifespan_distribution!AH8)</f>
        <v>5.0056952837512989E-14</v>
      </c>
      <c r="AO64" s="152">
        <f>(SUM($H$11:$H$52)*Lifespan_distribution!AI8)</f>
        <v>3.536064470070314E-15</v>
      </c>
      <c r="AP64" s="152">
        <f>(SUM($H$11:$H$52)*Lifespan_distribution!AJ8)</f>
        <v>2.3038623726634351E-16</v>
      </c>
      <c r="AQ64" s="152">
        <f>(SUM($H$11:$H$52)*Lifespan_distribution!AK8)</f>
        <v>0</v>
      </c>
    </row>
    <row r="65" spans="1:43">
      <c r="A65" s="7">
        <v>1996</v>
      </c>
      <c r="B65" s="8"/>
      <c r="C65" s="8"/>
      <c r="D65" s="8"/>
      <c r="E65" s="8"/>
      <c r="F65" s="8"/>
      <c r="G65" s="8"/>
      <c r="H65" s="8"/>
      <c r="I65" s="152">
        <f>(SUM($I$10:$I$51)*Lifespan_distribution!B8)</f>
        <v>12049.375651141987</v>
      </c>
      <c r="J65" s="152">
        <f>(SUM($I$10:$I$51)*Lifespan_distribution!C8)</f>
        <v>21373.675029359867</v>
      </c>
      <c r="K65" s="152">
        <f>(SUM($I$10:$I$51)*Lifespan_distribution!D8)</f>
        <v>26248.927579247793</v>
      </c>
      <c r="L65" s="152">
        <f>(SUM($I$10:$I$51)*Lifespan_distribution!E8)</f>
        <v>26451.350260059033</v>
      </c>
      <c r="M65" s="152">
        <f>(SUM($I$10:$I$51)*Lifespan_distribution!F8)</f>
        <v>23068.101086319995</v>
      </c>
      <c r="N65" s="152">
        <f>(SUM($I$10:$I$51)*Lifespan_distribution!G8)</f>
        <v>17828.03671778119</v>
      </c>
      <c r="O65" s="152">
        <f>(SUM($I$10:$I$51)*Lifespan_distribution!H8)</f>
        <v>12365.656518469354</v>
      </c>
      <c r="P65" s="152">
        <f>(SUM($I$10:$I$51)*Lifespan_distribution!I8)</f>
        <v>7755.9042117461995</v>
      </c>
      <c r="Q65" s="152">
        <f>(SUM($I$10:$I$51)*Lifespan_distribution!J8)</f>
        <v>4420.4319729342797</v>
      </c>
      <c r="R65" s="152">
        <f>(SUM($I$10:$I$51)*Lifespan_distribution!K8)</f>
        <v>2296.9862518028208</v>
      </c>
      <c r="S65" s="152">
        <f>(SUM($I$10:$I$51)*Lifespan_distribution!L8)</f>
        <v>1090.7964507827144</v>
      </c>
      <c r="T65" s="152">
        <f>(SUM($I$10:$I$51)*Lifespan_distribution!M8)</f>
        <v>474.22162427380312</v>
      </c>
      <c r="U65" s="152">
        <f>(SUM($I$10:$I$51)*Lifespan_distribution!N8)</f>
        <v>188.99441830669858</v>
      </c>
      <c r="V65" s="152">
        <f>(SUM($I$10:$I$51)*Lifespan_distribution!O8)</f>
        <v>69.118709507963118</v>
      </c>
      <c r="W65" s="152">
        <f>(SUM($I$10:$I$51)*Lifespan_distribution!P8)</f>
        <v>23.215457433413039</v>
      </c>
      <c r="X65" s="152">
        <f>(SUM($I$10:$I$51)*Lifespan_distribution!Q8)</f>
        <v>7.1660661263632672</v>
      </c>
      <c r="Y65" s="152">
        <f>(SUM($I$10:$I$51)*Lifespan_distribution!R8)</f>
        <v>2.0339535659841381</v>
      </c>
      <c r="Z65" s="152">
        <f>(SUM($I$10:$I$51)*Lifespan_distribution!S8)</f>
        <v>0.53107070206223961</v>
      </c>
      <c r="AA65" s="152">
        <f>(SUM($I$10:$I$51)*Lifespan_distribution!T8)</f>
        <v>0.12760791292947318</v>
      </c>
      <c r="AB65" s="152">
        <f>(SUM($I$10:$I$51)*Lifespan_distribution!U8)</f>
        <v>2.8226342607503951E-2</v>
      </c>
      <c r="AC65" s="152">
        <f>(SUM($I$10:$I$51)*Lifespan_distribution!V8)</f>
        <v>5.7491144893568281E-3</v>
      </c>
      <c r="AD65" s="152">
        <f>(SUM($I$10:$I$51)*Lifespan_distribution!W8)</f>
        <v>1.0784942514880074E-3</v>
      </c>
      <c r="AE65" s="152">
        <f>(SUM($I$10:$I$51)*Lifespan_distribution!X8)</f>
        <v>1.8637725984817525E-4</v>
      </c>
      <c r="AF65" s="152">
        <f>(SUM($I$10:$I$51)*Lifespan_distribution!Y8)</f>
        <v>2.96758182166029E-5</v>
      </c>
      <c r="AG65" s="152">
        <f>(SUM($I$10:$I$51)*Lifespan_distribution!Z8)</f>
        <v>4.3542592640944548E-6</v>
      </c>
      <c r="AH65" s="152">
        <f>(SUM($I$10:$I$51)*Lifespan_distribution!AA8)</f>
        <v>5.8882586769826993E-7</v>
      </c>
      <c r="AI65" s="152">
        <f>(SUM($I$10:$I$51)*Lifespan_distribution!AB8)</f>
        <v>7.3396101956013344E-8</v>
      </c>
      <c r="AJ65" s="152">
        <f>(SUM($I$10:$I$51)*Lifespan_distribution!AC8)</f>
        <v>8.4337243492550348E-9</v>
      </c>
      <c r="AK65" s="152">
        <f>(SUM($I$10:$I$51)*Lifespan_distribution!AD8)</f>
        <v>8.9344526203252931E-10</v>
      </c>
      <c r="AL65" s="152">
        <f>(SUM($I$10:$I$51)*Lifespan_distribution!AE8)</f>
        <v>8.7268242470472718E-11</v>
      </c>
      <c r="AM65" s="152">
        <f>(SUM($I$10:$I$51)*Lifespan_distribution!AF8)</f>
        <v>7.8599201299608469E-12</v>
      </c>
      <c r="AN65" s="152">
        <f>(SUM($I$10:$I$51)*Lifespan_distribution!AG8)</f>
        <v>6.5280627895678574E-13</v>
      </c>
      <c r="AO65" s="152">
        <f>(SUM($I$10:$I$51)*Lifespan_distribution!AH8)</f>
        <v>5.0001453788246867E-14</v>
      </c>
      <c r="AP65" s="152">
        <f>(SUM($I$10:$I$51)*Lifespan_distribution!AI8)</f>
        <v>3.532143971416118E-15</v>
      </c>
      <c r="AQ65" s="152">
        <f>(SUM($I$10:$I$51)*Lifespan_distribution!AJ8)</f>
        <v>2.3013080387682444E-16</v>
      </c>
    </row>
    <row r="66" spans="1:43">
      <c r="A66" s="7">
        <v>1997</v>
      </c>
      <c r="B66" s="8"/>
      <c r="C66" s="8"/>
      <c r="D66" s="8"/>
      <c r="E66" s="8"/>
      <c r="F66" s="8"/>
      <c r="G66" s="8"/>
      <c r="H66" s="8"/>
      <c r="I66" s="8"/>
      <c r="J66" s="152">
        <f>(SUM($J$11:$J$52)*Lifespan_distribution!B8)</f>
        <v>11982.427843021853</v>
      </c>
      <c r="K66" s="152">
        <f>(SUM($J$11:$J$52)*Lifespan_distribution!C8)</f>
        <v>21254.920270929535</v>
      </c>
      <c r="L66" s="152">
        <f>(SUM($J$11:$J$52)*Lifespan_distribution!D8)</f>
        <v>26103.085320045906</v>
      </c>
      <c r="M66" s="152">
        <f>(SUM($J$11:$J$52)*Lifespan_distribution!E8)</f>
        <v>26304.383315629755</v>
      </c>
      <c r="N66" s="152">
        <f>(SUM($J$11:$J$52)*Lifespan_distribution!F8)</f>
        <v>22939.931889015865</v>
      </c>
      <c r="O66" s="152">
        <f>(SUM($J$11:$J$52)*Lifespan_distribution!G8)</f>
        <v>17728.981960431367</v>
      </c>
      <c r="P66" s="152">
        <f>(SUM($J$11:$J$52)*Lifespan_distribution!H8)</f>
        <v>12296.951415080905</v>
      </c>
      <c r="Q66" s="152">
        <f>(SUM($J$11:$J$52)*Lifespan_distribution!I8)</f>
        <v>7712.8114572334871</v>
      </c>
      <c r="R66" s="152">
        <f>(SUM($J$11:$J$52)*Lifespan_distribution!J8)</f>
        <v>4395.8715110398034</v>
      </c>
      <c r="S66" s="152">
        <f>(SUM($J$11:$J$52)*Lifespan_distribution!K8)</f>
        <v>2284.2239146251504</v>
      </c>
      <c r="T66" s="152">
        <f>(SUM($J$11:$J$52)*Lifespan_distribution!L8)</f>
        <v>1084.7358519932491</v>
      </c>
      <c r="U66" s="152">
        <f>(SUM($J$11:$J$52)*Lifespan_distribution!M8)</f>
        <v>471.58679079964782</v>
      </c>
      <c r="V66" s="152">
        <f>(SUM($J$11:$J$52)*Lifespan_distribution!N8)</f>
        <v>187.94434215180885</v>
      </c>
      <c r="W66" s="152">
        <f>(SUM($J$11:$J$52)*Lifespan_distribution!O8)</f>
        <v>68.734677485423276</v>
      </c>
      <c r="X66" s="152">
        <f>(SUM($J$11:$J$52)*Lifespan_distribution!P8)</f>
        <v>23.08646950618164</v>
      </c>
      <c r="Y66" s="152">
        <f>(SUM($J$11:$J$52)*Lifespan_distribution!Q8)</f>
        <v>7.1262505845548008</v>
      </c>
      <c r="Z66" s="152">
        <f>(SUM($J$11:$J$52)*Lifespan_distribution!R8)</f>
        <v>2.0226526706512034</v>
      </c>
      <c r="AA66" s="152">
        <f>(SUM($J$11:$J$52)*Lifespan_distribution!S8)</f>
        <v>0.52812000814337934</v>
      </c>
      <c r="AB66" s="152">
        <f>(SUM($J$11:$J$52)*Lifespan_distribution!T8)</f>
        <v>0.12689890772316578</v>
      </c>
      <c r="AC66" s="152">
        <f>(SUM($J$11:$J$52)*Lifespan_distribution!U8)</f>
        <v>2.8069513588015189E-2</v>
      </c>
      <c r="AD66" s="152">
        <f>(SUM($J$11:$J$52)*Lifespan_distribution!V8)</f>
        <v>5.7171717045323162E-3</v>
      </c>
      <c r="AE66" s="152">
        <f>(SUM($J$11:$J$52)*Lifespan_distribution!W8)</f>
        <v>1.0725020052258169E-3</v>
      </c>
      <c r="AF66" s="152">
        <f>(SUM($J$11:$J$52)*Lifespan_distribution!X8)</f>
        <v>1.8534172494649018E-4</v>
      </c>
      <c r="AG66" s="152">
        <f>(SUM($J$11:$J$52)*Lifespan_distribution!Y8)</f>
        <v>2.951093573295448E-5</v>
      </c>
      <c r="AH66" s="152">
        <f>(SUM($J$11:$J$52)*Lifespan_distribution!Z8)</f>
        <v>4.3300664658816877E-6</v>
      </c>
      <c r="AI66" s="152">
        <f>(SUM($J$11:$J$52)*Lifespan_distribution!AA8)</f>
        <v>5.8555427899955595E-7</v>
      </c>
      <c r="AJ66" s="152">
        <f>(SUM($J$11:$J$52)*Lifespan_distribution!AB8)</f>
        <v>7.2988304216712952E-8</v>
      </c>
      <c r="AK66" s="152">
        <f>(SUM($J$11:$J$52)*Lifespan_distribution!AC8)</f>
        <v>8.386865542971698E-9</v>
      </c>
      <c r="AL66" s="152">
        <f>(SUM($J$11:$J$52)*Lifespan_distribution!AD8)</f>
        <v>8.8848117063890371E-10</v>
      </c>
      <c r="AM66" s="152">
        <f>(SUM($J$11:$J$52)*Lifespan_distribution!AE8)</f>
        <v>8.6783369418038595E-11</v>
      </c>
      <c r="AN66" s="152">
        <f>(SUM($J$11:$J$52)*Lifespan_distribution!AF8)</f>
        <v>7.8162494502563485E-12</v>
      </c>
      <c r="AO66" s="152">
        <f>(SUM($J$11:$J$52)*Lifespan_distribution!AG8)</f>
        <v>6.4917920725045416E-13</v>
      </c>
      <c r="AP66" s="152">
        <f>(SUM($J$11:$J$52)*Lifespan_distribution!AH8)</f>
        <v>4.972363958186298E-14</v>
      </c>
      <c r="AQ66" s="152">
        <f>(SUM($J$11:$J$52)*Lifespan_distribution!AI8)</f>
        <v>3.5125189465436765E-15</v>
      </c>
    </row>
    <row r="67" spans="1:43">
      <c r="A67" s="7">
        <v>1998</v>
      </c>
      <c r="B67" s="8"/>
      <c r="C67" s="8"/>
      <c r="D67" s="8"/>
      <c r="E67" s="8"/>
      <c r="F67" s="8"/>
      <c r="G67" s="8"/>
      <c r="H67" s="8"/>
      <c r="I67" s="8"/>
      <c r="J67" s="8"/>
      <c r="K67" s="152">
        <f>(SUM($K$10:$K$51)*Lifespan_distribution!B8)</f>
        <v>11775.435366250877</v>
      </c>
      <c r="L67" s="152">
        <f>(SUM($K$10:$K$51)*Lifespan_distribution!C8)</f>
        <v>20887.748555139777</v>
      </c>
      <c r="M67" s="152">
        <f>(SUM($K$10:$K$51)*Lifespan_distribution!D8)</f>
        <v>25652.163156979677</v>
      </c>
      <c r="N67" s="152">
        <f>(SUM($K$10:$K$51)*Lifespan_distribution!E8)</f>
        <v>25849.983796286415</v>
      </c>
      <c r="O67" s="152">
        <f>(SUM($K$10:$K$51)*Lifespan_distribution!F8)</f>
        <v>22543.652154985986</v>
      </c>
      <c r="P67" s="152">
        <f>(SUM($K$10:$K$51)*Lifespan_distribution!G8)</f>
        <v>17422.719662448511</v>
      </c>
      <c r="Q67" s="152">
        <f>(SUM($K$10:$K$51)*Lifespan_distribution!H8)</f>
        <v>12084.525647658294</v>
      </c>
      <c r="R67" s="152">
        <f>(SUM($K$10:$K$51)*Lifespan_distribution!I8)</f>
        <v>7579.5751909846513</v>
      </c>
      <c r="S67" s="152">
        <f>(SUM($K$10:$K$51)*Lifespan_distribution!J8)</f>
        <v>4319.9342849986706</v>
      </c>
      <c r="T67" s="152">
        <f>(SUM($K$10:$K$51)*Lifespan_distribution!K8)</f>
        <v>2244.7647022032615</v>
      </c>
      <c r="U67" s="152">
        <f>(SUM($K$10:$K$51)*Lifespan_distribution!L8)</f>
        <v>1065.9973990196208</v>
      </c>
      <c r="V67" s="152">
        <f>(SUM($K$10:$K$51)*Lifespan_distribution!M8)</f>
        <v>463.44028500642139</v>
      </c>
      <c r="W67" s="152">
        <f>(SUM($K$10:$K$51)*Lifespan_distribution!N8)</f>
        <v>184.69766581987079</v>
      </c>
      <c r="X67" s="152">
        <f>(SUM($K$10:$K$51)*Lifespan_distribution!O8)</f>
        <v>67.547308671761058</v>
      </c>
      <c r="Y67" s="152">
        <f>(SUM($K$10:$K$51)*Lifespan_distribution!P8)</f>
        <v>22.68765838329513</v>
      </c>
      <c r="Z67" s="152">
        <f>(SUM($K$10:$K$51)*Lifespan_distribution!Q8)</f>
        <v>7.003146963326099</v>
      </c>
      <c r="AA67" s="152">
        <f>(SUM($K$10:$K$51)*Lifespan_distribution!R8)</f>
        <v>1.9877120149318079</v>
      </c>
      <c r="AB67" s="152">
        <f>(SUM($K$10:$K$51)*Lifespan_distribution!S8)</f>
        <v>0.51899690972375734</v>
      </c>
      <c r="AC67" s="152">
        <f>(SUM($K$10:$K$51)*Lifespan_distribution!T8)</f>
        <v>0.12470677107496167</v>
      </c>
      <c r="AD67" s="152">
        <f>(SUM($K$10:$K$51)*Lifespan_distribution!U8)</f>
        <v>2.7584622027184848E-2</v>
      </c>
      <c r="AE67" s="152">
        <f>(SUM($K$10:$K$51)*Lifespan_distribution!V8)</f>
        <v>5.6184094547821316E-3</v>
      </c>
      <c r="AF67" s="152">
        <f>(SUM($K$10:$K$51)*Lifespan_distribution!W8)</f>
        <v>1.0539748879077003E-3</v>
      </c>
      <c r="AG67" s="152">
        <f>(SUM($K$10:$K$51)*Lifespan_distribution!X8)</f>
        <v>1.821400079657348E-4</v>
      </c>
      <c r="AH67" s="152">
        <f>(SUM($K$10:$K$51)*Lifespan_distribution!Y8)</f>
        <v>2.9001144081444494E-5</v>
      </c>
      <c r="AI67" s="152">
        <f>(SUM($K$10:$K$51)*Lifespan_distribution!Z8)</f>
        <v>4.2552660002249906E-6</v>
      </c>
      <c r="AJ67" s="152">
        <f>(SUM($K$10:$K$51)*Lifespan_distribution!AA8)</f>
        <v>5.7543902255221193E-7</v>
      </c>
      <c r="AK67" s="152">
        <f>(SUM($K$10:$K$51)*Lifespan_distribution!AB8)</f>
        <v>7.17274554085201E-8</v>
      </c>
      <c r="AL67" s="152">
        <f>(SUM($K$10:$K$51)*Lifespan_distribution!AC8)</f>
        <v>8.2419852153930194E-9</v>
      </c>
      <c r="AM67" s="152">
        <f>(SUM($K$10:$K$51)*Lifespan_distribution!AD8)</f>
        <v>8.7313295235757887E-10</v>
      </c>
      <c r="AN67" s="152">
        <f>(SUM($K$10:$K$51)*Lifespan_distribution!AE8)</f>
        <v>8.5284215422395578E-11</v>
      </c>
      <c r="AO67" s="152">
        <f>(SUM($K$10:$K$51)*Lifespan_distribution!AF8)</f>
        <v>7.6812263268990442E-12</v>
      </c>
      <c r="AP67" s="152">
        <f>(SUM($K$10:$K$51)*Lifespan_distribution!AG8)</f>
        <v>6.3796485121698585E-13</v>
      </c>
      <c r="AQ67" s="152">
        <f>(SUM($K$10:$K$51)*Lifespan_distribution!AH8)</f>
        <v>4.8864680158451046E-14</v>
      </c>
    </row>
    <row r="68" spans="1:43">
      <c r="A68" s="7">
        <v>1999</v>
      </c>
      <c r="B68" s="8"/>
      <c r="C68" s="8"/>
      <c r="D68" s="8"/>
      <c r="E68" s="8"/>
      <c r="F68" s="8"/>
      <c r="G68" s="8"/>
      <c r="H68" s="8"/>
      <c r="I68" s="8"/>
      <c r="J68" s="8"/>
      <c r="K68" s="8"/>
      <c r="L68" s="152">
        <f>(SUM($L$10:$L$51)*Lifespan_distribution!B8)</f>
        <v>11315.255656474479</v>
      </c>
      <c r="M68" s="152">
        <f>(SUM($L$10:$L$51)*Lifespan_distribution!C8)</f>
        <v>20071.462976813262</v>
      </c>
      <c r="N68" s="152">
        <f>(SUM($L$10:$L$51)*Lifespan_distribution!D8)</f>
        <v>24649.685997574732</v>
      </c>
      <c r="O68" s="152">
        <f>(SUM($L$10:$L$51)*Lifespan_distribution!E8)</f>
        <v>24839.775878607783</v>
      </c>
      <c r="P68" s="152">
        <f>(SUM($L$10:$L$51)*Lifespan_distribution!F8)</f>
        <v>21662.654469268618</v>
      </c>
      <c r="Q68" s="152">
        <f>(SUM($L$10:$L$51)*Lifespan_distribution!G8)</f>
        <v>16741.846146658176</v>
      </c>
      <c r="R68" s="152">
        <f>(SUM($L$10:$L$51)*Lifespan_distribution!H8)</f>
        <v>11612.266802667889</v>
      </c>
      <c r="S68" s="152">
        <f>(SUM($L$10:$L$51)*Lifespan_distribution!I8)</f>
        <v>7283.3681631228683</v>
      </c>
      <c r="T68" s="152">
        <f>(SUM($L$10:$L$51)*Lifespan_distribution!J8)</f>
        <v>4151.1128322291734</v>
      </c>
      <c r="U68" s="152">
        <f>(SUM($L$10:$L$51)*Lifespan_distribution!K8)</f>
        <v>2157.0401181817806</v>
      </c>
      <c r="V68" s="152">
        <f>(SUM($L$10:$L$51)*Lifespan_distribution!L8)</f>
        <v>1024.3386103255577</v>
      </c>
      <c r="W68" s="152">
        <f>(SUM($L$10:$L$51)*Lifespan_distribution!M8)</f>
        <v>445.32920807212997</v>
      </c>
      <c r="X68" s="152">
        <f>(SUM($L$10:$L$51)*Lifespan_distribution!N8)</f>
        <v>177.47974855313731</v>
      </c>
      <c r="Y68" s="152">
        <f>(SUM($L$10:$L$51)*Lifespan_distribution!O8)</f>
        <v>64.907584539790861</v>
      </c>
      <c r="Z68" s="152">
        <f>(SUM($L$10:$L$51)*Lifespan_distribution!P8)</f>
        <v>21.801032986814789</v>
      </c>
      <c r="AA68" s="152">
        <f>(SUM($L$10:$L$51)*Lifespan_distribution!Q8)</f>
        <v>6.7294665398963769</v>
      </c>
      <c r="AB68" s="152">
        <f>(SUM($L$10:$L$51)*Lifespan_distribution!R8)</f>
        <v>1.9100329559670775</v>
      </c>
      <c r="AC68" s="152">
        <f>(SUM($L$10:$L$51)*Lifespan_distribution!S8)</f>
        <v>0.49871470020341707</v>
      </c>
      <c r="AD68" s="152">
        <f>(SUM($L$10:$L$51)*Lifespan_distribution!T8)</f>
        <v>0.11983327604607266</v>
      </c>
      <c r="AE68" s="152">
        <f>(SUM($L$10:$L$51)*Lifespan_distribution!U8)</f>
        <v>2.6506625081514117E-2</v>
      </c>
      <c r="AF68" s="152">
        <f>(SUM($L$10:$L$51)*Lifespan_distribution!V8)</f>
        <v>5.3988440670159395E-3</v>
      </c>
      <c r="AG68" s="152">
        <f>(SUM($L$10:$L$51)*Lifespan_distribution!W8)</f>
        <v>1.0127859345532395E-3</v>
      </c>
      <c r="AH68" s="152">
        <f>(SUM($L$10:$L$51)*Lifespan_distribution!X8)</f>
        <v>1.7502204303302687E-4</v>
      </c>
      <c r="AI68" s="152">
        <f>(SUM($L$10:$L$51)*Lifespan_distribution!Y8)</f>
        <v>2.7867789971682039E-5</v>
      </c>
      <c r="AJ68" s="152">
        <f>(SUM($L$10:$L$51)*Lifespan_distribution!Z8)</f>
        <v>4.088971760385911E-6</v>
      </c>
      <c r="AK68" s="152">
        <f>(SUM($L$10:$L$51)*Lifespan_distribution!AA8)</f>
        <v>5.5295107589411731E-7</v>
      </c>
      <c r="AL68" s="152">
        <f>(SUM($L$10:$L$51)*Lifespan_distribution!AB8)</f>
        <v>6.8924372670068338E-8</v>
      </c>
      <c r="AM68" s="152">
        <f>(SUM($L$10:$L$51)*Lifespan_distribution!AC8)</f>
        <v>7.9198914459115706E-9</v>
      </c>
      <c r="AN68" s="152">
        <f>(SUM($L$10:$L$51)*Lifespan_distribution!AD8)</f>
        <v>8.3901123574031507E-10</v>
      </c>
      <c r="AO68" s="152">
        <f>(SUM($L$10:$L$51)*Lifespan_distribution!AE8)</f>
        <v>8.1951339458075191E-11</v>
      </c>
      <c r="AP68" s="152">
        <f>(SUM($L$10:$L$51)*Lifespan_distribution!AF8)</f>
        <v>7.3810468098027992E-12</v>
      </c>
      <c r="AQ68" s="152">
        <f>(SUM($L$10:$L$51)*Lifespan_distribution!AG8)</f>
        <v>6.1303341803006612E-13</v>
      </c>
    </row>
    <row r="69" spans="1:43">
      <c r="A69" s="7">
        <v>2000</v>
      </c>
      <c r="B69" s="8"/>
      <c r="C69" s="8"/>
      <c r="D69" s="8"/>
      <c r="E69" s="8"/>
      <c r="F69" s="8"/>
      <c r="G69" s="8"/>
      <c r="H69" s="8"/>
      <c r="I69" s="8"/>
      <c r="J69" s="8"/>
      <c r="K69" s="8"/>
      <c r="L69" s="8"/>
      <c r="M69" s="152">
        <f>(SUM($M$10:$M$51)*Lifespan_distribution!B8)</f>
        <v>107344.77656295683</v>
      </c>
      <c r="N69" s="152">
        <f>(SUM($M$10:$M$51)*Lifespan_distribution!C8)</f>
        <v>190412.5522170467</v>
      </c>
      <c r="O69" s="152">
        <f>(SUM($M$10:$M$51)*Lifespan_distribution!D8)</f>
        <v>233844.91840824482</v>
      </c>
      <c r="P69" s="152">
        <f>(SUM($M$10:$M$51)*Lifespan_distribution!E8)</f>
        <v>235648.24980665612</v>
      </c>
      <c r="Q69" s="152">
        <f>(SUM($M$10:$M$51)*Lifespan_distribution!F8)</f>
        <v>205507.75646272048</v>
      </c>
      <c r="R69" s="152">
        <f>(SUM($M$10:$M$51)*Lifespan_distribution!G8)</f>
        <v>158825.3759724916</v>
      </c>
      <c r="S69" s="152">
        <f>(SUM($M$10:$M$51)*Lifespan_distribution!H8)</f>
        <v>110162.44114719416</v>
      </c>
      <c r="T69" s="152">
        <f>(SUM($M$10:$M$51)*Lifespan_distribution!I8)</f>
        <v>69095.348070975422</v>
      </c>
      <c r="U69" s="152">
        <f>(SUM($M$10:$M$51)*Lifespan_distribution!J8)</f>
        <v>39380.487104442516</v>
      </c>
      <c r="V69" s="152">
        <f>(SUM($M$10:$M$51)*Lifespan_distribution!K8)</f>
        <v>20463.257442271599</v>
      </c>
      <c r="W69" s="152">
        <f>(SUM($M$10:$M$51)*Lifespan_distribution!L8)</f>
        <v>9717.6239396137862</v>
      </c>
      <c r="X69" s="152">
        <f>(SUM($M$10:$M$51)*Lifespan_distribution!M8)</f>
        <v>4224.7180080379758</v>
      </c>
      <c r="Y69" s="152">
        <f>(SUM($M$10:$M$51)*Lifespan_distribution!N8)</f>
        <v>1683.7024748959332</v>
      </c>
      <c r="Z69" s="152">
        <f>(SUM($M$10:$M$51)*Lifespan_distribution!O8)</f>
        <v>615.76073676058309</v>
      </c>
      <c r="AA69" s="152">
        <f>(SUM($M$10:$M$51)*Lifespan_distribution!P8)</f>
        <v>206.82051611200049</v>
      </c>
      <c r="AB69" s="152">
        <f>(SUM($M$10:$M$51)*Lifespan_distribution!Q8)</f>
        <v>63.840632862743668</v>
      </c>
      <c r="AC69" s="152">
        <f>(SUM($M$10:$M$51)*Lifespan_distribution!R8)</f>
        <v>18.119967158572553</v>
      </c>
      <c r="AD69" s="152">
        <f>(SUM($M$10:$M$51)*Lifespan_distribution!S8)</f>
        <v>4.7311717637918269</v>
      </c>
      <c r="AE69" s="152">
        <f>(SUM($M$10:$M$51)*Lifespan_distribution!T8)</f>
        <v>1.1368259483039114</v>
      </c>
      <c r="AF69" s="152">
        <f>(SUM($M$10:$M$51)*Lifespan_distribution!U8)</f>
        <v>0.25146119833228159</v>
      </c>
      <c r="AG69" s="152">
        <f>(SUM($M$10:$M$51)*Lifespan_distribution!V8)</f>
        <v>5.1217376581364757E-2</v>
      </c>
      <c r="AH69" s="152">
        <f>(SUM($M$10:$M$51)*Lifespan_distribution!W8)</f>
        <v>9.6080268224886245E-3</v>
      </c>
      <c r="AI69" s="152">
        <f>(SUM($M$10:$M$51)*Lifespan_distribution!X8)</f>
        <v>1.6603868859315029E-3</v>
      </c>
      <c r="AJ69" s="152">
        <f>(SUM($M$10:$M$51)*Lifespan_distribution!Y8)</f>
        <v>2.6437420228343951E-4</v>
      </c>
      <c r="AK69" s="152">
        <f>(SUM($M$10:$M$51)*Lifespan_distribution!Z8)</f>
        <v>3.8790971526985738E-5</v>
      </c>
      <c r="AL69" s="152">
        <f>(SUM($M$10:$M$51)*Lifespan_distribution!AA8)</f>
        <v>5.2456976222306959E-6</v>
      </c>
      <c r="AM69" s="152">
        <f>(SUM($M$10:$M$51)*Lifespan_distribution!AB8)</f>
        <v>6.5386692167021489E-7</v>
      </c>
      <c r="AN69" s="152">
        <f>(SUM($M$10:$M$51)*Lifespan_distribution!AC8)</f>
        <v>7.5133872664891841E-8</v>
      </c>
      <c r="AO69" s="152">
        <f>(SUM($M$10:$M$51)*Lifespan_distribution!AD8)</f>
        <v>7.9594731545301818E-9</v>
      </c>
      <c r="AP69" s="152">
        <f>(SUM($M$10:$M$51)*Lifespan_distribution!AE8)</f>
        <v>7.7745023976798294E-10</v>
      </c>
      <c r="AQ69" s="152">
        <f>(SUM($M$10:$M$51)*Lifespan_distribution!AF8)</f>
        <v>7.002199902974803E-11</v>
      </c>
    </row>
    <row r="70" spans="1:43">
      <c r="A70" s="7">
        <v>2001</v>
      </c>
      <c r="B70" s="8"/>
      <c r="C70" s="8"/>
      <c r="D70" s="8"/>
      <c r="E70" s="8"/>
      <c r="F70" s="8"/>
      <c r="G70" s="8"/>
      <c r="H70" s="8"/>
      <c r="I70" s="8"/>
      <c r="J70" s="8"/>
      <c r="K70" s="8"/>
      <c r="L70" s="8"/>
      <c r="M70" s="8"/>
      <c r="N70" s="152">
        <f>(SUM($N$10:$N$51)*Lifespan_distribution!B8)</f>
        <v>107344.77656295683</v>
      </c>
      <c r="O70" s="152">
        <f>(SUM($N$10:$N$51)*Lifespan_distribution!C8)</f>
        <v>190412.5522170467</v>
      </c>
      <c r="P70" s="152">
        <f>(SUM($N$10:$N$51)*Lifespan_distribution!D8)</f>
        <v>233844.91840824482</v>
      </c>
      <c r="Q70" s="152">
        <f>(SUM($N$10:$N$51)*Lifespan_distribution!E8)</f>
        <v>235648.24980665612</v>
      </c>
      <c r="R70" s="152">
        <f>(SUM($N$10:$N$51)*Lifespan_distribution!F8)</f>
        <v>205507.75646272048</v>
      </c>
      <c r="S70" s="152">
        <f>(SUM($N$10:$N$51)*Lifespan_distribution!G8)</f>
        <v>158825.3759724916</v>
      </c>
      <c r="T70" s="152">
        <f>(SUM($N$10:$N$51)*Lifespan_distribution!H8)</f>
        <v>110162.44114719416</v>
      </c>
      <c r="U70" s="152">
        <f>(SUM($N$10:$N$51)*Lifespan_distribution!I8)</f>
        <v>69095.348070975422</v>
      </c>
      <c r="V70" s="152">
        <f>(SUM($N$10:$N$51)*Lifespan_distribution!J8)</f>
        <v>39380.487104442516</v>
      </c>
      <c r="W70" s="152">
        <f>(SUM($N$10:$N$51)*Lifespan_distribution!K8)</f>
        <v>20463.257442271599</v>
      </c>
      <c r="X70" s="152">
        <f>(SUM($N$10:$N$51)*Lifespan_distribution!L8)</f>
        <v>9717.6239396137862</v>
      </c>
      <c r="Y70" s="152">
        <f>(SUM($N$10:$N$51)*Lifespan_distribution!M8)</f>
        <v>4224.7180080379758</v>
      </c>
      <c r="Z70" s="152">
        <f>(SUM($N$10:$N$51)*Lifespan_distribution!N8)</f>
        <v>1683.7024748959332</v>
      </c>
      <c r="AA70" s="152">
        <f>(SUM($N$10:$N$51)*Lifespan_distribution!O8)</f>
        <v>615.76073676058309</v>
      </c>
      <c r="AB70" s="152">
        <f>(SUM($N$10:$N$51)*Lifespan_distribution!P8)</f>
        <v>206.82051611200049</v>
      </c>
      <c r="AC70" s="152">
        <f>(SUM($N$10:$N$51)*Lifespan_distribution!Q8)</f>
        <v>63.840632862743668</v>
      </c>
      <c r="AD70" s="152">
        <f>(SUM($N$10:$N$51)*Lifespan_distribution!R8)</f>
        <v>18.119967158572553</v>
      </c>
      <c r="AE70" s="152">
        <f>(SUM($N$10:$N$51)*Lifespan_distribution!S8)</f>
        <v>4.7311717637918269</v>
      </c>
      <c r="AF70" s="152">
        <f>(SUM($N$10:$N$51)*Lifespan_distribution!T8)</f>
        <v>1.1368259483039114</v>
      </c>
      <c r="AG70" s="152">
        <f>(SUM($N$10:$N$51)*Lifespan_distribution!U8)</f>
        <v>0.25146119833228159</v>
      </c>
      <c r="AH70" s="152">
        <f>(SUM($N$10:$N$51)*Lifespan_distribution!V8)</f>
        <v>5.1217376581364757E-2</v>
      </c>
      <c r="AI70" s="152">
        <f>(SUM($N$10:$N$51)*Lifespan_distribution!W8)</f>
        <v>9.6080268224886245E-3</v>
      </c>
      <c r="AJ70" s="152">
        <f>(SUM($N$10:$N$51)*Lifespan_distribution!X8)</f>
        <v>1.6603868859315029E-3</v>
      </c>
      <c r="AK70" s="152">
        <f>(SUM($N$10:$N$51)*Lifespan_distribution!Y8)</f>
        <v>2.6437420228343951E-4</v>
      </c>
      <c r="AL70" s="152">
        <f>(SUM($N$10:$N$51)*Lifespan_distribution!Z8)</f>
        <v>3.8790971526985738E-5</v>
      </c>
      <c r="AM70" s="152">
        <f>(SUM($N$10:$N$51)*Lifespan_distribution!AA8)</f>
        <v>5.2456976222306959E-6</v>
      </c>
      <c r="AN70" s="152">
        <f>(SUM($N$10:$N$51)*Lifespan_distribution!AB8)</f>
        <v>6.5386692167021489E-7</v>
      </c>
      <c r="AO70" s="152">
        <f>(SUM($N$10:$N$51)*Lifespan_distribution!AC8)</f>
        <v>7.5133872664891841E-8</v>
      </c>
      <c r="AP70" s="152">
        <f>(SUM($N$10:$N$51)*Lifespan_distribution!AD8)</f>
        <v>7.9594731545301818E-9</v>
      </c>
      <c r="AQ70" s="152">
        <f>(SUM($N$10:$N$51)*Lifespan_distribution!AE8)</f>
        <v>7.7745023976798294E-10</v>
      </c>
    </row>
    <row r="71" spans="1:43">
      <c r="A71" s="7">
        <v>2002</v>
      </c>
      <c r="B71" s="8"/>
      <c r="C71" s="8"/>
      <c r="D71" s="8"/>
      <c r="E71" s="8"/>
      <c r="F71" s="8"/>
      <c r="G71" s="8"/>
      <c r="H71" s="8"/>
      <c r="I71" s="8"/>
      <c r="J71" s="8"/>
      <c r="K71" s="8"/>
      <c r="L71" s="8"/>
      <c r="M71" s="8"/>
      <c r="N71" s="8"/>
      <c r="O71" s="152">
        <f>(SUM($O$10:$O$51)*Lifespan_distribution!B8)</f>
        <v>103925.05792797075</v>
      </c>
      <c r="P71" s="152">
        <f>(SUM($O$10:$O$51)*Lifespan_distribution!C8)</f>
        <v>184346.5155266634</v>
      </c>
      <c r="Q71" s="152">
        <f>(SUM($O$10:$O$51)*Lifespan_distribution!D8)</f>
        <v>226395.24222667053</v>
      </c>
      <c r="R71" s="152">
        <f>(SUM($O$10:$O$51)*Lifespan_distribution!E8)</f>
        <v>228141.12429046436</v>
      </c>
      <c r="S71" s="152">
        <f>(SUM($O$10:$O$51)*Lifespan_distribution!F8)</f>
        <v>198960.82677585704</v>
      </c>
      <c r="T71" s="152">
        <f>(SUM($O$10:$O$51)*Lifespan_distribution!G8)</f>
        <v>153765.62257495901</v>
      </c>
      <c r="U71" s="152">
        <f>(SUM($O$10:$O$51)*Lifespan_distribution!H8)</f>
        <v>106652.95922428316</v>
      </c>
      <c r="V71" s="152">
        <f>(SUM($O$10:$O$51)*Lifespan_distribution!I8)</f>
        <v>66894.154338455191</v>
      </c>
      <c r="W71" s="152">
        <f>(SUM($O$10:$O$51)*Lifespan_distribution!J8)</f>
        <v>38125.929687511212</v>
      </c>
      <c r="X71" s="152">
        <f>(SUM($O$10:$O$51)*Lifespan_distribution!K8)</f>
        <v>19811.352570432664</v>
      </c>
      <c r="Y71" s="152">
        <f>(SUM($O$10:$O$51)*Lifespan_distribution!L8)</f>
        <v>9408.0463268214753</v>
      </c>
      <c r="Z71" s="152">
        <f>(SUM($O$10:$O$51)*Lifespan_distribution!M8)</f>
        <v>4090.1297461566396</v>
      </c>
      <c r="AA71" s="152">
        <f>(SUM($O$10:$O$51)*Lifespan_distribution!N8)</f>
        <v>1630.0641991126963</v>
      </c>
      <c r="AB71" s="152">
        <f>(SUM($O$10:$O$51)*Lifespan_distribution!O8)</f>
        <v>596.14423995826382</v>
      </c>
      <c r="AC71" s="152">
        <f>(SUM($O$10:$O$51)*Lifespan_distribution!P8)</f>
        <v>200.23176539965596</v>
      </c>
      <c r="AD71" s="152">
        <f>(SUM($O$10:$O$51)*Lifespan_distribution!Q8)</f>
        <v>61.806840359183994</v>
      </c>
      <c r="AE71" s="152">
        <f>(SUM($O$10:$O$51)*Lifespan_distribution!R8)</f>
        <v>17.542713273087362</v>
      </c>
      <c r="AF71" s="152">
        <f>(SUM($O$10:$O$51)*Lifespan_distribution!S8)</f>
        <v>4.5804492343497918</v>
      </c>
      <c r="AG71" s="152">
        <f>(SUM($O$10:$O$51)*Lifespan_distribution!T8)</f>
        <v>1.1006097018816128</v>
      </c>
      <c r="AH71" s="152">
        <f>(SUM($O$10:$O$51)*Lifespan_distribution!U8)</f>
        <v>0.24345031439878628</v>
      </c>
      <c r="AI71" s="152">
        <f>(SUM($O$10:$O$51)*Lifespan_distribution!V8)</f>
        <v>4.9585727396947582E-2</v>
      </c>
      <c r="AJ71" s="152">
        <f>(SUM($O$10:$O$51)*Lifespan_distribution!W8)</f>
        <v>9.3019406819017988E-3</v>
      </c>
      <c r="AK71" s="152">
        <f>(SUM($O$10:$O$51)*Lifespan_distribution!X8)</f>
        <v>1.6074913827043259E-3</v>
      </c>
      <c r="AL71" s="152">
        <f>(SUM($O$10:$O$51)*Lifespan_distribution!Y8)</f>
        <v>2.5595194444187592E-4</v>
      </c>
      <c r="AM71" s="152">
        <f>(SUM($O$10:$O$51)*Lifespan_distribution!Z8)</f>
        <v>3.7555194505993508E-5</v>
      </c>
      <c r="AN71" s="152">
        <f>(SUM($O$10:$O$51)*Lifespan_distribution!AA8)</f>
        <v>5.0785836695389822E-6</v>
      </c>
      <c r="AO71" s="152">
        <f>(SUM($O$10:$O$51)*Lifespan_distribution!AB8)</f>
        <v>6.3303646332438931E-7</v>
      </c>
      <c r="AP71" s="152">
        <f>(SUM($O$10:$O$51)*Lifespan_distribution!AC8)</f>
        <v>7.2740307624304036E-8</v>
      </c>
      <c r="AQ71" s="152">
        <f>(SUM($O$10:$O$51)*Lifespan_distribution!AD8)</f>
        <v>7.7059055423673813E-9</v>
      </c>
    </row>
    <row r="72" spans="1:43">
      <c r="A72" s="7">
        <v>2003</v>
      </c>
      <c r="B72" s="8"/>
      <c r="C72" s="8"/>
      <c r="D72" s="8"/>
      <c r="E72" s="8"/>
      <c r="F72" s="8"/>
      <c r="G72" s="8"/>
      <c r="H72" s="8"/>
      <c r="I72" s="8"/>
      <c r="J72" s="8"/>
      <c r="K72" s="8"/>
      <c r="L72" s="8"/>
      <c r="M72" s="8"/>
      <c r="N72" s="8"/>
      <c r="O72" s="8"/>
      <c r="P72" s="152">
        <f>(SUM($P$10:$P$51)*Lifespan_distribution!B8)</f>
        <v>186862.09330501221</v>
      </c>
      <c r="Q72" s="152">
        <f>(SUM($P$10:$P$51)*Lifespan_distribution!C8)</f>
        <v>331463.6187999273</v>
      </c>
      <c r="R72" s="152">
        <f>(SUM($P$10:$P$51)*Lifespan_distribution!D8)</f>
        <v>407069.18735702644</v>
      </c>
      <c r="S72" s="152">
        <f>(SUM($P$10:$P$51)*Lifespan_distribution!E8)</f>
        <v>410208.36460271344</v>
      </c>
      <c r="T72" s="152">
        <f>(SUM($P$10:$P$51)*Lifespan_distribution!F8)</f>
        <v>357740.83092453389</v>
      </c>
      <c r="U72" s="152">
        <f>(SUM($P$10:$P$51)*Lifespan_distribution!G8)</f>
        <v>276477.74930873519</v>
      </c>
      <c r="V72" s="152">
        <f>(SUM($P$10:$P$51)*Lifespan_distribution!H8)</f>
        <v>191766.98685736116</v>
      </c>
      <c r="W72" s="152">
        <f>(SUM($P$10:$P$51)*Lifespan_distribution!I8)</f>
        <v>120278.80434972569</v>
      </c>
      <c r="X72" s="152">
        <f>(SUM($P$10:$P$51)*Lifespan_distribution!J8)</f>
        <v>68552.196868110666</v>
      </c>
      <c r="Y72" s="152">
        <f>(SUM($P$10:$P$51)*Lifespan_distribution!K8)</f>
        <v>35621.734414432452</v>
      </c>
      <c r="Z72" s="152">
        <f>(SUM($P$10:$P$51)*Lifespan_distribution!L8)</f>
        <v>16916.105370456917</v>
      </c>
      <c r="AA72" s="152">
        <f>(SUM($P$10:$P$51)*Lifespan_distribution!M8)</f>
        <v>7354.243735766292</v>
      </c>
      <c r="AB72" s="152">
        <f>(SUM($P$10:$P$51)*Lifespan_distribution!N8)</f>
        <v>2930.9313320649717</v>
      </c>
      <c r="AC72" s="152">
        <f>(SUM($P$10:$P$51)*Lifespan_distribution!O8)</f>
        <v>1071.8951022142753</v>
      </c>
      <c r="AD72" s="152">
        <f>(SUM($P$10:$P$51)*Lifespan_distribution!P8)</f>
        <v>360.02603774991627</v>
      </c>
      <c r="AE72" s="152">
        <f>(SUM($P$10:$P$51)*Lifespan_distribution!Q8)</f>
        <v>111.13157693008513</v>
      </c>
      <c r="AF72" s="152">
        <f>(SUM($P$10:$P$51)*Lifespan_distribution!R8)</f>
        <v>31.542615321231942</v>
      </c>
      <c r="AG72" s="152">
        <f>(SUM($P$10:$P$51)*Lifespan_distribution!S8)</f>
        <v>8.2358610066993236</v>
      </c>
      <c r="AH72" s="152">
        <f>(SUM($P$10:$P$51)*Lifespan_distribution!T8)</f>
        <v>1.9789474926051591</v>
      </c>
      <c r="AI72" s="152">
        <f>(SUM($P$10:$P$51)*Lifespan_distribution!U8)</f>
        <v>0.43773500127226572</v>
      </c>
      <c r="AJ72" s="152">
        <f>(SUM($P$10:$P$51)*Lifespan_distribution!V8)</f>
        <v>8.915744676194709E-2</v>
      </c>
      <c r="AK72" s="152">
        <f>(SUM($P$10:$P$51)*Lifespan_distribution!W8)</f>
        <v>1.6725322480204297E-2</v>
      </c>
      <c r="AL72" s="152">
        <f>(SUM($P$10:$P$51)*Lifespan_distribution!X8)</f>
        <v>2.8903443570855473E-3</v>
      </c>
      <c r="AM72" s="152">
        <f>(SUM($P$10:$P$51)*Lifespan_distribution!Y8)</f>
        <v>4.6021351421373231E-4</v>
      </c>
      <c r="AN72" s="152">
        <f>(SUM($P$10:$P$51)*Lifespan_distribution!Z8)</f>
        <v>6.7525988436116025E-5</v>
      </c>
      <c r="AO72" s="152">
        <f>(SUM($P$10:$P$51)*Lifespan_distribution!AA8)</f>
        <v>9.1315299162252272E-6</v>
      </c>
      <c r="AP72" s="152">
        <f>(SUM($P$10:$P$51)*Lifespan_distribution!AB8)</f>
        <v>1.1382290376704219E-6</v>
      </c>
      <c r="AQ72" s="152">
        <f>(SUM($P$10:$P$51)*Lifespan_distribution!AC8)</f>
        <v>1.3079046017707041E-7</v>
      </c>
    </row>
    <row r="73" spans="1:43">
      <c r="A73" s="7">
        <v>2004</v>
      </c>
      <c r="B73" s="8"/>
      <c r="C73" s="8"/>
      <c r="D73" s="8"/>
      <c r="E73" s="8"/>
      <c r="F73" s="8"/>
      <c r="G73" s="8"/>
      <c r="H73" s="8"/>
      <c r="I73" s="8"/>
      <c r="J73" s="8"/>
      <c r="K73" s="8"/>
      <c r="L73" s="8"/>
      <c r="M73" s="8"/>
      <c r="N73" s="8"/>
      <c r="O73" s="8"/>
      <c r="P73" s="8"/>
      <c r="Q73" s="152">
        <f>(SUM($Q$9:$Q$51)*Lifespan_distribution!B8)</f>
        <v>233658.15000205502</v>
      </c>
      <c r="R73" s="152">
        <f>(SUM($Q$9:$Q$51)*Lifespan_distribution!C8)</f>
        <v>414472.37688469142</v>
      </c>
      <c r="S73" s="152">
        <f>(SUM($Q$9:$Q$51)*Lifespan_distribution!D8)</f>
        <v>509011.92188523686</v>
      </c>
      <c r="T73" s="152">
        <f>(SUM($Q$9:$Q$51)*Lifespan_distribution!E8)</f>
        <v>512937.246357325</v>
      </c>
      <c r="U73" s="152">
        <f>(SUM($Q$9:$Q$51)*Lifespan_distribution!F8)</f>
        <v>447330.21692946227</v>
      </c>
      <c r="V73" s="152">
        <f>(SUM($Q$9:$Q$51)*Lifespan_distribution!G8)</f>
        <v>345716.34234431543</v>
      </c>
      <c r="W73" s="152">
        <f>(SUM($Q$9:$Q$51)*Lifespan_distribution!H8)</f>
        <v>239791.38084159265</v>
      </c>
      <c r="X73" s="152">
        <f>(SUM($Q$9:$Q$51)*Lifespan_distribution!I8)</f>
        <v>150400.34290390878</v>
      </c>
      <c r="Y73" s="152">
        <f>(SUM($Q$9:$Q$51)*Lifespan_distribution!J8)</f>
        <v>85719.790544323099</v>
      </c>
      <c r="Z73" s="152">
        <f>(SUM($Q$9:$Q$51)*Lifespan_distribution!K8)</f>
        <v>44542.5201865571</v>
      </c>
      <c r="AA73" s="152">
        <f>(SUM($Q$9:$Q$51)*Lifespan_distribution!L8)</f>
        <v>21152.422175047795</v>
      </c>
      <c r="AB73" s="152">
        <f>(SUM($Q$9:$Q$51)*Lifespan_distribution!M8)</f>
        <v>9195.9741837980455</v>
      </c>
      <c r="AC73" s="152">
        <f>(SUM($Q$9:$Q$51)*Lifespan_distribution!N8)</f>
        <v>3664.9273307428516</v>
      </c>
      <c r="AD73" s="152">
        <f>(SUM($Q$9:$Q$51)*Lifespan_distribution!O8)</f>
        <v>1340.330840513672</v>
      </c>
      <c r="AE73" s="152">
        <f>(SUM($Q$9:$Q$51)*Lifespan_distribution!P8)</f>
        <v>450.18771033407347</v>
      </c>
      <c r="AF73" s="152">
        <f>(SUM($Q$9:$Q$51)*Lifespan_distribution!Q8)</f>
        <v>138.96236637951779</v>
      </c>
      <c r="AG73" s="152">
        <f>(SUM($Q$9:$Q$51)*Lifespan_distribution!R8)</f>
        <v>39.441863311224289</v>
      </c>
      <c r="AH73" s="152">
        <f>(SUM($Q$9:$Q$51)*Lifespan_distribution!S8)</f>
        <v>10.298375729732921</v>
      </c>
      <c r="AI73" s="152">
        <f>(SUM($Q$9:$Q$51)*Lifespan_distribution!T8)</f>
        <v>2.4745372477368259</v>
      </c>
      <c r="AJ73" s="152">
        <f>(SUM($Q$9:$Q$51)*Lifespan_distribution!U8)</f>
        <v>0.54735740555723156</v>
      </c>
      <c r="AK73" s="152">
        <f>(SUM($Q$9:$Q$51)*Lifespan_distribution!V8)</f>
        <v>0.11148523331213522</v>
      </c>
      <c r="AL73" s="152">
        <f>(SUM($Q$9:$Q$51)*Lifespan_distribution!W8)</f>
        <v>2.0913861339085692E-2</v>
      </c>
      <c r="AM73" s="152">
        <f>(SUM($Q$9:$Q$51)*Lifespan_distribution!X8)</f>
        <v>3.6141761199427439E-3</v>
      </c>
      <c r="AN73" s="152">
        <f>(SUM($Q$9:$Q$51)*Lifespan_distribution!Y8)</f>
        <v>5.754652344689365E-4</v>
      </c>
      <c r="AO73" s="152">
        <f>(SUM($Q$9:$Q$51)*Lifespan_distribution!Z8)</f>
        <v>8.4436587731514067E-5</v>
      </c>
      <c r="AP73" s="152">
        <f>(SUM($Q$9:$Q$51)*Lifespan_distribution!AA8)</f>
        <v>1.1418347879849937E-5</v>
      </c>
      <c r="AQ73" s="152">
        <f>(SUM($Q$9:$Q$51)*Lifespan_distribution!AB8)</f>
        <v>1.4232768482721283E-6</v>
      </c>
    </row>
    <row r="74" spans="1:43">
      <c r="A74" s="7">
        <v>2005</v>
      </c>
      <c r="B74" s="8"/>
      <c r="C74" s="8"/>
      <c r="D74" s="8"/>
      <c r="E74" s="8"/>
      <c r="F74" s="8"/>
      <c r="G74" s="8"/>
      <c r="H74" s="8"/>
      <c r="I74" s="8"/>
      <c r="J74" s="8"/>
      <c r="K74" s="8"/>
      <c r="L74" s="8"/>
      <c r="M74" s="8"/>
      <c r="N74" s="8"/>
      <c r="O74" s="8"/>
      <c r="P74" s="8"/>
      <c r="Q74" s="8"/>
      <c r="R74" s="152">
        <f>(SUM($R$10:$R$51)*Lifespan_distribution!B8)</f>
        <v>385320.06964588654</v>
      </c>
      <c r="S74" s="152">
        <f>(SUM($R$10:$R$51)*Lifespan_distribution!C8)</f>
        <v>683496.48889243032</v>
      </c>
      <c r="T74" s="152">
        <f>(SUM($R$10:$R$51)*Lifespan_distribution!D8)</f>
        <v>839399.39261558407</v>
      </c>
      <c r="U74" s="152">
        <f>(SUM($R$10:$R$51)*Lifespan_distribution!E8)</f>
        <v>845872.55136889266</v>
      </c>
      <c r="V74" s="152">
        <f>(SUM($R$10:$R$51)*Lifespan_distribution!F8)</f>
        <v>737681.56745422317</v>
      </c>
      <c r="W74" s="152">
        <f>(SUM($R$10:$R$51)*Lifespan_distribution!G8)</f>
        <v>570112.55592266389</v>
      </c>
      <c r="X74" s="152">
        <f>(SUM($R$10:$R$51)*Lifespan_distribution!H8)</f>
        <v>395434.23401046853</v>
      </c>
      <c r="Y74" s="152">
        <f>(SUM($R$10:$R$51)*Lifespan_distribution!I8)</f>
        <v>248021.6102112837</v>
      </c>
      <c r="Z74" s="152">
        <f>(SUM($R$10:$R$51)*Lifespan_distribution!J8)</f>
        <v>141358.45748277512</v>
      </c>
      <c r="AA74" s="152">
        <f>(SUM($R$10:$R$51)*Lifespan_distribution!K8)</f>
        <v>73454.005265112894</v>
      </c>
      <c r="AB74" s="152">
        <f>(SUM($R$10:$R$51)*Lifespan_distribution!L8)</f>
        <v>34881.953767060673</v>
      </c>
      <c r="AC74" s="152">
        <f>(SUM($R$10:$R$51)*Lifespan_distribution!M8)</f>
        <v>15164.861199712799</v>
      </c>
      <c r="AD74" s="152">
        <f>(SUM($R$10:$R$51)*Lifespan_distribution!N8)</f>
        <v>6043.7440522255638</v>
      </c>
      <c r="AE74" s="152">
        <f>(SUM($R$10:$R$51)*Lifespan_distribution!O8)</f>
        <v>2210.307548915865</v>
      </c>
      <c r="AF74" s="152">
        <f>(SUM($R$10:$R$51)*Lifespan_distribution!P8)</f>
        <v>742.39379152031188</v>
      </c>
      <c r="AG74" s="152">
        <f>(SUM($R$10:$R$51)*Lifespan_distribution!Q8)</f>
        <v>229.1595165460399</v>
      </c>
      <c r="AH74" s="152">
        <f>(SUM($R$10:$R$51)*Lifespan_distribution!R8)</f>
        <v>65.042633941554428</v>
      </c>
      <c r="AI74" s="152">
        <f>(SUM($R$10:$R$51)*Lifespan_distribution!S8)</f>
        <v>16.982805236561603</v>
      </c>
      <c r="AJ74" s="152">
        <f>(SUM($R$10:$R$51)*Lifespan_distribution!T8)</f>
        <v>4.0807002222302469</v>
      </c>
      <c r="AK74" s="152">
        <f>(SUM($R$10:$R$51)*Lifespan_distribution!U8)</f>
        <v>0.90263401310268554</v>
      </c>
      <c r="AL74" s="152">
        <f>(SUM($R$10:$R$51)*Lifespan_distribution!V8)</f>
        <v>0.18384763323659817</v>
      </c>
      <c r="AM74" s="152">
        <f>(SUM($R$10:$R$51)*Lifespan_distribution!W8)</f>
        <v>3.4488548795195195E-2</v>
      </c>
      <c r="AN74" s="152">
        <f>(SUM($R$10:$R$51)*Lifespan_distribution!X8)</f>
        <v>5.9600514436863854E-3</v>
      </c>
      <c r="AO74" s="152">
        <f>(SUM($R$10:$R$51)*Lifespan_distribution!Y8)</f>
        <v>9.4898596185241917E-4</v>
      </c>
      <c r="AP74" s="152">
        <f>(SUM($R$10:$R$51)*Lifespan_distribution!Z8)</f>
        <v>1.3924235839871994E-4</v>
      </c>
      <c r="AQ74" s="152">
        <f>(SUM($R$10:$R$51)*Lifespan_distribution!AA8)</f>
        <v>1.8829724536747563E-5</v>
      </c>
    </row>
    <row r="75" spans="1:43">
      <c r="A75" s="7">
        <v>2006</v>
      </c>
      <c r="B75" s="8"/>
      <c r="C75" s="8"/>
      <c r="D75" s="8"/>
      <c r="E75" s="8"/>
      <c r="F75" s="8"/>
      <c r="G75" s="8"/>
      <c r="H75" s="8"/>
      <c r="I75" s="8"/>
      <c r="J75" s="8"/>
      <c r="K75" s="8"/>
      <c r="L75" s="8"/>
      <c r="M75" s="8"/>
      <c r="N75" s="8"/>
      <c r="O75" s="8"/>
      <c r="P75" s="8"/>
      <c r="Q75" s="8"/>
      <c r="R75" s="8"/>
      <c r="S75" s="152">
        <f>(SUM($S$10:$S$51)*Lifespan_distribution!B8)</f>
        <v>458633.53054775781</v>
      </c>
      <c r="T75" s="152">
        <f>(SUM($S$10:$S$51)*Lifespan_distribution!C8)</f>
        <v>813542.90241309814</v>
      </c>
      <c r="U75" s="152">
        <f>(SUM($S$10:$S$51)*Lifespan_distribution!D8)</f>
        <v>999108.88973088458</v>
      </c>
      <c r="V75" s="152">
        <f>(SUM($S$10:$S$51)*Lifespan_distribution!E8)</f>
        <v>1006813.6730699782</v>
      </c>
      <c r="W75" s="152">
        <f>(SUM($S$10:$S$51)*Lifespan_distribution!F8)</f>
        <v>878037.58058192825</v>
      </c>
      <c r="X75" s="152">
        <f>(SUM($S$10:$S$51)*Lifespan_distribution!G8)</f>
        <v>678585.81716938259</v>
      </c>
      <c r="Y75" s="152">
        <f>(SUM($S$10:$S$51)*Lifespan_distribution!H8)</f>
        <v>470672.08051306731</v>
      </c>
      <c r="Z75" s="152">
        <f>(SUM($S$10:$S$51)*Lifespan_distribution!I8)</f>
        <v>295211.78808017791</v>
      </c>
      <c r="AA75" s="152">
        <f>(SUM($S$10:$S$51)*Lifespan_distribution!J8)</f>
        <v>168254.22171155358</v>
      </c>
      <c r="AB75" s="152">
        <f>(SUM($S$10:$S$51)*Lifespan_distribution!K8)</f>
        <v>87429.834107972623</v>
      </c>
      <c r="AC75" s="152">
        <f>(SUM($S$10:$S$51)*Lifespan_distribution!L8)</f>
        <v>41518.81739067749</v>
      </c>
      <c r="AD75" s="152">
        <f>(SUM($S$10:$S$51)*Lifespan_distribution!M8)</f>
        <v>18050.224683813678</v>
      </c>
      <c r="AE75" s="152">
        <f>(SUM($S$10:$S$51)*Lifespan_distribution!N8)</f>
        <v>7193.6654505087072</v>
      </c>
      <c r="AF75" s="152">
        <f>(SUM($S$10:$S$51)*Lifespan_distribution!O8)</f>
        <v>2630.8547999777566</v>
      </c>
      <c r="AG75" s="152">
        <f>(SUM($S$10:$S$51)*Lifespan_distribution!P8)</f>
        <v>883.6463825375298</v>
      </c>
      <c r="AH75" s="152">
        <f>(SUM($S$10:$S$51)*Lifespan_distribution!Q8)</f>
        <v>272.76087183498095</v>
      </c>
      <c r="AI75" s="152">
        <f>(SUM($S$10:$S$51)*Lifespan_distribution!R8)</f>
        <v>77.418061478488028</v>
      </c>
      <c r="AJ75" s="152">
        <f>(SUM($S$10:$S$51)*Lifespan_distribution!S8)</f>
        <v>20.214062380418618</v>
      </c>
      <c r="AK75" s="152">
        <f>(SUM($S$10:$S$51)*Lifespan_distribution!T8)</f>
        <v>4.8571203460760541</v>
      </c>
      <c r="AL75" s="152">
        <f>(SUM($S$10:$S$51)*Lifespan_distribution!U8)</f>
        <v>1.0743749335512847</v>
      </c>
      <c r="AM75" s="152">
        <f>(SUM($S$10:$S$51)*Lifespan_distribution!V8)</f>
        <v>0.21882765979887875</v>
      </c>
      <c r="AN75" s="152">
        <f>(SUM($S$10:$S$51)*Lifespan_distribution!W8)</f>
        <v>4.105056067270399E-2</v>
      </c>
      <c r="AO75" s="152">
        <f>(SUM($S$10:$S$51)*Lifespan_distribution!X8)</f>
        <v>7.0940489509831294E-3</v>
      </c>
      <c r="AP75" s="152">
        <f>(SUM($S$10:$S$51)*Lifespan_distribution!Y8)</f>
        <v>1.1295461005304559E-3</v>
      </c>
      <c r="AQ75" s="152">
        <f>(SUM($S$10:$S$51)*Lifespan_distribution!Z8)</f>
        <v>1.6573550008150452E-4</v>
      </c>
    </row>
    <row r="76" spans="1:43">
      <c r="A76" s="7">
        <v>2007</v>
      </c>
      <c r="B76" s="8"/>
      <c r="C76" s="8"/>
      <c r="D76" s="8"/>
      <c r="E76" s="8"/>
      <c r="F76" s="8"/>
      <c r="G76" s="8"/>
      <c r="H76" s="8"/>
      <c r="I76" s="8"/>
      <c r="J76" s="8"/>
      <c r="K76" s="8"/>
      <c r="L76" s="8"/>
      <c r="M76" s="8"/>
      <c r="N76" s="8"/>
      <c r="O76" s="8"/>
      <c r="P76" s="8"/>
      <c r="Q76" s="8"/>
      <c r="R76" s="8"/>
      <c r="S76" s="8"/>
      <c r="T76" s="152">
        <f>(SUM($T$10:$T$51)*Lifespan_distribution!B8)</f>
        <v>430075.56330048008</v>
      </c>
      <c r="U76" s="152">
        <f>(SUM($T$10:$T$51)*Lifespan_distribution!C8)</f>
        <v>762885.61284767848</v>
      </c>
      <c r="V76" s="152">
        <f>(SUM($T$10:$T$51)*Lifespan_distribution!D8)</f>
        <v>936896.86847870646</v>
      </c>
      <c r="W76" s="152">
        <f>(SUM($T$10:$T$51)*Lifespan_distribution!E8)</f>
        <v>944121.89415598579</v>
      </c>
      <c r="X76" s="152">
        <f>(SUM($T$10:$T$51)*Lifespan_distribution!F8)</f>
        <v>823364.36809746374</v>
      </c>
      <c r="Y76" s="152">
        <f>(SUM($T$10:$T$51)*Lifespan_distribution!G8)</f>
        <v>636331.96905224747</v>
      </c>
      <c r="Z76" s="152">
        <f>(SUM($T$10:$T$51)*Lifespan_distribution!H8)</f>
        <v>441364.50275387737</v>
      </c>
      <c r="AA76" s="152">
        <f>(SUM($T$10:$T$51)*Lifespan_distribution!I8)</f>
        <v>276829.685565922</v>
      </c>
      <c r="AB76" s="152">
        <f>(SUM($T$10:$T$51)*Lifespan_distribution!J8)</f>
        <v>157777.45053628425</v>
      </c>
      <c r="AC76" s="152">
        <f>(SUM($T$10:$T$51)*Lifespan_distribution!K8)</f>
        <v>81985.796172263057</v>
      </c>
      <c r="AD76" s="152">
        <f>(SUM($T$10:$T$51)*Lifespan_distribution!L8)</f>
        <v>38933.544077205253</v>
      </c>
      <c r="AE76" s="152">
        <f>(SUM($T$10:$T$51)*Lifespan_distribution!M8)</f>
        <v>16926.282165457669</v>
      </c>
      <c r="AF76" s="152">
        <f>(SUM($T$10:$T$51)*Lifespan_distribution!N8)</f>
        <v>6745.7338261502719</v>
      </c>
      <c r="AG76" s="152">
        <f>(SUM($T$10:$T$51)*Lifespan_distribution!O8)</f>
        <v>2467.0380264409932</v>
      </c>
      <c r="AH76" s="152">
        <f>(SUM($T$10:$T$51)*Lifespan_distribution!P8)</f>
        <v>828.62392392979734</v>
      </c>
      <c r="AI76" s="152">
        <f>(SUM($T$10:$T$51)*Lifespan_distribution!Q8)</f>
        <v>255.77673193814633</v>
      </c>
      <c r="AJ76" s="152">
        <f>(SUM($T$10:$T$51)*Lifespan_distribution!R8)</f>
        <v>72.597431679768647</v>
      </c>
      <c r="AK76" s="152">
        <f>(SUM($T$10:$T$51)*Lifespan_distribution!S8)</f>
        <v>18.955383079965003</v>
      </c>
      <c r="AL76" s="152">
        <f>(SUM($T$10:$T$51)*Lifespan_distribution!T8)</f>
        <v>4.5546795637946937</v>
      </c>
      <c r="AM76" s="152">
        <f>(SUM($T$10:$T$51)*Lifespan_distribution!U8)</f>
        <v>1.0074762832781363</v>
      </c>
      <c r="AN76" s="152">
        <f>(SUM($T$10:$T$51)*Lifespan_distribution!V8)</f>
        <v>0.20520180663923046</v>
      </c>
      <c r="AO76" s="152">
        <f>(SUM($T$10:$T$51)*Lifespan_distribution!W8)</f>
        <v>3.8494444538383556E-2</v>
      </c>
      <c r="AP76" s="152">
        <f>(SUM($T$10:$T$51)*Lifespan_distribution!X8)</f>
        <v>6.6523201978524963E-3</v>
      </c>
      <c r="AQ76" s="152">
        <f>(SUM($T$10:$T$51)*Lifespan_distribution!Y8)</f>
        <v>1.0592120791502201E-3</v>
      </c>
    </row>
    <row r="77" spans="1:43">
      <c r="A77" s="7">
        <v>2008</v>
      </c>
      <c r="B77" s="8"/>
      <c r="C77" s="8"/>
      <c r="D77" s="8"/>
      <c r="E77" s="8"/>
      <c r="F77" s="8"/>
      <c r="G77" s="8"/>
      <c r="H77" s="8"/>
      <c r="I77" s="8"/>
      <c r="J77" s="8"/>
      <c r="K77" s="8"/>
      <c r="L77" s="8"/>
      <c r="M77" s="8"/>
      <c r="N77" s="8"/>
      <c r="O77" s="8"/>
      <c r="P77" s="8"/>
      <c r="Q77" s="8"/>
      <c r="R77" s="8"/>
      <c r="S77" s="8"/>
      <c r="T77" s="8"/>
      <c r="U77" s="152">
        <f>(SUM($U$10:$U$51)*Lifespan_distribution!B8)</f>
        <v>676664.86306935351</v>
      </c>
      <c r="V77" s="152">
        <f>(SUM($U$10:$U$51)*Lifespan_distribution!C8)</f>
        <v>1200295.791729253</v>
      </c>
      <c r="W77" s="152">
        <f>(SUM($U$10:$U$51)*Lifespan_distribution!D8)</f>
        <v>1474078.616218236</v>
      </c>
      <c r="X77" s="152">
        <f>(SUM($U$10:$U$51)*Lifespan_distribution!E8)</f>
        <v>1485446.2023537289</v>
      </c>
      <c r="Y77" s="152">
        <f>(SUM($U$10:$U$51)*Lifespan_distribution!F8)</f>
        <v>1295450.8112928935</v>
      </c>
      <c r="Z77" s="152">
        <f>(SUM($U$10:$U$51)*Lifespan_distribution!G8)</f>
        <v>1001181.0050331927</v>
      </c>
      <c r="AA77" s="152">
        <f>(SUM($U$10:$U$51)*Lifespan_distribution!H8)</f>
        <v>694426.45968463086</v>
      </c>
      <c r="AB77" s="152">
        <f>(SUM($U$10:$U$51)*Lifespan_distribution!I8)</f>
        <v>435553.51027029089</v>
      </c>
      <c r="AC77" s="152">
        <f>(SUM($U$10:$U$51)*Lifespan_distribution!J8)</f>
        <v>248241.16056083606</v>
      </c>
      <c r="AD77" s="152">
        <f>(SUM($U$10:$U$51)*Lifespan_distribution!K8)</f>
        <v>128993.39621808822</v>
      </c>
      <c r="AE77" s="152">
        <f>(SUM($U$10:$U$51)*Lifespan_distribution!L8)</f>
        <v>61256.587260226057</v>
      </c>
      <c r="AF77" s="152">
        <f>(SUM($U$10:$U$51)*Lifespan_distribution!M8)</f>
        <v>26631.181543696577</v>
      </c>
      <c r="AG77" s="152">
        <f>(SUM($U$10:$U$51)*Lifespan_distribution!N8)</f>
        <v>10613.486199366176</v>
      </c>
      <c r="AH77" s="152">
        <f>(SUM($U$10:$U$51)*Lifespan_distribution!O8)</f>
        <v>3881.5456882451508</v>
      </c>
      <c r="AI77" s="152">
        <f>(SUM($U$10:$U$51)*Lifespan_distribution!P8)</f>
        <v>1303.7260004242628</v>
      </c>
      <c r="AJ77" s="152">
        <f>(SUM($U$10:$U$51)*Lifespan_distribution!Q8)</f>
        <v>402.42957764222109</v>
      </c>
      <c r="AK77" s="152">
        <f>(SUM($U$10:$U$51)*Lifespan_distribution!R8)</f>
        <v>114.22209341490984</v>
      </c>
      <c r="AL77" s="152">
        <f>(SUM($U$10:$U$51)*Lifespan_distribution!S8)</f>
        <v>29.823693301240262</v>
      </c>
      <c r="AM77" s="152">
        <f>(SUM($U$10:$U$51)*Lifespan_distribution!T8)</f>
        <v>7.1661630800600262</v>
      </c>
      <c r="AN77" s="152">
        <f>(SUM($U$10:$U$51)*Lifespan_distribution!U8)</f>
        <v>1.5851256370818787</v>
      </c>
      <c r="AO77" s="152">
        <f>(SUM($U$10:$U$51)*Lifespan_distribution!V8)</f>
        <v>0.32285687502339389</v>
      </c>
      <c r="AP77" s="152">
        <f>(SUM($U$10:$U$51)*Lifespan_distribution!W8)</f>
        <v>6.0565724410380738E-2</v>
      </c>
      <c r="AQ77" s="152">
        <f>(SUM($U$10:$U$51)*Lifespan_distribution!X8)</f>
        <v>1.0466512677978813E-2</v>
      </c>
    </row>
    <row r="78" spans="1:43">
      <c r="A78" s="7">
        <v>2009</v>
      </c>
      <c r="B78" s="8"/>
      <c r="C78" s="8"/>
      <c r="D78" s="8"/>
      <c r="E78" s="8"/>
      <c r="F78" s="8"/>
      <c r="G78" s="8"/>
      <c r="H78" s="8"/>
      <c r="I78" s="8"/>
      <c r="J78" s="8"/>
      <c r="K78" s="8"/>
      <c r="L78" s="8"/>
      <c r="M78" s="8"/>
      <c r="N78" s="8"/>
      <c r="O78" s="8"/>
      <c r="P78" s="8"/>
      <c r="Q78" s="8"/>
      <c r="R78" s="8"/>
      <c r="S78" s="8"/>
      <c r="T78" s="8"/>
      <c r="U78" s="8"/>
      <c r="V78" s="152">
        <f>(SUM($V$10:$V$51)*Lifespan_distribution!B8)</f>
        <v>644001.86529593111</v>
      </c>
      <c r="W78" s="152">
        <f>(SUM($V$10:$V$51)*Lifespan_distribution!C8)</f>
        <v>1142356.8312298623</v>
      </c>
      <c r="X78" s="152">
        <f>(SUM($V$10:$V$51)*Lifespan_distribution!D8)</f>
        <v>1402924.0030749035</v>
      </c>
      <c r="Y78" s="152">
        <f>(SUM($V$10:$V$51)*Lifespan_distribution!E8)</f>
        <v>1413742.8693626588</v>
      </c>
      <c r="Z78" s="152">
        <f>(SUM($V$10:$V$51)*Lifespan_distribution!F8)</f>
        <v>1232918.6638825717</v>
      </c>
      <c r="AA78" s="152">
        <f>(SUM($V$10:$V$51)*Lifespan_distribution!G8)</f>
        <v>952853.42852824822</v>
      </c>
      <c r="AB78" s="152">
        <f>(SUM($V$10:$V$51)*Lifespan_distribution!H8)</f>
        <v>660906.09954120789</v>
      </c>
      <c r="AC78" s="152">
        <f>(SUM($V$10:$V$51)*Lifespan_distribution!I8)</f>
        <v>414529.09462140757</v>
      </c>
      <c r="AD78" s="152">
        <f>(SUM($V$10:$V$51)*Lifespan_distribution!J8)</f>
        <v>236258.41856076958</v>
      </c>
      <c r="AE78" s="152">
        <f>(SUM($V$10:$V$51)*Lifespan_distribution!K8)</f>
        <v>122766.81162147416</v>
      </c>
      <c r="AF78" s="152">
        <f>(SUM($V$10:$V$51)*Lifespan_distribution!L8)</f>
        <v>58299.696955308376</v>
      </c>
      <c r="AG78" s="152">
        <f>(SUM($V$10:$V$51)*Lifespan_distribution!M8)</f>
        <v>25345.679264887967</v>
      </c>
      <c r="AH78" s="152">
        <f>(SUM($V$10:$V$51)*Lifespan_distribution!N8)</f>
        <v>10101.167184417391</v>
      </c>
      <c r="AI78" s="152">
        <f>(SUM($V$10:$V$51)*Lifespan_distribution!O8)</f>
        <v>3694.1812703596102</v>
      </c>
      <c r="AJ78" s="152">
        <f>(SUM($V$10:$V$51)*Lifespan_distribution!P8)</f>
        <v>1240.7944049283014</v>
      </c>
      <c r="AK78" s="152">
        <f>(SUM($V$10:$V$51)*Lifespan_distribution!Q8)</f>
        <v>383.0040730595486</v>
      </c>
      <c r="AL78" s="152">
        <f>(SUM($V$10:$V$51)*Lifespan_distribution!R8)</f>
        <v>108.7085280053454</v>
      </c>
      <c r="AM78" s="152">
        <f>(SUM($V$10:$V$51)*Lifespan_distribution!S8)</f>
        <v>28.384086664248677</v>
      </c>
      <c r="AN78" s="152">
        <f>(SUM($V$10:$V$51)*Lifespan_distribution!T8)</f>
        <v>6.8202483126428923</v>
      </c>
      <c r="AO78" s="152">
        <f>(SUM($V$10:$V$51)*Lifespan_distribution!U8)</f>
        <v>1.5086107210867599</v>
      </c>
      <c r="AP78" s="152">
        <f>(SUM($V$10:$V$51)*Lifespan_distribution!V8)</f>
        <v>0.30727239005074597</v>
      </c>
      <c r="AQ78" s="152">
        <f>(SUM($V$10:$V$51)*Lifespan_distribution!W8)</f>
        <v>5.7642182448132843E-2</v>
      </c>
    </row>
    <row r="79" spans="1:43">
      <c r="A79" s="7">
        <v>2010</v>
      </c>
      <c r="B79" s="8"/>
      <c r="C79" s="8"/>
      <c r="D79" s="8"/>
      <c r="E79" s="8"/>
      <c r="F79" s="8"/>
      <c r="G79" s="8"/>
      <c r="H79" s="8"/>
      <c r="I79" s="8"/>
      <c r="J79" s="8"/>
      <c r="K79" s="8"/>
      <c r="L79" s="8"/>
      <c r="M79" s="8"/>
      <c r="N79" s="8"/>
      <c r="O79" s="8"/>
      <c r="P79" s="8"/>
      <c r="Q79" s="8"/>
      <c r="R79" s="8"/>
      <c r="S79" s="8"/>
      <c r="T79" s="8"/>
      <c r="U79" s="8"/>
      <c r="V79" s="8"/>
      <c r="W79" s="152">
        <f>(SUM($W$9:$W$51)*Lifespan_distribution!B8)</f>
        <v>751314.89737581834</v>
      </c>
      <c r="X79" s="152">
        <f>(SUM($W$9:$W$51)*Lifespan_distribution!C8)</f>
        <v>1332713.0737853341</v>
      </c>
      <c r="Y79" s="152">
        <f>(SUM($W$9:$W$51)*Lifespan_distribution!D8)</f>
        <v>1636699.7678057083</v>
      </c>
      <c r="Z79" s="152">
        <f>(SUM($W$9:$W$51)*Lifespan_distribution!E8)</f>
        <v>1649321.4322025536</v>
      </c>
      <c r="AA79" s="152">
        <f>(SUM($W$9:$W$51)*Lifespan_distribution!F8)</f>
        <v>1438365.6466616108</v>
      </c>
      <c r="AB79" s="152">
        <f>(SUM($W$9:$W$51)*Lifespan_distribution!G8)</f>
        <v>1111631.8359418586</v>
      </c>
      <c r="AC79" s="152">
        <f>(SUM($W$9:$W$51)*Lifespan_distribution!H8)</f>
        <v>771035.9629528115</v>
      </c>
      <c r="AD79" s="152">
        <f>(SUM($W$9:$W$51)*Lifespan_distribution!I8)</f>
        <v>483604.00950338901</v>
      </c>
      <c r="AE79" s="152">
        <f>(SUM($W$9:$W$51)*Lifespan_distribution!J8)</f>
        <v>275627.25988936546</v>
      </c>
      <c r="AF79" s="152">
        <f>(SUM($W$9:$W$51)*Lifespan_distribution!K8)</f>
        <v>143224.01757665692</v>
      </c>
      <c r="AG79" s="152">
        <f>(SUM($W$9:$W$51)*Lifespan_distribution!L8)</f>
        <v>68014.44715519766</v>
      </c>
      <c r="AH79" s="152">
        <f>(SUM($W$9:$W$51)*Lifespan_distribution!M8)</f>
        <v>29569.147920199393</v>
      </c>
      <c r="AI79" s="152">
        <f>(SUM($W$9:$W$51)*Lifespan_distribution!N8)</f>
        <v>11784.371747198547</v>
      </c>
      <c r="AJ79" s="152">
        <f>(SUM($W$9:$W$51)*Lifespan_distribution!O8)</f>
        <v>4309.7599115687481</v>
      </c>
      <c r="AK79" s="152">
        <f>(SUM($W$9:$W$51)*Lifespan_distribution!P8)</f>
        <v>1447.5537591413965</v>
      </c>
      <c r="AL79" s="152">
        <f>(SUM($W$9:$W$51)*Lifespan_distribution!Q8)</f>
        <v>446.82582668145773</v>
      </c>
      <c r="AM79" s="152">
        <f>(SUM($W$9:$W$51)*Lifespan_distribution!R8)</f>
        <v>126.82313664523539</v>
      </c>
      <c r="AN79" s="152">
        <f>(SUM($W$9:$W$51)*Lifespan_distribution!S8)</f>
        <v>33.113859304517554</v>
      </c>
      <c r="AO79" s="152">
        <f>(SUM($W$9:$W$51)*Lifespan_distribution!T8)</f>
        <v>7.9567380736331357</v>
      </c>
      <c r="AP79" s="152">
        <f>(SUM($W$9:$W$51)*Lifespan_distribution!U8)</f>
        <v>1.759997556175587</v>
      </c>
      <c r="AQ79" s="152">
        <f>(SUM($W$9:$W$51)*Lifespan_distribution!V8)</f>
        <v>0.35847462039774503</v>
      </c>
    </row>
    <row r="80" spans="1:43">
      <c r="A80" s="7">
        <v>2011</v>
      </c>
      <c r="B80" s="8"/>
      <c r="C80" s="8"/>
      <c r="D80" s="8"/>
      <c r="E80" s="8"/>
      <c r="F80" s="8"/>
      <c r="G80" s="8"/>
      <c r="H80" s="8"/>
      <c r="I80" s="8"/>
      <c r="J80" s="8"/>
      <c r="K80" s="8"/>
      <c r="L80" s="8"/>
      <c r="M80" s="8"/>
      <c r="N80" s="8"/>
      <c r="O80" s="8"/>
      <c r="P80" s="8"/>
      <c r="Q80" s="8"/>
      <c r="R80" s="8"/>
      <c r="S80" s="8"/>
      <c r="T80" s="8"/>
      <c r="U80" s="8"/>
      <c r="V80" s="8"/>
      <c r="W80" s="153"/>
      <c r="X80" s="152">
        <f>(SUM($X$9:$X$51)*Lifespan_distribution!B8)</f>
        <v>793055.81808612752</v>
      </c>
      <c r="Y80" s="152">
        <f>(SUM($X$9:$X$51)*Lifespan_distribution!C8)</f>
        <v>1406754.8250360615</v>
      </c>
      <c r="Z80" s="152">
        <f>(SUM($X$9:$X$51)*Lifespan_distribution!D8)</f>
        <v>1727630.1559467893</v>
      </c>
      <c r="AA80" s="152">
        <f>(SUM($X$9:$X$51)*Lifespan_distribution!E8)</f>
        <v>1740953.0441509369</v>
      </c>
      <c r="AB80" s="152">
        <f>(SUM($X$9:$X$51)*Lifespan_distribution!F8)</f>
        <v>1518277.1546317539</v>
      </c>
      <c r="AC80" s="152">
        <f>(SUM($X$9:$X$51)*Lifespan_distribution!G8)</f>
        <v>1173390.9418575962</v>
      </c>
      <c r="AD80" s="152">
        <f>(SUM($X$9:$X$51)*Lifespan_distribution!H8)</f>
        <v>813872.53002584714</v>
      </c>
      <c r="AE80" s="152">
        <f>(SUM($X$9:$X$51)*Lifespan_distribution!I8)</f>
        <v>510471.67402910814</v>
      </c>
      <c r="AF80" s="152">
        <f>(SUM($X$9:$X$51)*Lifespan_distribution!J8)</f>
        <v>290940.32720751135</v>
      </c>
      <c r="AG80" s="152">
        <f>(SUM($X$9:$X$51)*Lifespan_distribution!K8)</f>
        <v>151181.13699803414</v>
      </c>
      <c r="AH80" s="152">
        <f>(SUM($X$9:$X$51)*Lifespan_distribution!L8)</f>
        <v>71793.136564627159</v>
      </c>
      <c r="AI80" s="152">
        <f>(SUM($X$9:$X$51)*Lifespan_distribution!M8)</f>
        <v>31211.92575292891</v>
      </c>
      <c r="AJ80" s="152">
        <f>(SUM($X$9:$X$51)*Lifespan_distribution!N8)</f>
        <v>12439.077954194696</v>
      </c>
      <c r="AK80" s="152">
        <f>(SUM($X$9:$X$51)*Lifespan_distribution!O8)</f>
        <v>4549.1979253464451</v>
      </c>
      <c r="AL80" s="152">
        <f>(SUM($X$9:$X$51)*Lifespan_distribution!P8)</f>
        <v>1527.9757325313465</v>
      </c>
      <c r="AM80" s="152">
        <f>(SUM($X$9:$X$51)*Lifespan_distribution!Q8)</f>
        <v>471.65019988099465</v>
      </c>
      <c r="AN80" s="152">
        <f>(SUM($X$9:$X$51)*Lifespan_distribution!R8)</f>
        <v>133.86906972792988</v>
      </c>
      <c r="AO80" s="152">
        <f>(SUM($X$9:$X$51)*Lifespan_distribution!S8)</f>
        <v>34.953571228865037</v>
      </c>
      <c r="AP80" s="152">
        <f>(SUM($X$9:$X$51)*Lifespan_distribution!T8)</f>
        <v>8.3987918305920992</v>
      </c>
      <c r="AQ80" s="152">
        <f>(SUM($X$9:$X$51)*Lifespan_distribution!U8)</f>
        <v>1.8577780190670548</v>
      </c>
    </row>
    <row r="81" spans="1:43">
      <c r="A81" s="7">
        <v>2012</v>
      </c>
      <c r="B81" s="8"/>
      <c r="C81" s="8"/>
      <c r="D81" s="8"/>
      <c r="E81" s="8"/>
      <c r="F81" s="8"/>
      <c r="G81" s="8"/>
      <c r="H81" s="8"/>
      <c r="I81" s="8"/>
      <c r="J81" s="8"/>
      <c r="K81" s="8"/>
      <c r="L81" s="8"/>
      <c r="M81" s="8"/>
      <c r="N81" s="8"/>
      <c r="O81" s="8"/>
      <c r="P81" s="8"/>
      <c r="Q81" s="8"/>
      <c r="R81" s="8"/>
      <c r="S81" s="8"/>
      <c r="T81" s="8"/>
      <c r="U81" s="8"/>
      <c r="V81" s="8"/>
      <c r="W81" s="153"/>
      <c r="X81" s="153"/>
      <c r="Y81" s="152">
        <f>(SUM($Y$10:$Y$51)*Lifespan_distribution!B8)</f>
        <v>1106594.9244171684</v>
      </c>
      <c r="Z81" s="152">
        <f>(SUM($Y$10:$Y$51)*Lifespan_distribution!C8)</f>
        <v>1962923.3072661294</v>
      </c>
      <c r="AA81" s="152">
        <f>(SUM($Y$10:$Y$51)*Lifespan_distribution!D8)</f>
        <v>2410658.5163884819</v>
      </c>
      <c r="AB81" s="152">
        <f>(SUM($Y$10:$Y$51)*Lifespan_distribution!E8)</f>
        <v>2429248.6838509263</v>
      </c>
      <c r="AC81" s="152">
        <f>(SUM($Y$10:$Y$51)*Lifespan_distribution!F8)</f>
        <v>2118536.6210775021</v>
      </c>
      <c r="AD81" s="152">
        <f>(SUM($Y$10:$Y$51)*Lifespan_distribution!G8)</f>
        <v>1637297.6920467911</v>
      </c>
      <c r="AE81" s="152">
        <f>(SUM($Y$10:$Y$51)*Lifespan_distribution!H8)</f>
        <v>1135641.6412436583</v>
      </c>
      <c r="AF81" s="152">
        <f>(SUM($Y$10:$Y$51)*Lifespan_distribution!I8)</f>
        <v>712289.53959707101</v>
      </c>
      <c r="AG81" s="152">
        <f>(SUM($Y$10:$Y$51)*Lifespan_distribution!J8)</f>
        <v>405965.23227465618</v>
      </c>
      <c r="AH81" s="152">
        <f>(SUM($Y$10:$Y$51)*Lifespan_distribution!K8)</f>
        <v>210951.45518681817</v>
      </c>
      <c r="AI81" s="152">
        <f>(SUM($Y$10:$Y$51)*Lifespan_distribution!L8)</f>
        <v>100176.95945051</v>
      </c>
      <c r="AJ81" s="152">
        <f>(SUM($Y$10:$Y$51)*Lifespan_distribution!M8)</f>
        <v>43551.73725706862</v>
      </c>
      <c r="AK81" s="152">
        <f>(SUM($Y$10:$Y$51)*Lifespan_distribution!N8)</f>
        <v>17356.9378278572</v>
      </c>
      <c r="AL81" s="152">
        <f>(SUM($Y$10:$Y$51)*Lifespan_distribution!O8)</f>
        <v>6347.7490733329087</v>
      </c>
      <c r="AM81" s="152">
        <f>(SUM($Y$10:$Y$51)*Lifespan_distribution!P8)</f>
        <v>2132.0695866430965</v>
      </c>
      <c r="AN81" s="152">
        <f>(SUM($Y$10:$Y$51)*Lifespan_distribution!Q8)</f>
        <v>658.11977591717175</v>
      </c>
      <c r="AO81" s="152">
        <f>(SUM($Y$10:$Y$51)*Lifespan_distribution!R8)</f>
        <v>186.79496413616499</v>
      </c>
      <c r="AP81" s="152">
        <f>(SUM($Y$10:$Y$51)*Lifespan_distribution!S8)</f>
        <v>48.772663449416051</v>
      </c>
      <c r="AQ81" s="152">
        <f>(SUM($Y$10:$Y$51)*Lifespan_distribution!T8)</f>
        <v>11.719301717499336</v>
      </c>
    </row>
    <row r="82" spans="1:43">
      <c r="A82" s="7">
        <v>2013</v>
      </c>
      <c r="B82" s="8"/>
      <c r="C82" s="8"/>
      <c r="D82" s="8"/>
      <c r="E82" s="8"/>
      <c r="F82" s="8"/>
      <c r="G82" s="8"/>
      <c r="H82" s="8"/>
      <c r="I82" s="8"/>
      <c r="J82" s="8"/>
      <c r="K82" s="8"/>
      <c r="L82" s="8"/>
      <c r="M82" s="8"/>
      <c r="N82" s="8"/>
      <c r="O82" s="8"/>
      <c r="P82" s="8"/>
      <c r="Q82" s="8"/>
      <c r="R82" s="8"/>
      <c r="S82" s="8"/>
      <c r="T82" s="8"/>
      <c r="U82" s="8"/>
      <c r="V82" s="8"/>
      <c r="W82" s="153"/>
      <c r="X82" s="153"/>
      <c r="Y82" s="153"/>
      <c r="Z82" s="152">
        <f>(SUM($Z$10:$Z$51)*Lifespan_distribution!B8)</f>
        <v>1293262.0927607652</v>
      </c>
      <c r="AA82" s="152">
        <f>(SUM($Z$10:$Z$51)*Lifespan_distribution!C8)</f>
        <v>2294041.1602022457</v>
      </c>
      <c r="AB82" s="152">
        <f>(SUM($Z$10:$Z$51)*Lifespan_distribution!D8)</f>
        <v>2817303.0700264084</v>
      </c>
      <c r="AC82" s="152">
        <f>(SUM($Z$10:$Z$51)*Lifespan_distribution!E8)</f>
        <v>2839029.1401056806</v>
      </c>
      <c r="AD82" s="152">
        <f>(SUM($Z$10:$Z$51)*Lifespan_distribution!F8)</f>
        <v>2475904.2750969119</v>
      </c>
      <c r="AE82" s="152">
        <f>(SUM($Z$10:$Z$51)*Lifespan_distribution!G8)</f>
        <v>1913487.0339334379</v>
      </c>
      <c r="AF82" s="152">
        <f>(SUM($Z$10:$Z$51)*Lifespan_distribution!H8)</f>
        <v>1327208.5866059642</v>
      </c>
      <c r="AG82" s="152">
        <f>(SUM($Z$10:$Z$51)*Lifespan_distribution!I8)</f>
        <v>832442.87526086764</v>
      </c>
      <c r="AH82" s="152">
        <f>(SUM($Z$10:$Z$51)*Lifespan_distribution!J8)</f>
        <v>474445.91900342773</v>
      </c>
      <c r="AI82" s="152">
        <f>(SUM($Z$10:$Z$51)*Lifespan_distribution!K8)</f>
        <v>246536.03083307316</v>
      </c>
      <c r="AJ82" s="152">
        <f>(SUM($Z$10:$Z$51)*Lifespan_distribution!L8)</f>
        <v>117075.41880658106</v>
      </c>
      <c r="AK82" s="152">
        <f>(SUM($Z$10:$Z$51)*Lifespan_distribution!M8)</f>
        <v>50898.309422581806</v>
      </c>
      <c r="AL82" s="152">
        <f>(SUM($Z$10:$Z$51)*Lifespan_distribution!N8)</f>
        <v>20284.811762529749</v>
      </c>
      <c r="AM82" s="152">
        <f>(SUM($Z$10:$Z$51)*Lifespan_distribution!O8)</f>
        <v>7418.5260294976306</v>
      </c>
      <c r="AN82" s="152">
        <f>(SUM($Z$10:$Z$51)*Lifespan_distribution!P8)</f>
        <v>2491.7200636772163</v>
      </c>
      <c r="AO82" s="152">
        <f>(SUM($Z$10:$Z$51)*Lifespan_distribution!Q8)</f>
        <v>769.13542608029218</v>
      </c>
      <c r="AP82" s="152">
        <f>(SUM($Z$10:$Z$51)*Lifespan_distribution!R8)</f>
        <v>218.30467581725421</v>
      </c>
      <c r="AQ82" s="152">
        <f>(SUM($Z$10:$Z$51)*Lifespan_distribution!S8)</f>
        <v>56.999933227896967</v>
      </c>
    </row>
    <row r="83" spans="1:43">
      <c r="A83" s="7">
        <v>2014</v>
      </c>
      <c r="B83" s="8"/>
      <c r="C83" s="8"/>
      <c r="D83" s="8"/>
      <c r="E83" s="8"/>
      <c r="F83" s="8"/>
      <c r="G83" s="8"/>
      <c r="H83" s="8"/>
      <c r="I83" s="8"/>
      <c r="J83" s="8"/>
      <c r="K83" s="8"/>
      <c r="L83" s="8"/>
      <c r="M83" s="8"/>
      <c r="N83" s="8"/>
      <c r="O83" s="8"/>
      <c r="P83" s="8"/>
      <c r="Q83" s="8"/>
      <c r="R83" s="8"/>
      <c r="S83" s="8"/>
      <c r="T83" s="8"/>
      <c r="U83" s="8"/>
      <c r="V83" s="8"/>
      <c r="W83" s="153"/>
      <c r="X83" s="153"/>
      <c r="Y83" s="153"/>
      <c r="Z83" s="153"/>
      <c r="AA83" s="152">
        <f>(SUM($AA$10:$AA$51)*Lifespan_distribution!B8)</f>
        <v>1284683.8571953927</v>
      </c>
      <c r="AB83" s="152">
        <f>(SUM($AA$10:$AA$51)*Lifespan_distribution!C8)</f>
        <v>2278824.7353344401</v>
      </c>
      <c r="AC83" s="152">
        <f>(SUM($AA$10:$AA$51)*Lifespan_distribution!D8)</f>
        <v>2798615.8375396486</v>
      </c>
      <c r="AD83" s="152">
        <f>(SUM($AA$10:$AA$51)*Lifespan_distribution!E8)</f>
        <v>2820197.7981239525</v>
      </c>
      <c r="AE83" s="152">
        <f>(SUM($AA$10:$AA$51)*Lifespan_distribution!F8)</f>
        <v>2459481.5482359128</v>
      </c>
      <c r="AF83" s="152">
        <f>(SUM($AA$10:$AA$51)*Lifespan_distribution!G8)</f>
        <v>1900794.8328550572</v>
      </c>
      <c r="AG83" s="152">
        <f>(SUM($AA$10:$AA$51)*Lifespan_distribution!H8)</f>
        <v>1318405.1832092197</v>
      </c>
      <c r="AH83" s="152">
        <f>(SUM($AA$10:$AA$51)*Lifespan_distribution!I8)</f>
        <v>826921.2635793098</v>
      </c>
      <c r="AI83" s="152">
        <f>(SUM($AA$10:$AA$51)*Lifespan_distribution!J8)</f>
        <v>471298.90891241602</v>
      </c>
      <c r="AJ83" s="152">
        <f>(SUM($AA$10:$AA$51)*Lifespan_distribution!K8)</f>
        <v>244900.75198304254</v>
      </c>
      <c r="AK83" s="152">
        <f>(SUM($AA$10:$AA$51)*Lifespan_distribution!L8)</f>
        <v>116298.8550094519</v>
      </c>
      <c r="AL83" s="152">
        <f>(SUM($AA$10:$AA$51)*Lifespan_distribution!M8)</f>
        <v>50560.699830102327</v>
      </c>
      <c r="AM83" s="152">
        <f>(SUM($AA$10:$AA$51)*Lifespan_distribution!N8)</f>
        <v>20150.262165296321</v>
      </c>
      <c r="AN83" s="152">
        <f>(SUM($AA$10:$AA$51)*Lifespan_distribution!O8)</f>
        <v>7369.3187851307694</v>
      </c>
      <c r="AO83" s="152">
        <f>(SUM($AA$10:$AA$51)*Lifespan_distribution!P8)</f>
        <v>2475.1924303468686</v>
      </c>
      <c r="AP83" s="152">
        <f>(SUM($AA$10:$AA$51)*Lifespan_distribution!Q8)</f>
        <v>764.03373408489369</v>
      </c>
      <c r="AQ83" s="152">
        <f>(SUM($AA$10:$AA$51)*Lifespan_distribution!R8)</f>
        <v>216.8566561585437</v>
      </c>
    </row>
    <row r="84" spans="1:43">
      <c r="A84" s="7">
        <v>2015</v>
      </c>
      <c r="B84" s="8"/>
      <c r="C84" s="8"/>
      <c r="D84" s="8"/>
      <c r="E84" s="8"/>
      <c r="F84" s="8"/>
      <c r="G84" s="8"/>
      <c r="H84" s="8"/>
      <c r="I84" s="8"/>
      <c r="J84" s="8"/>
      <c r="K84" s="8"/>
      <c r="L84" s="8"/>
      <c r="M84" s="8"/>
      <c r="N84" s="8"/>
      <c r="O84" s="8"/>
      <c r="P84" s="8"/>
      <c r="Q84" s="8"/>
      <c r="R84" s="8"/>
      <c r="S84" s="8"/>
      <c r="T84" s="8"/>
      <c r="U84" s="8"/>
      <c r="V84" s="8"/>
      <c r="W84" s="153"/>
      <c r="X84" s="153"/>
      <c r="Y84" s="153"/>
      <c r="Z84" s="153"/>
      <c r="AA84" s="153"/>
      <c r="AB84" s="152">
        <f>(SUM($AB$10:$AB$51)*Lifespan_distribution!B8)</f>
        <v>1185844.911105674</v>
      </c>
      <c r="AC84" s="152">
        <f>(SUM($AB$10:$AB$51)*Lifespan_distribution!C8)</f>
        <v>2103500.1728733261</v>
      </c>
      <c r="AD84" s="152">
        <f>(SUM($AB$10:$AB$51)*Lifespan_distribution!D8)</f>
        <v>2583300.4209543653</v>
      </c>
      <c r="AE84" s="152">
        <f>(SUM($AB$10:$AB$51)*Lifespan_distribution!E8)</f>
        <v>2603221.9432707205</v>
      </c>
      <c r="AF84" s="152">
        <f>(SUM($AB$10:$AB$51)*Lifespan_distribution!F8)</f>
        <v>2270257.9016607581</v>
      </c>
      <c r="AG84" s="152">
        <f>(SUM($AB$10:$AB$51)*Lifespan_distribution!G8)</f>
        <v>1754554.5287055804</v>
      </c>
      <c r="AH84" s="152">
        <f>(SUM($AB$10:$AB$51)*Lifespan_distribution!H8)</f>
        <v>1216971.8398245657</v>
      </c>
      <c r="AI84" s="152">
        <f>(SUM($AB$10:$AB$51)*Lifespan_distribution!I8)</f>
        <v>763300.9217079737</v>
      </c>
      <c r="AJ84" s="152">
        <f>(SUM($AB$10:$AB$51)*Lifespan_distribution!J8)</f>
        <v>435038.86937877326</v>
      </c>
      <c r="AK84" s="152">
        <f>(SUM($AB$10:$AB$51)*Lifespan_distribution!K8)</f>
        <v>226058.97072533504</v>
      </c>
      <c r="AL84" s="152">
        <f>(SUM($AB$10:$AB$51)*Lifespan_distribution!L8)</f>
        <v>107351.24023544067</v>
      </c>
      <c r="AM84" s="152">
        <f>(SUM($AB$10:$AB$51)*Lifespan_distribution!M8)</f>
        <v>46670.741801303127</v>
      </c>
      <c r="AN84" s="152">
        <f>(SUM($AB$10:$AB$51)*Lifespan_distribution!N8)</f>
        <v>18599.973613996724</v>
      </c>
      <c r="AO84" s="152">
        <f>(SUM($AB$10:$AB$51)*Lifespan_distribution!O8)</f>
        <v>6802.349956152395</v>
      </c>
      <c r="AP84" s="152">
        <f>(SUM($AB$10:$AB$51)*Lifespan_distribution!P8)</f>
        <v>2284.7600451226763</v>
      </c>
      <c r="AQ84" s="152">
        <f>(SUM($AB$10:$AB$51)*Lifespan_distribution!Q8)</f>
        <v>705.25173209196464</v>
      </c>
    </row>
    <row r="85" spans="1:43">
      <c r="A85" s="7">
        <v>2016</v>
      </c>
      <c r="B85" s="8"/>
      <c r="C85" s="8"/>
      <c r="D85" s="8"/>
      <c r="E85" s="8"/>
      <c r="F85" s="8"/>
      <c r="G85" s="8"/>
      <c r="H85" s="8"/>
      <c r="I85" s="8"/>
      <c r="J85" s="8"/>
      <c r="K85" s="8"/>
      <c r="L85" s="8"/>
      <c r="M85" s="8"/>
      <c r="N85" s="8"/>
      <c r="O85" s="8"/>
      <c r="P85" s="8"/>
      <c r="Q85" s="8"/>
      <c r="R85" s="8"/>
      <c r="S85" s="8"/>
      <c r="T85" s="8"/>
      <c r="U85" s="8"/>
      <c r="V85" s="8"/>
      <c r="W85" s="153"/>
      <c r="X85" s="153"/>
      <c r="Y85" s="153"/>
      <c r="Z85" s="153"/>
      <c r="AA85" s="153"/>
      <c r="AB85" s="153"/>
      <c r="AC85" s="152">
        <f>(SUM($AC$9:$AC$51)*Lifespan_distribution!B8)</f>
        <v>1190764.84480253</v>
      </c>
      <c r="AD85" s="152">
        <f>(SUM($AC$9:$AC$51)*Lifespan_distribution!C8)</f>
        <v>2112227.3523593964</v>
      </c>
      <c r="AE85" s="152">
        <f>(SUM($AC$9:$AC$51)*Lifespan_distribution!D8)</f>
        <v>2594018.2363036806</v>
      </c>
      <c r="AF85" s="152">
        <f>(SUM($AC$9:$AC$51)*Lifespan_distribution!E8)</f>
        <v>2614022.4107173034</v>
      </c>
      <c r="AG85" s="152">
        <f>(SUM($AC$9:$AC$51)*Lifespan_distribution!F8)</f>
        <v>2279676.939720735</v>
      </c>
      <c r="AH85" s="152">
        <f>(SUM($AC$9:$AC$51)*Lifespan_distribution!G8)</f>
        <v>1761833.9729802129</v>
      </c>
      <c r="AI85" s="152">
        <f>(SUM($AC$9:$AC$51)*Lifespan_distribution!H8)</f>
        <v>1222020.9155568173</v>
      </c>
      <c r="AJ85" s="152">
        <f>(SUM($AC$9:$AC$51)*Lifespan_distribution!I8)</f>
        <v>766467.76915183628</v>
      </c>
      <c r="AK85" s="152">
        <f>(SUM($AC$9:$AC$51)*Lifespan_distribution!J8)</f>
        <v>436843.79544697487</v>
      </c>
      <c r="AL85" s="152">
        <f>(SUM($AC$9:$AC$51)*Lifespan_distribution!K8)</f>
        <v>226996.86330903822</v>
      </c>
      <c r="AM85" s="152">
        <f>(SUM($AC$9:$AC$51)*Lifespan_distribution!L8)</f>
        <v>107796.6281434945</v>
      </c>
      <c r="AN85" s="152">
        <f>(SUM($AC$9:$AC$51)*Lifespan_distribution!M8)</f>
        <v>46864.373323515763</v>
      </c>
      <c r="AO85" s="152">
        <f>(SUM($AC$9:$AC$51)*Lifespan_distribution!N8)</f>
        <v>18677.142758196882</v>
      </c>
      <c r="AP85" s="152">
        <f>(SUM($AC$9:$AC$51)*Lifespan_distribution!O8)</f>
        <v>6830.5721211704804</v>
      </c>
      <c r="AQ85" s="152">
        <f>(SUM($AC$9:$AC$51)*Lifespan_distribution!P8)</f>
        <v>2294.2392509024176</v>
      </c>
    </row>
    <row r="86" spans="1:43">
      <c r="A86" s="7">
        <v>2017</v>
      </c>
      <c r="B86" s="8"/>
      <c r="C86" s="8"/>
      <c r="D86" s="8"/>
      <c r="E86" s="8"/>
      <c r="F86" s="8"/>
      <c r="G86" s="8"/>
      <c r="H86" s="8"/>
      <c r="I86" s="8"/>
      <c r="J86" s="8"/>
      <c r="K86" s="8"/>
      <c r="L86" s="8"/>
      <c r="M86" s="8"/>
      <c r="N86" s="8"/>
      <c r="O86" s="8"/>
      <c r="P86" s="8"/>
      <c r="Q86" s="8"/>
      <c r="R86" s="8"/>
      <c r="S86" s="8"/>
      <c r="T86" s="8"/>
      <c r="U86" s="8"/>
      <c r="V86" s="8"/>
      <c r="W86" s="153"/>
      <c r="X86" s="153"/>
      <c r="Y86" s="153"/>
      <c r="Z86" s="153"/>
      <c r="AA86" s="153"/>
      <c r="AB86" s="153"/>
      <c r="AC86" s="153"/>
      <c r="AD86" s="152">
        <f>(SUM($AD$9:$AD$51)*Lifespan_distribution!B8)</f>
        <v>1016046.438240007</v>
      </c>
      <c r="AE86" s="152">
        <f>(SUM($AD$9:$AD$51)*Lifespan_distribution!C8)</f>
        <v>1802304.7014574786</v>
      </c>
      <c r="AF86" s="152">
        <f>(SUM($AD$9:$AD$51)*Lifespan_distribution!D8)</f>
        <v>2213403.4282504036</v>
      </c>
      <c r="AG86" s="152">
        <f>(SUM($AD$9:$AD$51)*Lifespan_distribution!E8)</f>
        <v>2230472.4324720255</v>
      </c>
      <c r="AH86" s="152">
        <f>(SUM($AD$9:$AD$51)*Lifespan_distribution!F8)</f>
        <v>1945184.7651122482</v>
      </c>
      <c r="AI86" s="152">
        <f>(SUM($AD$9:$AD$51)*Lifespan_distribution!G8)</f>
        <v>1503323.8013620123</v>
      </c>
      <c r="AJ86" s="152">
        <f>(SUM($AD$9:$AD$51)*Lifespan_distribution!H8)</f>
        <v>1042716.3718561089</v>
      </c>
      <c r="AK86" s="152">
        <f>(SUM($AD$9:$AD$51)*Lifespan_distribution!I8)</f>
        <v>654005.5748804321</v>
      </c>
      <c r="AL86" s="152">
        <f>(SUM($AD$9:$AD$51)*Lifespan_distribution!J8)</f>
        <v>372746.6295032847</v>
      </c>
      <c r="AM86" s="152">
        <f>(SUM($AD$9:$AD$51)*Lifespan_distribution!K8)</f>
        <v>193690.09377754177</v>
      </c>
      <c r="AN86" s="152">
        <f>(SUM($AD$9:$AD$51)*Lifespan_distribution!L8)</f>
        <v>91979.856944503044</v>
      </c>
      <c r="AO86" s="152">
        <f>(SUM($AD$9:$AD$51)*Lifespan_distribution!M8)</f>
        <v>39988.06296939731</v>
      </c>
      <c r="AP86" s="152">
        <f>(SUM($AD$9:$AD$51)*Lifespan_distribution!N8)</f>
        <v>15936.685113602844</v>
      </c>
      <c r="AQ86" s="152">
        <f>(SUM($AD$9:$AD$51)*Lifespan_distribution!O8)</f>
        <v>5828.3367242065988</v>
      </c>
    </row>
    <row r="87" spans="1:43">
      <c r="A87" s="7">
        <v>2018</v>
      </c>
      <c r="B87" s="8"/>
      <c r="C87" s="8"/>
      <c r="D87" s="8"/>
      <c r="E87" s="8"/>
      <c r="F87" s="8"/>
      <c r="G87" s="8"/>
      <c r="H87" s="8"/>
      <c r="I87" s="8"/>
      <c r="J87" s="8"/>
      <c r="K87" s="8"/>
      <c r="L87" s="8"/>
      <c r="M87" s="8"/>
      <c r="N87" s="8"/>
      <c r="O87" s="8"/>
      <c r="P87" s="8"/>
      <c r="Q87" s="8"/>
      <c r="R87" s="8"/>
      <c r="S87" s="8"/>
      <c r="T87" s="8"/>
      <c r="U87" s="8"/>
      <c r="V87" s="8"/>
      <c r="W87" s="153"/>
      <c r="X87" s="153"/>
      <c r="Y87" s="153"/>
      <c r="Z87" s="153"/>
      <c r="AA87" s="153"/>
      <c r="AB87" s="153"/>
      <c r="AC87" s="153"/>
      <c r="AD87" s="153"/>
      <c r="AE87" s="152">
        <f>(SUM($AE$9:$AE$51)*Lifespan_distribution!B8)</f>
        <v>1086362.9278601191</v>
      </c>
      <c r="AF87" s="152">
        <f>(SUM($AE$9:$AE$51)*Lifespan_distribution!C8)</f>
        <v>1927034.9648220534</v>
      </c>
      <c r="AG87" s="152">
        <f>(SUM($AE$9:$AE$51)*Lifespan_distribution!D8)</f>
        <v>2366584.1819345434</v>
      </c>
      <c r="AH87" s="152">
        <f>(SUM($AE$9:$AE$51)*Lifespan_distribution!E8)</f>
        <v>2384834.463323235</v>
      </c>
      <c r="AI87" s="152">
        <f>(SUM($AE$9:$AE$51)*Lifespan_distribution!F8)</f>
        <v>2079803.1833236669</v>
      </c>
      <c r="AJ87" s="152">
        <f>(SUM($AE$9:$AE$51)*Lifespan_distribution!G8)</f>
        <v>1607362.7984941192</v>
      </c>
      <c r="AK87" s="152">
        <f>(SUM($AE$9:$AE$51)*Lifespan_distribution!H8)</f>
        <v>1114878.5803722334</v>
      </c>
      <c r="AL87" s="152">
        <f>(SUM($AE$9:$AE$51)*Lifespan_distribution!I8)</f>
        <v>699266.67170316644</v>
      </c>
      <c r="AM87" s="152">
        <f>(SUM($AE$9:$AE$51)*Lifespan_distribution!J8)</f>
        <v>398542.92533972388</v>
      </c>
      <c r="AN87" s="152">
        <f>(SUM($AE$9:$AE$51)*Lifespan_distribution!K8)</f>
        <v>207094.60655967297</v>
      </c>
      <c r="AO87" s="152">
        <f>(SUM($AE$9:$AE$51)*Lifespan_distribution!L8)</f>
        <v>98345.413096937264</v>
      </c>
      <c r="AP87" s="152">
        <f>(SUM($AE$9:$AE$51)*Lifespan_distribution!M8)</f>
        <v>42755.476060856643</v>
      </c>
      <c r="AQ87" s="152">
        <f>(SUM($AE$9:$AE$51)*Lifespan_distribution!N8)</f>
        <v>17039.599026977485</v>
      </c>
    </row>
    <row r="88" spans="1:43">
      <c r="A88" s="7">
        <v>2019</v>
      </c>
      <c r="B88" s="8"/>
      <c r="C88" s="8"/>
      <c r="D88" s="8"/>
      <c r="E88" s="8"/>
      <c r="F88" s="8"/>
      <c r="G88" s="8"/>
      <c r="H88" s="8"/>
      <c r="I88" s="8"/>
      <c r="J88" s="8"/>
      <c r="K88" s="8"/>
      <c r="L88" s="8"/>
      <c r="M88" s="8"/>
      <c r="N88" s="8"/>
      <c r="O88" s="8"/>
      <c r="P88" s="8"/>
      <c r="Q88" s="8"/>
      <c r="R88" s="8"/>
      <c r="S88" s="8"/>
      <c r="T88" s="8"/>
      <c r="U88" s="8"/>
      <c r="V88" s="8"/>
      <c r="W88" s="153"/>
      <c r="X88" s="153"/>
      <c r="Y88" s="153"/>
      <c r="Z88" s="153"/>
      <c r="AA88" s="153"/>
      <c r="AB88" s="153"/>
      <c r="AC88" s="153"/>
      <c r="AD88" s="153"/>
      <c r="AE88" s="153"/>
      <c r="AF88" s="152">
        <f>(SUM($AF$9:$AF$51)*Lifespan_distribution!B8)</f>
        <v>1343850.0394899442</v>
      </c>
      <c r="AG88" s="152">
        <f>(SUM($AF$9:$AF$51)*Lifespan_distribution!C8)</f>
        <v>2383776.1278135814</v>
      </c>
      <c r="AH88" s="152">
        <f>(SUM($AF$9:$AF$51)*Lifespan_distribution!D8)</f>
        <v>2927506.2364411936</v>
      </c>
      <c r="AI88" s="152">
        <f>(SUM($AF$9:$AF$51)*Lifespan_distribution!E8)</f>
        <v>2950082.1553499931</v>
      </c>
      <c r="AJ88" s="152">
        <f>(SUM($AF$9:$AF$51)*Lifespan_distribution!F8)</f>
        <v>2572753.0996903647</v>
      </c>
      <c r="AK88" s="152">
        <f>(SUM($AF$9:$AF$51)*Lifespan_distribution!G8)</f>
        <v>1988336.0383861694</v>
      </c>
      <c r="AL88" s="152">
        <f>(SUM($AF$9:$AF$51)*Lifespan_distribution!H8)</f>
        <v>1379124.4029386025</v>
      </c>
      <c r="AM88" s="152">
        <f>(SUM($AF$9:$AF$51)*Lifespan_distribution!I8)</f>
        <v>865005.16566163581</v>
      </c>
      <c r="AN88" s="152">
        <f>(SUM($AF$9:$AF$51)*Lifespan_distribution!J8)</f>
        <v>493004.60483422136</v>
      </c>
      <c r="AO88" s="152">
        <f>(SUM($AF$9:$AF$51)*Lifespan_distribution!K8)</f>
        <v>256179.66893583618</v>
      </c>
      <c r="AP88" s="152">
        <f>(SUM($AF$9:$AF$51)*Lifespan_distribution!L8)</f>
        <v>121655.00486499592</v>
      </c>
      <c r="AQ88" s="152">
        <f>(SUM($AF$9:$AF$51)*Lifespan_distribution!M8)</f>
        <v>52889.275507560174</v>
      </c>
    </row>
    <row r="89" spans="1:43">
      <c r="A89" s="7">
        <v>2020</v>
      </c>
      <c r="B89" s="8"/>
      <c r="C89" s="8"/>
      <c r="D89" s="8"/>
      <c r="E89" s="8"/>
      <c r="F89" s="8"/>
      <c r="G89" s="8"/>
      <c r="H89" s="8"/>
      <c r="I89" s="8"/>
      <c r="J89" s="8"/>
      <c r="K89" s="8"/>
      <c r="L89" s="8"/>
      <c r="M89" s="8"/>
      <c r="N89" s="8"/>
      <c r="O89" s="8"/>
      <c r="P89" s="8"/>
      <c r="Q89" s="8"/>
      <c r="R89" s="8"/>
      <c r="S89" s="8"/>
      <c r="T89" s="8"/>
      <c r="U89" s="8"/>
      <c r="V89" s="8"/>
      <c r="W89" s="153"/>
      <c r="X89" s="153"/>
      <c r="Y89" s="153"/>
      <c r="Z89" s="153"/>
      <c r="AA89" s="153"/>
      <c r="AB89" s="153"/>
      <c r="AC89" s="153"/>
      <c r="AD89" s="153"/>
      <c r="AE89" s="153"/>
      <c r="AF89" s="153"/>
      <c r="AG89" s="152">
        <f>(SUM($AG$9:$AG$51)*Lifespan_distribution!B8)</f>
        <v>1525107.1946595623</v>
      </c>
      <c r="AH89" s="152">
        <f>(SUM($AG$9:$AG$51)*Lifespan_distribution!C8)</f>
        <v>2705297.4782558759</v>
      </c>
      <c r="AI89" s="152">
        <f>(SUM($AG$9:$AG$51)*Lifespan_distribution!D8)</f>
        <v>3322365.3625085978</v>
      </c>
      <c r="AJ89" s="152">
        <f>(SUM($AG$9:$AG$51)*Lifespan_distribution!E8)</f>
        <v>3347986.2988795405</v>
      </c>
      <c r="AK89" s="152">
        <f>(SUM($AG$9:$AG$51)*Lifespan_distribution!F8)</f>
        <v>2919763.4759230334</v>
      </c>
      <c r="AL89" s="152">
        <f>(SUM($AG$9:$AG$51)*Lifespan_distribution!G8)</f>
        <v>2256520.8233312923</v>
      </c>
      <c r="AM89" s="152">
        <f>(SUM($AG$9:$AG$51)*Lifespan_distribution!H8)</f>
        <v>1565139.3291252528</v>
      </c>
      <c r="AN89" s="152">
        <f>(SUM($AG$9:$AG$51)*Lifespan_distribution!I8)</f>
        <v>981676.20106552739</v>
      </c>
      <c r="AO89" s="152">
        <f>(SUM($AG$9:$AG$51)*Lifespan_distribution!J8)</f>
        <v>559500.57501828251</v>
      </c>
      <c r="AP89" s="152">
        <f>(SUM($AG$9:$AG$51)*Lifespan_distribution!K8)</f>
        <v>290732.92758754431</v>
      </c>
      <c r="AQ89" s="152">
        <f>(SUM($AG$9:$AG$51)*Lifespan_distribution!L8)</f>
        <v>138063.71078157614</v>
      </c>
    </row>
    <row r="90" spans="1:43">
      <c r="A90" s="7">
        <v>2021</v>
      </c>
      <c r="B90" s="8"/>
      <c r="C90" s="8"/>
      <c r="D90" s="8"/>
      <c r="E90" s="8"/>
      <c r="F90" s="8"/>
      <c r="G90" s="8"/>
      <c r="H90" s="8"/>
      <c r="I90" s="8"/>
      <c r="J90" s="8"/>
      <c r="K90" s="8"/>
      <c r="L90" s="8"/>
      <c r="M90" s="8"/>
      <c r="N90" s="8"/>
      <c r="O90" s="8"/>
      <c r="P90" s="8"/>
      <c r="Q90" s="8"/>
      <c r="R90" s="8"/>
      <c r="S90" s="8"/>
      <c r="T90" s="8"/>
      <c r="U90" s="8"/>
      <c r="V90" s="8"/>
      <c r="W90" s="153"/>
      <c r="X90" s="153"/>
      <c r="Y90" s="153"/>
      <c r="Z90" s="153"/>
      <c r="AA90" s="153"/>
      <c r="AB90" s="153"/>
      <c r="AC90" s="153"/>
      <c r="AD90" s="153"/>
      <c r="AE90" s="153"/>
      <c r="AF90" s="153"/>
      <c r="AG90" s="153"/>
      <c r="AH90" s="152">
        <f>(SUM($AG$9:$AG$51)*Lifespan_distribution!B8)</f>
        <v>1525107.1946595623</v>
      </c>
      <c r="AI90" s="152">
        <f>(SUM($AG$9:$AG$51)*Lifespan_distribution!C8)</f>
        <v>2705297.4782558759</v>
      </c>
      <c r="AJ90" s="152">
        <f>(SUM($AG$9:$AG$51)*Lifespan_distribution!D8)</f>
        <v>3322365.3625085978</v>
      </c>
      <c r="AK90" s="152">
        <f>(SUM($AG$9:$AG$51)*Lifespan_distribution!E8)</f>
        <v>3347986.2988795405</v>
      </c>
      <c r="AL90" s="152">
        <f>(SUM($AG$9:$AG$51)*Lifespan_distribution!F8)</f>
        <v>2919763.4759230334</v>
      </c>
      <c r="AM90" s="152">
        <f>(SUM($AG$9:$AG$51)*Lifespan_distribution!G8)</f>
        <v>2256520.8233312923</v>
      </c>
      <c r="AN90" s="152">
        <f>(SUM($AG$9:$AG$51)*Lifespan_distribution!H8)</f>
        <v>1565139.3291252528</v>
      </c>
      <c r="AO90" s="152">
        <f>(SUM($AG$9:$AG$51)*Lifespan_distribution!I8)</f>
        <v>981676.20106552739</v>
      </c>
      <c r="AP90" s="152">
        <f>(SUM($AG$9:$AG$51)*Lifespan_distribution!J8)</f>
        <v>559500.57501828251</v>
      </c>
      <c r="AQ90" s="152">
        <f>(SUM($AG$9:$AG$51)*Lifespan_distribution!K8)</f>
        <v>290732.92758754431</v>
      </c>
    </row>
    <row r="91" spans="1:43">
      <c r="A91" s="7">
        <v>2022</v>
      </c>
      <c r="B91" s="8"/>
      <c r="C91" s="8"/>
      <c r="D91" s="8"/>
      <c r="E91" s="8"/>
      <c r="F91" s="8"/>
      <c r="G91" s="8"/>
      <c r="H91" s="8"/>
      <c r="I91" s="8"/>
      <c r="J91" s="8"/>
      <c r="K91" s="8"/>
      <c r="L91" s="8"/>
      <c r="M91" s="8"/>
      <c r="N91" s="8"/>
      <c r="O91" s="8"/>
      <c r="P91" s="8"/>
      <c r="Q91" s="8"/>
      <c r="R91" s="8"/>
      <c r="S91" s="8"/>
      <c r="T91" s="8"/>
      <c r="U91" s="8"/>
      <c r="V91" s="8"/>
      <c r="W91" s="153"/>
      <c r="X91" s="153"/>
      <c r="Y91" s="153"/>
      <c r="Z91" s="153"/>
      <c r="AA91" s="153"/>
      <c r="AB91" s="153"/>
      <c r="AC91" s="153"/>
      <c r="AD91" s="153"/>
      <c r="AE91" s="153"/>
      <c r="AF91" s="153"/>
      <c r="AG91" s="153"/>
      <c r="AH91" s="153"/>
      <c r="AI91" s="152">
        <f>(SUM($AI$10:$AI$51)*Lifespan_distribution!B8)</f>
        <v>1291540.2812226492</v>
      </c>
      <c r="AJ91" s="152">
        <f>(SUM($AI$10:$AI$51)*Lifespan_distribution!C8)</f>
        <v>2290986.9405195848</v>
      </c>
      <c r="AK91" s="152">
        <f>(SUM($AI$10:$AI$51)*Lifespan_distribution!D8)</f>
        <v>2813552.194655132</v>
      </c>
      <c r="AL91" s="152">
        <f>(SUM($AI$10:$AI$51)*Lifespan_distribution!E8)</f>
        <v>2835249.3392765643</v>
      </c>
      <c r="AM91" s="152">
        <f>(SUM($AI$10:$AI$51)*Lifespan_distribution!F8)</f>
        <v>2472607.9281522394</v>
      </c>
      <c r="AN91" s="152">
        <f>(SUM($AI$10:$AI$51)*Lifespan_distribution!G8)</f>
        <v>1910939.4729467635</v>
      </c>
      <c r="AO91" s="152">
        <f>(SUM($AI$10:$AI$51)*Lifespan_distribution!H8)</f>
        <v>1325441.5796932147</v>
      </c>
      <c r="AP91" s="152">
        <f>(SUM($AI$10:$AI$51)*Lifespan_distribution!I8)</f>
        <v>831334.58502683858</v>
      </c>
      <c r="AQ91" s="152">
        <f>(SUM($AI$10:$AI$51)*Lifespan_distribution!J8)</f>
        <v>473814.25550526677</v>
      </c>
    </row>
    <row r="92" spans="1:43">
      <c r="A92" s="7">
        <v>2023</v>
      </c>
      <c r="B92" s="8"/>
      <c r="C92" s="8"/>
      <c r="D92" s="8"/>
      <c r="E92" s="8"/>
      <c r="F92" s="8"/>
      <c r="G92" s="8"/>
      <c r="H92" s="8"/>
      <c r="I92" s="8"/>
      <c r="J92" s="8"/>
      <c r="K92" s="8"/>
      <c r="L92" s="8"/>
      <c r="M92" s="8"/>
      <c r="N92" s="8"/>
      <c r="O92" s="8"/>
      <c r="P92" s="8"/>
      <c r="Q92" s="8"/>
      <c r="R92" s="8"/>
      <c r="S92" s="8"/>
      <c r="T92" s="8"/>
      <c r="U92" s="8"/>
      <c r="V92" s="8"/>
      <c r="W92" s="153"/>
      <c r="X92" s="153"/>
      <c r="Y92" s="153"/>
      <c r="Z92" s="153"/>
      <c r="AA92" s="153"/>
      <c r="AB92" s="153"/>
      <c r="AC92" s="153"/>
      <c r="AD92" s="153"/>
      <c r="AE92" s="153"/>
      <c r="AF92" s="153"/>
      <c r="AG92" s="153"/>
      <c r="AH92" s="153"/>
      <c r="AI92" s="153"/>
      <c r="AJ92" s="152">
        <f>(SUM($AJ$10:$AJ$51)*Lifespan_distribution!B8)</f>
        <v>1291540.2812226492</v>
      </c>
      <c r="AK92" s="152">
        <f>(SUM($AJ$10:$AJ$51)*Lifespan_distribution!C8)</f>
        <v>2290986.9405195848</v>
      </c>
      <c r="AL92" s="152">
        <f>(SUM($AJ$10:$AJ$51)*Lifespan_distribution!D8)</f>
        <v>2813552.194655132</v>
      </c>
      <c r="AM92" s="152">
        <f>(SUM($AJ$10:$AJ$51)*Lifespan_distribution!E8)</f>
        <v>2835249.3392765643</v>
      </c>
      <c r="AN92" s="152">
        <f>(SUM($AJ$10:$AJ$51)*Lifespan_distribution!F8)</f>
        <v>2472607.9281522394</v>
      </c>
      <c r="AO92" s="152">
        <f>(SUM($AJ$10:$AJ$51)*Lifespan_distribution!G8)</f>
        <v>1910939.4729467635</v>
      </c>
      <c r="AP92" s="152">
        <f>(SUM($AJ$10:$AJ$51)*Lifespan_distribution!H8)</f>
        <v>1325441.5796932147</v>
      </c>
      <c r="AQ92" s="152">
        <f>(SUM($AJ$10:$AJ$51)*Lifespan_distribution!I8)</f>
        <v>831334.58502683858</v>
      </c>
    </row>
    <row r="93" spans="1:43">
      <c r="A93" s="7">
        <v>2024</v>
      </c>
      <c r="B93" s="8"/>
      <c r="C93" s="8"/>
      <c r="D93" s="8"/>
      <c r="E93" s="8"/>
      <c r="F93" s="8"/>
      <c r="G93" s="8"/>
      <c r="H93" s="8"/>
      <c r="I93" s="8"/>
      <c r="J93" s="8"/>
      <c r="K93" s="8"/>
      <c r="L93" s="8"/>
      <c r="M93" s="8"/>
      <c r="N93" s="8"/>
      <c r="O93" s="8"/>
      <c r="P93" s="8"/>
      <c r="Q93" s="8"/>
      <c r="R93" s="8"/>
      <c r="S93" s="8"/>
      <c r="T93" s="8"/>
      <c r="U93" s="8"/>
      <c r="V93" s="8"/>
      <c r="W93" s="153"/>
      <c r="X93" s="153"/>
      <c r="Y93" s="153"/>
      <c r="Z93" s="153"/>
      <c r="AA93" s="153"/>
      <c r="AB93" s="153"/>
      <c r="AC93" s="153"/>
      <c r="AD93" s="153"/>
      <c r="AE93" s="153"/>
      <c r="AF93" s="153"/>
      <c r="AG93" s="153"/>
      <c r="AH93" s="153"/>
      <c r="AI93" s="153"/>
      <c r="AJ93" s="153"/>
      <c r="AK93" s="152">
        <f>(SUM($AK$10:$AK$51)*Lifespan_distribution!B8)</f>
        <v>1291540.2812226492</v>
      </c>
      <c r="AL93" s="152">
        <f>(SUM($AK$10:$AK$51)*Lifespan_distribution!C8)</f>
        <v>2290986.9405195848</v>
      </c>
      <c r="AM93" s="152">
        <f>(SUM($AK$10:$AK$51)*Lifespan_distribution!D8)</f>
        <v>2813552.194655132</v>
      </c>
      <c r="AN93" s="152">
        <f>(SUM($AK$10:$AK$51)*Lifespan_distribution!E8)</f>
        <v>2835249.3392765643</v>
      </c>
      <c r="AO93" s="152">
        <f>(SUM($AK$10:$AK$51)*Lifespan_distribution!F8)</f>
        <v>2472607.9281522394</v>
      </c>
      <c r="AP93" s="152">
        <f>(SUM($AK$10:$AK$51)*Lifespan_distribution!G8)</f>
        <v>1910939.4729467635</v>
      </c>
      <c r="AQ93" s="152">
        <f>(SUM($AK$10:$AK$51)*Lifespan_distribution!H8)</f>
        <v>1325441.5796932147</v>
      </c>
    </row>
    <row r="94" spans="1:43">
      <c r="A94" s="7">
        <v>2025</v>
      </c>
      <c r="B94" s="8"/>
      <c r="C94" s="8"/>
      <c r="D94" s="8"/>
      <c r="E94" s="8"/>
      <c r="F94" s="8"/>
      <c r="G94" s="8"/>
      <c r="H94" s="8"/>
      <c r="I94" s="8"/>
      <c r="J94" s="8"/>
      <c r="K94" s="8"/>
      <c r="L94" s="8"/>
      <c r="M94" s="8"/>
      <c r="N94" s="8"/>
      <c r="O94" s="8"/>
      <c r="P94" s="8"/>
      <c r="Q94" s="8"/>
      <c r="R94" s="8"/>
      <c r="S94" s="8"/>
      <c r="T94" s="8"/>
      <c r="U94" s="8"/>
      <c r="V94" s="8"/>
      <c r="W94" s="153"/>
      <c r="X94" s="153"/>
      <c r="Y94" s="153"/>
      <c r="Z94" s="153"/>
      <c r="AA94" s="153"/>
      <c r="AB94" s="153"/>
      <c r="AC94" s="153"/>
      <c r="AD94" s="153"/>
      <c r="AE94" s="153"/>
      <c r="AF94" s="153"/>
      <c r="AG94" s="153"/>
      <c r="AH94" s="153"/>
      <c r="AI94" s="153"/>
      <c r="AJ94" s="153"/>
      <c r="AK94" s="153"/>
      <c r="AL94" s="152">
        <f>(SUM($AL$10:$AL$51)*Lifespan_distribution!B8)</f>
        <v>1291540.2812226492</v>
      </c>
      <c r="AM94" s="152">
        <f>(SUM($AL$10:$AL$51)*Lifespan_distribution!C8)</f>
        <v>2290986.9405195848</v>
      </c>
      <c r="AN94" s="152">
        <f>(SUM($AL$10:$AL$51)*Lifespan_distribution!D8)</f>
        <v>2813552.194655132</v>
      </c>
      <c r="AO94" s="152">
        <f>(SUM($AL$10:$AL$51)*Lifespan_distribution!E8)</f>
        <v>2835249.3392765643</v>
      </c>
      <c r="AP94" s="152">
        <f>(SUM($AL$10:$AL$51)*Lifespan_distribution!F8)</f>
        <v>2472607.9281522394</v>
      </c>
      <c r="AQ94" s="152">
        <f>(SUM($AL$10:$AL$51)*Lifespan_distribution!G8)</f>
        <v>1910939.4729467635</v>
      </c>
    </row>
    <row r="95" spans="1:43">
      <c r="A95" s="7">
        <v>2026</v>
      </c>
      <c r="B95" s="8"/>
      <c r="C95" s="8"/>
      <c r="D95" s="8"/>
      <c r="E95" s="8"/>
      <c r="F95" s="8"/>
      <c r="G95" s="8"/>
      <c r="H95" s="8"/>
      <c r="I95" s="8"/>
      <c r="J95" s="8"/>
      <c r="K95" s="8"/>
      <c r="L95" s="8"/>
      <c r="M95" s="8"/>
      <c r="N95" s="8"/>
      <c r="O95" s="8"/>
      <c r="P95" s="8"/>
      <c r="Q95" s="8"/>
      <c r="R95" s="8"/>
      <c r="S95" s="8"/>
      <c r="T95" s="8"/>
      <c r="U95" s="8"/>
      <c r="V95" s="8"/>
      <c r="W95" s="153"/>
      <c r="X95" s="153"/>
      <c r="Y95" s="153"/>
      <c r="Z95" s="153"/>
      <c r="AA95" s="153"/>
      <c r="AB95" s="153"/>
      <c r="AC95" s="153"/>
      <c r="AD95" s="153"/>
      <c r="AE95" s="153"/>
      <c r="AF95" s="153"/>
      <c r="AG95" s="153"/>
      <c r="AH95" s="153"/>
      <c r="AI95" s="153"/>
      <c r="AJ95" s="153"/>
      <c r="AK95" s="153"/>
      <c r="AL95" s="153"/>
      <c r="AM95" s="152">
        <f>(SUM($AM$10:$AM$51)*Lifespan_distribution!B8)</f>
        <v>1291540.2812226492</v>
      </c>
      <c r="AN95" s="152">
        <f>(SUM($AM$10:$AM$51)*Lifespan_distribution!C8)</f>
        <v>2290986.9405195848</v>
      </c>
      <c r="AO95" s="152">
        <f>(SUM($AM$10:$AM$51)*Lifespan_distribution!D8)</f>
        <v>2813552.194655132</v>
      </c>
      <c r="AP95" s="152">
        <f>(SUM($AM$10:$AM$51)*Lifespan_distribution!E8)</f>
        <v>2835249.3392765643</v>
      </c>
      <c r="AQ95" s="152">
        <f>(SUM($AM$10:$AM$51)*Lifespan_distribution!F8)</f>
        <v>2472607.9281522394</v>
      </c>
    </row>
    <row r="96" spans="1:43">
      <c r="A96" s="7">
        <v>2027</v>
      </c>
      <c r="B96" s="8"/>
      <c r="C96" s="8"/>
      <c r="D96" s="8"/>
      <c r="E96" s="8"/>
      <c r="F96" s="8"/>
      <c r="G96" s="8"/>
      <c r="H96" s="8"/>
      <c r="I96" s="8"/>
      <c r="J96" s="8"/>
      <c r="K96" s="8"/>
      <c r="L96" s="8"/>
      <c r="M96" s="8"/>
      <c r="N96" s="8"/>
      <c r="O96" s="8"/>
      <c r="P96" s="8"/>
      <c r="Q96" s="8"/>
      <c r="R96" s="8"/>
      <c r="S96" s="8"/>
      <c r="T96" s="8"/>
      <c r="U96" s="8"/>
      <c r="V96" s="8"/>
      <c r="W96" s="153"/>
      <c r="X96" s="153"/>
      <c r="Y96" s="153"/>
      <c r="Z96" s="153"/>
      <c r="AA96" s="153"/>
      <c r="AB96" s="153"/>
      <c r="AC96" s="153"/>
      <c r="AD96" s="153"/>
      <c r="AE96" s="153"/>
      <c r="AF96" s="153"/>
      <c r="AG96" s="153"/>
      <c r="AH96" s="153"/>
      <c r="AI96" s="153"/>
      <c r="AJ96" s="153"/>
      <c r="AK96" s="153"/>
      <c r="AL96" s="153"/>
      <c r="AM96" s="153"/>
      <c r="AN96" s="152">
        <f>(SUM($AN$10:$AN$51)*Lifespan_distribution!B8)</f>
        <v>1291540.2812226492</v>
      </c>
      <c r="AO96" s="152">
        <f>(SUM($AN$10:$AN$51)*Lifespan_distribution!C8)</f>
        <v>2290986.9405195848</v>
      </c>
      <c r="AP96" s="152">
        <f>(SUM($AN$10:$AN$51)*Lifespan_distribution!D8)</f>
        <v>2813552.194655132</v>
      </c>
      <c r="AQ96" s="152">
        <f>(SUM($AN$10:$AN$51)*Lifespan_distribution!E8)</f>
        <v>2835249.3392765643</v>
      </c>
    </row>
    <row r="97" spans="1:43">
      <c r="A97" s="7">
        <v>2028</v>
      </c>
      <c r="B97" s="8"/>
      <c r="C97" s="8"/>
      <c r="D97" s="8"/>
      <c r="E97" s="8"/>
      <c r="F97" s="8"/>
      <c r="G97" s="8"/>
      <c r="H97" s="8"/>
      <c r="I97" s="8"/>
      <c r="J97" s="8"/>
      <c r="K97" s="8"/>
      <c r="L97" s="8"/>
      <c r="M97" s="8"/>
      <c r="N97" s="8"/>
      <c r="O97" s="8"/>
      <c r="P97" s="8"/>
      <c r="Q97" s="8"/>
      <c r="R97" s="8"/>
      <c r="S97" s="8"/>
      <c r="T97" s="8"/>
      <c r="U97" s="8"/>
      <c r="V97" s="8"/>
      <c r="W97" s="153"/>
      <c r="X97" s="153"/>
      <c r="Y97" s="153"/>
      <c r="Z97" s="153"/>
      <c r="AA97" s="153"/>
      <c r="AB97" s="153"/>
      <c r="AC97" s="153"/>
      <c r="AD97" s="153"/>
      <c r="AE97" s="153"/>
      <c r="AF97" s="153"/>
      <c r="AG97" s="153"/>
      <c r="AH97" s="153"/>
      <c r="AI97" s="153"/>
      <c r="AJ97" s="153"/>
      <c r="AK97" s="153"/>
      <c r="AL97" s="153"/>
      <c r="AM97" s="153"/>
      <c r="AN97" s="153"/>
      <c r="AO97" s="152">
        <f>(SUM($AO$10:$AO$51)*Lifespan_distribution!B8)</f>
        <v>1291540.2812226492</v>
      </c>
      <c r="AP97" s="152">
        <f>(SUM($AO$10:$AO$51)*Lifespan_distribution!C8)</f>
        <v>2290986.9405195848</v>
      </c>
      <c r="AQ97" s="152">
        <f>(SUM($AO$10:$AO$51)*Lifespan_distribution!D8)</f>
        <v>2813552.194655132</v>
      </c>
    </row>
    <row r="98" spans="1:43">
      <c r="A98" s="7">
        <v>2029</v>
      </c>
      <c r="B98" s="8"/>
      <c r="C98" s="8"/>
      <c r="D98" s="8"/>
      <c r="E98" s="8"/>
      <c r="F98" s="8"/>
      <c r="G98" s="8"/>
      <c r="H98" s="8"/>
      <c r="I98" s="8"/>
      <c r="J98" s="8"/>
      <c r="K98" s="8"/>
      <c r="L98" s="8"/>
      <c r="M98" s="8"/>
      <c r="N98" s="8"/>
      <c r="O98" s="8"/>
      <c r="P98" s="8"/>
      <c r="Q98" s="8"/>
      <c r="R98" s="8"/>
      <c r="S98" s="8"/>
      <c r="T98" s="8"/>
      <c r="U98" s="8"/>
      <c r="V98" s="8"/>
      <c r="W98" s="153"/>
      <c r="X98" s="153"/>
      <c r="Y98" s="153"/>
      <c r="Z98" s="153"/>
      <c r="AA98" s="153"/>
      <c r="AB98" s="153"/>
      <c r="AC98" s="153"/>
      <c r="AD98" s="153"/>
      <c r="AE98" s="153"/>
      <c r="AF98" s="153"/>
      <c r="AG98" s="153"/>
      <c r="AH98" s="153"/>
      <c r="AI98" s="153"/>
      <c r="AJ98" s="153"/>
      <c r="AK98" s="153"/>
      <c r="AL98" s="153"/>
      <c r="AM98" s="153"/>
      <c r="AN98" s="153"/>
      <c r="AO98" s="153"/>
      <c r="AP98" s="152">
        <f>(SUM($AP$10:$AP$51)*Lifespan_distribution!B8)</f>
        <v>1291540.2812226492</v>
      </c>
      <c r="AQ98" s="152">
        <f>(SUM($AP$10:$AP$51)*Lifespan_distribution!C8)</f>
        <v>2290986.9405195848</v>
      </c>
    </row>
    <row r="99" spans="1:43">
      <c r="A99" s="7">
        <v>2030</v>
      </c>
      <c r="B99" s="8"/>
      <c r="C99" s="8"/>
      <c r="D99" s="8"/>
      <c r="E99" s="8"/>
      <c r="F99" s="8"/>
      <c r="G99" s="8"/>
      <c r="H99" s="8"/>
      <c r="I99" s="8"/>
      <c r="J99" s="8"/>
      <c r="K99" s="8"/>
      <c r="L99" s="8"/>
      <c r="M99" s="8"/>
      <c r="N99" s="8"/>
      <c r="O99" s="8"/>
      <c r="P99" s="8"/>
      <c r="Q99" s="8"/>
      <c r="R99" s="8"/>
      <c r="S99" s="8"/>
      <c r="T99" s="8"/>
      <c r="U99" s="8"/>
      <c r="V99" s="8"/>
      <c r="W99" s="153"/>
      <c r="X99" s="153"/>
      <c r="Y99" s="153"/>
      <c r="Z99" s="153"/>
      <c r="AA99" s="153"/>
      <c r="AB99" s="153"/>
      <c r="AC99" s="153"/>
      <c r="AD99" s="153"/>
      <c r="AE99" s="153"/>
      <c r="AF99" s="153"/>
      <c r="AG99" s="153"/>
      <c r="AH99" s="153"/>
      <c r="AI99" s="153"/>
      <c r="AJ99" s="153"/>
      <c r="AK99" s="153"/>
      <c r="AL99" s="153"/>
      <c r="AM99" s="153"/>
      <c r="AN99" s="153"/>
      <c r="AO99" s="153"/>
      <c r="AP99" s="153"/>
      <c r="AQ99" s="152">
        <f>(SUM($AQ$10:$AQ$51)*Lifespan_distribution!B8)</f>
        <v>1291540.2812226492</v>
      </c>
    </row>
    <row r="101" spans="1:43">
      <c r="A101" s="7" t="s">
        <v>163</v>
      </c>
      <c r="B101" s="151">
        <f t="shared" ref="B101:W101" si="3">ROUND(SUM(B58:B100),0)</f>
        <v>830</v>
      </c>
      <c r="C101" s="151">
        <f t="shared" si="3"/>
        <v>4837</v>
      </c>
      <c r="D101" s="151">
        <f t="shared" si="3"/>
        <v>15149</v>
      </c>
      <c r="E101" s="151">
        <f t="shared" si="3"/>
        <v>32407</v>
      </c>
      <c r="F101" s="151">
        <f t="shared" si="3"/>
        <v>54626</v>
      </c>
      <c r="G101" s="151">
        <f t="shared" si="3"/>
        <v>78472</v>
      </c>
      <c r="H101" s="151">
        <f t="shared" si="3"/>
        <v>100736</v>
      </c>
      <c r="I101" s="151">
        <f t="shared" si="3"/>
        <v>119255</v>
      </c>
      <c r="J101" s="151">
        <f t="shared" si="3"/>
        <v>133119</v>
      </c>
      <c r="K101" s="151">
        <f t="shared" si="3"/>
        <v>142352</v>
      </c>
      <c r="L101" s="151">
        <f t="shared" si="3"/>
        <v>147392</v>
      </c>
      <c r="M101" s="151">
        <f t="shared" si="3"/>
        <v>245488</v>
      </c>
      <c r="N101" s="151">
        <f t="shared" si="3"/>
        <v>416102</v>
      </c>
      <c r="O101" s="151">
        <f t="shared" si="3"/>
        <v>621289</v>
      </c>
      <c r="P101" s="151">
        <f t="shared" si="3"/>
        <v>908131</v>
      </c>
      <c r="Q101" s="151">
        <f t="shared" si="3"/>
        <v>1277680</v>
      </c>
      <c r="R101" s="151">
        <f t="shared" si="3"/>
        <v>1827040</v>
      </c>
      <c r="S101" s="151">
        <f t="shared" si="3"/>
        <v>2545031</v>
      </c>
      <c r="T101" s="151">
        <f t="shared" si="3"/>
        <v>3294962</v>
      </c>
      <c r="U101" s="151">
        <f t="shared" si="3"/>
        <v>4227454</v>
      </c>
      <c r="V101" s="151">
        <f t="shared" si="3"/>
        <v>5191689</v>
      </c>
      <c r="W101" s="151">
        <f t="shared" si="3"/>
        <v>6189131</v>
      </c>
      <c r="X101" s="151">
        <f>ROUND(SUM(X58:X100),0)</f>
        <v>7164508</v>
      </c>
      <c r="Y101" s="151">
        <f t="shared" ref="Y101:AQ101" si="4">ROUND(SUM(Y58:Y100),0)</f>
        <v>8351024</v>
      </c>
      <c r="Z101" s="191">
        <f t="shared" si="4"/>
        <v>9813051</v>
      </c>
      <c r="AA101" s="151">
        <f t="shared" si="4"/>
        <v>11365489</v>
      </c>
      <c r="AB101" s="151">
        <f t="shared" si="4"/>
        <v>12730676</v>
      </c>
      <c r="AC101" s="151">
        <f t="shared" si="4"/>
        <v>13801333</v>
      </c>
      <c r="AD101" s="151">
        <f t="shared" si="4"/>
        <v>14372515</v>
      </c>
      <c r="AE101" s="151">
        <f t="shared" si="4"/>
        <v>14591555</v>
      </c>
      <c r="AF101" s="151">
        <f t="shared" si="4"/>
        <v>14838252</v>
      </c>
      <c r="AG101" s="151">
        <f t="shared" si="4"/>
        <v>15355768</v>
      </c>
      <c r="AH101" s="151">
        <f t="shared" si="4"/>
        <v>16095579</v>
      </c>
      <c r="AI101" s="151">
        <f t="shared" si="4"/>
        <v>16704093</v>
      </c>
      <c r="AJ101" s="151">
        <f t="shared" si="4"/>
        <v>17101235</v>
      </c>
      <c r="AK101" s="151">
        <f t="shared" si="4"/>
        <v>17275025</v>
      </c>
      <c r="AL101" s="151">
        <f t="shared" si="4"/>
        <v>17272411</v>
      </c>
      <c r="AM101" s="151">
        <f t="shared" si="4"/>
        <v>17167639</v>
      </c>
      <c r="AN101" s="151">
        <f t="shared" si="4"/>
        <v>17029930</v>
      </c>
      <c r="AO101" s="151">
        <f t="shared" si="4"/>
        <v>16904963</v>
      </c>
      <c r="AP101" s="151">
        <f t="shared" si="4"/>
        <v>16812390</v>
      </c>
      <c r="AQ101" s="151">
        <f t="shared" si="4"/>
        <v>16753308</v>
      </c>
    </row>
    <row r="103" spans="1:43">
      <c r="W103" s="51"/>
      <c r="X103" s="51"/>
      <c r="Y103" s="51"/>
      <c r="Z103" s="51"/>
      <c r="AA103" s="51"/>
      <c r="AB103" s="51"/>
      <c r="AC103" s="51"/>
      <c r="AD103" s="51"/>
      <c r="AE103" s="51"/>
      <c r="AF103" s="51"/>
      <c r="AG103" s="51"/>
      <c r="AH103" s="51"/>
      <c r="AI103" s="51"/>
      <c r="AJ103" s="51"/>
      <c r="AK103" s="51"/>
      <c r="AL103" s="51"/>
      <c r="AM103" s="51"/>
      <c r="AN103" s="51"/>
      <c r="AO103" s="51"/>
      <c r="AP103" s="51"/>
      <c r="AQ103" s="51"/>
    </row>
    <row r="104" spans="1:43" ht="21">
      <c r="A104" s="154" t="s">
        <v>409</v>
      </c>
      <c r="W104" s="51"/>
      <c r="X104" s="51"/>
      <c r="Y104" s="51"/>
      <c r="Z104" s="51"/>
      <c r="AA104" s="51"/>
      <c r="AB104" s="51"/>
      <c r="AC104" s="51"/>
      <c r="AD104" s="51"/>
      <c r="AE104" s="51"/>
      <c r="AF104" s="51"/>
      <c r="AG104" s="51"/>
      <c r="AH104" s="51"/>
      <c r="AI104" s="51"/>
      <c r="AJ104" s="51"/>
      <c r="AK104" s="51"/>
      <c r="AL104" s="51"/>
      <c r="AM104" s="51"/>
      <c r="AN104" s="51"/>
      <c r="AO104" s="51"/>
      <c r="AP104" s="51"/>
      <c r="AQ104" s="51"/>
    </row>
    <row r="105" spans="1:43">
      <c r="A105" s="7"/>
      <c r="B105" s="7">
        <v>1989</v>
      </c>
      <c r="C105" s="7">
        <v>1990</v>
      </c>
      <c r="D105" s="7">
        <v>1991</v>
      </c>
      <c r="E105" s="7">
        <v>1992</v>
      </c>
      <c r="F105" s="7">
        <v>1993</v>
      </c>
      <c r="G105" s="7">
        <v>1994</v>
      </c>
      <c r="H105" s="7">
        <v>1995</v>
      </c>
      <c r="I105" s="7">
        <v>1996</v>
      </c>
      <c r="J105" s="7">
        <v>1997</v>
      </c>
      <c r="K105" s="7">
        <v>1998</v>
      </c>
      <c r="L105" s="7">
        <v>1999</v>
      </c>
      <c r="M105" s="7">
        <v>2000</v>
      </c>
      <c r="N105" s="7">
        <v>2001</v>
      </c>
      <c r="O105" s="7">
        <v>2002</v>
      </c>
      <c r="P105" s="7">
        <v>2003</v>
      </c>
      <c r="Q105" s="7">
        <v>2004</v>
      </c>
      <c r="R105" s="7">
        <v>2005</v>
      </c>
      <c r="S105" s="7">
        <v>2006</v>
      </c>
      <c r="T105" s="7">
        <v>2007</v>
      </c>
      <c r="U105" s="7">
        <v>2008</v>
      </c>
      <c r="V105" s="7">
        <v>2009</v>
      </c>
      <c r="W105" s="7">
        <v>2010</v>
      </c>
      <c r="X105" s="7">
        <v>2011</v>
      </c>
      <c r="Y105" s="7">
        <v>2012</v>
      </c>
      <c r="Z105" s="7">
        <v>2013</v>
      </c>
      <c r="AA105" s="7">
        <v>2014</v>
      </c>
      <c r="AB105" s="7">
        <v>2015</v>
      </c>
      <c r="AC105" s="7">
        <v>2016</v>
      </c>
      <c r="AD105" s="7">
        <v>2017</v>
      </c>
      <c r="AE105" s="7">
        <v>2018</v>
      </c>
      <c r="AF105" s="7">
        <v>2019</v>
      </c>
      <c r="AG105" s="7">
        <v>2020</v>
      </c>
      <c r="AH105" s="7">
        <v>2021</v>
      </c>
      <c r="AI105" s="7">
        <v>2022</v>
      </c>
      <c r="AJ105" s="7">
        <v>2023</v>
      </c>
      <c r="AK105" s="7">
        <v>2024</v>
      </c>
      <c r="AL105" s="7">
        <v>2025</v>
      </c>
      <c r="AM105" s="7">
        <v>2026</v>
      </c>
      <c r="AN105" s="7">
        <v>2027</v>
      </c>
      <c r="AO105" s="7">
        <v>2028</v>
      </c>
      <c r="AP105" s="7">
        <v>2029</v>
      </c>
      <c r="AQ105" s="7">
        <v>2030</v>
      </c>
    </row>
    <row r="106" spans="1:43">
      <c r="A106" s="7" t="s">
        <v>291</v>
      </c>
      <c r="B106" s="7"/>
      <c r="C106" s="7"/>
      <c r="D106" s="7"/>
      <c r="E106" s="7"/>
      <c r="F106" s="7"/>
      <c r="G106" s="7"/>
      <c r="H106" s="7"/>
      <c r="I106" s="7"/>
      <c r="J106" s="7"/>
      <c r="K106" s="7"/>
      <c r="L106" s="7"/>
      <c r="M106" s="7"/>
      <c r="N106" s="7"/>
      <c r="O106" s="7"/>
      <c r="P106" s="7"/>
      <c r="Q106" s="7"/>
      <c r="R106" s="7"/>
      <c r="S106" s="7"/>
      <c r="T106" s="7"/>
      <c r="U106" s="7"/>
      <c r="V106" s="7"/>
      <c r="W106" s="8"/>
      <c r="X106" s="8"/>
      <c r="Y106" s="8"/>
      <c r="Z106" s="8"/>
      <c r="AA106" s="8"/>
      <c r="AB106" s="8"/>
      <c r="AC106" s="8"/>
      <c r="AD106" s="8"/>
      <c r="AE106" s="8"/>
      <c r="AF106" s="8"/>
      <c r="AG106" s="8"/>
      <c r="AH106" s="8"/>
      <c r="AI106" s="8"/>
      <c r="AJ106" s="8"/>
      <c r="AK106" s="8"/>
      <c r="AL106" s="8"/>
      <c r="AM106" s="8"/>
      <c r="AN106" s="8"/>
      <c r="AO106" s="8"/>
      <c r="AP106" s="8"/>
      <c r="AQ106" s="8"/>
    </row>
    <row r="107" spans="1:43">
      <c r="A107" s="7" t="s">
        <v>411</v>
      </c>
      <c r="B107" s="7"/>
      <c r="C107" s="7"/>
      <c r="D107" s="7"/>
      <c r="E107" s="7"/>
      <c r="F107" s="7"/>
      <c r="G107" s="7"/>
      <c r="H107" s="7"/>
      <c r="I107" s="7"/>
      <c r="J107" s="7"/>
      <c r="K107" s="7"/>
      <c r="L107" s="7"/>
      <c r="M107" s="7"/>
      <c r="N107" s="7"/>
      <c r="O107" s="7"/>
      <c r="P107" s="7"/>
      <c r="Q107" s="7"/>
      <c r="R107" s="7"/>
      <c r="S107" s="7"/>
      <c r="T107" s="7"/>
      <c r="U107" s="7"/>
      <c r="V107" s="7"/>
      <c r="W107" s="8"/>
      <c r="X107" s="8"/>
      <c r="Y107" s="8"/>
      <c r="Z107" s="8"/>
      <c r="AA107" s="8"/>
      <c r="AB107" s="8"/>
      <c r="AC107" s="8"/>
      <c r="AD107" s="8"/>
      <c r="AE107" s="8"/>
      <c r="AF107" s="8"/>
      <c r="AG107" s="8"/>
      <c r="AH107" s="8"/>
      <c r="AI107" s="8"/>
      <c r="AJ107" s="8"/>
      <c r="AK107" s="8"/>
      <c r="AL107" s="8"/>
      <c r="AM107" s="8"/>
      <c r="AN107" s="8"/>
      <c r="AO107" s="8"/>
      <c r="AP107" s="8"/>
      <c r="AQ107" s="8"/>
    </row>
    <row r="108" spans="1:43">
      <c r="A108" s="7" t="s">
        <v>412</v>
      </c>
      <c r="B108" s="7"/>
      <c r="C108" s="7"/>
      <c r="D108" s="7"/>
      <c r="E108" s="7"/>
      <c r="F108" s="7"/>
      <c r="G108" s="7"/>
      <c r="H108" s="7"/>
      <c r="I108" s="7"/>
      <c r="J108" s="7"/>
      <c r="K108" s="7"/>
      <c r="L108" s="7"/>
      <c r="M108" s="7"/>
      <c r="N108" s="7"/>
      <c r="O108" s="7"/>
      <c r="P108" s="7"/>
      <c r="Q108" s="7"/>
      <c r="R108" s="7"/>
      <c r="S108" s="7"/>
      <c r="T108" s="7"/>
      <c r="U108" s="7"/>
      <c r="V108" s="7"/>
      <c r="W108" s="8"/>
      <c r="X108" s="8"/>
      <c r="Y108" s="8"/>
      <c r="Z108" s="8"/>
      <c r="AA108" s="8"/>
      <c r="AB108" s="8"/>
      <c r="AC108" s="8"/>
      <c r="AD108" s="8"/>
      <c r="AE108" s="8"/>
      <c r="AF108" s="8"/>
      <c r="AG108" s="8"/>
      <c r="AH108" s="8"/>
      <c r="AI108" s="8"/>
      <c r="AJ108" s="8"/>
      <c r="AK108" s="8"/>
      <c r="AL108" s="8"/>
      <c r="AM108" s="8"/>
      <c r="AN108" s="8"/>
      <c r="AO108" s="8"/>
      <c r="AP108" s="8"/>
      <c r="AQ108" s="8"/>
    </row>
    <row r="109" spans="1:43">
      <c r="A109" s="7" t="s">
        <v>413</v>
      </c>
      <c r="B109" s="7"/>
      <c r="C109" s="7"/>
      <c r="D109" s="7"/>
      <c r="E109" s="7"/>
      <c r="F109" s="7"/>
      <c r="G109" s="7"/>
      <c r="H109" s="7"/>
      <c r="I109" s="7"/>
      <c r="J109" s="7"/>
      <c r="K109" s="7"/>
      <c r="L109" s="7"/>
      <c r="M109" s="7"/>
      <c r="N109" s="7"/>
      <c r="O109" s="7"/>
      <c r="P109" s="7"/>
      <c r="Q109" s="7"/>
      <c r="R109" s="7"/>
      <c r="S109" s="7"/>
      <c r="T109" s="7"/>
      <c r="U109" s="7"/>
      <c r="V109" s="7"/>
      <c r="W109" s="8"/>
      <c r="X109" s="8"/>
      <c r="Y109" s="8"/>
      <c r="Z109" s="8"/>
      <c r="AA109" s="8"/>
      <c r="AB109" s="8"/>
      <c r="AC109" s="8"/>
      <c r="AD109" s="8"/>
      <c r="AE109" s="8"/>
      <c r="AF109" s="8"/>
      <c r="AG109" s="8"/>
      <c r="AH109" s="8"/>
      <c r="AI109" s="8"/>
      <c r="AJ109" s="8"/>
      <c r="AK109" s="8"/>
      <c r="AL109" s="8"/>
      <c r="AM109" s="8"/>
      <c r="AN109" s="8"/>
      <c r="AO109" s="8"/>
      <c r="AP109" s="8"/>
      <c r="AQ109" s="8"/>
    </row>
    <row r="110" spans="1:43">
      <c r="A110" s="7" t="s">
        <v>414</v>
      </c>
      <c r="B110" s="7"/>
      <c r="C110" s="7"/>
      <c r="D110" s="7"/>
      <c r="E110" s="7"/>
      <c r="F110" s="7"/>
      <c r="G110" s="7"/>
      <c r="H110" s="7"/>
      <c r="I110" s="7"/>
      <c r="J110" s="7"/>
      <c r="K110" s="7"/>
      <c r="L110" s="7"/>
      <c r="M110" s="7"/>
      <c r="N110" s="7"/>
      <c r="O110" s="7"/>
      <c r="P110" s="7"/>
      <c r="Q110" s="7"/>
      <c r="R110" s="7"/>
      <c r="S110" s="7"/>
      <c r="T110" s="7"/>
      <c r="U110" s="7"/>
      <c r="V110" s="7"/>
      <c r="W110" s="8"/>
      <c r="X110" s="8"/>
      <c r="Y110" s="8"/>
      <c r="Z110" s="8"/>
      <c r="AA110" s="8"/>
      <c r="AB110" s="8"/>
      <c r="AC110" s="8"/>
      <c r="AD110" s="8"/>
      <c r="AE110" s="8"/>
      <c r="AF110" s="8"/>
      <c r="AG110" s="8"/>
      <c r="AH110" s="8"/>
      <c r="AI110" s="8"/>
      <c r="AJ110" s="8"/>
      <c r="AK110" s="8"/>
      <c r="AL110" s="8"/>
      <c r="AM110" s="8"/>
      <c r="AN110" s="8"/>
      <c r="AO110" s="8"/>
      <c r="AP110" s="8"/>
      <c r="AQ110" s="8"/>
    </row>
    <row r="111" spans="1:43">
      <c r="A111" s="7" t="s">
        <v>319</v>
      </c>
      <c r="B111" s="7"/>
      <c r="C111" s="7"/>
      <c r="D111" s="7"/>
      <c r="E111" s="7"/>
      <c r="F111" s="7"/>
      <c r="G111" s="7"/>
      <c r="H111" s="7"/>
      <c r="I111" s="7"/>
      <c r="J111" s="7"/>
      <c r="K111" s="7"/>
      <c r="L111" s="7"/>
      <c r="M111" s="7"/>
      <c r="N111" s="7"/>
      <c r="O111" s="7"/>
      <c r="P111" s="7"/>
      <c r="Q111" s="7"/>
      <c r="R111" s="7"/>
      <c r="S111" s="7"/>
      <c r="T111" s="7"/>
      <c r="U111" s="7"/>
      <c r="V111" s="7"/>
      <c r="W111" s="8"/>
      <c r="X111" s="8"/>
      <c r="Y111" s="8"/>
      <c r="Z111" s="8"/>
      <c r="AA111" s="8"/>
      <c r="AB111" s="8"/>
      <c r="AC111" s="8"/>
      <c r="AD111" s="8"/>
      <c r="AE111" s="8"/>
      <c r="AF111" s="8"/>
      <c r="AG111" s="8"/>
      <c r="AH111" s="8"/>
      <c r="AI111" s="8"/>
      <c r="AJ111" s="8"/>
      <c r="AK111" s="8"/>
      <c r="AL111" s="8"/>
      <c r="AM111" s="8"/>
      <c r="AN111" s="8"/>
      <c r="AO111" s="8"/>
      <c r="AP111" s="8"/>
      <c r="AQ111" s="8"/>
    </row>
    <row r="112" spans="1:43">
      <c r="A112" s="7" t="s">
        <v>320</v>
      </c>
      <c r="B112" s="7"/>
      <c r="C112" s="7"/>
      <c r="D112" s="7"/>
      <c r="E112" s="7"/>
      <c r="F112" s="7"/>
      <c r="G112" s="7"/>
      <c r="H112" s="7"/>
      <c r="I112" s="7"/>
      <c r="J112" s="7"/>
      <c r="K112" s="7"/>
      <c r="L112" s="7"/>
      <c r="M112" s="7"/>
      <c r="N112" s="7"/>
      <c r="O112" s="7"/>
      <c r="P112" s="7"/>
      <c r="Q112" s="7"/>
      <c r="R112" s="7"/>
      <c r="S112" s="7"/>
      <c r="T112" s="7"/>
      <c r="U112" s="7"/>
      <c r="V112" s="7"/>
      <c r="W112" s="8"/>
      <c r="X112" s="8"/>
      <c r="Y112" s="8"/>
      <c r="Z112" s="8"/>
      <c r="AA112" s="8"/>
      <c r="AB112" s="8"/>
      <c r="AC112" s="8"/>
      <c r="AD112" s="8"/>
      <c r="AE112" s="8"/>
      <c r="AF112" s="8"/>
      <c r="AG112" s="8"/>
      <c r="AH112" s="8"/>
      <c r="AI112" s="8"/>
      <c r="AJ112" s="8"/>
      <c r="AK112" s="8"/>
      <c r="AL112" s="8"/>
      <c r="AM112" s="8"/>
      <c r="AN112" s="8"/>
      <c r="AO112" s="8"/>
      <c r="AP112" s="8"/>
      <c r="AQ112" s="8"/>
    </row>
    <row r="113" spans="1:43">
      <c r="A113" s="7" t="s">
        <v>321</v>
      </c>
      <c r="B113" s="7"/>
      <c r="C113" s="7"/>
      <c r="D113" s="7"/>
      <c r="E113" s="7"/>
      <c r="F113" s="7"/>
      <c r="G113" s="7"/>
      <c r="H113" s="7"/>
      <c r="I113" s="7"/>
      <c r="J113" s="7"/>
      <c r="K113" s="7"/>
      <c r="L113" s="7"/>
      <c r="M113" s="7"/>
      <c r="N113" s="7"/>
      <c r="O113" s="7"/>
      <c r="P113" s="7"/>
      <c r="Q113" s="7"/>
      <c r="R113" s="7"/>
      <c r="S113" s="7"/>
      <c r="T113" s="7"/>
      <c r="U113" s="7"/>
      <c r="V113" s="7"/>
      <c r="W113" s="8"/>
      <c r="X113" s="8"/>
      <c r="Y113" s="8"/>
      <c r="Z113" s="8"/>
      <c r="AA113" s="8"/>
      <c r="AB113" s="8"/>
      <c r="AC113" s="8"/>
      <c r="AD113" s="8"/>
      <c r="AE113" s="8"/>
      <c r="AF113" s="8"/>
      <c r="AG113" s="8"/>
      <c r="AH113" s="8"/>
      <c r="AI113" s="8"/>
      <c r="AJ113" s="8"/>
      <c r="AK113" s="8"/>
      <c r="AL113" s="8"/>
      <c r="AM113" s="8"/>
      <c r="AN113" s="8"/>
      <c r="AO113" s="8"/>
      <c r="AP113" s="8"/>
      <c r="AQ113" s="8"/>
    </row>
    <row r="114" spans="1:43">
      <c r="A114" s="7" t="s">
        <v>299</v>
      </c>
      <c r="B114" s="7"/>
      <c r="C114" s="7"/>
      <c r="D114" s="7"/>
      <c r="E114" s="7"/>
      <c r="F114" s="7"/>
      <c r="G114" s="7"/>
      <c r="H114" s="7"/>
      <c r="I114" s="7"/>
      <c r="J114" s="7"/>
      <c r="K114" s="7"/>
      <c r="L114" s="7"/>
      <c r="M114" s="7"/>
      <c r="N114" s="7"/>
      <c r="O114" s="7"/>
      <c r="P114" s="7"/>
      <c r="Q114" s="7"/>
      <c r="R114" s="7"/>
      <c r="S114" s="7"/>
      <c r="T114" s="7"/>
      <c r="U114" s="7"/>
      <c r="V114" s="7"/>
      <c r="W114" s="8"/>
      <c r="X114" s="8"/>
      <c r="Y114" s="8"/>
      <c r="Z114" s="8"/>
      <c r="AA114" s="8"/>
      <c r="AB114" s="8"/>
      <c r="AC114" s="8"/>
      <c r="AD114" s="8"/>
      <c r="AE114" s="8"/>
      <c r="AF114" s="8"/>
      <c r="AG114" s="8"/>
      <c r="AH114" s="8"/>
      <c r="AI114" s="8"/>
      <c r="AJ114" s="8"/>
      <c r="AK114" s="8"/>
      <c r="AL114" s="8"/>
      <c r="AM114" s="8"/>
      <c r="AN114" s="8"/>
      <c r="AO114" s="8"/>
      <c r="AP114" s="8"/>
      <c r="AQ114" s="8"/>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044F61-7754-4D4F-9032-87DD50F41E09}">
  <dimension ref="A1:AQ114"/>
  <sheetViews>
    <sheetView tabSelected="1" zoomScale="70" zoomScaleNormal="70" workbookViewId="0">
      <pane xSplit="1" ySplit="9" topLeftCell="B10" activePane="bottomRight" state="frozen"/>
      <selection pane="topRight" activeCell="B1" sqref="B1"/>
      <selection pane="bottomLeft" activeCell="A5" sqref="A5"/>
      <selection pane="bottomRight" activeCell="J94" sqref="J94"/>
    </sheetView>
  </sheetViews>
  <sheetFormatPr baseColWidth="10" defaultRowHeight="16"/>
  <cols>
    <col min="1" max="1" width="10.83203125" style="1"/>
    <col min="2" max="3" width="11.5" style="1" bestFit="1" customWidth="1"/>
    <col min="4" max="13" width="12.5" style="1" bestFit="1" customWidth="1"/>
    <col min="14" max="16" width="12.33203125" style="1" bestFit="1" customWidth="1"/>
    <col min="17" max="22" width="14" style="1" bestFit="1" customWidth="1"/>
    <col min="23" max="31" width="14" bestFit="1" customWidth="1"/>
    <col min="32" max="32" width="15.33203125" customWidth="1"/>
    <col min="33" max="33" width="12.83203125" customWidth="1"/>
    <col min="34" max="36" width="14" bestFit="1" customWidth="1"/>
    <col min="37" max="37" width="12.33203125" bestFit="1" customWidth="1"/>
    <col min="38" max="39" width="13" bestFit="1" customWidth="1"/>
    <col min="40" max="43" width="14.6640625" bestFit="1" customWidth="1"/>
  </cols>
  <sheetData>
    <row r="1" spans="1:43" ht="21">
      <c r="A1" s="154" t="s">
        <v>490</v>
      </c>
      <c r="AA1" s="1"/>
      <c r="AB1" s="52"/>
    </row>
    <row r="3" spans="1:43" ht="21">
      <c r="A3" s="154" t="s">
        <v>158</v>
      </c>
    </row>
    <row r="4" spans="1:43">
      <c r="A4" s="7" t="s">
        <v>410</v>
      </c>
      <c r="B4" s="7" t="s">
        <v>545</v>
      </c>
      <c r="C4" s="7">
        <v>1990</v>
      </c>
      <c r="D4" s="7">
        <v>1991</v>
      </c>
      <c r="E4" s="7">
        <v>1992</v>
      </c>
      <c r="F4" s="7">
        <v>1993</v>
      </c>
      <c r="G4" s="7">
        <v>1994</v>
      </c>
      <c r="H4" s="7">
        <v>1995</v>
      </c>
      <c r="I4" s="7">
        <v>1996</v>
      </c>
      <c r="J4" s="7">
        <v>1997</v>
      </c>
      <c r="K4" s="7">
        <v>1998</v>
      </c>
      <c r="L4" s="7">
        <v>1999</v>
      </c>
      <c r="M4" s="7">
        <v>2000</v>
      </c>
      <c r="N4" s="7">
        <v>2001</v>
      </c>
      <c r="O4" s="7">
        <v>2002</v>
      </c>
      <c r="P4" s="7">
        <v>2003</v>
      </c>
      <c r="Q4" s="7">
        <v>2004</v>
      </c>
      <c r="R4" s="7">
        <v>2005</v>
      </c>
      <c r="S4" s="7">
        <v>2006</v>
      </c>
      <c r="T4" s="7">
        <v>2007</v>
      </c>
      <c r="U4" s="7">
        <v>2008</v>
      </c>
      <c r="V4" s="7">
        <v>2009</v>
      </c>
      <c r="W4" s="7">
        <v>2010</v>
      </c>
      <c r="X4" s="7">
        <v>2011</v>
      </c>
      <c r="Y4" s="7">
        <v>2012</v>
      </c>
      <c r="Z4" s="7">
        <v>2013</v>
      </c>
      <c r="AA4" s="7">
        <v>2014</v>
      </c>
      <c r="AB4" s="7">
        <v>2015</v>
      </c>
      <c r="AC4" s="7">
        <v>2016</v>
      </c>
      <c r="AD4" s="7">
        <v>2017</v>
      </c>
      <c r="AE4" s="7">
        <v>2018</v>
      </c>
      <c r="AF4" s="7">
        <v>2019</v>
      </c>
      <c r="AG4" s="7">
        <v>2020</v>
      </c>
      <c r="AH4" s="7">
        <v>2021</v>
      </c>
      <c r="AI4" s="7">
        <v>2022</v>
      </c>
      <c r="AJ4" s="7">
        <v>2023</v>
      </c>
      <c r="AK4" s="7">
        <v>2024</v>
      </c>
      <c r="AL4" s="7">
        <v>2025</v>
      </c>
      <c r="AM4" s="7">
        <v>2026</v>
      </c>
      <c r="AN4" s="7">
        <v>2027</v>
      </c>
      <c r="AO4" s="7">
        <v>2028</v>
      </c>
      <c r="AP4" s="7">
        <v>2029</v>
      </c>
      <c r="AQ4" s="7">
        <v>2030</v>
      </c>
    </row>
    <row r="5" spans="1:43">
      <c r="A5" s="12"/>
      <c r="B5" s="53"/>
      <c r="C5" s="53">
        <f t="shared" ref="C5:AQ5" si="0">B5+C53-C101</f>
        <v>0</v>
      </c>
      <c r="D5" s="53">
        <f t="shared" si="0"/>
        <v>0</v>
      </c>
      <c r="E5" s="53">
        <f t="shared" si="0"/>
        <v>0</v>
      </c>
      <c r="F5" s="53">
        <f t="shared" si="0"/>
        <v>0</v>
      </c>
      <c r="G5" s="53">
        <f t="shared" si="0"/>
        <v>0</v>
      </c>
      <c r="H5" s="53">
        <f t="shared" si="0"/>
        <v>0</v>
      </c>
      <c r="I5" s="53">
        <f t="shared" si="0"/>
        <v>0</v>
      </c>
      <c r="J5" s="53">
        <f t="shared" si="0"/>
        <v>0</v>
      </c>
      <c r="K5" s="53">
        <f t="shared" si="0"/>
        <v>0</v>
      </c>
      <c r="L5" s="53">
        <f t="shared" si="0"/>
        <v>0</v>
      </c>
      <c r="M5" s="53">
        <f t="shared" si="0"/>
        <v>4774503</v>
      </c>
      <c r="N5" s="53">
        <f t="shared" si="0"/>
        <v>8729262</v>
      </c>
      <c r="O5" s="53">
        <f t="shared" si="0"/>
        <v>11857829</v>
      </c>
      <c r="P5" s="53">
        <f t="shared" si="0"/>
        <v>14968263</v>
      </c>
      <c r="Q5" s="53">
        <f>P5+Q53-Q101</f>
        <v>16560089</v>
      </c>
      <c r="R5" s="53">
        <f t="shared" si="0"/>
        <v>17670013</v>
      </c>
      <c r="S5" s="53">
        <f t="shared" si="0"/>
        <v>18680761</v>
      </c>
      <c r="T5" s="53">
        <f t="shared" si="0"/>
        <v>19729859</v>
      </c>
      <c r="U5" s="53">
        <f t="shared" si="0"/>
        <v>21353582</v>
      </c>
      <c r="V5" s="53">
        <f t="shared" si="0"/>
        <v>22165456</v>
      </c>
      <c r="W5" s="53">
        <f t="shared" si="0"/>
        <v>22697379</v>
      </c>
      <c r="X5" s="53">
        <f>W5+X53-X101</f>
        <v>22280125</v>
      </c>
      <c r="Y5" s="53">
        <f t="shared" si="0"/>
        <v>21916726</v>
      </c>
      <c r="Z5" s="53">
        <f t="shared" si="0"/>
        <v>21850666</v>
      </c>
      <c r="AA5" s="53">
        <f t="shared" si="0"/>
        <v>21562878</v>
      </c>
      <c r="AB5" s="53">
        <f t="shared" si="0"/>
        <v>21920759</v>
      </c>
      <c r="AC5" s="53">
        <f t="shared" si="0"/>
        <v>22269531</v>
      </c>
      <c r="AD5" s="53">
        <f t="shared" si="0"/>
        <v>21960793</v>
      </c>
      <c r="AE5" s="53">
        <f t="shared" si="0"/>
        <v>21381114</v>
      </c>
      <c r="AF5" s="53">
        <f t="shared" si="0"/>
        <v>20672786</v>
      </c>
      <c r="AG5" s="53">
        <f t="shared" si="0"/>
        <v>20355201</v>
      </c>
      <c r="AH5" s="53">
        <f t="shared" si="0"/>
        <v>20920887</v>
      </c>
      <c r="AI5" s="53">
        <f t="shared" si="0"/>
        <v>15701334</v>
      </c>
      <c r="AJ5" s="53">
        <f t="shared" si="0"/>
        <v>11304446</v>
      </c>
      <c r="AK5" s="53">
        <f t="shared" si="0"/>
        <v>7876121</v>
      </c>
      <c r="AL5" s="53">
        <f t="shared" si="0"/>
        <v>5404068</v>
      </c>
      <c r="AM5" s="53">
        <f t="shared" si="0"/>
        <v>3756731</v>
      </c>
      <c r="AN5" s="53">
        <f t="shared" si="0"/>
        <v>2742722</v>
      </c>
      <c r="AO5" s="53">
        <f t="shared" si="0"/>
        <v>2166380</v>
      </c>
      <c r="AP5" s="53">
        <f t="shared" si="0"/>
        <v>1863977</v>
      </c>
      <c r="AQ5" s="53">
        <f t="shared" si="0"/>
        <v>1717530</v>
      </c>
    </row>
    <row r="7" spans="1:43">
      <c r="M7" s="193"/>
      <c r="N7" s="2"/>
      <c r="O7" s="2"/>
      <c r="P7" s="2"/>
      <c r="Q7" s="2"/>
      <c r="R7" s="2"/>
      <c r="S7" s="2"/>
      <c r="T7" s="2"/>
      <c r="U7" s="2"/>
      <c r="V7" s="2"/>
      <c r="W7" s="2"/>
      <c r="X7" s="2"/>
      <c r="Y7" s="2"/>
      <c r="Z7" s="2"/>
      <c r="AA7" s="2"/>
      <c r="AB7" s="2"/>
      <c r="AC7" s="2"/>
      <c r="AD7" s="2"/>
      <c r="AE7" s="2"/>
      <c r="AF7" s="2"/>
      <c r="AG7" s="187"/>
      <c r="AH7" s="187"/>
      <c r="AI7" s="188"/>
      <c r="AJ7" s="188"/>
      <c r="AK7" s="188"/>
      <c r="AL7" s="188"/>
      <c r="AM7" s="188"/>
      <c r="AN7" s="188"/>
      <c r="AO7" s="188"/>
      <c r="AP7" s="188"/>
      <c r="AQ7" s="188"/>
    </row>
    <row r="8" spans="1:43" ht="21">
      <c r="A8" s="154" t="s">
        <v>393</v>
      </c>
    </row>
    <row r="9" spans="1:43">
      <c r="A9" s="7"/>
      <c r="B9" s="7">
        <v>1989</v>
      </c>
      <c r="C9" s="7">
        <v>1990</v>
      </c>
      <c r="D9" s="7">
        <v>1991</v>
      </c>
      <c r="E9" s="7">
        <v>1992</v>
      </c>
      <c r="F9" s="7">
        <v>1993</v>
      </c>
      <c r="G9" s="7">
        <v>1994</v>
      </c>
      <c r="H9" s="7">
        <v>1995</v>
      </c>
      <c r="I9" s="7">
        <v>1996</v>
      </c>
      <c r="J9" s="7">
        <v>1997</v>
      </c>
      <c r="K9" s="7">
        <v>1998</v>
      </c>
      <c r="L9" s="7">
        <v>1999</v>
      </c>
      <c r="M9" s="7">
        <v>2000</v>
      </c>
      <c r="N9" s="7">
        <v>2001</v>
      </c>
      <c r="O9" s="7">
        <v>2002</v>
      </c>
      <c r="P9" s="7">
        <v>2003</v>
      </c>
      <c r="Q9" s="7">
        <v>2004</v>
      </c>
      <c r="R9" s="7">
        <v>2005</v>
      </c>
      <c r="S9" s="7">
        <v>2006</v>
      </c>
      <c r="T9" s="7">
        <v>2007</v>
      </c>
      <c r="U9" s="7">
        <v>2008</v>
      </c>
      <c r="V9" s="7">
        <v>2009</v>
      </c>
      <c r="W9" s="7">
        <v>2010</v>
      </c>
      <c r="X9" s="7">
        <v>2011</v>
      </c>
      <c r="Y9" s="7">
        <v>2012</v>
      </c>
      <c r="Z9" s="7">
        <v>2013</v>
      </c>
      <c r="AA9" s="7">
        <v>2014</v>
      </c>
      <c r="AB9" s="7">
        <v>2015</v>
      </c>
      <c r="AC9" s="7">
        <v>2016</v>
      </c>
      <c r="AD9" s="7">
        <v>2017</v>
      </c>
      <c r="AE9" s="7">
        <v>2018</v>
      </c>
      <c r="AF9" s="7">
        <v>2019</v>
      </c>
      <c r="AG9" s="7">
        <v>2020</v>
      </c>
      <c r="AH9" s="7">
        <v>2021</v>
      </c>
      <c r="AI9" s="7">
        <v>2022</v>
      </c>
      <c r="AJ9" s="7">
        <v>2023</v>
      </c>
      <c r="AK9" s="7">
        <v>2024</v>
      </c>
      <c r="AL9" s="7">
        <v>2025</v>
      </c>
      <c r="AM9" s="7">
        <v>2026</v>
      </c>
      <c r="AN9" s="7">
        <v>2027</v>
      </c>
      <c r="AO9" s="7">
        <v>2028</v>
      </c>
      <c r="AP9" s="7">
        <v>2029</v>
      </c>
      <c r="AQ9" s="7">
        <v>2030</v>
      </c>
    </row>
    <row r="10" spans="1:43">
      <c r="A10" s="7">
        <v>1989</v>
      </c>
      <c r="B10" s="152"/>
      <c r="C10" s="8"/>
      <c r="D10" s="8"/>
      <c r="E10" s="8"/>
      <c r="F10" s="8"/>
      <c r="G10" s="8"/>
      <c r="H10" s="8"/>
      <c r="I10" s="8"/>
      <c r="J10" s="8"/>
      <c r="K10" s="8"/>
      <c r="L10" s="8"/>
      <c r="M10" s="8"/>
      <c r="N10" s="8"/>
      <c r="O10" s="8"/>
      <c r="P10" s="8"/>
      <c r="Q10" s="8"/>
      <c r="R10" s="8"/>
      <c r="S10" s="8"/>
      <c r="T10" s="8"/>
      <c r="U10" s="8"/>
      <c r="V10" s="8"/>
      <c r="W10" s="8"/>
      <c r="X10" s="8"/>
      <c r="Y10" s="8"/>
      <c r="Z10" s="8"/>
      <c r="AA10" s="8"/>
      <c r="AB10" s="8"/>
      <c r="AC10" s="8"/>
      <c r="AD10" s="8"/>
      <c r="AE10" s="8"/>
      <c r="AF10" s="8"/>
      <c r="AG10" s="8"/>
      <c r="AH10" s="8"/>
      <c r="AI10" s="8"/>
      <c r="AJ10" s="8"/>
      <c r="AK10" s="8"/>
      <c r="AL10" s="8"/>
      <c r="AM10" s="8"/>
      <c r="AN10" s="8"/>
      <c r="AO10" s="8"/>
      <c r="AP10" s="8"/>
      <c r="AQ10" s="8"/>
    </row>
    <row r="11" spans="1:43">
      <c r="A11" s="7">
        <v>1990</v>
      </c>
      <c r="B11" s="8"/>
      <c r="C11" s="152"/>
      <c r="D11" s="8"/>
      <c r="E11" s="8"/>
      <c r="F11" s="8"/>
      <c r="G11" s="8"/>
      <c r="H11" s="8"/>
      <c r="I11" s="8"/>
      <c r="J11" s="8"/>
      <c r="K11" s="8"/>
      <c r="L11" s="8"/>
      <c r="M11" s="8"/>
      <c r="N11" s="8"/>
      <c r="O11" s="8"/>
      <c r="P11" s="8"/>
      <c r="Q11" s="8"/>
      <c r="R11" s="8"/>
      <c r="S11" s="8"/>
      <c r="T11" s="8"/>
      <c r="U11" s="8"/>
      <c r="V11" s="8"/>
      <c r="W11" s="8"/>
      <c r="X11" s="8"/>
      <c r="Y11" s="8"/>
      <c r="Z11" s="8"/>
      <c r="AA11" s="8"/>
      <c r="AB11" s="8"/>
      <c r="AC11" s="8"/>
      <c r="AD11" s="8"/>
      <c r="AE11" s="8"/>
      <c r="AF11" s="8"/>
      <c r="AG11" s="8"/>
      <c r="AH11" s="8"/>
      <c r="AI11" s="8"/>
      <c r="AJ11" s="8"/>
      <c r="AK11" s="8"/>
      <c r="AL11" s="8"/>
      <c r="AM11" s="8"/>
      <c r="AN11" s="8"/>
      <c r="AO11" s="8"/>
      <c r="AP11" s="8"/>
      <c r="AQ11" s="8"/>
    </row>
    <row r="12" spans="1:43">
      <c r="A12" s="7">
        <v>1991</v>
      </c>
      <c r="B12" s="8"/>
      <c r="C12" s="8"/>
      <c r="D12" s="152"/>
      <c r="E12" s="8"/>
      <c r="F12" s="8"/>
      <c r="G12" s="8"/>
      <c r="H12" s="8"/>
      <c r="I12" s="8"/>
      <c r="J12" s="8"/>
      <c r="K12" s="8"/>
      <c r="L12" s="8"/>
      <c r="M12" s="8"/>
      <c r="N12" s="8"/>
      <c r="O12" s="8"/>
      <c r="P12" s="8"/>
      <c r="Q12" s="8"/>
      <c r="R12" s="8"/>
      <c r="S12" s="8"/>
      <c r="T12" s="8"/>
      <c r="U12" s="8"/>
      <c r="V12" s="8"/>
      <c r="W12" s="8"/>
      <c r="X12" s="8"/>
      <c r="Y12" s="8"/>
      <c r="Z12" s="8"/>
      <c r="AA12" s="8"/>
      <c r="AB12" s="8"/>
      <c r="AC12" s="8"/>
      <c r="AD12" s="8"/>
      <c r="AE12" s="8"/>
      <c r="AF12" s="8"/>
      <c r="AG12" s="8"/>
      <c r="AH12" s="8"/>
      <c r="AI12" s="8"/>
      <c r="AJ12" s="8"/>
      <c r="AK12" s="8"/>
      <c r="AL12" s="8"/>
      <c r="AM12" s="8"/>
      <c r="AN12" s="8"/>
      <c r="AO12" s="8"/>
      <c r="AP12" s="8"/>
      <c r="AQ12" s="8"/>
    </row>
    <row r="13" spans="1:43">
      <c r="A13" s="7">
        <v>1992</v>
      </c>
      <c r="B13" s="8"/>
      <c r="C13" s="8"/>
      <c r="D13" s="8"/>
      <c r="E13" s="152"/>
      <c r="F13" s="152"/>
      <c r="G13" s="152"/>
      <c r="H13" s="152"/>
      <c r="I13" s="152"/>
      <c r="J13" s="152"/>
      <c r="K13" s="152"/>
      <c r="L13" s="152"/>
      <c r="M13" s="152"/>
      <c r="N13" s="152"/>
      <c r="O13" s="152"/>
      <c r="P13" s="152"/>
      <c r="Q13" s="152"/>
      <c r="R13" s="152"/>
      <c r="S13" s="152"/>
      <c r="T13" s="152"/>
      <c r="U13" s="152"/>
      <c r="V13" s="152"/>
      <c r="W13" s="152"/>
      <c r="X13" s="152"/>
      <c r="Y13" s="152"/>
      <c r="Z13" s="152"/>
      <c r="AA13" s="152"/>
      <c r="AB13" s="152"/>
      <c r="AC13" s="152"/>
      <c r="AD13" s="152"/>
      <c r="AE13" s="152"/>
      <c r="AF13" s="152"/>
      <c r="AG13" s="152"/>
      <c r="AH13" s="8"/>
      <c r="AI13" s="8"/>
      <c r="AJ13" s="8"/>
      <c r="AK13" s="8"/>
      <c r="AL13" s="8"/>
      <c r="AM13" s="8"/>
      <c r="AN13" s="8"/>
      <c r="AO13" s="8"/>
      <c r="AP13" s="8"/>
      <c r="AQ13" s="8"/>
    </row>
    <row r="14" spans="1:43">
      <c r="A14" s="7">
        <v>1993</v>
      </c>
      <c r="B14" s="8"/>
      <c r="C14" s="8"/>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8"/>
      <c r="AO14" s="8"/>
      <c r="AP14" s="8"/>
      <c r="AQ14" s="8"/>
    </row>
    <row r="15" spans="1:43">
      <c r="A15" s="7">
        <v>1994</v>
      </c>
      <c r="B15" s="8"/>
      <c r="C15" s="8"/>
      <c r="D15" s="8"/>
      <c r="E15" s="8"/>
      <c r="F15" s="8"/>
      <c r="G15" s="8"/>
      <c r="H15" s="8"/>
      <c r="I15" s="8"/>
      <c r="J15" s="8"/>
      <c r="K15" s="8"/>
      <c r="L15" s="8"/>
      <c r="M15" s="8"/>
      <c r="N15" s="8"/>
      <c r="O15" s="8"/>
      <c r="P15" s="8"/>
      <c r="Q15" s="8"/>
      <c r="R15" s="8"/>
      <c r="S15" s="8"/>
      <c r="T15" s="8"/>
      <c r="U15" s="8"/>
      <c r="V15" s="8"/>
      <c r="W15" s="8"/>
      <c r="X15" s="8"/>
      <c r="Y15" s="8"/>
      <c r="Z15" s="8"/>
      <c r="AA15" s="8"/>
      <c r="AB15" s="8"/>
      <c r="AC15" s="8"/>
      <c r="AD15" s="8"/>
      <c r="AE15" s="8"/>
      <c r="AF15" s="8"/>
      <c r="AG15" s="8"/>
      <c r="AH15" s="8"/>
      <c r="AI15" s="8"/>
      <c r="AJ15" s="8"/>
      <c r="AK15" s="8"/>
      <c r="AL15" s="8"/>
      <c r="AM15" s="8"/>
      <c r="AN15" s="8"/>
      <c r="AO15" s="8"/>
      <c r="AP15" s="8"/>
      <c r="AQ15" s="8"/>
    </row>
    <row r="16" spans="1:43">
      <c r="A16" s="7">
        <v>1995</v>
      </c>
      <c r="B16" s="8"/>
      <c r="C16" s="8"/>
      <c r="D16" s="8"/>
      <c r="E16" s="8"/>
      <c r="F16" s="8"/>
      <c r="G16" s="8"/>
      <c r="H16" s="8"/>
      <c r="I16" s="8"/>
      <c r="J16" s="8"/>
      <c r="K16" s="8"/>
      <c r="L16" s="8"/>
      <c r="M16" s="8"/>
      <c r="N16" s="8"/>
      <c r="O16" s="8"/>
      <c r="P16" s="8"/>
      <c r="Q16" s="8"/>
      <c r="R16" s="8"/>
      <c r="S16" s="8"/>
      <c r="T16" s="8"/>
      <c r="U16" s="8"/>
      <c r="V16" s="8"/>
      <c r="W16" s="8"/>
      <c r="X16" s="8"/>
      <c r="Y16" s="8"/>
      <c r="Z16" s="8"/>
      <c r="AA16" s="8"/>
      <c r="AB16" s="8"/>
      <c r="AC16" s="8"/>
      <c r="AD16" s="8"/>
      <c r="AE16" s="8"/>
      <c r="AF16" s="8"/>
      <c r="AG16" s="8"/>
      <c r="AH16" s="8"/>
      <c r="AI16" s="8"/>
      <c r="AJ16" s="8"/>
      <c r="AK16" s="8"/>
      <c r="AL16" s="8"/>
      <c r="AM16" s="8"/>
      <c r="AN16" s="8"/>
      <c r="AO16" s="8"/>
      <c r="AP16" s="8"/>
      <c r="AQ16" s="8"/>
    </row>
    <row r="17" spans="1:43">
      <c r="A17" s="7">
        <v>1996</v>
      </c>
      <c r="B17" s="8"/>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8"/>
      <c r="AO17" s="8"/>
      <c r="AP17" s="8"/>
      <c r="AQ17" s="8"/>
    </row>
    <row r="18" spans="1:43">
      <c r="A18" s="7">
        <v>1997</v>
      </c>
      <c r="B18" s="8"/>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8"/>
      <c r="AO18" s="8"/>
      <c r="AP18" s="8"/>
      <c r="AQ18" s="8"/>
    </row>
    <row r="19" spans="1:43">
      <c r="A19" s="7">
        <v>1998</v>
      </c>
      <c r="B19" s="8"/>
      <c r="C19" s="8"/>
      <c r="D19" s="8"/>
      <c r="E19" s="8"/>
      <c r="F19" s="8"/>
      <c r="G19" s="8"/>
      <c r="H19" s="8"/>
      <c r="I19" s="8"/>
      <c r="J19" s="8"/>
      <c r="K19" s="8"/>
      <c r="L19" s="8"/>
      <c r="M19" s="193"/>
      <c r="N19" s="193"/>
      <c r="O19" s="2"/>
      <c r="P19" s="2"/>
      <c r="Q19" s="2"/>
      <c r="R19" s="2"/>
      <c r="S19" s="2"/>
      <c r="T19" s="2"/>
      <c r="U19" s="2"/>
      <c r="V19" s="2"/>
      <c r="W19" s="2"/>
      <c r="X19" s="2"/>
      <c r="Y19" s="2"/>
      <c r="Z19" s="2"/>
      <c r="AA19" s="2"/>
      <c r="AB19" s="2"/>
      <c r="AC19" s="2"/>
      <c r="AD19" s="2"/>
      <c r="AE19" s="2"/>
      <c r="AF19" s="2"/>
      <c r="AG19" s="187"/>
      <c r="AH19" s="187"/>
      <c r="AI19" s="8"/>
      <c r="AJ19" s="8"/>
      <c r="AK19" s="8"/>
      <c r="AL19" s="8"/>
      <c r="AM19" s="8"/>
      <c r="AN19" s="8"/>
      <c r="AO19" s="8"/>
      <c r="AP19" s="8"/>
      <c r="AQ19" s="8"/>
    </row>
    <row r="20" spans="1:43">
      <c r="A20" s="7">
        <v>1999</v>
      </c>
      <c r="B20" s="8"/>
      <c r="C20" s="8"/>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8"/>
      <c r="AO20" s="8"/>
      <c r="AP20" s="8"/>
      <c r="AQ20" s="8"/>
    </row>
    <row r="21" spans="1:43">
      <c r="A21" s="7">
        <v>2000</v>
      </c>
      <c r="B21" s="8"/>
      <c r="C21" s="8"/>
      <c r="D21" s="8"/>
      <c r="E21" s="8"/>
      <c r="F21" s="8"/>
      <c r="G21" s="8"/>
      <c r="H21" s="8"/>
      <c r="I21" s="8"/>
      <c r="J21" s="8"/>
      <c r="K21" s="8"/>
      <c r="L21" s="8"/>
      <c r="M21" s="13">
        <v>5172042</v>
      </c>
      <c r="N21">
        <v>5047931</v>
      </c>
      <c r="O21" s="13">
        <v>5072743</v>
      </c>
      <c r="P21">
        <v>5979613</v>
      </c>
      <c r="Q21" s="13">
        <v>5274929</v>
      </c>
      <c r="R21">
        <v>5435362</v>
      </c>
      <c r="S21" s="13">
        <v>5820242</v>
      </c>
      <c r="T21">
        <v>6233132</v>
      </c>
      <c r="U21" s="13">
        <v>7168518</v>
      </c>
      <c r="V21">
        <v>6668276</v>
      </c>
      <c r="W21" s="13">
        <v>6643634</v>
      </c>
      <c r="X21">
        <v>5825537</v>
      </c>
      <c r="Y21" s="13">
        <v>5908153</v>
      </c>
      <c r="Z21">
        <v>6183941</v>
      </c>
      <c r="AA21" s="13">
        <v>5899141</v>
      </c>
      <c r="AB21">
        <v>6514499</v>
      </c>
      <c r="AC21" s="13">
        <v>6515888</v>
      </c>
      <c r="AD21">
        <v>5850443</v>
      </c>
      <c r="AE21" s="13">
        <v>5523661</v>
      </c>
      <c r="AF21">
        <v>5281522</v>
      </c>
      <c r="AG21" s="13">
        <v>5544077</v>
      </c>
      <c r="AH21">
        <v>6307464</v>
      </c>
      <c r="AI21" s="8"/>
      <c r="AJ21" s="8"/>
      <c r="AK21" s="8"/>
      <c r="AL21" s="8"/>
      <c r="AM21" s="8"/>
      <c r="AN21" s="8"/>
      <c r="AO21" s="8"/>
      <c r="AP21" s="8"/>
      <c r="AQ21" s="8"/>
    </row>
    <row r="22" spans="1:43">
      <c r="A22" s="7">
        <v>2001</v>
      </c>
      <c r="B22" s="8"/>
      <c r="C22" s="8"/>
      <c r="D22" s="8"/>
      <c r="E22" s="8"/>
      <c r="F22" s="8"/>
      <c r="G22" s="8"/>
      <c r="H22" s="8"/>
      <c r="I22" s="8"/>
      <c r="J22" s="8"/>
      <c r="K22" s="8"/>
      <c r="L22" s="8"/>
      <c r="M22" s="8"/>
      <c r="N22" s="2"/>
      <c r="O22" s="2"/>
      <c r="P22" s="2"/>
      <c r="Q22" s="2"/>
      <c r="R22" s="2"/>
      <c r="S22" s="2"/>
      <c r="T22" s="2"/>
      <c r="U22" s="2"/>
      <c r="V22" s="2"/>
      <c r="W22" s="2"/>
      <c r="X22" s="2"/>
      <c r="Y22" s="2"/>
      <c r="Z22" s="2"/>
      <c r="AA22" s="2"/>
      <c r="AB22" s="2"/>
      <c r="AC22" s="2"/>
      <c r="AD22" s="2"/>
      <c r="AE22" s="2"/>
      <c r="AF22" s="2"/>
      <c r="AG22" s="187"/>
      <c r="AH22" s="187"/>
      <c r="AI22" s="8"/>
      <c r="AJ22" s="8"/>
      <c r="AK22" s="8"/>
      <c r="AL22" s="8"/>
      <c r="AM22" s="8"/>
      <c r="AN22" s="8"/>
      <c r="AO22" s="8"/>
      <c r="AP22" s="8"/>
      <c r="AQ22" s="8"/>
    </row>
    <row r="23" spans="1:43">
      <c r="A23" s="7">
        <v>2002</v>
      </c>
      <c r="B23" s="8"/>
      <c r="C23" s="8"/>
      <c r="D23" s="8"/>
      <c r="E23" s="8"/>
      <c r="F23" s="8"/>
      <c r="G23" s="8"/>
      <c r="H23" s="8"/>
      <c r="I23" s="8"/>
      <c r="J23" s="8"/>
      <c r="K23" s="8"/>
      <c r="L23" s="8"/>
      <c r="M23" s="8"/>
      <c r="N23" s="8"/>
      <c r="O23" s="2"/>
      <c r="P23" s="8"/>
      <c r="Q23" s="8"/>
      <c r="R23" s="8"/>
      <c r="S23" s="8"/>
      <c r="T23" s="8"/>
      <c r="U23" s="8"/>
      <c r="V23" s="8"/>
      <c r="W23" s="8"/>
      <c r="X23" s="8"/>
      <c r="Y23" s="8"/>
      <c r="Z23" s="8"/>
      <c r="AA23" s="8"/>
      <c r="AB23" s="8"/>
      <c r="AC23" s="8"/>
      <c r="AD23" s="8"/>
      <c r="AE23" s="8"/>
      <c r="AF23" s="8"/>
      <c r="AG23" s="8"/>
      <c r="AH23" s="8"/>
      <c r="AI23" s="8"/>
      <c r="AJ23" s="8"/>
      <c r="AK23" s="8"/>
      <c r="AL23" s="8"/>
      <c r="AM23" s="8"/>
      <c r="AN23" s="8"/>
      <c r="AO23" s="8"/>
      <c r="AP23" s="8"/>
      <c r="AQ23" s="8"/>
    </row>
    <row r="24" spans="1:43">
      <c r="A24" s="7">
        <v>2003</v>
      </c>
      <c r="B24" s="8"/>
      <c r="C24" s="8"/>
      <c r="D24" s="8"/>
      <c r="E24" s="8"/>
      <c r="F24" s="8"/>
      <c r="G24" s="8"/>
      <c r="H24" s="8"/>
      <c r="I24" s="8"/>
      <c r="J24" s="8"/>
      <c r="K24" s="8"/>
      <c r="L24" s="8"/>
      <c r="M24" s="8"/>
      <c r="N24" s="8"/>
      <c r="O24" s="8"/>
      <c r="P24" s="2"/>
      <c r="Q24" s="8"/>
      <c r="R24" s="8"/>
      <c r="S24" s="8"/>
      <c r="T24" s="8"/>
      <c r="U24" s="8"/>
      <c r="V24" s="8"/>
      <c r="W24" s="8"/>
      <c r="X24" s="8"/>
      <c r="Y24" s="8"/>
      <c r="Z24" s="8"/>
      <c r="AA24" s="8"/>
      <c r="AB24" s="8"/>
      <c r="AC24" s="8"/>
      <c r="AD24" s="8"/>
      <c r="AE24" s="8"/>
      <c r="AF24" s="8"/>
      <c r="AG24" s="8"/>
      <c r="AH24" s="8"/>
      <c r="AI24" s="8"/>
      <c r="AJ24" s="8"/>
      <c r="AK24" s="8"/>
      <c r="AL24" s="8"/>
      <c r="AM24" s="8"/>
      <c r="AN24" s="8"/>
      <c r="AO24" s="8"/>
      <c r="AP24" s="8"/>
      <c r="AQ24" s="8"/>
    </row>
    <row r="25" spans="1:43">
      <c r="A25" s="7">
        <v>2004</v>
      </c>
      <c r="B25" s="8"/>
      <c r="C25" s="8"/>
      <c r="D25" s="8"/>
      <c r="E25" s="8"/>
      <c r="F25" s="8"/>
      <c r="G25" s="8"/>
      <c r="H25" s="8"/>
      <c r="I25" s="8"/>
      <c r="J25" s="8"/>
      <c r="K25" s="8"/>
      <c r="L25" s="8"/>
      <c r="M25" s="8"/>
      <c r="N25" s="8"/>
      <c r="O25" s="8"/>
      <c r="P25" s="8"/>
      <c r="Q25" s="2"/>
      <c r="R25" s="8"/>
      <c r="S25" s="8"/>
      <c r="T25" s="8"/>
      <c r="U25" s="8"/>
      <c r="V25" s="8"/>
      <c r="W25" s="8"/>
      <c r="X25" s="8"/>
      <c r="Y25" s="8"/>
      <c r="Z25" s="8"/>
      <c r="AA25" s="8"/>
      <c r="AB25" s="8"/>
      <c r="AC25" s="8"/>
      <c r="AD25" s="8"/>
      <c r="AE25" s="8"/>
      <c r="AF25" s="8"/>
      <c r="AG25" s="8"/>
      <c r="AH25" s="8"/>
      <c r="AI25" s="8"/>
      <c r="AJ25" s="8"/>
      <c r="AK25" s="8"/>
      <c r="AL25" s="8"/>
      <c r="AM25" s="8"/>
      <c r="AN25" s="8"/>
      <c r="AO25" s="8"/>
      <c r="AP25" s="8"/>
      <c r="AQ25" s="8"/>
    </row>
    <row r="26" spans="1:43">
      <c r="A26" s="7">
        <v>2005</v>
      </c>
      <c r="B26" s="8"/>
      <c r="C26" s="8"/>
      <c r="D26" s="8"/>
      <c r="E26" s="8"/>
      <c r="F26" s="8"/>
      <c r="G26" s="8"/>
      <c r="H26" s="8"/>
      <c r="I26" s="8"/>
      <c r="J26" s="8"/>
      <c r="K26" s="8"/>
      <c r="L26" s="8"/>
      <c r="M26" s="8"/>
      <c r="N26" s="8"/>
      <c r="O26" s="8"/>
      <c r="P26" s="8"/>
      <c r="Q26" s="8"/>
      <c r="R26" s="2"/>
      <c r="S26" s="8"/>
      <c r="T26" s="8"/>
      <c r="U26" s="8"/>
      <c r="V26" s="8"/>
      <c r="W26" s="8"/>
      <c r="X26" s="8"/>
      <c r="Y26" s="8"/>
      <c r="Z26" s="8"/>
      <c r="AA26" s="8"/>
      <c r="AB26" s="8"/>
      <c r="AC26" s="8"/>
      <c r="AD26" s="8"/>
      <c r="AE26" s="8"/>
      <c r="AF26" s="8"/>
      <c r="AG26" s="8"/>
      <c r="AH26" s="8"/>
      <c r="AI26" s="8"/>
      <c r="AJ26" s="8"/>
      <c r="AK26" s="8"/>
      <c r="AL26" s="8"/>
      <c r="AM26" s="8"/>
      <c r="AN26" s="8"/>
      <c r="AO26" s="8"/>
      <c r="AP26" s="8"/>
      <c r="AQ26" s="8"/>
    </row>
    <row r="27" spans="1:43">
      <c r="A27" s="7">
        <v>2006</v>
      </c>
      <c r="B27" s="8"/>
      <c r="C27" s="8"/>
      <c r="D27" s="8"/>
      <c r="E27" s="8"/>
      <c r="F27" s="8"/>
      <c r="G27" s="8"/>
      <c r="H27" s="8"/>
      <c r="I27" s="8"/>
      <c r="J27" s="8"/>
      <c r="K27" s="8"/>
      <c r="L27" s="8"/>
      <c r="M27" s="8"/>
      <c r="N27" s="8"/>
      <c r="O27" s="8"/>
      <c r="P27" s="8"/>
      <c r="Q27" s="8"/>
      <c r="R27" s="8"/>
      <c r="S27" s="2"/>
      <c r="T27" s="8"/>
      <c r="U27" s="8"/>
      <c r="V27" s="8"/>
      <c r="W27" s="161"/>
      <c r="X27" s="161"/>
      <c r="Y27" s="161"/>
      <c r="Z27" s="161"/>
      <c r="AA27" s="161"/>
      <c r="AB27" s="161"/>
      <c r="AC27" s="161"/>
      <c r="AD27" s="167"/>
      <c r="AE27" s="167"/>
      <c r="AF27" s="167"/>
      <c r="AG27" s="167"/>
      <c r="AH27" s="167"/>
      <c r="AI27" s="8"/>
      <c r="AJ27" s="8"/>
      <c r="AK27" s="8"/>
      <c r="AL27" s="8"/>
      <c r="AM27" s="8"/>
      <c r="AN27" s="8"/>
      <c r="AO27" s="8"/>
      <c r="AP27" s="8"/>
      <c r="AQ27" s="8"/>
    </row>
    <row r="28" spans="1:43">
      <c r="A28" s="7">
        <v>2007</v>
      </c>
      <c r="B28" s="8"/>
      <c r="C28" s="8"/>
      <c r="D28" s="8"/>
      <c r="E28" s="8"/>
      <c r="F28" s="8"/>
      <c r="G28" s="8"/>
      <c r="H28" s="8"/>
      <c r="I28" s="8"/>
      <c r="J28" s="8"/>
      <c r="K28" s="8"/>
      <c r="L28" s="8"/>
      <c r="M28" s="8"/>
      <c r="N28" s="8"/>
      <c r="O28" s="8"/>
      <c r="P28" s="8"/>
      <c r="Q28" s="8"/>
      <c r="R28" s="8"/>
      <c r="S28" s="8"/>
      <c r="T28" s="2"/>
      <c r="U28" s="8"/>
      <c r="V28" s="8"/>
      <c r="W28" s="8"/>
      <c r="X28" s="8"/>
      <c r="Y28" s="8"/>
      <c r="Z28" s="8"/>
      <c r="AA28" s="8"/>
      <c r="AB28" s="8"/>
      <c r="AC28" s="8"/>
      <c r="AD28" s="8"/>
      <c r="AE28" s="8"/>
      <c r="AF28" s="8"/>
      <c r="AG28" s="8"/>
      <c r="AH28" s="8"/>
      <c r="AI28" s="8"/>
      <c r="AJ28" s="8"/>
      <c r="AK28" s="8"/>
      <c r="AL28" s="8"/>
      <c r="AM28" s="8"/>
      <c r="AN28" s="8"/>
      <c r="AO28" s="8"/>
      <c r="AP28" s="8"/>
      <c r="AQ28" s="8"/>
    </row>
    <row r="29" spans="1:43">
      <c r="A29" s="7">
        <v>2008</v>
      </c>
      <c r="B29" s="8"/>
      <c r="C29" s="8"/>
      <c r="D29" s="8"/>
      <c r="E29" s="8"/>
      <c r="F29" s="8"/>
      <c r="G29" s="8"/>
      <c r="H29" s="8"/>
      <c r="I29" s="8"/>
      <c r="J29" s="8"/>
      <c r="K29" s="8"/>
      <c r="L29" s="8"/>
      <c r="M29" s="8"/>
      <c r="N29" s="8"/>
      <c r="O29" s="8"/>
      <c r="P29" s="8"/>
      <c r="Q29" s="8"/>
      <c r="R29" s="8"/>
      <c r="S29" s="8"/>
      <c r="T29" s="8"/>
      <c r="U29" s="2"/>
      <c r="V29" s="8"/>
      <c r="W29" s="8"/>
      <c r="X29" s="8"/>
      <c r="Y29" s="8"/>
      <c r="Z29" s="8"/>
      <c r="AA29" s="8"/>
      <c r="AB29" s="8"/>
      <c r="AC29" s="8"/>
      <c r="AD29" s="8"/>
      <c r="AE29" s="8"/>
      <c r="AF29" s="8"/>
      <c r="AG29" s="8"/>
      <c r="AH29" s="8"/>
      <c r="AI29" s="8"/>
      <c r="AJ29" s="8"/>
      <c r="AK29" s="8"/>
      <c r="AL29" s="8"/>
      <c r="AM29" s="8"/>
      <c r="AN29" s="8"/>
      <c r="AO29" s="8"/>
      <c r="AP29" s="8"/>
      <c r="AQ29" s="8"/>
    </row>
    <row r="30" spans="1:43">
      <c r="A30" s="7">
        <v>2009</v>
      </c>
      <c r="B30" s="8"/>
      <c r="C30" s="8"/>
      <c r="D30" s="8"/>
      <c r="E30" s="8"/>
      <c r="F30" s="8"/>
      <c r="G30" s="8"/>
      <c r="H30" s="8"/>
      <c r="I30" s="8"/>
      <c r="J30" s="8"/>
      <c r="K30" s="8"/>
      <c r="L30" s="8"/>
      <c r="M30" s="8"/>
      <c r="N30" s="8"/>
      <c r="O30" s="8"/>
      <c r="P30" s="8"/>
      <c r="Q30" s="8"/>
      <c r="R30" s="8"/>
      <c r="S30" s="8"/>
      <c r="T30" s="8"/>
      <c r="U30" s="8"/>
      <c r="V30" s="2"/>
      <c r="W30" s="194"/>
      <c r="X30" s="8"/>
      <c r="Y30" s="8"/>
      <c r="Z30" s="8"/>
      <c r="AA30" s="8"/>
      <c r="AB30" s="8"/>
      <c r="AC30" s="8"/>
      <c r="AD30" s="8"/>
      <c r="AE30" s="8"/>
      <c r="AF30" s="8"/>
      <c r="AG30" s="8"/>
      <c r="AH30" s="8"/>
      <c r="AI30" s="8"/>
      <c r="AJ30" s="8"/>
      <c r="AK30" s="8"/>
      <c r="AL30" s="8"/>
      <c r="AM30" s="8"/>
      <c r="AN30" s="8"/>
      <c r="AO30" s="8"/>
      <c r="AP30" s="8"/>
      <c r="AQ30" s="8"/>
    </row>
    <row r="31" spans="1:43">
      <c r="A31" s="7">
        <v>2010</v>
      </c>
      <c r="B31" s="8"/>
      <c r="C31" s="8"/>
      <c r="D31" s="8"/>
      <c r="E31" s="8"/>
      <c r="F31" s="8"/>
      <c r="G31" s="8"/>
      <c r="H31" s="8"/>
      <c r="I31" s="8"/>
      <c r="J31" s="8"/>
      <c r="K31" s="8"/>
      <c r="L31" s="8"/>
      <c r="M31" s="8"/>
      <c r="N31" s="8"/>
      <c r="O31" s="8"/>
      <c r="P31" s="8"/>
      <c r="Q31" s="8"/>
      <c r="R31" s="8"/>
      <c r="S31" s="8"/>
      <c r="T31" s="8"/>
      <c r="U31" s="8"/>
      <c r="V31" s="8"/>
      <c r="W31" s="2"/>
      <c r="X31" s="194"/>
      <c r="Y31" s="8"/>
      <c r="Z31" s="8"/>
      <c r="AA31" s="8"/>
      <c r="AB31" s="8"/>
      <c r="AC31" s="8"/>
      <c r="AD31" s="8"/>
      <c r="AE31" s="8"/>
      <c r="AF31" s="8"/>
      <c r="AG31" s="8"/>
      <c r="AH31" s="8"/>
      <c r="AI31" s="8"/>
      <c r="AJ31" s="8"/>
      <c r="AK31" s="8"/>
      <c r="AL31" s="8"/>
      <c r="AM31" s="8"/>
      <c r="AN31" s="8"/>
      <c r="AO31" s="8"/>
      <c r="AP31" s="8"/>
      <c r="AQ31" s="8"/>
    </row>
    <row r="32" spans="1:43">
      <c r="A32" s="7">
        <v>2011</v>
      </c>
      <c r="B32" s="8"/>
      <c r="C32" s="8"/>
      <c r="D32" s="8"/>
      <c r="E32" s="8"/>
      <c r="F32" s="8"/>
      <c r="G32" s="8"/>
      <c r="H32" s="8"/>
      <c r="I32" s="8"/>
      <c r="J32" s="8"/>
      <c r="K32" s="8"/>
      <c r="L32" s="8"/>
      <c r="M32" s="8"/>
      <c r="N32" s="8"/>
      <c r="O32" s="8"/>
      <c r="P32" s="8"/>
      <c r="Q32" s="8"/>
      <c r="R32" s="8"/>
      <c r="S32" s="8"/>
      <c r="T32" s="8"/>
      <c r="U32" s="8"/>
      <c r="V32" s="8"/>
      <c r="W32" s="8"/>
      <c r="X32" s="2"/>
      <c r="Y32" s="194"/>
      <c r="Z32" s="8"/>
      <c r="AA32" s="8"/>
      <c r="AB32" s="8"/>
      <c r="AC32" s="8"/>
      <c r="AD32" s="8"/>
      <c r="AE32" s="8"/>
      <c r="AF32" s="8"/>
      <c r="AG32" s="8"/>
      <c r="AH32" s="8"/>
      <c r="AI32" s="8"/>
      <c r="AJ32" s="8"/>
      <c r="AK32" s="8"/>
      <c r="AL32" s="8"/>
      <c r="AM32" s="8"/>
      <c r="AN32" s="8"/>
      <c r="AO32" s="8"/>
      <c r="AP32" s="8"/>
      <c r="AQ32" s="8"/>
    </row>
    <row r="33" spans="1:43">
      <c r="A33" s="7">
        <v>2012</v>
      </c>
      <c r="B33" s="8"/>
      <c r="C33" s="8"/>
      <c r="D33" s="8"/>
      <c r="E33" s="8"/>
      <c r="F33" s="8"/>
      <c r="G33" s="8"/>
      <c r="H33" s="8"/>
      <c r="I33" s="8"/>
      <c r="J33" s="8"/>
      <c r="K33" s="8"/>
      <c r="L33" s="8"/>
      <c r="M33" s="8"/>
      <c r="N33" s="8"/>
      <c r="O33" s="8"/>
      <c r="P33" s="8"/>
      <c r="Q33" s="8"/>
      <c r="R33" s="8"/>
      <c r="S33" s="8"/>
      <c r="T33" s="8"/>
      <c r="U33" s="8"/>
      <c r="V33" s="8"/>
      <c r="W33" s="8"/>
      <c r="X33" s="8"/>
      <c r="Y33" s="2"/>
      <c r="Z33" s="194"/>
      <c r="AA33" s="8"/>
      <c r="AB33" s="8"/>
      <c r="AC33" s="8"/>
      <c r="AD33" s="8"/>
      <c r="AE33" s="8"/>
      <c r="AF33" s="8"/>
      <c r="AG33" s="8"/>
      <c r="AH33" s="8"/>
      <c r="AI33" s="8"/>
      <c r="AJ33" s="8"/>
      <c r="AK33" s="8"/>
      <c r="AL33" s="8"/>
      <c r="AM33" s="8"/>
      <c r="AN33" s="8"/>
      <c r="AO33" s="8"/>
      <c r="AP33" s="8"/>
      <c r="AQ33" s="8"/>
    </row>
    <row r="34" spans="1:43">
      <c r="A34" s="7">
        <v>2013</v>
      </c>
      <c r="B34" s="8"/>
      <c r="C34" s="8"/>
      <c r="D34" s="8"/>
      <c r="E34" s="8"/>
      <c r="F34" s="8"/>
      <c r="G34" s="8"/>
      <c r="H34" s="8"/>
      <c r="I34" s="8"/>
      <c r="J34" s="8"/>
      <c r="K34" s="8"/>
      <c r="L34" s="8"/>
      <c r="M34" s="8"/>
      <c r="N34" s="8"/>
      <c r="O34" s="8"/>
      <c r="P34" s="8"/>
      <c r="Q34" s="8"/>
      <c r="R34" s="8"/>
      <c r="S34" s="8"/>
      <c r="T34" s="8"/>
      <c r="U34" s="8"/>
      <c r="V34" s="8"/>
      <c r="W34" s="8"/>
      <c r="X34" s="8"/>
      <c r="Y34" s="8"/>
      <c r="Z34" s="2"/>
      <c r="AA34" s="194"/>
      <c r="AB34" s="8"/>
      <c r="AC34" s="8"/>
      <c r="AD34" s="8"/>
      <c r="AE34" s="8"/>
      <c r="AF34" s="8"/>
      <c r="AG34" s="8"/>
      <c r="AH34" s="8"/>
      <c r="AI34" s="8"/>
      <c r="AJ34" s="8"/>
      <c r="AK34" s="8"/>
      <c r="AL34" s="8"/>
      <c r="AM34" s="8"/>
      <c r="AN34" s="8"/>
      <c r="AO34" s="8"/>
      <c r="AP34" s="8"/>
      <c r="AQ34" s="8"/>
    </row>
    <row r="35" spans="1:43">
      <c r="A35" s="7">
        <v>2014</v>
      </c>
      <c r="B35" s="8"/>
      <c r="C35" s="8"/>
      <c r="D35" s="8"/>
      <c r="E35" s="8"/>
      <c r="F35" s="8"/>
      <c r="G35" s="8"/>
      <c r="H35" s="8"/>
      <c r="I35" s="8"/>
      <c r="J35" s="8"/>
      <c r="K35" s="8"/>
      <c r="L35" s="8"/>
      <c r="M35" s="8"/>
      <c r="N35" s="8"/>
      <c r="O35" s="8"/>
      <c r="P35" s="8"/>
      <c r="Q35" s="8"/>
      <c r="R35" s="8"/>
      <c r="S35" s="8"/>
      <c r="T35" s="8"/>
      <c r="U35" s="8"/>
      <c r="V35" s="8"/>
      <c r="W35" s="8"/>
      <c r="X35" s="8"/>
      <c r="Y35" s="8"/>
      <c r="Z35" s="8"/>
      <c r="AA35" s="2"/>
      <c r="AB35" s="194"/>
      <c r="AC35" s="8"/>
      <c r="AD35" s="8"/>
      <c r="AE35" s="8"/>
      <c r="AF35" s="8"/>
      <c r="AG35" s="8"/>
      <c r="AH35" s="8"/>
      <c r="AI35" s="8"/>
      <c r="AJ35" s="8"/>
      <c r="AK35" s="8"/>
      <c r="AL35" s="8"/>
      <c r="AM35" s="8"/>
      <c r="AN35" s="8"/>
      <c r="AO35" s="8"/>
      <c r="AP35" s="8"/>
      <c r="AQ35" s="8"/>
    </row>
    <row r="36" spans="1:43">
      <c r="A36" s="7">
        <v>2015</v>
      </c>
      <c r="B36" s="8"/>
      <c r="C36" s="8"/>
      <c r="D36" s="8"/>
      <c r="E36" s="8"/>
      <c r="F36" s="8"/>
      <c r="G36" s="8"/>
      <c r="H36" s="8"/>
      <c r="I36" s="8"/>
      <c r="J36" s="8"/>
      <c r="K36" s="8"/>
      <c r="L36" s="8"/>
      <c r="M36" s="8"/>
      <c r="N36" s="8"/>
      <c r="O36" s="8"/>
      <c r="P36" s="8"/>
      <c r="Q36" s="8"/>
      <c r="R36" s="8"/>
      <c r="S36" s="8"/>
      <c r="T36" s="8"/>
      <c r="U36" s="8"/>
      <c r="V36" s="8"/>
      <c r="W36" s="8"/>
      <c r="X36" s="8"/>
      <c r="Y36" s="8"/>
      <c r="Z36" s="8"/>
      <c r="AA36" s="8"/>
      <c r="AB36" s="2"/>
      <c r="AC36" s="194"/>
      <c r="AD36" s="8"/>
      <c r="AE36" s="8"/>
      <c r="AF36" s="8"/>
      <c r="AG36" s="8"/>
      <c r="AH36" s="8"/>
      <c r="AI36" s="8"/>
      <c r="AJ36" s="8"/>
      <c r="AK36" s="8"/>
      <c r="AL36" s="8"/>
      <c r="AM36" s="8"/>
      <c r="AN36" s="8"/>
      <c r="AO36" s="8"/>
      <c r="AP36" s="8"/>
      <c r="AQ36" s="8"/>
    </row>
    <row r="37" spans="1:43">
      <c r="A37" s="7">
        <v>2016</v>
      </c>
      <c r="B37" s="8"/>
      <c r="C37" s="8"/>
      <c r="D37" s="8"/>
      <c r="E37" s="8"/>
      <c r="F37" s="8"/>
      <c r="G37" s="8"/>
      <c r="H37" s="8"/>
      <c r="I37" s="8"/>
      <c r="J37" s="8"/>
      <c r="K37" s="8"/>
      <c r="L37" s="8"/>
      <c r="M37" s="8"/>
      <c r="N37" s="8"/>
      <c r="O37" s="8"/>
      <c r="P37" s="8"/>
      <c r="Q37" s="8"/>
      <c r="R37" s="8"/>
      <c r="S37" s="8"/>
      <c r="T37" s="8"/>
      <c r="U37" s="8"/>
      <c r="V37" s="8"/>
      <c r="W37" s="8"/>
      <c r="X37" s="8"/>
      <c r="Y37" s="8"/>
      <c r="Z37" s="8"/>
      <c r="AA37" s="8"/>
      <c r="AB37" s="8"/>
      <c r="AC37" s="2"/>
      <c r="AD37" s="194"/>
      <c r="AE37" s="8"/>
      <c r="AF37" s="8"/>
      <c r="AG37" s="8"/>
      <c r="AH37" s="8"/>
      <c r="AI37" s="8"/>
      <c r="AJ37" s="8"/>
      <c r="AK37" s="8"/>
      <c r="AL37" s="8"/>
      <c r="AM37" s="8"/>
      <c r="AN37" s="8"/>
      <c r="AO37" s="8"/>
      <c r="AP37" s="8"/>
      <c r="AQ37" s="8"/>
    </row>
    <row r="38" spans="1:43">
      <c r="A38" s="7">
        <v>2017</v>
      </c>
      <c r="B38" s="8"/>
      <c r="C38" s="8"/>
      <c r="D38" s="8"/>
      <c r="E38" s="8"/>
      <c r="F38" s="8"/>
      <c r="G38" s="8"/>
      <c r="H38" s="8"/>
      <c r="I38" s="8"/>
      <c r="J38" s="8"/>
      <c r="K38" s="8"/>
      <c r="L38" s="8"/>
      <c r="M38" s="8"/>
      <c r="N38" s="8"/>
      <c r="O38" s="8"/>
      <c r="P38" s="8"/>
      <c r="Q38" s="8"/>
      <c r="R38" s="8"/>
      <c r="S38" s="8"/>
      <c r="T38" s="8"/>
      <c r="U38" s="8"/>
      <c r="V38" s="8"/>
      <c r="W38" s="8"/>
      <c r="X38" s="8"/>
      <c r="Y38" s="8"/>
      <c r="Z38" s="8"/>
      <c r="AA38" s="8"/>
      <c r="AB38" s="8"/>
      <c r="AC38" s="8"/>
      <c r="AD38" s="2"/>
      <c r="AE38" s="194"/>
      <c r="AF38" s="8"/>
      <c r="AG38" s="8"/>
      <c r="AH38" s="8"/>
      <c r="AI38" s="188"/>
      <c r="AJ38" s="188"/>
      <c r="AK38" s="188"/>
      <c r="AL38" s="188"/>
      <c r="AM38" s="188"/>
      <c r="AN38" s="188"/>
      <c r="AO38" s="188"/>
      <c r="AP38" s="188"/>
      <c r="AQ38" s="189"/>
    </row>
    <row r="39" spans="1:43">
      <c r="A39" s="7">
        <v>2018</v>
      </c>
      <c r="B39" s="8"/>
      <c r="C39" s="8"/>
      <c r="D39" s="8"/>
      <c r="E39" s="8"/>
      <c r="F39" s="8"/>
      <c r="G39" s="8"/>
      <c r="H39" s="8"/>
      <c r="I39" s="8"/>
      <c r="J39" s="8"/>
      <c r="K39" s="8"/>
      <c r="L39" s="8"/>
      <c r="M39" s="8"/>
      <c r="N39" s="8"/>
      <c r="O39" s="8"/>
      <c r="P39" s="8"/>
      <c r="Q39" s="8"/>
      <c r="R39" s="8"/>
      <c r="S39" s="8"/>
      <c r="T39" s="8"/>
      <c r="U39" s="8"/>
      <c r="V39" s="8"/>
      <c r="W39" s="8"/>
      <c r="X39" s="8"/>
      <c r="Y39" s="8"/>
      <c r="Z39" s="8"/>
      <c r="AA39" s="8"/>
      <c r="AB39" s="8"/>
      <c r="AC39" s="8"/>
      <c r="AD39" s="8"/>
      <c r="AE39" s="2"/>
      <c r="AF39" s="194"/>
      <c r="AG39" s="8"/>
      <c r="AH39" s="8"/>
      <c r="AI39" s="188"/>
      <c r="AJ39" s="188"/>
      <c r="AK39" s="188"/>
      <c r="AL39" s="188"/>
      <c r="AM39" s="188"/>
      <c r="AN39" s="188"/>
      <c r="AO39" s="188"/>
      <c r="AP39" s="188"/>
      <c r="AQ39" s="188"/>
    </row>
    <row r="40" spans="1:43">
      <c r="A40" s="7">
        <v>2019</v>
      </c>
      <c r="B40" s="8"/>
      <c r="C40" s="8"/>
      <c r="D40" s="8"/>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2"/>
      <c r="AG40" s="152"/>
      <c r="AH40" s="8"/>
      <c r="AI40" s="8"/>
      <c r="AJ40" s="8"/>
      <c r="AK40" s="8"/>
      <c r="AL40" s="8"/>
      <c r="AM40" s="8"/>
      <c r="AN40" s="8"/>
      <c r="AO40" s="8"/>
      <c r="AP40" s="8"/>
      <c r="AQ40" s="8"/>
    </row>
    <row r="41" spans="1:43">
      <c r="A41" s="7">
        <v>2020</v>
      </c>
      <c r="B41" s="8"/>
      <c r="C41" s="8"/>
      <c r="D41" s="8"/>
      <c r="E41" s="8"/>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187"/>
      <c r="AH41" s="152"/>
      <c r="AI41" s="8"/>
      <c r="AJ41" s="8"/>
      <c r="AK41" s="8"/>
      <c r="AL41" s="8"/>
      <c r="AM41" s="8"/>
      <c r="AN41" s="8"/>
      <c r="AO41" s="8"/>
      <c r="AP41" s="8"/>
      <c r="AQ41" s="8"/>
    </row>
    <row r="42" spans="1:43">
      <c r="A42" s="7">
        <v>2021</v>
      </c>
      <c r="B42" s="8"/>
      <c r="C42" s="8"/>
      <c r="D42" s="8"/>
      <c r="E42" s="8"/>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187"/>
      <c r="AI42" s="8"/>
      <c r="AJ42" s="8"/>
      <c r="AK42" s="8"/>
      <c r="AL42" s="8"/>
      <c r="AM42" s="8"/>
      <c r="AN42" s="8"/>
      <c r="AO42" s="8"/>
      <c r="AP42" s="8"/>
      <c r="AQ42" s="8"/>
    </row>
    <row r="43" spans="1:43">
      <c r="A43" s="7">
        <v>2022</v>
      </c>
      <c r="B43" s="8"/>
      <c r="C43" s="8"/>
      <c r="D43" s="8"/>
      <c r="E43" s="8"/>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187"/>
      <c r="AJ43" s="8"/>
      <c r="AK43" s="8"/>
      <c r="AL43" s="8"/>
      <c r="AM43" s="8"/>
      <c r="AN43" s="8"/>
      <c r="AO43" s="8"/>
      <c r="AP43" s="8"/>
      <c r="AQ43" s="8"/>
    </row>
    <row r="44" spans="1:43">
      <c r="A44" s="7">
        <v>2023</v>
      </c>
      <c r="B44" s="8"/>
      <c r="C44" s="8"/>
      <c r="D44" s="8"/>
      <c r="E44" s="8"/>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187"/>
      <c r="AK44" s="8"/>
      <c r="AL44" s="8"/>
      <c r="AM44" s="8"/>
      <c r="AN44" s="8"/>
      <c r="AO44" s="8"/>
      <c r="AP44" s="8"/>
      <c r="AQ44" s="8"/>
    </row>
    <row r="45" spans="1:43">
      <c r="A45" s="7">
        <v>2024</v>
      </c>
      <c r="B45" s="8"/>
      <c r="C45" s="8"/>
      <c r="D45" s="8"/>
      <c r="E45" s="8"/>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187"/>
      <c r="AL45" s="8"/>
      <c r="AM45" s="8"/>
      <c r="AN45" s="8"/>
      <c r="AO45" s="8"/>
      <c r="AP45" s="8"/>
      <c r="AQ45" s="8"/>
    </row>
    <row r="46" spans="1:43">
      <c r="A46" s="7">
        <v>2025</v>
      </c>
      <c r="B46" s="8"/>
      <c r="C46" s="8"/>
      <c r="D46" s="8"/>
      <c r="E46" s="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187"/>
      <c r="AM46" s="8"/>
      <c r="AN46" s="8"/>
      <c r="AO46" s="8"/>
      <c r="AP46" s="8"/>
      <c r="AQ46" s="8"/>
    </row>
    <row r="47" spans="1:43">
      <c r="A47" s="7">
        <v>2026</v>
      </c>
      <c r="B47" s="8"/>
      <c r="C47" s="8"/>
      <c r="D47" s="8"/>
      <c r="E47" s="8"/>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187"/>
      <c r="AN47" s="8"/>
      <c r="AO47" s="8"/>
      <c r="AP47" s="8"/>
      <c r="AQ47" s="8"/>
    </row>
    <row r="48" spans="1:43">
      <c r="A48" s="7">
        <v>2027</v>
      </c>
      <c r="B48" s="8"/>
      <c r="C48" s="8"/>
      <c r="D48" s="8"/>
      <c r="E48" s="8"/>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187"/>
      <c r="AO48" s="8"/>
      <c r="AP48" s="8"/>
      <c r="AQ48" s="8"/>
    </row>
    <row r="49" spans="1:43">
      <c r="A49" s="7">
        <v>2028</v>
      </c>
      <c r="B49" s="8"/>
      <c r="C49" s="8"/>
      <c r="D49" s="8"/>
      <c r="E49" s="8"/>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8"/>
      <c r="AO49" s="187"/>
      <c r="AP49" s="8"/>
      <c r="AQ49" s="8"/>
    </row>
    <row r="50" spans="1:43">
      <c r="A50" s="7">
        <v>2029</v>
      </c>
      <c r="B50" s="8"/>
      <c r="C50" s="8"/>
      <c r="D50" s="8"/>
      <c r="E50" s="8"/>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8"/>
      <c r="AO50" s="8"/>
      <c r="AP50" s="187"/>
      <c r="AQ50" s="8"/>
    </row>
    <row r="51" spans="1:43">
      <c r="A51" s="7">
        <v>2030</v>
      </c>
      <c r="B51" s="8"/>
      <c r="C51" s="8"/>
      <c r="D51" s="8"/>
      <c r="E51" s="8"/>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8"/>
      <c r="AO51" s="8"/>
      <c r="AP51" s="8"/>
      <c r="AQ51" s="187"/>
    </row>
    <row r="53" spans="1:43">
      <c r="A53" s="10" t="s">
        <v>162</v>
      </c>
      <c r="B53" s="11">
        <f>SUM(B10:B51)</f>
        <v>0</v>
      </c>
      <c r="C53" s="11">
        <f t="shared" ref="C53:V53" si="1">SUM(C10:C51)</f>
        <v>0</v>
      </c>
      <c r="D53" s="11">
        <f t="shared" si="1"/>
        <v>0</v>
      </c>
      <c r="E53" s="11">
        <f t="shared" si="1"/>
        <v>0</v>
      </c>
      <c r="F53" s="11">
        <f t="shared" si="1"/>
        <v>0</v>
      </c>
      <c r="G53" s="11">
        <f t="shared" si="1"/>
        <v>0</v>
      </c>
      <c r="H53" s="11">
        <f t="shared" si="1"/>
        <v>0</v>
      </c>
      <c r="I53" s="11">
        <f t="shared" si="1"/>
        <v>0</v>
      </c>
      <c r="J53" s="11">
        <f t="shared" si="1"/>
        <v>0</v>
      </c>
      <c r="K53" s="11">
        <f t="shared" si="1"/>
        <v>0</v>
      </c>
      <c r="L53" s="11">
        <f t="shared" si="1"/>
        <v>0</v>
      </c>
      <c r="M53" s="11">
        <f t="shared" si="1"/>
        <v>5172042</v>
      </c>
      <c r="N53" s="11">
        <f t="shared" si="1"/>
        <v>5047931</v>
      </c>
      <c r="O53" s="11">
        <f t="shared" si="1"/>
        <v>5072743</v>
      </c>
      <c r="P53" s="11">
        <f t="shared" si="1"/>
        <v>5979613</v>
      </c>
      <c r="Q53" s="11">
        <f t="shared" si="1"/>
        <v>5274929</v>
      </c>
      <c r="R53" s="11">
        <f t="shared" si="1"/>
        <v>5435362</v>
      </c>
      <c r="S53" s="11">
        <f t="shared" si="1"/>
        <v>5820242</v>
      </c>
      <c r="T53" s="11">
        <f t="shared" si="1"/>
        <v>6233132</v>
      </c>
      <c r="U53" s="11">
        <f t="shared" si="1"/>
        <v>7168518</v>
      </c>
      <c r="V53" s="11">
        <f t="shared" si="1"/>
        <v>6668276</v>
      </c>
      <c r="W53" s="11">
        <f>SUM(W10:W51)</f>
        <v>6643634</v>
      </c>
      <c r="X53" s="11">
        <f>SUM(X10:X51)</f>
        <v>5825537</v>
      </c>
      <c r="Y53" s="11">
        <f t="shared" ref="Y53:AQ53" si="2">SUM(Y10:Y51)</f>
        <v>5908153</v>
      </c>
      <c r="Z53" s="11">
        <f t="shared" si="2"/>
        <v>6183941</v>
      </c>
      <c r="AA53" s="11">
        <f t="shared" si="2"/>
        <v>5899141</v>
      </c>
      <c r="AB53" s="11">
        <f t="shared" si="2"/>
        <v>6514499</v>
      </c>
      <c r="AC53" s="11">
        <f t="shared" si="2"/>
        <v>6515888</v>
      </c>
      <c r="AD53" s="11">
        <f t="shared" si="2"/>
        <v>5850443</v>
      </c>
      <c r="AE53" s="11">
        <f t="shared" si="2"/>
        <v>5523661</v>
      </c>
      <c r="AF53" s="11">
        <f t="shared" si="2"/>
        <v>5281522</v>
      </c>
      <c r="AG53" s="11">
        <f t="shared" si="2"/>
        <v>5544077</v>
      </c>
      <c r="AH53" s="11">
        <f t="shared" si="2"/>
        <v>6307464</v>
      </c>
      <c r="AI53" s="11">
        <f t="shared" si="2"/>
        <v>0</v>
      </c>
      <c r="AJ53" s="11">
        <f t="shared" si="2"/>
        <v>0</v>
      </c>
      <c r="AK53" s="11">
        <f t="shared" si="2"/>
        <v>0</v>
      </c>
      <c r="AL53" s="11">
        <f t="shared" si="2"/>
        <v>0</v>
      </c>
      <c r="AM53" s="11">
        <f t="shared" si="2"/>
        <v>0</v>
      </c>
      <c r="AN53" s="11">
        <f t="shared" si="2"/>
        <v>0</v>
      </c>
      <c r="AO53" s="11">
        <f t="shared" si="2"/>
        <v>0</v>
      </c>
      <c r="AP53" s="11">
        <f t="shared" si="2"/>
        <v>0</v>
      </c>
      <c r="AQ53" s="11">
        <f t="shared" si="2"/>
        <v>0</v>
      </c>
    </row>
    <row r="56" spans="1:43" ht="21">
      <c r="A56" s="154" t="s">
        <v>394</v>
      </c>
    </row>
    <row r="57" spans="1:43">
      <c r="A57" s="7"/>
      <c r="B57" s="7">
        <v>1989</v>
      </c>
      <c r="C57" s="7">
        <v>1990</v>
      </c>
      <c r="D57" s="7">
        <v>1991</v>
      </c>
      <c r="E57" s="7">
        <v>1992</v>
      </c>
      <c r="F57" s="7">
        <v>1993</v>
      </c>
      <c r="G57" s="7">
        <v>1994</v>
      </c>
      <c r="H57" s="7">
        <v>1995</v>
      </c>
      <c r="I57" s="7">
        <v>1996</v>
      </c>
      <c r="J57" s="7">
        <v>1997</v>
      </c>
      <c r="K57" s="7">
        <v>1998</v>
      </c>
      <c r="L57" s="7">
        <v>1999</v>
      </c>
      <c r="M57" s="7">
        <v>2000</v>
      </c>
      <c r="N57" s="7">
        <v>2001</v>
      </c>
      <c r="O57" s="7">
        <v>2002</v>
      </c>
      <c r="P57" s="7">
        <v>2003</v>
      </c>
      <c r="Q57" s="7">
        <v>2004</v>
      </c>
      <c r="R57" s="7">
        <v>2005</v>
      </c>
      <c r="S57" s="7">
        <v>2006</v>
      </c>
      <c r="T57" s="7">
        <v>2007</v>
      </c>
      <c r="U57" s="7">
        <v>2008</v>
      </c>
      <c r="V57" s="7">
        <v>2009</v>
      </c>
      <c r="W57" s="7">
        <v>2010</v>
      </c>
      <c r="X57" s="7">
        <v>2011</v>
      </c>
      <c r="Y57" s="7">
        <v>2012</v>
      </c>
      <c r="Z57" s="7">
        <v>2013</v>
      </c>
      <c r="AA57" s="7">
        <v>2014</v>
      </c>
      <c r="AB57" s="7">
        <v>2015</v>
      </c>
      <c r="AC57" s="7">
        <v>2016</v>
      </c>
      <c r="AD57" s="7">
        <v>2017</v>
      </c>
      <c r="AE57" s="7">
        <v>2018</v>
      </c>
      <c r="AF57" s="7">
        <v>2019</v>
      </c>
      <c r="AG57" s="7">
        <v>2020</v>
      </c>
      <c r="AH57" s="7">
        <v>2021</v>
      </c>
      <c r="AI57" s="7">
        <v>2022</v>
      </c>
      <c r="AJ57" s="7">
        <v>2023</v>
      </c>
      <c r="AK57" s="7">
        <v>2024</v>
      </c>
      <c r="AL57" s="7">
        <v>2025</v>
      </c>
      <c r="AM57" s="7">
        <v>2026</v>
      </c>
      <c r="AN57" s="7">
        <v>2027</v>
      </c>
      <c r="AO57" s="7">
        <v>2028</v>
      </c>
      <c r="AP57" s="7">
        <v>2029</v>
      </c>
      <c r="AQ57" s="7">
        <v>2030</v>
      </c>
    </row>
    <row r="58" spans="1:43">
      <c r="A58" s="7">
        <v>1989</v>
      </c>
      <c r="B58" s="152">
        <f>(SUM($B$10:$B$51)*Lifespan_distribution!$B8)</f>
        <v>0</v>
      </c>
      <c r="C58" s="152">
        <f>(SUM($B$10:$B$51)*Lifespan_distribution!C8)</f>
        <v>0</v>
      </c>
      <c r="D58" s="152">
        <f>(SUM($B$10:$B$51)*Lifespan_distribution!D8)</f>
        <v>0</v>
      </c>
      <c r="E58" s="152">
        <f>(SUM($B$10:$B$51)*Lifespan_distribution!E8)</f>
        <v>0</v>
      </c>
      <c r="F58" s="152">
        <f>(SUM($B$10:$B$51)*Lifespan_distribution!F8)</f>
        <v>0</v>
      </c>
      <c r="G58" s="152">
        <f>(SUM($B$10:$B$51)*Lifespan_distribution!G8)</f>
        <v>0</v>
      </c>
      <c r="H58" s="152">
        <f>(SUM($B$10:$B$51)*Lifespan_distribution!H8)</f>
        <v>0</v>
      </c>
      <c r="I58" s="152">
        <f>(SUM($B$10:$B$51)*Lifespan_distribution!I8)</f>
        <v>0</v>
      </c>
      <c r="J58" s="152">
        <f>(SUM($B$10:$B$51)*Lifespan_distribution!J8)</f>
        <v>0</v>
      </c>
      <c r="K58" s="152">
        <f>(SUM($B$10:$B$51)*Lifespan_distribution!K8)</f>
        <v>0</v>
      </c>
      <c r="L58" s="152">
        <f>(SUM($B$10:$B$51)*Lifespan_distribution!L8)</f>
        <v>0</v>
      </c>
      <c r="M58" s="152">
        <f>(SUM($B$10:$B$51)*Lifespan_distribution!M8)</f>
        <v>0</v>
      </c>
      <c r="N58" s="152">
        <f>(SUM($B$10:$B$51)*Lifespan_distribution!N8)</f>
        <v>0</v>
      </c>
      <c r="O58" s="152">
        <f>(SUM($B$10:$B$51)*Lifespan_distribution!O8)</f>
        <v>0</v>
      </c>
      <c r="P58" s="152">
        <f>(SUM($B$10:$B$51)*Lifespan_distribution!P8)</f>
        <v>0</v>
      </c>
      <c r="Q58" s="152">
        <f>(SUM($B$10:$B$51)*Lifespan_distribution!Q8)</f>
        <v>0</v>
      </c>
      <c r="R58" s="152">
        <f>(SUM($B$10:$B$51)*Lifespan_distribution!R8)</f>
        <v>0</v>
      </c>
      <c r="S58" s="152">
        <f>(SUM($B$10:$B$51)*Lifespan_distribution!S8)</f>
        <v>0</v>
      </c>
      <c r="T58" s="152">
        <f>(SUM($B$10:$B$51)*Lifespan_distribution!T8)</f>
        <v>0</v>
      </c>
      <c r="U58" s="152">
        <f>(SUM($B$10:$B$51)*Lifespan_distribution!U8)</f>
        <v>0</v>
      </c>
      <c r="V58" s="152">
        <f>(SUM($B$10:$B$51)*Lifespan_distribution!V8)</f>
        <v>0</v>
      </c>
      <c r="W58" s="152">
        <f>(SUM($B$10:$B$51)*Lifespan_distribution!W8)</f>
        <v>0</v>
      </c>
      <c r="X58" s="152">
        <f>(SUM($B$10:$B$51)*Lifespan_distribution!X8)</f>
        <v>0</v>
      </c>
      <c r="Y58" s="152">
        <f>(SUM($B$10:$B$51)*Lifespan_distribution!Y8)</f>
        <v>0</v>
      </c>
      <c r="Z58" s="152">
        <f>(SUM($B$10:$B$51)*Lifespan_distribution!Z8)</f>
        <v>0</v>
      </c>
      <c r="AA58" s="152">
        <f>(SUM($B$10:$B$51)*Lifespan_distribution!AA8)</f>
        <v>0</v>
      </c>
      <c r="AB58" s="152">
        <f>(SUM($B$10:$B$51)*Lifespan_distribution!AB8)</f>
        <v>0</v>
      </c>
      <c r="AC58" s="152">
        <f>(SUM($B$10:$B$51)*Lifespan_distribution!AC8)</f>
        <v>0</v>
      </c>
      <c r="AD58" s="152">
        <f>(SUM($B$10:$B$51)*Lifespan_distribution!AD8)</f>
        <v>0</v>
      </c>
      <c r="AE58" s="152">
        <f>(SUM($B$10:$B$51)*Lifespan_distribution!AE8)</f>
        <v>0</v>
      </c>
      <c r="AF58" s="152">
        <f>(SUM($B$10:$B$51)*Lifespan_distribution!AF8)</f>
        <v>0</v>
      </c>
      <c r="AG58" s="152">
        <f>(SUM($B$10:$B$51)*Lifespan_distribution!AG8)</f>
        <v>0</v>
      </c>
      <c r="AH58" s="152">
        <f>(SUM($B$10:$B$51)*Lifespan_distribution!AH8)</f>
        <v>0</v>
      </c>
      <c r="AI58" s="152">
        <f>(SUM($B$10:$B$51)*Lifespan_distribution!AI8)</f>
        <v>0</v>
      </c>
      <c r="AJ58" s="152">
        <f>(SUM($B$10:$B$51)*Lifespan_distribution!AJ8)</f>
        <v>0</v>
      </c>
      <c r="AK58" s="152">
        <f>(SUM($B$10:$B$51)*Lifespan_distribution!AK8)</f>
        <v>0</v>
      </c>
      <c r="AL58" s="152">
        <f>(SUM($B$10:$B$51)*Lifespan_distribution!AL8)</f>
        <v>0</v>
      </c>
      <c r="AM58" s="152">
        <f>(SUM($B$10:$B$51)*Lifespan_distribution!AM8)</f>
        <v>0</v>
      </c>
      <c r="AN58" s="152">
        <f>(SUM($B$10:$B$51)*Lifespan_distribution!AN8)</f>
        <v>0</v>
      </c>
      <c r="AO58" s="152">
        <f>(SUM($B$10:$B$51)*Lifespan_distribution!AO8)</f>
        <v>0</v>
      </c>
      <c r="AP58" s="152">
        <f>(SUM($B$10:$B$51)*Lifespan_distribution!AP8)</f>
        <v>0</v>
      </c>
      <c r="AQ58" s="152">
        <f>(SUM($B$10:$B$51)*Lifespan_distribution!AQ8)</f>
        <v>0</v>
      </c>
    </row>
    <row r="59" spans="1:43">
      <c r="A59" s="7">
        <v>1990</v>
      </c>
      <c r="B59" s="8"/>
      <c r="C59" s="152">
        <f>(SUM($C$10:$C$51)*Lifespan_distribution!B8)</f>
        <v>0</v>
      </c>
      <c r="D59" s="152">
        <f>(SUM($C$10:$C$51)*Lifespan_distribution!C8)</f>
        <v>0</v>
      </c>
      <c r="E59" s="152">
        <f>(SUM($C$10:$C$51)*Lifespan_distribution!D8)</f>
        <v>0</v>
      </c>
      <c r="F59" s="152">
        <f>(SUM($C$10:$C$51)*Lifespan_distribution!E8)</f>
        <v>0</v>
      </c>
      <c r="G59" s="152">
        <f>(SUM($C$10:$C$51)*Lifespan_distribution!F8)</f>
        <v>0</v>
      </c>
      <c r="H59" s="152">
        <f>(SUM($C$10:$C$51)*Lifespan_distribution!G8)</f>
        <v>0</v>
      </c>
      <c r="I59" s="152">
        <f>(SUM($C$10:$C$51)*Lifespan_distribution!H8)</f>
        <v>0</v>
      </c>
      <c r="J59" s="152">
        <f>(SUM($C$10:$C$51)*Lifespan_distribution!I8)</f>
        <v>0</v>
      </c>
      <c r="K59" s="152">
        <f>(SUM($C$10:$C$51)*Lifespan_distribution!J8)</f>
        <v>0</v>
      </c>
      <c r="L59" s="152">
        <f>(SUM($C$10:$C$51)*Lifespan_distribution!K8)</f>
        <v>0</v>
      </c>
      <c r="M59" s="152">
        <f>(SUM($C$10:$C$51)*Lifespan_distribution!L8)</f>
        <v>0</v>
      </c>
      <c r="N59" s="152">
        <f>(SUM($C$10:$C$51)*Lifespan_distribution!M8)</f>
        <v>0</v>
      </c>
      <c r="O59" s="152">
        <f>(SUM($C$10:$C$51)*Lifespan_distribution!N8)</f>
        <v>0</v>
      </c>
      <c r="P59" s="152">
        <f>(SUM($C$10:$C$51)*Lifespan_distribution!O8)</f>
        <v>0</v>
      </c>
      <c r="Q59" s="152">
        <f>(SUM($C$10:$C$51)*Lifespan_distribution!P8)</f>
        <v>0</v>
      </c>
      <c r="R59" s="152">
        <f>(SUM($C$10:$C$51)*Lifespan_distribution!Q8)</f>
        <v>0</v>
      </c>
      <c r="S59" s="152">
        <f>(SUM($C$10:$C$51)*Lifespan_distribution!R8)</f>
        <v>0</v>
      </c>
      <c r="T59" s="152">
        <f>(SUM($C$10:$C$51)*Lifespan_distribution!S8)</f>
        <v>0</v>
      </c>
      <c r="U59" s="152">
        <f>(SUM($C$10:$C$51)*Lifespan_distribution!T8)</f>
        <v>0</v>
      </c>
      <c r="V59" s="152">
        <f>(SUM($C$10:$C$51)*Lifespan_distribution!U8)</f>
        <v>0</v>
      </c>
      <c r="W59" s="152">
        <f>(SUM($C$10:$C$51)*Lifespan_distribution!V8)</f>
        <v>0</v>
      </c>
      <c r="X59" s="152">
        <f>(SUM($C$10:$C$51)*Lifespan_distribution!W8)</f>
        <v>0</v>
      </c>
      <c r="Y59" s="152">
        <f>(SUM($C$10:$C$51)*Lifespan_distribution!X8)</f>
        <v>0</v>
      </c>
      <c r="Z59" s="152">
        <f>(SUM($C$10:$C$51)*Lifespan_distribution!Y8)</f>
        <v>0</v>
      </c>
      <c r="AA59" s="152">
        <f>(SUM($C$10:$C$51)*Lifespan_distribution!Z8)</f>
        <v>0</v>
      </c>
      <c r="AB59" s="152">
        <f>(SUM($C$10:$C$51)*Lifespan_distribution!AA8)</f>
        <v>0</v>
      </c>
      <c r="AC59" s="152">
        <f>(SUM($C$10:$C$51)*Lifespan_distribution!AB8)</f>
        <v>0</v>
      </c>
      <c r="AD59" s="152">
        <f>(SUM($C$10:$C$51)*Lifespan_distribution!AC8)</f>
        <v>0</v>
      </c>
      <c r="AE59" s="152">
        <f>(SUM($C$10:$C$51)*Lifespan_distribution!AD8)</f>
        <v>0</v>
      </c>
      <c r="AF59" s="152">
        <f>(SUM($C$10:$C$51)*Lifespan_distribution!AE8)</f>
        <v>0</v>
      </c>
      <c r="AG59" s="152">
        <f>(SUM($C$10:$C$51)*Lifespan_distribution!AF8)</f>
        <v>0</v>
      </c>
      <c r="AH59" s="152">
        <f>(SUM($C$10:$C$51)*Lifespan_distribution!AG8)</f>
        <v>0</v>
      </c>
      <c r="AI59" s="152">
        <f>(SUM($C$10:$C$51)*Lifespan_distribution!AH8)</f>
        <v>0</v>
      </c>
      <c r="AJ59" s="152">
        <f>(SUM($C$10:$C$51)*Lifespan_distribution!AI8)</f>
        <v>0</v>
      </c>
      <c r="AK59" s="152">
        <f>(SUM($C$10:$C$51)*Lifespan_distribution!AJ8)</f>
        <v>0</v>
      </c>
      <c r="AL59" s="152">
        <f>(SUM($C$10:$C$51)*Lifespan_distribution!AK8)</f>
        <v>0</v>
      </c>
      <c r="AM59" s="152">
        <f>(SUM($C$10:$C$51)*Lifespan_distribution!AL8)</f>
        <v>0</v>
      </c>
      <c r="AN59" s="152">
        <f>(SUM($C$10:$C$51)*Lifespan_distribution!AM8)</f>
        <v>0</v>
      </c>
      <c r="AO59" s="152">
        <f>(SUM($C$10:$C$51)*Lifespan_distribution!AN8)</f>
        <v>0</v>
      </c>
      <c r="AP59" s="152">
        <f>(SUM($C$10:$C$51)*Lifespan_distribution!AO8)</f>
        <v>0</v>
      </c>
      <c r="AQ59" s="152">
        <f>(SUM($C$10:$C$51)*Lifespan_distribution!AP8)</f>
        <v>0</v>
      </c>
    </row>
    <row r="60" spans="1:43">
      <c r="A60" s="7">
        <v>1991</v>
      </c>
      <c r="B60" s="8"/>
      <c r="C60" s="152"/>
      <c r="D60" s="152">
        <f>(SUM($D$10:$D$52)*Lifespan_distribution!B8)</f>
        <v>0</v>
      </c>
      <c r="E60" s="152">
        <f>(SUM($D$10:$D$52)*Lifespan_distribution!C8)</f>
        <v>0</v>
      </c>
      <c r="F60" s="152">
        <f>(SUM($D$10:$D$52)*Lifespan_distribution!D8)</f>
        <v>0</v>
      </c>
      <c r="G60" s="152">
        <f>(SUM($D$10:$D$52)*Lifespan_distribution!E8)</f>
        <v>0</v>
      </c>
      <c r="H60" s="152">
        <f>(SUM($D$10:$D$52)*Lifespan_distribution!F8)</f>
        <v>0</v>
      </c>
      <c r="I60" s="152">
        <f>(SUM($D$10:$D$52)*Lifespan_distribution!G8)</f>
        <v>0</v>
      </c>
      <c r="J60" s="152">
        <f>(SUM($D$10:$D$52)*Lifespan_distribution!H8)</f>
        <v>0</v>
      </c>
      <c r="K60" s="152">
        <f>(SUM($D$10:$D$52)*Lifespan_distribution!I8)</f>
        <v>0</v>
      </c>
      <c r="L60" s="152">
        <f>(SUM($D$10:$D$52)*Lifespan_distribution!J8)</f>
        <v>0</v>
      </c>
      <c r="M60" s="152">
        <f>(SUM($D$10:$D$52)*Lifespan_distribution!K8)</f>
        <v>0</v>
      </c>
      <c r="N60" s="152">
        <f>(SUM($D$10:$D$52)*Lifespan_distribution!L8)</f>
        <v>0</v>
      </c>
      <c r="O60" s="152">
        <f>(SUM($D$10:$D$52)*Lifespan_distribution!M8)</f>
        <v>0</v>
      </c>
      <c r="P60" s="152">
        <f>(SUM($D$10:$D$52)*Lifespan_distribution!N8)</f>
        <v>0</v>
      </c>
      <c r="Q60" s="152">
        <f>(SUM($D$10:$D$52)*Lifespan_distribution!O8)</f>
        <v>0</v>
      </c>
      <c r="R60" s="152">
        <f>(SUM($D$10:$D$52)*Lifespan_distribution!P8)</f>
        <v>0</v>
      </c>
      <c r="S60" s="152">
        <f>(SUM($D$10:$D$52)*Lifespan_distribution!Q8)</f>
        <v>0</v>
      </c>
      <c r="T60" s="152">
        <f>(SUM($D$10:$D$52)*Lifespan_distribution!R8)</f>
        <v>0</v>
      </c>
      <c r="U60" s="152">
        <f>(SUM($D$10:$D$52)*Lifespan_distribution!S8)</f>
        <v>0</v>
      </c>
      <c r="V60" s="152">
        <f>(SUM($D$10:$D$52)*Lifespan_distribution!T8)</f>
        <v>0</v>
      </c>
      <c r="W60" s="152">
        <f>(SUM($D$10:$D$52)*Lifespan_distribution!U8)</f>
        <v>0</v>
      </c>
      <c r="X60" s="152">
        <f>(SUM($D$10:$D$52)*Lifespan_distribution!V8)</f>
        <v>0</v>
      </c>
      <c r="Y60" s="152">
        <f>(SUM($D$10:$D$52)*Lifespan_distribution!W8)</f>
        <v>0</v>
      </c>
      <c r="Z60" s="152">
        <f>(SUM($D$10:$D$52)*Lifespan_distribution!X8)</f>
        <v>0</v>
      </c>
      <c r="AA60" s="152">
        <f>(SUM($D$10:$D$52)*Lifespan_distribution!Y8)</f>
        <v>0</v>
      </c>
      <c r="AB60" s="152">
        <f>(SUM($D$10:$D$52)*Lifespan_distribution!Z8)</f>
        <v>0</v>
      </c>
      <c r="AC60" s="152">
        <f>(SUM($D$10:$D$52)*Lifespan_distribution!AA8)</f>
        <v>0</v>
      </c>
      <c r="AD60" s="152">
        <f>(SUM($D$10:$D$52)*Lifespan_distribution!AB8)</f>
        <v>0</v>
      </c>
      <c r="AE60" s="152">
        <f>(SUM($D$10:$D$52)*Lifespan_distribution!AC8)</f>
        <v>0</v>
      </c>
      <c r="AF60" s="152">
        <f>(SUM($D$10:$D$52)*Lifespan_distribution!AD8)</f>
        <v>0</v>
      </c>
      <c r="AG60" s="152">
        <f>(SUM($D$10:$D$52)*Lifespan_distribution!AE8)</f>
        <v>0</v>
      </c>
      <c r="AH60" s="152">
        <f>(SUM($D$10:$D$52)*Lifespan_distribution!AF8)</f>
        <v>0</v>
      </c>
      <c r="AI60" s="152">
        <f>(SUM($D$10:$D$52)*Lifespan_distribution!AG8)</f>
        <v>0</v>
      </c>
      <c r="AJ60" s="152">
        <f>(SUM($D$10:$D$52)*Lifespan_distribution!AH8)</f>
        <v>0</v>
      </c>
      <c r="AK60" s="152">
        <f>(SUM($D$10:$D$52)*Lifespan_distribution!AI8)</f>
        <v>0</v>
      </c>
      <c r="AL60" s="152">
        <f>(SUM($D$10:$D$52)*Lifespan_distribution!AJ8)</f>
        <v>0</v>
      </c>
      <c r="AM60" s="152">
        <f>(SUM($D$10:$D$52)*Lifespan_distribution!AK8)</f>
        <v>0</v>
      </c>
      <c r="AN60" s="152">
        <f>(SUM($D$10:$D$52)*Lifespan_distribution!AL8)</f>
        <v>0</v>
      </c>
      <c r="AO60" s="152">
        <f>(SUM($D$10:$D$52)*Lifespan_distribution!AM8)</f>
        <v>0</v>
      </c>
      <c r="AP60" s="152">
        <f>(SUM($D$10:$D$52)*Lifespan_distribution!AN8)</f>
        <v>0</v>
      </c>
      <c r="AQ60" s="152">
        <f>(SUM($D$10:$D$52)*Lifespan_distribution!AO8)</f>
        <v>0</v>
      </c>
    </row>
    <row r="61" spans="1:43">
      <c r="A61" s="7">
        <v>1992</v>
      </c>
      <c r="B61" s="8"/>
      <c r="C61" s="152"/>
      <c r="D61" s="8"/>
      <c r="E61" s="152">
        <f>(SUM($E$10:$E$51)*Lifespan_distribution!B8)</f>
        <v>0</v>
      </c>
      <c r="F61" s="152">
        <f>(SUM($E$10:$E$51)*Lifespan_distribution!C8)</f>
        <v>0</v>
      </c>
      <c r="G61" s="152">
        <f>(SUM($E$10:$E$51)*Lifespan_distribution!D8)</f>
        <v>0</v>
      </c>
      <c r="H61" s="152">
        <f>(SUM($E$10:$E$51)*Lifespan_distribution!E8)</f>
        <v>0</v>
      </c>
      <c r="I61" s="152">
        <f>(SUM($E$10:$E$51)*Lifespan_distribution!F8)</f>
        <v>0</v>
      </c>
      <c r="J61" s="152">
        <f>(SUM($E$10:$E$51)*Lifespan_distribution!G8)</f>
        <v>0</v>
      </c>
      <c r="K61" s="152">
        <f>(SUM($E$10:$E$51)*Lifespan_distribution!H8)</f>
        <v>0</v>
      </c>
      <c r="L61" s="152">
        <f>(SUM($E$10:$E$51)*Lifespan_distribution!I8)</f>
        <v>0</v>
      </c>
      <c r="M61" s="152">
        <f>(SUM($E$10:$E$51)*Lifespan_distribution!J8)</f>
        <v>0</v>
      </c>
      <c r="N61" s="152">
        <f>(SUM($E$10:$E$51)*Lifespan_distribution!K8)</f>
        <v>0</v>
      </c>
      <c r="O61" s="152">
        <f>(SUM($E$10:$E$51)*Lifespan_distribution!L8)</f>
        <v>0</v>
      </c>
      <c r="P61" s="152">
        <f>(SUM($E$10:$E$51)*Lifespan_distribution!M8)</f>
        <v>0</v>
      </c>
      <c r="Q61" s="152">
        <f>(SUM($E$10:$E$51)*Lifespan_distribution!N8)</f>
        <v>0</v>
      </c>
      <c r="R61" s="152">
        <f>(SUM($E$10:$E$51)*Lifespan_distribution!O8)</f>
        <v>0</v>
      </c>
      <c r="S61" s="152">
        <f>(SUM($E$10:$E$51)*Lifespan_distribution!P8)</f>
        <v>0</v>
      </c>
      <c r="T61" s="152">
        <f>(SUM($E$10:$E$51)*Lifespan_distribution!Q8)</f>
        <v>0</v>
      </c>
      <c r="U61" s="152">
        <f>(SUM($E$10:$E$51)*Lifespan_distribution!R8)</f>
        <v>0</v>
      </c>
      <c r="V61" s="152">
        <f>(SUM($E$10:$E$51)*Lifespan_distribution!S8)</f>
        <v>0</v>
      </c>
      <c r="W61" s="152">
        <f>(SUM($E$10:$E$51)*Lifespan_distribution!T8)</f>
        <v>0</v>
      </c>
      <c r="X61" s="152">
        <f>(SUM($E$10:$E$51)*Lifespan_distribution!U8)</f>
        <v>0</v>
      </c>
      <c r="Y61" s="152">
        <f>(SUM($E$10:$E$51)*Lifespan_distribution!V8)</f>
        <v>0</v>
      </c>
      <c r="Z61" s="152">
        <f>(SUM($E$10:$E$51)*Lifespan_distribution!W8)</f>
        <v>0</v>
      </c>
      <c r="AA61" s="152">
        <f>(SUM($E$10:$E$51)*Lifespan_distribution!X8)</f>
        <v>0</v>
      </c>
      <c r="AB61" s="152">
        <f>(SUM($E$10:$E$51)*Lifespan_distribution!Y8)</f>
        <v>0</v>
      </c>
      <c r="AC61" s="152">
        <f>(SUM($E$10:$E$51)*Lifespan_distribution!Z8)</f>
        <v>0</v>
      </c>
      <c r="AD61" s="152">
        <f>(SUM($E$10:$E$51)*Lifespan_distribution!AA8)</f>
        <v>0</v>
      </c>
      <c r="AE61" s="152">
        <f>(SUM($E$10:$E$51)*Lifespan_distribution!AB8)</f>
        <v>0</v>
      </c>
      <c r="AF61" s="152">
        <f>(SUM($E$10:$E$51)*Lifespan_distribution!AC8)</f>
        <v>0</v>
      </c>
      <c r="AG61" s="152">
        <f>(SUM($E$10:$E$51)*Lifespan_distribution!AD8)</f>
        <v>0</v>
      </c>
      <c r="AH61" s="152">
        <f>(SUM($E$10:$E$51)*Lifespan_distribution!AE8)</f>
        <v>0</v>
      </c>
      <c r="AI61" s="152">
        <f>(SUM($E$10:$E$51)*Lifespan_distribution!AF8)</f>
        <v>0</v>
      </c>
      <c r="AJ61" s="152">
        <f>(SUM($E$10:$E$51)*Lifespan_distribution!AG8)</f>
        <v>0</v>
      </c>
      <c r="AK61" s="152">
        <f>(SUM($E$10:$E$51)*Lifespan_distribution!AH8)</f>
        <v>0</v>
      </c>
      <c r="AL61" s="152">
        <f>(SUM($E$10:$E$51)*Lifespan_distribution!AI8)</f>
        <v>0</v>
      </c>
      <c r="AM61" s="152">
        <f>(SUM($E$10:$E$51)*Lifespan_distribution!AJ8)</f>
        <v>0</v>
      </c>
      <c r="AN61" s="152">
        <f>(SUM($E$10:$E$51)*Lifespan_distribution!AK8)</f>
        <v>0</v>
      </c>
      <c r="AO61" s="152">
        <f>(SUM($E$10:$E$51)*Lifespan_distribution!AL8)</f>
        <v>0</v>
      </c>
      <c r="AP61" s="152">
        <f>(SUM($E$10:$E$51)*Lifespan_distribution!AM8)</f>
        <v>0</v>
      </c>
      <c r="AQ61" s="152">
        <f>(SUM($E$10:$E$51)*Lifespan_distribution!AN8)</f>
        <v>0</v>
      </c>
    </row>
    <row r="62" spans="1:43">
      <c r="A62" s="7">
        <v>1993</v>
      </c>
      <c r="B62" s="8"/>
      <c r="C62" s="152"/>
      <c r="D62" s="8"/>
      <c r="E62" s="8"/>
      <c r="F62" s="152">
        <f>(SUM($F$10:$F$51)*Lifespan_distribution!B8)</f>
        <v>0</v>
      </c>
      <c r="G62" s="152">
        <f>(SUM($F$10:$F$51)*Lifespan_distribution!C8)</f>
        <v>0</v>
      </c>
      <c r="H62" s="152">
        <f>(SUM($F$10:$F$51)*Lifespan_distribution!D8)</f>
        <v>0</v>
      </c>
      <c r="I62" s="152">
        <f>(SUM($F$10:$F$51)*Lifespan_distribution!E8)</f>
        <v>0</v>
      </c>
      <c r="J62" s="152">
        <f>(SUM($F$10:$F$51)*Lifespan_distribution!F8)</f>
        <v>0</v>
      </c>
      <c r="K62" s="152">
        <f>(SUM($F$10:$F$51)*Lifespan_distribution!G8)</f>
        <v>0</v>
      </c>
      <c r="L62" s="152">
        <f>(SUM($F$10:$F$51)*Lifespan_distribution!H8)</f>
        <v>0</v>
      </c>
      <c r="M62" s="152">
        <f>(SUM($F$10:$F$51)*Lifespan_distribution!I8)</f>
        <v>0</v>
      </c>
      <c r="N62" s="152">
        <f>(SUM($F$10:$F$51)*Lifespan_distribution!J8)</f>
        <v>0</v>
      </c>
      <c r="O62" s="152">
        <f>(SUM($F$10:$F$51)*Lifespan_distribution!K8)</f>
        <v>0</v>
      </c>
      <c r="P62" s="152">
        <f>(SUM($F$10:$F$51)*Lifespan_distribution!L8)</f>
        <v>0</v>
      </c>
      <c r="Q62" s="152">
        <f>(SUM($F$10:$F$51)*Lifespan_distribution!M8)</f>
        <v>0</v>
      </c>
      <c r="R62" s="152">
        <f>(SUM($F$10:$F$51)*Lifespan_distribution!N8)</f>
        <v>0</v>
      </c>
      <c r="S62" s="152">
        <f>(SUM($F$10:$F$51)*Lifespan_distribution!O8)</f>
        <v>0</v>
      </c>
      <c r="T62" s="152">
        <f>(SUM($F$10:$F$51)*Lifespan_distribution!P8)</f>
        <v>0</v>
      </c>
      <c r="U62" s="152">
        <f>(SUM($F$10:$F$51)*Lifespan_distribution!Q8)</f>
        <v>0</v>
      </c>
      <c r="V62" s="152">
        <f>(SUM($F$10:$F$51)*Lifespan_distribution!R8)</f>
        <v>0</v>
      </c>
      <c r="W62" s="152">
        <f>(SUM($F$10:$F$51)*Lifespan_distribution!S8)</f>
        <v>0</v>
      </c>
      <c r="X62" s="152">
        <f>(SUM($F$10:$F$51)*Lifespan_distribution!T8)</f>
        <v>0</v>
      </c>
      <c r="Y62" s="152">
        <f>(SUM($F$10:$F$51)*Lifespan_distribution!U8)</f>
        <v>0</v>
      </c>
      <c r="Z62" s="152">
        <f>(SUM($F$10:$F$51)*Lifespan_distribution!V8)</f>
        <v>0</v>
      </c>
      <c r="AA62" s="152">
        <f>(SUM($F$10:$F$51)*Lifespan_distribution!W8)</f>
        <v>0</v>
      </c>
      <c r="AB62" s="152">
        <f>(SUM($F$10:$F$51)*Lifespan_distribution!X8)</f>
        <v>0</v>
      </c>
      <c r="AC62" s="152">
        <f>(SUM($F$10:$F$51)*Lifespan_distribution!Y8)</f>
        <v>0</v>
      </c>
      <c r="AD62" s="152">
        <f>(SUM($F$10:$F$51)*Lifespan_distribution!Z8)</f>
        <v>0</v>
      </c>
      <c r="AE62" s="152">
        <f>(SUM($F$10:$F$51)*Lifespan_distribution!AA8)</f>
        <v>0</v>
      </c>
      <c r="AF62" s="152">
        <f>(SUM($F$10:$F$51)*Lifespan_distribution!AB8)</f>
        <v>0</v>
      </c>
      <c r="AG62" s="152">
        <f>(SUM($F$10:$F$51)*Lifespan_distribution!AC8)</f>
        <v>0</v>
      </c>
      <c r="AH62" s="152">
        <f>(SUM($F$10:$F$51)*Lifespan_distribution!AD8)</f>
        <v>0</v>
      </c>
      <c r="AI62" s="152">
        <f>(SUM($F$10:$F$51)*Lifespan_distribution!AE8)</f>
        <v>0</v>
      </c>
      <c r="AJ62" s="152">
        <f>(SUM($F$10:$F$51)*Lifespan_distribution!AF8)</f>
        <v>0</v>
      </c>
      <c r="AK62" s="152">
        <f>(SUM($F$10:$F$51)*Lifespan_distribution!AG8)</f>
        <v>0</v>
      </c>
      <c r="AL62" s="152">
        <f>(SUM($F$10:$F$51)*Lifespan_distribution!AH8)</f>
        <v>0</v>
      </c>
      <c r="AM62" s="152">
        <f>(SUM($F$10:$F$51)*Lifespan_distribution!AI8)</f>
        <v>0</v>
      </c>
      <c r="AN62" s="152">
        <f>(SUM($F$10:$F$51)*Lifespan_distribution!AJ8)</f>
        <v>0</v>
      </c>
      <c r="AO62" s="152">
        <f>(SUM($F$10:$F$51)*Lifespan_distribution!AK8)</f>
        <v>0</v>
      </c>
      <c r="AP62" s="152">
        <f>(SUM($F$10:$F$51)*Lifespan_distribution!AL8)</f>
        <v>0</v>
      </c>
      <c r="AQ62" s="152">
        <f>(SUM($F$10:$F$51)*Lifespan_distribution!AM8)</f>
        <v>0</v>
      </c>
    </row>
    <row r="63" spans="1:43">
      <c r="A63" s="7">
        <v>1994</v>
      </c>
      <c r="B63" s="8"/>
      <c r="C63" s="8"/>
      <c r="D63" s="8"/>
      <c r="E63" s="8"/>
      <c r="F63" s="8"/>
      <c r="G63" s="152">
        <f>(SUM($G$11:$G$52)*Lifespan_distribution!B8)</f>
        <v>0</v>
      </c>
      <c r="H63" s="152">
        <f>(SUM($G$11:$G$52)*Lifespan_distribution!C8)</f>
        <v>0</v>
      </c>
      <c r="I63" s="152">
        <f>(SUM($G$11:$G$52)*Lifespan_distribution!D8)</f>
        <v>0</v>
      </c>
      <c r="J63" s="152">
        <f>(SUM($G$11:$G$52)*Lifespan_distribution!E8)</f>
        <v>0</v>
      </c>
      <c r="K63" s="152">
        <f>(SUM($G$11:$G$52)*Lifespan_distribution!F8)</f>
        <v>0</v>
      </c>
      <c r="L63" s="152">
        <f>(SUM($G$11:$G$52)*Lifespan_distribution!G8)</f>
        <v>0</v>
      </c>
      <c r="M63" s="152">
        <f>(SUM($G$11:$G$52)*Lifespan_distribution!H8)</f>
        <v>0</v>
      </c>
      <c r="N63" s="152">
        <f>(SUM($G$11:$G$52)*Lifespan_distribution!I8)</f>
        <v>0</v>
      </c>
      <c r="O63" s="152">
        <f>(SUM($G$11:$G$52)*Lifespan_distribution!J8)</f>
        <v>0</v>
      </c>
      <c r="P63" s="152">
        <f>(SUM($G$11:$G$52)*Lifespan_distribution!K8)</f>
        <v>0</v>
      </c>
      <c r="Q63" s="152">
        <f>(SUM($G$11:$G$52)*Lifespan_distribution!L8)</f>
        <v>0</v>
      </c>
      <c r="R63" s="152">
        <f>(SUM($G$11:$G$52)*Lifespan_distribution!M8)</f>
        <v>0</v>
      </c>
      <c r="S63" s="152">
        <f>(SUM($G$11:$G$52)*Lifespan_distribution!N8)</f>
        <v>0</v>
      </c>
      <c r="T63" s="152">
        <f>(SUM($G$11:$G$52)*Lifespan_distribution!O8)</f>
        <v>0</v>
      </c>
      <c r="U63" s="152">
        <f>(SUM($G$11:$G$52)*Lifespan_distribution!P8)</f>
        <v>0</v>
      </c>
      <c r="V63" s="152">
        <f>(SUM($G$11:$G$52)*Lifespan_distribution!Q8)</f>
        <v>0</v>
      </c>
      <c r="W63" s="152">
        <f>(SUM($G$11:$G$52)*Lifespan_distribution!R8)</f>
        <v>0</v>
      </c>
      <c r="X63" s="152">
        <f>(SUM($G$11:$G$52)*Lifespan_distribution!S8)</f>
        <v>0</v>
      </c>
      <c r="Y63" s="152">
        <f>(SUM($G$11:$G$52)*Lifespan_distribution!T8)</f>
        <v>0</v>
      </c>
      <c r="Z63" s="152">
        <f>(SUM($G$11:$G$52)*Lifespan_distribution!U8)</f>
        <v>0</v>
      </c>
      <c r="AA63" s="152">
        <f>(SUM($G$11:$G$52)*Lifespan_distribution!V8)</f>
        <v>0</v>
      </c>
      <c r="AB63" s="152">
        <f>(SUM($G$11:$G$52)*Lifespan_distribution!W8)</f>
        <v>0</v>
      </c>
      <c r="AC63" s="152">
        <f>(SUM($G$11:$G$52)*Lifespan_distribution!X8)</f>
        <v>0</v>
      </c>
      <c r="AD63" s="152">
        <f>(SUM($G$11:$G$52)*Lifespan_distribution!Y8)</f>
        <v>0</v>
      </c>
      <c r="AE63" s="152">
        <f>(SUM($G$11:$G$52)*Lifespan_distribution!Z8)</f>
        <v>0</v>
      </c>
      <c r="AF63" s="152">
        <f>(SUM($G$11:$G$52)*Lifespan_distribution!AA8)</f>
        <v>0</v>
      </c>
      <c r="AG63" s="152">
        <f>(SUM($G$11:$G$52)*Lifespan_distribution!AB8)</f>
        <v>0</v>
      </c>
      <c r="AH63" s="152">
        <f>(SUM($G$11:$G$52)*Lifespan_distribution!AC8)</f>
        <v>0</v>
      </c>
      <c r="AI63" s="152">
        <f>(SUM($G$11:$G$52)*Lifespan_distribution!AD8)</f>
        <v>0</v>
      </c>
      <c r="AJ63" s="152">
        <f>(SUM($G$11:$G$52)*Lifespan_distribution!AE8)</f>
        <v>0</v>
      </c>
      <c r="AK63" s="152">
        <f>(SUM($G$11:$G$52)*Lifespan_distribution!AF8)</f>
        <v>0</v>
      </c>
      <c r="AL63" s="152">
        <f>(SUM($G$11:$G$52)*Lifespan_distribution!AG8)</f>
        <v>0</v>
      </c>
      <c r="AM63" s="152">
        <f>(SUM($G$11:$G$52)*Lifespan_distribution!AH8)</f>
        <v>0</v>
      </c>
      <c r="AN63" s="152">
        <f>(SUM($G$11:$G$52)*Lifespan_distribution!AI8)</f>
        <v>0</v>
      </c>
      <c r="AO63" s="152">
        <f>(SUM($G$11:$G$52)*Lifespan_distribution!AJ8)</f>
        <v>0</v>
      </c>
      <c r="AP63" s="152">
        <f>(SUM($G$11:$G$52)*Lifespan_distribution!AK8)</f>
        <v>0</v>
      </c>
      <c r="AQ63" s="152">
        <f>(SUM($G$11:$G$52)*Lifespan_distribution!AL8)</f>
        <v>0</v>
      </c>
    </row>
    <row r="64" spans="1:43">
      <c r="A64" s="7">
        <v>1995</v>
      </c>
      <c r="B64" s="8"/>
      <c r="C64" s="8"/>
      <c r="D64" s="8"/>
      <c r="E64" s="8"/>
      <c r="F64" s="8"/>
      <c r="G64" s="8"/>
      <c r="H64" s="152">
        <f>(SUM($H$11:$H$52)*Lifespan_distribution!B8)</f>
        <v>0</v>
      </c>
      <c r="I64" s="152">
        <f>(SUM($H$11:$H$52)*Lifespan_distribution!C8)</f>
        <v>0</v>
      </c>
      <c r="J64" s="152">
        <f>(SUM($H$11:$H$52)*Lifespan_distribution!D8)</f>
        <v>0</v>
      </c>
      <c r="K64" s="152">
        <f>(SUM($H$11:$H$52)*Lifespan_distribution!E8)</f>
        <v>0</v>
      </c>
      <c r="L64" s="152">
        <f>(SUM($H$11:$H$52)*Lifespan_distribution!F8)</f>
        <v>0</v>
      </c>
      <c r="M64" s="152">
        <f>(SUM($H$11:$H$52)*Lifespan_distribution!G8)</f>
        <v>0</v>
      </c>
      <c r="N64" s="152">
        <f>(SUM($H$11:$H$52)*Lifespan_distribution!H8)</f>
        <v>0</v>
      </c>
      <c r="O64" s="152">
        <f>(SUM($H$11:$H$52)*Lifespan_distribution!I8)</f>
        <v>0</v>
      </c>
      <c r="P64" s="152">
        <f>(SUM($H$11:$H$52)*Lifespan_distribution!J8)</f>
        <v>0</v>
      </c>
      <c r="Q64" s="152">
        <f>(SUM($H$11:$H$52)*Lifespan_distribution!K8)</f>
        <v>0</v>
      </c>
      <c r="R64" s="152">
        <f>(SUM($H$11:$H$52)*Lifespan_distribution!L8)</f>
        <v>0</v>
      </c>
      <c r="S64" s="152">
        <f>(SUM($H$11:$H$52)*Lifespan_distribution!M8)</f>
        <v>0</v>
      </c>
      <c r="T64" s="152">
        <f>(SUM($H$11:$H$52)*Lifespan_distribution!N8)</f>
        <v>0</v>
      </c>
      <c r="U64" s="152">
        <f>(SUM($H$11:$H$52)*Lifespan_distribution!O8)</f>
        <v>0</v>
      </c>
      <c r="V64" s="152">
        <f>(SUM($H$11:$H$52)*Lifespan_distribution!P8)</f>
        <v>0</v>
      </c>
      <c r="W64" s="152">
        <f>(SUM($H$11:$H$52)*Lifespan_distribution!Q8)</f>
        <v>0</v>
      </c>
      <c r="X64" s="152">
        <f>(SUM($H$11:$H$52)*Lifespan_distribution!R8)</f>
        <v>0</v>
      </c>
      <c r="Y64" s="152">
        <f>(SUM($H$11:$H$52)*Lifespan_distribution!S8)</f>
        <v>0</v>
      </c>
      <c r="Z64" s="152">
        <f>(SUM($H$11:$H$52)*Lifespan_distribution!T8)</f>
        <v>0</v>
      </c>
      <c r="AA64" s="152">
        <f>(SUM($H$11:$H$52)*Lifespan_distribution!U8)</f>
        <v>0</v>
      </c>
      <c r="AB64" s="152">
        <f>(SUM($H$11:$H$52)*Lifespan_distribution!V8)</f>
        <v>0</v>
      </c>
      <c r="AC64" s="152">
        <f>(SUM($H$11:$H$52)*Lifespan_distribution!W8)</f>
        <v>0</v>
      </c>
      <c r="AD64" s="152">
        <f>(SUM($H$11:$H$52)*Lifespan_distribution!X8)</f>
        <v>0</v>
      </c>
      <c r="AE64" s="152">
        <f>(SUM($H$11:$H$52)*Lifespan_distribution!Y8)</f>
        <v>0</v>
      </c>
      <c r="AF64" s="152">
        <f>(SUM($H$11:$H$52)*Lifespan_distribution!Z8)</f>
        <v>0</v>
      </c>
      <c r="AG64" s="152">
        <f>(SUM($H$11:$H$52)*Lifespan_distribution!AA8)</f>
        <v>0</v>
      </c>
      <c r="AH64" s="152">
        <f>(SUM($H$11:$H$52)*Lifespan_distribution!AB8)</f>
        <v>0</v>
      </c>
      <c r="AI64" s="152">
        <f>(SUM($H$11:$H$52)*Lifespan_distribution!AC8)</f>
        <v>0</v>
      </c>
      <c r="AJ64" s="152">
        <f>(SUM($H$11:$H$52)*Lifespan_distribution!AD8)</f>
        <v>0</v>
      </c>
      <c r="AK64" s="152">
        <f>(SUM($H$11:$H$52)*Lifespan_distribution!AE8)</f>
        <v>0</v>
      </c>
      <c r="AL64" s="152">
        <f>(SUM($H$11:$H$52)*Lifespan_distribution!AF8)</f>
        <v>0</v>
      </c>
      <c r="AM64" s="152">
        <f>(SUM($H$11:$H$52)*Lifespan_distribution!AG8)</f>
        <v>0</v>
      </c>
      <c r="AN64" s="152">
        <f>(SUM($H$11:$H$52)*Lifespan_distribution!AH8)</f>
        <v>0</v>
      </c>
      <c r="AO64" s="152">
        <f>(SUM($H$11:$H$52)*Lifespan_distribution!AI8)</f>
        <v>0</v>
      </c>
      <c r="AP64" s="152">
        <f>(SUM($H$11:$H$52)*Lifespan_distribution!AJ8)</f>
        <v>0</v>
      </c>
      <c r="AQ64" s="152">
        <f>(SUM($H$11:$H$52)*Lifespan_distribution!AK8)</f>
        <v>0</v>
      </c>
    </row>
    <row r="65" spans="1:43">
      <c r="A65" s="7">
        <v>1996</v>
      </c>
      <c r="B65" s="8"/>
      <c r="C65" s="8"/>
      <c r="D65" s="8"/>
      <c r="E65" s="8"/>
      <c r="F65" s="8"/>
      <c r="G65" s="8"/>
      <c r="H65" s="8"/>
      <c r="I65" s="152">
        <f>(SUM($I$10:$I$51)*Lifespan_distribution!B8)</f>
        <v>0</v>
      </c>
      <c r="J65" s="152">
        <f>(SUM($I$10:$I$51)*Lifespan_distribution!C8)</f>
        <v>0</v>
      </c>
      <c r="K65" s="152">
        <f>(SUM($I$10:$I$51)*Lifespan_distribution!D8)</f>
        <v>0</v>
      </c>
      <c r="L65" s="152">
        <f>(SUM($I$10:$I$51)*Lifespan_distribution!E8)</f>
        <v>0</v>
      </c>
      <c r="M65" s="152">
        <f>(SUM($I$10:$I$51)*Lifespan_distribution!F8)</f>
        <v>0</v>
      </c>
      <c r="N65" s="152">
        <f>(SUM($I$10:$I$51)*Lifespan_distribution!G8)</f>
        <v>0</v>
      </c>
      <c r="O65" s="152">
        <f>(SUM($I$10:$I$51)*Lifespan_distribution!H8)</f>
        <v>0</v>
      </c>
      <c r="P65" s="152">
        <f>(SUM($I$10:$I$51)*Lifespan_distribution!I8)</f>
        <v>0</v>
      </c>
      <c r="Q65" s="152">
        <f>(SUM($I$10:$I$51)*Lifespan_distribution!J8)</f>
        <v>0</v>
      </c>
      <c r="R65" s="152">
        <f>(SUM($I$10:$I$51)*Lifespan_distribution!K8)</f>
        <v>0</v>
      </c>
      <c r="S65" s="152">
        <f>(SUM($I$10:$I$51)*Lifespan_distribution!L8)</f>
        <v>0</v>
      </c>
      <c r="T65" s="152">
        <f>(SUM($I$10:$I$51)*Lifespan_distribution!M8)</f>
        <v>0</v>
      </c>
      <c r="U65" s="152">
        <f>(SUM($I$10:$I$51)*Lifespan_distribution!N8)</f>
        <v>0</v>
      </c>
      <c r="V65" s="152">
        <f>(SUM($I$10:$I$51)*Lifespan_distribution!O8)</f>
        <v>0</v>
      </c>
      <c r="W65" s="152">
        <f>(SUM($I$10:$I$51)*Lifespan_distribution!P8)</f>
        <v>0</v>
      </c>
      <c r="X65" s="152">
        <f>(SUM($I$10:$I$51)*Lifespan_distribution!Q8)</f>
        <v>0</v>
      </c>
      <c r="Y65" s="152">
        <f>(SUM($I$10:$I$51)*Lifespan_distribution!R8)</f>
        <v>0</v>
      </c>
      <c r="Z65" s="152">
        <f>(SUM($I$10:$I$51)*Lifespan_distribution!S8)</f>
        <v>0</v>
      </c>
      <c r="AA65" s="152">
        <f>(SUM($I$10:$I$51)*Lifespan_distribution!T8)</f>
        <v>0</v>
      </c>
      <c r="AB65" s="152">
        <f>(SUM($I$10:$I$51)*Lifespan_distribution!U8)</f>
        <v>0</v>
      </c>
      <c r="AC65" s="152">
        <f>(SUM($I$10:$I$51)*Lifespan_distribution!V8)</f>
        <v>0</v>
      </c>
      <c r="AD65" s="152">
        <f>(SUM($I$10:$I$51)*Lifespan_distribution!W8)</f>
        <v>0</v>
      </c>
      <c r="AE65" s="152">
        <f>(SUM($I$10:$I$51)*Lifespan_distribution!X8)</f>
        <v>0</v>
      </c>
      <c r="AF65" s="152">
        <f>(SUM($I$10:$I$51)*Lifespan_distribution!Y8)</f>
        <v>0</v>
      </c>
      <c r="AG65" s="152">
        <f>(SUM($I$10:$I$51)*Lifespan_distribution!Z8)</f>
        <v>0</v>
      </c>
      <c r="AH65" s="152">
        <f>(SUM($I$10:$I$51)*Lifespan_distribution!AA8)</f>
        <v>0</v>
      </c>
      <c r="AI65" s="152">
        <f>(SUM($I$10:$I$51)*Lifespan_distribution!AB8)</f>
        <v>0</v>
      </c>
      <c r="AJ65" s="152">
        <f>(SUM($I$10:$I$51)*Lifespan_distribution!AC8)</f>
        <v>0</v>
      </c>
      <c r="AK65" s="152">
        <f>(SUM($I$10:$I$51)*Lifespan_distribution!AD8)</f>
        <v>0</v>
      </c>
      <c r="AL65" s="152">
        <f>(SUM($I$10:$I$51)*Lifespan_distribution!AE8)</f>
        <v>0</v>
      </c>
      <c r="AM65" s="152">
        <f>(SUM($I$10:$I$51)*Lifespan_distribution!AF8)</f>
        <v>0</v>
      </c>
      <c r="AN65" s="152">
        <f>(SUM($I$10:$I$51)*Lifespan_distribution!AG8)</f>
        <v>0</v>
      </c>
      <c r="AO65" s="152">
        <f>(SUM($I$10:$I$51)*Lifespan_distribution!AH8)</f>
        <v>0</v>
      </c>
      <c r="AP65" s="152">
        <f>(SUM($I$10:$I$51)*Lifespan_distribution!AI8)</f>
        <v>0</v>
      </c>
      <c r="AQ65" s="152">
        <f>(SUM($I$10:$I$51)*Lifespan_distribution!AJ8)</f>
        <v>0</v>
      </c>
    </row>
    <row r="66" spans="1:43">
      <c r="A66" s="7">
        <v>1997</v>
      </c>
      <c r="B66" s="8"/>
      <c r="C66" s="8"/>
      <c r="D66" s="8"/>
      <c r="E66" s="8"/>
      <c r="F66" s="8"/>
      <c r="G66" s="8"/>
      <c r="H66" s="8"/>
      <c r="I66" s="8"/>
      <c r="J66" s="152">
        <f>(SUM($J$11:$J$52)*Lifespan_distribution!B8)</f>
        <v>0</v>
      </c>
      <c r="K66" s="152">
        <f>(SUM($J$11:$J$52)*Lifespan_distribution!C8)</f>
        <v>0</v>
      </c>
      <c r="L66" s="152">
        <f>(SUM($J$11:$J$52)*Lifespan_distribution!D8)</f>
        <v>0</v>
      </c>
      <c r="M66" s="152">
        <f>(SUM($J$11:$J$52)*Lifespan_distribution!E8)</f>
        <v>0</v>
      </c>
      <c r="N66" s="152">
        <f>(SUM($J$11:$J$52)*Lifespan_distribution!F8)</f>
        <v>0</v>
      </c>
      <c r="O66" s="152">
        <f>(SUM($J$11:$J$52)*Lifespan_distribution!G8)</f>
        <v>0</v>
      </c>
      <c r="P66" s="152">
        <f>(SUM($J$11:$J$52)*Lifespan_distribution!H8)</f>
        <v>0</v>
      </c>
      <c r="Q66" s="152">
        <f>(SUM($J$11:$J$52)*Lifespan_distribution!I8)</f>
        <v>0</v>
      </c>
      <c r="R66" s="152">
        <f>(SUM($J$11:$J$52)*Lifespan_distribution!J8)</f>
        <v>0</v>
      </c>
      <c r="S66" s="152">
        <f>(SUM($J$11:$J$52)*Lifespan_distribution!K8)</f>
        <v>0</v>
      </c>
      <c r="T66" s="152">
        <f>(SUM($J$11:$J$52)*Lifespan_distribution!L8)</f>
        <v>0</v>
      </c>
      <c r="U66" s="152">
        <f>(SUM($J$11:$J$52)*Lifespan_distribution!M8)</f>
        <v>0</v>
      </c>
      <c r="V66" s="152">
        <f>(SUM($J$11:$J$52)*Lifespan_distribution!N8)</f>
        <v>0</v>
      </c>
      <c r="W66" s="152">
        <f>(SUM($J$11:$J$52)*Lifespan_distribution!O8)</f>
        <v>0</v>
      </c>
      <c r="X66" s="152">
        <f>(SUM($J$11:$J$52)*Lifespan_distribution!P8)</f>
        <v>0</v>
      </c>
      <c r="Y66" s="152">
        <f>(SUM($J$11:$J$52)*Lifespan_distribution!Q8)</f>
        <v>0</v>
      </c>
      <c r="Z66" s="152">
        <f>(SUM($J$11:$J$52)*Lifespan_distribution!R8)</f>
        <v>0</v>
      </c>
      <c r="AA66" s="152">
        <f>(SUM($J$11:$J$52)*Lifespan_distribution!S8)</f>
        <v>0</v>
      </c>
      <c r="AB66" s="152">
        <f>(SUM($J$11:$J$52)*Lifespan_distribution!T8)</f>
        <v>0</v>
      </c>
      <c r="AC66" s="152">
        <f>(SUM($J$11:$J$52)*Lifespan_distribution!U8)</f>
        <v>0</v>
      </c>
      <c r="AD66" s="152">
        <f>(SUM($J$11:$J$52)*Lifespan_distribution!V8)</f>
        <v>0</v>
      </c>
      <c r="AE66" s="152">
        <f>(SUM($J$11:$J$52)*Lifespan_distribution!W8)</f>
        <v>0</v>
      </c>
      <c r="AF66" s="152">
        <f>(SUM($J$11:$J$52)*Lifespan_distribution!X8)</f>
        <v>0</v>
      </c>
      <c r="AG66" s="152">
        <f>(SUM($J$11:$J$52)*Lifespan_distribution!Y8)</f>
        <v>0</v>
      </c>
      <c r="AH66" s="152">
        <f>(SUM($J$11:$J$52)*Lifespan_distribution!Z8)</f>
        <v>0</v>
      </c>
      <c r="AI66" s="152">
        <f>(SUM($J$11:$J$52)*Lifespan_distribution!AA8)</f>
        <v>0</v>
      </c>
      <c r="AJ66" s="152">
        <f>(SUM($J$11:$J$52)*Lifespan_distribution!AB8)</f>
        <v>0</v>
      </c>
      <c r="AK66" s="152">
        <f>(SUM($J$11:$J$52)*Lifespan_distribution!AC8)</f>
        <v>0</v>
      </c>
      <c r="AL66" s="152">
        <f>(SUM($J$11:$J$52)*Lifespan_distribution!AD8)</f>
        <v>0</v>
      </c>
      <c r="AM66" s="152">
        <f>(SUM($J$11:$J$52)*Lifespan_distribution!AE8)</f>
        <v>0</v>
      </c>
      <c r="AN66" s="152">
        <f>(SUM($J$11:$J$52)*Lifespan_distribution!AF8)</f>
        <v>0</v>
      </c>
      <c r="AO66" s="152">
        <f>(SUM($J$11:$J$52)*Lifespan_distribution!AG8)</f>
        <v>0</v>
      </c>
      <c r="AP66" s="152">
        <f>(SUM($J$11:$J$52)*Lifespan_distribution!AH8)</f>
        <v>0</v>
      </c>
      <c r="AQ66" s="152">
        <f>(SUM($J$11:$J$52)*Lifespan_distribution!AI8)</f>
        <v>0</v>
      </c>
    </row>
    <row r="67" spans="1:43">
      <c r="A67" s="7">
        <v>1998</v>
      </c>
      <c r="B67" s="8"/>
      <c r="C67" s="8"/>
      <c r="D67" s="8"/>
      <c r="E67" s="8"/>
      <c r="F67" s="8"/>
      <c r="G67" s="8"/>
      <c r="H67" s="8"/>
      <c r="I67" s="8"/>
      <c r="J67" s="8"/>
      <c r="K67" s="152">
        <f>(SUM($K$10:$K$51)*Lifespan_distribution!B8)</f>
        <v>0</v>
      </c>
      <c r="L67" s="152">
        <f>(SUM($K$10:$K$51)*Lifespan_distribution!C8)</f>
        <v>0</v>
      </c>
      <c r="M67" s="152">
        <f>(SUM($K$10:$K$51)*Lifespan_distribution!D8)</f>
        <v>0</v>
      </c>
      <c r="N67" s="152">
        <f>(SUM($K$10:$K$51)*Lifespan_distribution!E8)</f>
        <v>0</v>
      </c>
      <c r="O67" s="152">
        <f>(SUM($K$10:$K$51)*Lifespan_distribution!F8)</f>
        <v>0</v>
      </c>
      <c r="P67" s="152">
        <f>(SUM($K$10:$K$51)*Lifespan_distribution!G8)</f>
        <v>0</v>
      </c>
      <c r="Q67" s="152">
        <f>(SUM($K$10:$K$51)*Lifespan_distribution!H8)</f>
        <v>0</v>
      </c>
      <c r="R67" s="152">
        <f>(SUM($K$10:$K$51)*Lifespan_distribution!I8)</f>
        <v>0</v>
      </c>
      <c r="S67" s="152">
        <f>(SUM($K$10:$K$51)*Lifespan_distribution!J8)</f>
        <v>0</v>
      </c>
      <c r="T67" s="152">
        <f>(SUM($K$10:$K$51)*Lifespan_distribution!K8)</f>
        <v>0</v>
      </c>
      <c r="U67" s="152">
        <f>(SUM($K$10:$K$51)*Lifespan_distribution!L8)</f>
        <v>0</v>
      </c>
      <c r="V67" s="152">
        <f>(SUM($K$10:$K$51)*Lifespan_distribution!M8)</f>
        <v>0</v>
      </c>
      <c r="W67" s="152">
        <f>(SUM($K$10:$K$51)*Lifespan_distribution!N8)</f>
        <v>0</v>
      </c>
      <c r="X67" s="152">
        <f>(SUM($K$10:$K$51)*Lifespan_distribution!O8)</f>
        <v>0</v>
      </c>
      <c r="Y67" s="152">
        <f>(SUM($K$10:$K$51)*Lifespan_distribution!P8)</f>
        <v>0</v>
      </c>
      <c r="Z67" s="152">
        <f>(SUM($K$10:$K$51)*Lifespan_distribution!Q8)</f>
        <v>0</v>
      </c>
      <c r="AA67" s="152">
        <f>(SUM($K$10:$K$51)*Lifespan_distribution!R8)</f>
        <v>0</v>
      </c>
      <c r="AB67" s="152">
        <f>(SUM($K$10:$K$51)*Lifespan_distribution!S8)</f>
        <v>0</v>
      </c>
      <c r="AC67" s="152">
        <f>(SUM($K$10:$K$51)*Lifespan_distribution!T8)</f>
        <v>0</v>
      </c>
      <c r="AD67" s="152">
        <f>(SUM($K$10:$K$51)*Lifespan_distribution!U8)</f>
        <v>0</v>
      </c>
      <c r="AE67" s="152">
        <f>(SUM($K$10:$K$51)*Lifespan_distribution!V8)</f>
        <v>0</v>
      </c>
      <c r="AF67" s="152">
        <f>(SUM($K$10:$K$51)*Lifespan_distribution!W8)</f>
        <v>0</v>
      </c>
      <c r="AG67" s="152">
        <f>(SUM($K$10:$K$51)*Lifespan_distribution!X8)</f>
        <v>0</v>
      </c>
      <c r="AH67" s="152">
        <f>(SUM($K$10:$K$51)*Lifespan_distribution!Y8)</f>
        <v>0</v>
      </c>
      <c r="AI67" s="152">
        <f>(SUM($K$10:$K$51)*Lifespan_distribution!Z8)</f>
        <v>0</v>
      </c>
      <c r="AJ67" s="152">
        <f>(SUM($K$10:$K$51)*Lifespan_distribution!AA8)</f>
        <v>0</v>
      </c>
      <c r="AK67" s="152">
        <f>(SUM($K$10:$K$51)*Lifespan_distribution!AB8)</f>
        <v>0</v>
      </c>
      <c r="AL67" s="152">
        <f>(SUM($K$10:$K$51)*Lifespan_distribution!AC8)</f>
        <v>0</v>
      </c>
      <c r="AM67" s="152">
        <f>(SUM($K$10:$K$51)*Lifespan_distribution!AD8)</f>
        <v>0</v>
      </c>
      <c r="AN67" s="152">
        <f>(SUM($K$10:$K$51)*Lifespan_distribution!AE8)</f>
        <v>0</v>
      </c>
      <c r="AO67" s="152">
        <f>(SUM($K$10:$K$51)*Lifespan_distribution!AF8)</f>
        <v>0</v>
      </c>
      <c r="AP67" s="152">
        <f>(SUM($K$10:$K$51)*Lifespan_distribution!AG8)</f>
        <v>0</v>
      </c>
      <c r="AQ67" s="152">
        <f>(SUM($K$10:$K$51)*Lifespan_distribution!AH8)</f>
        <v>0</v>
      </c>
    </row>
    <row r="68" spans="1:43">
      <c r="A68" s="7">
        <v>1999</v>
      </c>
      <c r="B68" s="8"/>
      <c r="C68" s="8"/>
      <c r="D68" s="8"/>
      <c r="E68" s="8"/>
      <c r="F68" s="8"/>
      <c r="G68" s="8"/>
      <c r="H68" s="8"/>
      <c r="I68" s="8"/>
      <c r="J68" s="8"/>
      <c r="K68" s="8"/>
      <c r="L68" s="152">
        <f>(SUM($L$10:$L$51)*Lifespan_distribution!B8)</f>
        <v>0</v>
      </c>
      <c r="M68" s="152">
        <f>(SUM($L$10:$L$51)*Lifespan_distribution!C8)</f>
        <v>0</v>
      </c>
      <c r="N68" s="152">
        <f>(SUM($L$10:$L$51)*Lifespan_distribution!D8)</f>
        <v>0</v>
      </c>
      <c r="O68" s="152">
        <f>(SUM($L$10:$L$51)*Lifespan_distribution!E8)</f>
        <v>0</v>
      </c>
      <c r="P68" s="152">
        <f>(SUM($L$10:$L$51)*Lifespan_distribution!F8)</f>
        <v>0</v>
      </c>
      <c r="Q68" s="152">
        <f>(SUM($L$10:$L$51)*Lifespan_distribution!G8)</f>
        <v>0</v>
      </c>
      <c r="R68" s="152">
        <f>(SUM($L$10:$L$51)*Lifespan_distribution!H8)</f>
        <v>0</v>
      </c>
      <c r="S68" s="152">
        <f>(SUM($L$10:$L$51)*Lifespan_distribution!I8)</f>
        <v>0</v>
      </c>
      <c r="T68" s="152">
        <f>(SUM($L$10:$L$51)*Lifespan_distribution!J8)</f>
        <v>0</v>
      </c>
      <c r="U68" s="152">
        <f>(SUM($L$10:$L$51)*Lifespan_distribution!K8)</f>
        <v>0</v>
      </c>
      <c r="V68" s="152">
        <f>(SUM($L$10:$L$51)*Lifespan_distribution!L8)</f>
        <v>0</v>
      </c>
      <c r="W68" s="152">
        <f>(SUM($L$10:$L$51)*Lifespan_distribution!M8)</f>
        <v>0</v>
      </c>
      <c r="X68" s="152">
        <f>(SUM($L$10:$L$51)*Lifespan_distribution!N8)</f>
        <v>0</v>
      </c>
      <c r="Y68" s="152">
        <f>(SUM($L$10:$L$51)*Lifespan_distribution!O8)</f>
        <v>0</v>
      </c>
      <c r="Z68" s="152">
        <f>(SUM($L$10:$L$51)*Lifespan_distribution!P8)</f>
        <v>0</v>
      </c>
      <c r="AA68" s="152">
        <f>(SUM($L$10:$L$51)*Lifespan_distribution!Q8)</f>
        <v>0</v>
      </c>
      <c r="AB68" s="152">
        <f>(SUM($L$10:$L$51)*Lifespan_distribution!R8)</f>
        <v>0</v>
      </c>
      <c r="AC68" s="152">
        <f>(SUM($L$10:$L$51)*Lifespan_distribution!S8)</f>
        <v>0</v>
      </c>
      <c r="AD68" s="152">
        <f>(SUM($L$10:$L$51)*Lifespan_distribution!T8)</f>
        <v>0</v>
      </c>
      <c r="AE68" s="152">
        <f>(SUM($L$10:$L$51)*Lifespan_distribution!U8)</f>
        <v>0</v>
      </c>
      <c r="AF68" s="152">
        <f>(SUM($L$10:$L$51)*Lifespan_distribution!V8)</f>
        <v>0</v>
      </c>
      <c r="AG68" s="152">
        <f>(SUM($L$10:$L$51)*Lifespan_distribution!W8)</f>
        <v>0</v>
      </c>
      <c r="AH68" s="152">
        <f>(SUM($L$10:$L$51)*Lifespan_distribution!X8)</f>
        <v>0</v>
      </c>
      <c r="AI68" s="152">
        <f>(SUM($L$10:$L$51)*Lifespan_distribution!Y8)</f>
        <v>0</v>
      </c>
      <c r="AJ68" s="152">
        <f>(SUM($L$10:$L$51)*Lifespan_distribution!Z8)</f>
        <v>0</v>
      </c>
      <c r="AK68" s="152">
        <f>(SUM($L$10:$L$51)*Lifespan_distribution!AA8)</f>
        <v>0</v>
      </c>
      <c r="AL68" s="152">
        <f>(SUM($L$10:$L$51)*Lifespan_distribution!AB8)</f>
        <v>0</v>
      </c>
      <c r="AM68" s="152">
        <f>(SUM($L$10:$L$51)*Lifespan_distribution!AC8)</f>
        <v>0</v>
      </c>
      <c r="AN68" s="152">
        <f>(SUM($L$10:$L$51)*Lifespan_distribution!AD8)</f>
        <v>0</v>
      </c>
      <c r="AO68" s="152">
        <f>(SUM($L$10:$L$51)*Lifespan_distribution!AE8)</f>
        <v>0</v>
      </c>
      <c r="AP68" s="152">
        <f>(SUM($L$10:$L$51)*Lifespan_distribution!AF8)</f>
        <v>0</v>
      </c>
      <c r="AQ68" s="152">
        <f>(SUM($L$10:$L$51)*Lifespan_distribution!AG8)</f>
        <v>0</v>
      </c>
    </row>
    <row r="69" spans="1:43">
      <c r="A69" s="7">
        <v>2000</v>
      </c>
      <c r="B69" s="8"/>
      <c r="C69" s="8"/>
      <c r="D69" s="8"/>
      <c r="E69" s="8"/>
      <c r="F69" s="8"/>
      <c r="G69" s="8"/>
      <c r="H69" s="8"/>
      <c r="I69" s="8"/>
      <c r="J69" s="8"/>
      <c r="K69" s="8"/>
      <c r="L69" s="8"/>
      <c r="M69" s="152">
        <f>(SUM($M$10:$M$51)*Lifespan_distribution!B8)</f>
        <v>397539.46659618092</v>
      </c>
      <c r="N69" s="152">
        <f>(SUM($M$10:$M$51)*Lifespan_distribution!C8)</f>
        <v>705171.75465158117</v>
      </c>
      <c r="O69" s="152">
        <f>(SUM($M$10:$M$51)*Lifespan_distribution!D8)</f>
        <v>866018.70260281651</v>
      </c>
      <c r="P69" s="152">
        <f>(SUM($M$10:$M$51)*Lifespan_distribution!E8)</f>
        <v>872697.14029838634</v>
      </c>
      <c r="Q69" s="152">
        <f>(SUM($M$10:$M$51)*Lifespan_distribution!F8)</f>
        <v>761075.16827009164</v>
      </c>
      <c r="R69" s="152">
        <f>(SUM($M$10:$M$51)*Lifespan_distribution!G8)</f>
        <v>588192.1530575034</v>
      </c>
      <c r="S69" s="152">
        <f>(SUM($M$10:$M$51)*Lifespan_distribution!H8)</f>
        <v>407974.37467210117</v>
      </c>
      <c r="T69" s="152">
        <f>(SUM($M$10:$M$51)*Lifespan_distribution!I8)</f>
        <v>255886.95319798065</v>
      </c>
      <c r="U69" s="152">
        <f>(SUM($M$10:$M$51)*Lifespan_distribution!J8)</f>
        <v>145841.26344159985</v>
      </c>
      <c r="V69" s="152">
        <f>(SUM($M$10:$M$51)*Lifespan_distribution!K8)</f>
        <v>75783.402871493221</v>
      </c>
      <c r="W69" s="152">
        <f>(SUM($M$10:$M$51)*Lifespan_distribution!L8)</f>
        <v>35988.141772978059</v>
      </c>
      <c r="X69" s="152">
        <f>(SUM($M$10:$M$51)*Lifespan_distribution!M8)</f>
        <v>15645.77427248813</v>
      </c>
      <c r="Y69" s="152">
        <f>(SUM($M$10:$M$51)*Lifespan_distribution!N8)</f>
        <v>6235.4052540622461</v>
      </c>
      <c r="Z69" s="152">
        <f>(SUM($M$10:$M$51)*Lifespan_distribution!O8)</f>
        <v>2280.4015498519084</v>
      </c>
      <c r="AA69" s="152">
        <f>(SUM($M$10:$M$51)*Lifespan_distribution!P8)</f>
        <v>765.93682793769256</v>
      </c>
      <c r="AB69" s="152">
        <f>(SUM($M$10:$M$51)*Lifespan_distribution!Q8)</f>
        <v>236.42669860636451</v>
      </c>
      <c r="AC69" s="152">
        <f>(SUM($M$10:$M$51)*Lifespan_distribution!R8)</f>
        <v>67.105287370312908</v>
      </c>
      <c r="AD69" s="152">
        <f>(SUM($M$10:$M$51)*Lifespan_distribution!S8)</f>
        <v>17.52136954935693</v>
      </c>
      <c r="AE69" s="152">
        <f>(SUM($M$10:$M$51)*Lifespan_distribution!T8)</f>
        <v>4.2101087316193659</v>
      </c>
      <c r="AF69" s="152">
        <f>(SUM($M$10:$M$51)*Lifespan_distribution!U8)</f>
        <v>0.93125864020055593</v>
      </c>
      <c r="AG69" s="152">
        <f>(SUM($M$10:$M$51)*Lifespan_distribution!V8)</f>
        <v>0.18967786993035432</v>
      </c>
      <c r="AH69" s="152">
        <f>(SUM($M$10:$M$51)*Lifespan_distribution!W8)</f>
        <v>3.5582261013080409E-2</v>
      </c>
      <c r="AI69" s="152">
        <f>(SUM($M$10:$M$51)*Lifespan_distribution!X8)</f>
        <v>6.1490585579576694E-3</v>
      </c>
      <c r="AJ69" s="152">
        <f>(SUM($M$10:$M$51)*Lifespan_distribution!Y8)</f>
        <v>9.7908051721463658E-4</v>
      </c>
      <c r="AK69" s="152">
        <f>(SUM($M$10:$M$51)*Lifespan_distribution!Z8)</f>
        <v>1.4365805792647298E-4</v>
      </c>
      <c r="AL69" s="152">
        <f>(SUM($M$10:$M$51)*Lifespan_distribution!AA8)</f>
        <v>1.9426858962656574E-5</v>
      </c>
      <c r="AM69" s="152">
        <f>(SUM($M$10:$M$51)*Lifespan_distribution!AB8)</f>
        <v>2.4215235765404252E-6</v>
      </c>
      <c r="AN69" s="152">
        <f>(SUM($M$10:$M$51)*Lifespan_distribution!AC8)</f>
        <v>2.7824995886025942E-7</v>
      </c>
      <c r="AO69" s="152">
        <f>(SUM($M$10:$M$51)*Lifespan_distribution!AD8)</f>
        <v>2.9477025464604419E-8</v>
      </c>
      <c r="AP69" s="152">
        <f>(SUM($M$10:$M$51)*Lifespan_distribution!AE8)</f>
        <v>2.8792006795148671E-9</v>
      </c>
      <c r="AQ69" s="152">
        <f>(SUM($M$10:$M$51)*Lifespan_distribution!AF8)</f>
        <v>2.5931870218164217E-10</v>
      </c>
    </row>
    <row r="70" spans="1:43">
      <c r="A70" s="7">
        <v>2001</v>
      </c>
      <c r="B70" s="8"/>
      <c r="C70" s="8"/>
      <c r="D70" s="8"/>
      <c r="E70" s="8"/>
      <c r="F70" s="8"/>
      <c r="G70" s="8"/>
      <c r="H70" s="8"/>
      <c r="I70" s="8"/>
      <c r="J70" s="8"/>
      <c r="K70" s="8"/>
      <c r="L70" s="8"/>
      <c r="M70" s="8"/>
      <c r="N70" s="152">
        <f>(SUM($N$10:$N$51)*Lifespan_distribution!B8)</f>
        <v>387999.90354957018</v>
      </c>
      <c r="O70" s="152">
        <f>(SUM($N$10:$N$51)*Lifespan_distribution!C8)</f>
        <v>688250.08780479943</v>
      </c>
      <c r="P70" s="152">
        <f>(SUM($N$10:$N$51)*Lifespan_distribution!D8)</f>
        <v>845237.269041616</v>
      </c>
      <c r="Q70" s="152">
        <f>(SUM($N$10:$N$51)*Lifespan_distribution!E8)</f>
        <v>851755.44748545613</v>
      </c>
      <c r="R70" s="152">
        <f>(SUM($N$10:$N$51)*Lifespan_distribution!F8)</f>
        <v>742812.01414080011</v>
      </c>
      <c r="S70" s="152">
        <f>(SUM($N$10:$N$51)*Lifespan_distribution!G8)</f>
        <v>574077.58934976091</v>
      </c>
      <c r="T70" s="152">
        <f>(SUM($N$10:$N$51)*Lifespan_distribution!H8)</f>
        <v>398184.41016389936</v>
      </c>
      <c r="U70" s="152">
        <f>(SUM($N$10:$N$51)*Lifespan_distribution!I8)</f>
        <v>249746.55726763929</v>
      </c>
      <c r="V70" s="152">
        <f>(SUM($N$10:$N$51)*Lifespan_distribution!J8)</f>
        <v>142341.58090866596</v>
      </c>
      <c r="W70" s="152">
        <f>(SUM($N$10:$N$51)*Lifespan_distribution!K8)</f>
        <v>73964.865064997473</v>
      </c>
      <c r="X70" s="152">
        <f>(SUM($N$10:$N$51)*Lifespan_distribution!L8)</f>
        <v>35124.55167382842</v>
      </c>
      <c r="Y70" s="152">
        <f>(SUM($N$10:$N$51)*Lifespan_distribution!M8)</f>
        <v>15270.330165357373</v>
      </c>
      <c r="Z70" s="152">
        <f>(SUM($N$10:$N$51)*Lifespan_distribution!N8)</f>
        <v>6085.7772383796746</v>
      </c>
      <c r="AA70" s="152">
        <f>(SUM($N$10:$N$51)*Lifespan_distribution!O8)</f>
        <v>2225.6798525505969</v>
      </c>
      <c r="AB70" s="152">
        <f>(SUM($N$10:$N$51)*Lifespan_distribution!P8)</f>
        <v>747.5570109036903</v>
      </c>
      <c r="AC70" s="152">
        <f>(SUM($N$10:$N$51)*Lifespan_distribution!Q8)</f>
        <v>230.75328102956709</v>
      </c>
      <c r="AD70" s="152">
        <f>(SUM($N$10:$N$51)*Lifespan_distribution!R8)</f>
        <v>65.494994120409501</v>
      </c>
      <c r="AE70" s="152">
        <f>(SUM($N$10:$N$51)*Lifespan_distribution!S8)</f>
        <v>17.100917686023212</v>
      </c>
      <c r="AF70" s="152">
        <f>(SUM($N$10:$N$51)*Lifespan_distribution!T8)</f>
        <v>4.1090807808041925</v>
      </c>
      <c r="AG70" s="152">
        <f>(SUM($N$10:$N$51)*Lifespan_distribution!U8)</f>
        <v>0.90891167528922479</v>
      </c>
      <c r="AH70" s="152">
        <f>(SUM($N$10:$N$51)*Lifespan_distribution!V8)</f>
        <v>0.1851262614718526</v>
      </c>
      <c r="AI70" s="152">
        <f>(SUM($N$10:$N$51)*Lifespan_distribution!W8)</f>
        <v>3.4728410638973931E-2</v>
      </c>
      <c r="AJ70" s="152">
        <f>(SUM($N$10:$N$51)*Lifespan_distribution!X8)</f>
        <v>6.0015025623399451E-3</v>
      </c>
      <c r="AK70" s="152">
        <f>(SUM($N$10:$N$51)*Lifespan_distribution!Y8)</f>
        <v>9.5558599376103256E-4</v>
      </c>
      <c r="AL70" s="152">
        <f>(SUM($N$10:$N$51)*Lifespan_distribution!Z8)</f>
        <v>1.4021076472442388E-4</v>
      </c>
      <c r="AM70" s="152">
        <f>(SUM($N$10:$N$51)*Lifespan_distribution!AA8)</f>
        <v>1.8960681987930872E-5</v>
      </c>
      <c r="AN70" s="152">
        <f>(SUM($N$10:$N$51)*Lifespan_distribution!AB8)</f>
        <v>2.3634154419568297E-6</v>
      </c>
      <c r="AO70" s="152">
        <f>(SUM($N$10:$N$51)*Lifespan_distribution!AC8)</f>
        <v>2.71572928657468E-7</v>
      </c>
      <c r="AP70" s="152">
        <f>(SUM($N$10:$N$51)*Lifespan_distribution!AD8)</f>
        <v>2.8769679486470923E-8</v>
      </c>
      <c r="AQ70" s="152">
        <f>(SUM($N$10:$N$51)*Lifespan_distribution!AE8)</f>
        <v>2.8101098879986208E-9</v>
      </c>
    </row>
    <row r="71" spans="1:43">
      <c r="A71" s="7">
        <v>2002</v>
      </c>
      <c r="B71" s="8"/>
      <c r="C71" s="8"/>
      <c r="D71" s="8"/>
      <c r="E71" s="8"/>
      <c r="F71" s="8"/>
      <c r="G71" s="8"/>
      <c r="H71" s="8"/>
      <c r="I71" s="8"/>
      <c r="J71" s="8"/>
      <c r="K71" s="8"/>
      <c r="L71" s="8"/>
      <c r="M71" s="8"/>
      <c r="N71" s="8"/>
      <c r="O71" s="152">
        <f>(SUM($O$10:$O$51)*Lifespan_distribution!B8)</f>
        <v>389907.03215470997</v>
      </c>
      <c r="P71" s="152">
        <f>(SUM($O$10:$O$51)*Lifespan_distribution!C8)</f>
        <v>691633.03047549224</v>
      </c>
      <c r="Q71" s="152">
        <f>(SUM($O$10:$O$51)*Lifespan_distribution!D8)</f>
        <v>849391.84784220986</v>
      </c>
      <c r="R71" s="152">
        <f>(SUM($O$10:$O$51)*Lifespan_distribution!E8)</f>
        <v>855942.06496557011</v>
      </c>
      <c r="S71" s="152">
        <f>(SUM($O$10:$O$51)*Lifespan_distribution!F8)</f>
        <v>746463.14401853841</v>
      </c>
      <c r="T71" s="152">
        <f>(SUM($O$10:$O$51)*Lifespan_distribution!G8)</f>
        <v>576899.34209300287</v>
      </c>
      <c r="U71" s="152">
        <f>(SUM($O$10:$O$51)*Lifespan_distribution!H8)</f>
        <v>400141.59848223941</v>
      </c>
      <c r="V71" s="152">
        <f>(SUM($O$10:$O$51)*Lifespan_distribution!I8)</f>
        <v>250974.13180836194</v>
      </c>
      <c r="W71" s="152">
        <f>(SUM($O$10:$O$51)*Lifespan_distribution!J8)</f>
        <v>143041.22979560713</v>
      </c>
      <c r="X71" s="152">
        <f>(SUM($O$10:$O$51)*Lifespan_distribution!K8)</f>
        <v>74328.423170683294</v>
      </c>
      <c r="Y71" s="152">
        <f>(SUM($O$10:$O$51)*Lifespan_distribution!L8)</f>
        <v>35297.198719941181</v>
      </c>
      <c r="Z71" s="152">
        <f>(SUM($O$10:$O$51)*Lifespan_distribution!M8)</f>
        <v>15345.388131098753</v>
      </c>
      <c r="AA71" s="152">
        <f>(SUM($O$10:$O$51)*Lifespan_distribution!N8)</f>
        <v>6115.6905444131125</v>
      </c>
      <c r="AB71" s="152">
        <f>(SUM($O$10:$O$51)*Lifespan_distribution!O8)</f>
        <v>2236.6196947357389</v>
      </c>
      <c r="AC71" s="152">
        <f>(SUM($O$10:$O$51)*Lifespan_distribution!P8)</f>
        <v>751.23146377448882</v>
      </c>
      <c r="AD71" s="152">
        <f>(SUM($O$10:$O$51)*Lifespan_distribution!Q8)</f>
        <v>231.88749827796164</v>
      </c>
      <c r="AE71" s="152">
        <f>(SUM($O$10:$O$51)*Lifespan_distribution!R8)</f>
        <v>65.816920429250814</v>
      </c>
      <c r="AF71" s="152">
        <f>(SUM($O$10:$O$51)*Lifespan_distribution!S8)</f>
        <v>17.184973504065418</v>
      </c>
      <c r="AG71" s="152">
        <f>(SUM($O$10:$O$51)*Lifespan_distribution!T8)</f>
        <v>4.129278068035994</v>
      </c>
      <c r="AH71" s="152">
        <f>(SUM($O$10:$O$51)*Lifespan_distribution!U8)</f>
        <v>0.91337923169743951</v>
      </c>
      <c r="AI71" s="152">
        <f>(SUM($O$10:$O$51)*Lifespan_distribution!V8)</f>
        <v>0.18603620909190519</v>
      </c>
      <c r="AJ71" s="152">
        <f>(SUM($O$10:$O$51)*Lifespan_distribution!W8)</f>
        <v>3.4899110540532456E-2</v>
      </c>
      <c r="AK71" s="152">
        <f>(SUM($O$10:$O$51)*Lifespan_distribution!X8)</f>
        <v>6.0310016346483385E-3</v>
      </c>
      <c r="AL71" s="152">
        <f>(SUM($O$10:$O$51)*Lifespan_distribution!Y8)</f>
        <v>9.6028296756618138E-4</v>
      </c>
      <c r="AM71" s="152">
        <f>(SUM($O$10:$O$51)*Lifespan_distribution!Z8)</f>
        <v>1.4089994005077886E-4</v>
      </c>
      <c r="AN71" s="152">
        <f>(SUM($O$10:$O$51)*Lifespan_distribution!AA8)</f>
        <v>1.9053879070356234E-5</v>
      </c>
      <c r="AO71" s="152">
        <f>(SUM($O$10:$O$51)*Lifespan_distribution!AB8)</f>
        <v>2.3750322932857862E-6</v>
      </c>
      <c r="AP71" s="152">
        <f>(SUM($O$10:$O$51)*Lifespan_distribution!AC8)</f>
        <v>2.7290778594966341E-7</v>
      </c>
      <c r="AQ71" s="152">
        <f>(SUM($O$10:$O$51)*Lifespan_distribution!AD8)</f>
        <v>2.8911090549224817E-8</v>
      </c>
    </row>
    <row r="72" spans="1:43">
      <c r="A72" s="7">
        <v>2003</v>
      </c>
      <c r="B72" s="8"/>
      <c r="C72" s="8"/>
      <c r="D72" s="8"/>
      <c r="E72" s="8"/>
      <c r="F72" s="8"/>
      <c r="G72" s="8"/>
      <c r="H72" s="8"/>
      <c r="I72" s="8"/>
      <c r="J72" s="8"/>
      <c r="K72" s="8"/>
      <c r="L72" s="8"/>
      <c r="M72" s="8"/>
      <c r="N72" s="8"/>
      <c r="O72" s="8"/>
      <c r="P72" s="152">
        <f>(SUM($P$10:$P$51)*Lifespan_distribution!B8)</f>
        <v>459611.92164943536</v>
      </c>
      <c r="Q72" s="152">
        <f>(SUM($P$10:$P$51)*Lifespan_distribution!C8)</f>
        <v>815278.41253945837</v>
      </c>
      <c r="R72" s="152">
        <f>(SUM($P$10:$P$51)*Lifespan_distribution!D8)</f>
        <v>1001240.2629999786</v>
      </c>
      <c r="S72" s="152">
        <f>(SUM($P$10:$P$51)*Lifespan_distribution!E8)</f>
        <v>1008961.4827549844</v>
      </c>
      <c r="T72" s="152">
        <f>(SUM($P$10:$P$51)*Lifespan_distribution!F8)</f>
        <v>879910.67554459674</v>
      </c>
      <c r="U72" s="152">
        <f>(SUM($P$10:$P$51)*Lifespan_distribution!G8)</f>
        <v>680033.42682070972</v>
      </c>
      <c r="V72" s="152">
        <f>(SUM($P$10:$P$51)*Lifespan_distribution!H8)</f>
        <v>471676.15314341354</v>
      </c>
      <c r="W72" s="152">
        <f>(SUM($P$10:$P$51)*Lifespan_distribution!I8)</f>
        <v>295841.55578648369</v>
      </c>
      <c r="X72" s="152">
        <f>(SUM($P$10:$P$51)*Lifespan_distribution!J8)</f>
        <v>168613.1541104684</v>
      </c>
      <c r="Y72" s="152">
        <f>(SUM($P$10:$P$51)*Lifespan_distribution!K8)</f>
        <v>87616.345921904387</v>
      </c>
      <c r="Z72" s="152">
        <f>(SUM($P$10:$P$51)*Lifespan_distribution!L8)</f>
        <v>41607.388414777495</v>
      </c>
      <c r="AA72" s="152">
        <f>(SUM($P$10:$P$51)*Lifespan_distribution!M8)</f>
        <v>18088.730763368814</v>
      </c>
      <c r="AB72" s="152">
        <f>(SUM($P$10:$P$51)*Lifespan_distribution!N8)</f>
        <v>7209.0115117895239</v>
      </c>
      <c r="AC72" s="152">
        <f>(SUM($P$10:$P$51)*Lifespan_distribution!O8)</f>
        <v>2636.4671347824747</v>
      </c>
      <c r="AD72" s="152">
        <f>(SUM($P$10:$P$51)*Lifespan_distribution!P8)</f>
        <v>885.53144261299303</v>
      </c>
      <c r="AE72" s="152">
        <f>(SUM($P$10:$P$51)*Lifespan_distribution!Q8)</f>
        <v>273.34274557973407</v>
      </c>
      <c r="AF72" s="152">
        <f>(SUM($P$10:$P$51)*Lifespan_distribution!R8)</f>
        <v>77.583215435655575</v>
      </c>
      <c r="AG72" s="152">
        <f>(SUM($P$10:$P$51)*Lifespan_distribution!S8)</f>
        <v>20.25718451921675</v>
      </c>
      <c r="AH72" s="152">
        <f>(SUM($P$10:$P$51)*Lifespan_distribution!T8)</f>
        <v>4.867481915847681</v>
      </c>
      <c r="AI72" s="152">
        <f>(SUM($P$10:$P$51)*Lifespan_distribution!U8)</f>
        <v>1.076666869933687</v>
      </c>
      <c r="AJ72" s="152">
        <f>(SUM($P$10:$P$51)*Lifespan_distribution!V8)</f>
        <v>0.2192944792110845</v>
      </c>
      <c r="AK72" s="152">
        <f>(SUM($P$10:$P$51)*Lifespan_distribution!W8)</f>
        <v>4.1138132776804365E-2</v>
      </c>
      <c r="AL72" s="152">
        <f>(SUM($P$10:$P$51)*Lifespan_distribution!X8)</f>
        <v>7.1091825029504655E-3</v>
      </c>
      <c r="AM72" s="152">
        <f>(SUM($P$10:$P$51)*Lifespan_distribution!Y8)</f>
        <v>1.1319557321428104E-3</v>
      </c>
      <c r="AN72" s="152">
        <f>(SUM($P$10:$P$51)*Lifespan_distribution!Z8)</f>
        <v>1.6608905935641878E-4</v>
      </c>
      <c r="AO72" s="152">
        <f>(SUM($P$10:$P$51)*Lifespan_distribution!AA8)</f>
        <v>2.2460200130290468E-5</v>
      </c>
      <c r="AP72" s="152">
        <f>(SUM($P$10:$P$51)*Lifespan_distribution!AB8)</f>
        <v>2.7996241828832056E-6</v>
      </c>
      <c r="AQ72" s="152">
        <f>(SUM($P$10:$P$51)*Lifespan_distribution!AC8)</f>
        <v>3.2169635730921604E-7</v>
      </c>
    </row>
    <row r="73" spans="1:43">
      <c r="A73" s="7">
        <v>2004</v>
      </c>
      <c r="B73" s="8"/>
      <c r="C73" s="8"/>
      <c r="D73" s="8"/>
      <c r="E73" s="8"/>
      <c r="F73" s="8"/>
      <c r="G73" s="8"/>
      <c r="H73" s="8"/>
      <c r="I73" s="8"/>
      <c r="J73" s="8"/>
      <c r="K73" s="8"/>
      <c r="L73" s="8"/>
      <c r="M73" s="8"/>
      <c r="N73" s="8"/>
      <c r="O73" s="8"/>
      <c r="P73" s="8"/>
      <c r="Q73" s="152">
        <f>(SUM($Q$9:$Q$51)*Lifespan_distribution!B8)</f>
        <v>405601.71980115102</v>
      </c>
      <c r="R73" s="152">
        <f>(SUM($Q$9:$Q$51)*Lifespan_distribution!C8)</f>
        <v>719472.90891853394</v>
      </c>
      <c r="S73" s="152">
        <f>(SUM($Q$9:$Q$51)*Lifespan_distribution!D8)</f>
        <v>883581.89480711648</v>
      </c>
      <c r="T73" s="152">
        <f>(SUM($Q$9:$Q$51)*Lifespan_distribution!E8)</f>
        <v>890395.77378648217</v>
      </c>
      <c r="U73" s="152">
        <f>(SUM($Q$9:$Q$51)*Lifespan_distribution!F8)</f>
        <v>776510.06525565707</v>
      </c>
      <c r="V73" s="152">
        <f>(SUM($Q$9:$Q$51)*Lifespan_distribution!G8)</f>
        <v>600120.91603474808</v>
      </c>
      <c r="W73" s="152">
        <f>(SUM($Q$9:$Q$51)*Lifespan_distribution!H8)</f>
        <v>416248.25182424561</v>
      </c>
      <c r="X73" s="152">
        <f>(SUM($Q$9:$Q$51)*Lifespan_distribution!I8)</f>
        <v>261076.43897707708</v>
      </c>
      <c r="Y73" s="152">
        <f>(SUM($Q$9:$Q$51)*Lifespan_distribution!J8)</f>
        <v>148798.98032859591</v>
      </c>
      <c r="Z73" s="152">
        <f>(SUM($Q$9:$Q$51)*Lifespan_distribution!K8)</f>
        <v>77320.319414435799</v>
      </c>
      <c r="AA73" s="152">
        <f>(SUM($Q$9:$Q$51)*Lifespan_distribution!L8)</f>
        <v>36717.995122720662</v>
      </c>
      <c r="AB73" s="152">
        <f>(SUM($Q$9:$Q$51)*Lifespan_distribution!M8)</f>
        <v>15963.076589293669</v>
      </c>
      <c r="AC73" s="152">
        <f>(SUM($Q$9:$Q$51)*Lifespan_distribution!N8)</f>
        <v>6361.8616696334739</v>
      </c>
      <c r="AD73" s="152">
        <f>(SUM($Q$9:$Q$51)*Lifespan_distribution!O8)</f>
        <v>2326.6489699164626</v>
      </c>
      <c r="AE73" s="152">
        <f>(SUM($Q$9:$Q$51)*Lifespan_distribution!P8)</f>
        <v>781.47032125023964</v>
      </c>
      <c r="AF73" s="152">
        <f>(SUM($Q$9:$Q$51)*Lifespan_distribution!Q8)</f>
        <v>241.22152294141827</v>
      </c>
      <c r="AG73" s="152">
        <f>(SUM($Q$9:$Q$51)*Lifespan_distribution!R8)</f>
        <v>68.46620839484433</v>
      </c>
      <c r="AH73" s="152">
        <f>(SUM($Q$9:$Q$51)*Lifespan_distribution!S8)</f>
        <v>17.876709659395015</v>
      </c>
      <c r="AI73" s="152">
        <f>(SUM($Q$9:$Q$51)*Lifespan_distribution!T8)</f>
        <v>4.2954913551495473</v>
      </c>
      <c r="AJ73" s="152">
        <f>(SUM($Q$9:$Q$51)*Lifespan_distribution!U8)</f>
        <v>0.95014492341892043</v>
      </c>
      <c r="AK73" s="152">
        <f>(SUM($Q$9:$Q$51)*Lifespan_distribution!V8)</f>
        <v>0.19352461004864122</v>
      </c>
      <c r="AL73" s="152">
        <f>(SUM($Q$9:$Q$51)*Lifespan_distribution!W8)</f>
        <v>3.6303882944983323E-2</v>
      </c>
      <c r="AM73" s="152">
        <f>(SUM($Q$9:$Q$51)*Lifespan_distribution!X8)</f>
        <v>6.273763829338439E-3</v>
      </c>
      <c r="AN73" s="152">
        <f>(SUM($Q$9:$Q$51)*Lifespan_distribution!Y8)</f>
        <v>9.9893664648256623E-4</v>
      </c>
      <c r="AO73" s="152">
        <f>(SUM($Q$9:$Q$51)*Lifespan_distribution!Z8)</f>
        <v>1.4657149856635288E-4</v>
      </c>
      <c r="AP73" s="152">
        <f>(SUM($Q$9:$Q$51)*Lifespan_distribution!AA8)</f>
        <v>1.9820843130505947E-5</v>
      </c>
      <c r="AQ73" s="152">
        <f>(SUM($Q$9:$Q$51)*Lifespan_distribution!AB8)</f>
        <v>2.4706330055564505E-6</v>
      </c>
    </row>
    <row r="74" spans="1:43">
      <c r="A74" s="7">
        <v>2005</v>
      </c>
      <c r="B74" s="8"/>
      <c r="C74" s="8"/>
      <c r="D74" s="8"/>
      <c r="E74" s="8"/>
      <c r="F74" s="8"/>
      <c r="G74" s="8"/>
      <c r="H74" s="8"/>
      <c r="I74" s="8"/>
      <c r="J74" s="8"/>
      <c r="K74" s="8"/>
      <c r="L74" s="8"/>
      <c r="M74" s="8"/>
      <c r="N74" s="8"/>
      <c r="O74" s="8"/>
      <c r="P74" s="8"/>
      <c r="Q74" s="8"/>
      <c r="R74" s="152">
        <f>(SUM($R$10:$R$51)*Lifespan_distribution!B8)</f>
        <v>417779.07260558807</v>
      </c>
      <c r="S74" s="152">
        <f>(SUM($R$10:$R$51)*Lifespan_distribution!C8)</f>
        <v>741073.59505327442</v>
      </c>
      <c r="T74" s="152">
        <f>(SUM($R$10:$R$51)*Lifespan_distribution!D8)</f>
        <v>910109.61384626222</v>
      </c>
      <c r="U74" s="152">
        <f>(SUM($R$10:$R$51)*Lifespan_distribution!E8)</f>
        <v>917128.06545007136</v>
      </c>
      <c r="V74" s="152">
        <f>(SUM($R$10:$R$51)*Lifespan_distribution!F8)</f>
        <v>799823.17404979724</v>
      </c>
      <c r="W74" s="152">
        <f>(SUM($R$10:$R$51)*Lifespan_distribution!G8)</f>
        <v>618138.30541726795</v>
      </c>
      <c r="X74" s="152">
        <f>(SUM($R$10:$R$51)*Lifespan_distribution!H8)</f>
        <v>428745.24473438173</v>
      </c>
      <c r="Y74" s="152">
        <f>(SUM($R$10:$R$51)*Lifespan_distribution!I8)</f>
        <v>268914.71912023966</v>
      </c>
      <c r="Z74" s="152">
        <f>(SUM($R$10:$R$51)*Lifespan_distribution!J8)</f>
        <v>153266.36197897483</v>
      </c>
      <c r="AA74" s="152">
        <f>(SUM($R$10:$R$51)*Lifespan_distribution!K8)</f>
        <v>79641.70209723842</v>
      </c>
      <c r="AB74" s="152">
        <f>(SUM($R$10:$R$51)*Lifespan_distribution!L8)</f>
        <v>37820.376989099772</v>
      </c>
      <c r="AC74" s="152">
        <f>(SUM($R$10:$R$51)*Lifespan_distribution!M8)</f>
        <v>16442.334950346427</v>
      </c>
      <c r="AD74" s="152">
        <f>(SUM($R$10:$R$51)*Lifespan_distribution!N8)</f>
        <v>6552.8634091777058</v>
      </c>
      <c r="AE74" s="152">
        <f>(SUM($R$10:$R$51)*Lifespan_distribution!O8)</f>
        <v>2396.5017934514394</v>
      </c>
      <c r="AF74" s="152">
        <f>(SUM($R$10:$R$51)*Lifespan_distribution!P8)</f>
        <v>804.93235147221787</v>
      </c>
      <c r="AG74" s="152">
        <f>(SUM($R$10:$R$51)*Lifespan_distribution!Q8)</f>
        <v>248.4637002929378</v>
      </c>
      <c r="AH74" s="152">
        <f>(SUM($R$10:$R$51)*Lifespan_distribution!R8)</f>
        <v>70.521764705638262</v>
      </c>
      <c r="AI74" s="152">
        <f>(SUM($R$10:$R$51)*Lifespan_distribution!S8)</f>
        <v>18.413420895756797</v>
      </c>
      <c r="AJ74" s="152">
        <f>(SUM($R$10:$R$51)*Lifespan_distribution!T8)</f>
        <v>4.4244545995009519</v>
      </c>
      <c r="AK74" s="152">
        <f>(SUM($R$10:$R$51)*Lifespan_distribution!U8)</f>
        <v>0.97867105973187651</v>
      </c>
      <c r="AL74" s="152">
        <f>(SUM($R$10:$R$51)*Lifespan_distribution!V8)</f>
        <v>0.19933478623344331</v>
      </c>
      <c r="AM74" s="152">
        <f>(SUM($R$10:$R$51)*Lifespan_distribution!W8)</f>
        <v>3.7393831949659104E-2</v>
      </c>
      <c r="AN74" s="152">
        <f>(SUM($R$10:$R$51)*Lifespan_distribution!X8)</f>
        <v>6.4621206134246227E-3</v>
      </c>
      <c r="AO74" s="152">
        <f>(SUM($R$10:$R$51)*Lifespan_distribution!Y8)</f>
        <v>1.0289276533734224E-3</v>
      </c>
      <c r="AP74" s="152">
        <f>(SUM($R$10:$R$51)*Lifespan_distribution!Z8)</f>
        <v>1.5097200468351766E-4</v>
      </c>
      <c r="AQ74" s="152">
        <f>(SUM($R$10:$R$51)*Lifespan_distribution!AA8)</f>
        <v>2.0415922953638612E-5</v>
      </c>
    </row>
    <row r="75" spans="1:43">
      <c r="A75" s="7">
        <v>2006</v>
      </c>
      <c r="B75" s="8"/>
      <c r="C75" s="8"/>
      <c r="D75" s="8"/>
      <c r="E75" s="8"/>
      <c r="F75" s="8"/>
      <c r="G75" s="8"/>
      <c r="H75" s="8"/>
      <c r="I75" s="8"/>
      <c r="J75" s="8"/>
      <c r="K75" s="8"/>
      <c r="L75" s="8"/>
      <c r="M75" s="8"/>
      <c r="N75" s="8"/>
      <c r="O75" s="8"/>
      <c r="P75" s="8"/>
      <c r="Q75" s="8"/>
      <c r="R75" s="8"/>
      <c r="S75" s="152">
        <f>(SUM($S$10:$S$51)*Lifespan_distribution!B8)</f>
        <v>447362.16375286377</v>
      </c>
      <c r="T75" s="152">
        <f>(SUM($S$10:$S$51)*Lifespan_distribution!C8)</f>
        <v>793549.29129284492</v>
      </c>
      <c r="U75" s="152">
        <f>(SUM($S$10:$S$51)*Lifespan_distribution!D8)</f>
        <v>974554.81329703471</v>
      </c>
      <c r="V75" s="152">
        <f>(SUM($S$10:$S$51)*Lifespan_distribution!E8)</f>
        <v>982070.2440630917</v>
      </c>
      <c r="W75" s="152">
        <f>(SUM($S$10:$S$51)*Lifespan_distribution!F8)</f>
        <v>856458.94977702317</v>
      </c>
      <c r="X75" s="152">
        <f>(SUM($S$10:$S$51)*Lifespan_distribution!G8)</f>
        <v>661908.90818282403</v>
      </c>
      <c r="Y75" s="152">
        <f>(SUM($S$10:$S$51)*Lifespan_distribution!H8)</f>
        <v>459104.85459907318</v>
      </c>
      <c r="Z75" s="152">
        <f>(SUM($S$10:$S$51)*Lifespan_distribution!I8)</f>
        <v>287956.67016140267</v>
      </c>
      <c r="AA75" s="152">
        <f>(SUM($S$10:$S$51)*Lifespan_distribution!J8)</f>
        <v>164119.2099398775</v>
      </c>
      <c r="AB75" s="152">
        <f>(SUM($S$10:$S$51)*Lifespan_distribution!K8)</f>
        <v>85281.160573635221</v>
      </c>
      <c r="AC75" s="152">
        <f>(SUM($S$10:$S$51)*Lifespan_distribution!L8)</f>
        <v>40498.451916871774</v>
      </c>
      <c r="AD75" s="152">
        <f>(SUM($S$10:$S$51)*Lifespan_distribution!M8)</f>
        <v>17606.622789075351</v>
      </c>
      <c r="AE75" s="152">
        <f>(SUM($S$10:$S$51)*Lifespan_distribution!N8)</f>
        <v>7016.8740986082012</v>
      </c>
      <c r="AF75" s="152">
        <f>(SUM($S$10:$S$51)*Lifespan_distribution!O8)</f>
        <v>2566.1989746628456</v>
      </c>
      <c r="AG75" s="152">
        <f>(SUM($S$10:$S$51)*Lifespan_distribution!P8)</f>
        <v>861.92990994847526</v>
      </c>
      <c r="AH75" s="152">
        <f>(SUM($S$10:$S$51)*Lifespan_distribution!Q8)</f>
        <v>266.05750710263067</v>
      </c>
      <c r="AI75" s="152">
        <f>(SUM($S$10:$S$51)*Lifespan_distribution!R8)</f>
        <v>75.515437031401675</v>
      </c>
      <c r="AJ75" s="152">
        <f>(SUM($S$10:$S$51)*Lifespan_distribution!S8)</f>
        <v>19.717282061647659</v>
      </c>
      <c r="AK75" s="152">
        <f>(SUM($S$10:$S$51)*Lifespan_distribution!T8)</f>
        <v>4.7377518713764815</v>
      </c>
      <c r="AL75" s="152">
        <f>(SUM($S$10:$S$51)*Lifespan_distribution!U8)</f>
        <v>1.0479711206053941</v>
      </c>
      <c r="AM75" s="152">
        <f>(SUM($S$10:$S$51)*Lifespan_distribution!V8)</f>
        <v>0.21344975640939987</v>
      </c>
      <c r="AN75" s="152">
        <f>(SUM($S$10:$S$51)*Lifespan_distribution!W8)</f>
        <v>4.0041703064919651E-2</v>
      </c>
      <c r="AO75" s="152">
        <f>(SUM($S$10:$S$51)*Lifespan_distribution!X8)</f>
        <v>6.9197057718179125E-3</v>
      </c>
      <c r="AP75" s="152">
        <f>(SUM($S$10:$S$51)*Lifespan_distribution!Y8)</f>
        <v>1.1017864022903046E-3</v>
      </c>
      <c r="AQ75" s="152">
        <f>(SUM($S$10:$S$51)*Lifespan_distribution!Z8)</f>
        <v>1.616623883530124E-4</v>
      </c>
    </row>
    <row r="76" spans="1:43">
      <c r="A76" s="7">
        <v>2007</v>
      </c>
      <c r="B76" s="8"/>
      <c r="C76" s="8"/>
      <c r="D76" s="8"/>
      <c r="E76" s="8"/>
      <c r="F76" s="8"/>
      <c r="G76" s="8"/>
      <c r="H76" s="8"/>
      <c r="I76" s="8"/>
      <c r="J76" s="8"/>
      <c r="K76" s="8"/>
      <c r="L76" s="8"/>
      <c r="M76" s="8"/>
      <c r="N76" s="8"/>
      <c r="O76" s="8"/>
      <c r="P76" s="8"/>
      <c r="Q76" s="8"/>
      <c r="R76" s="8"/>
      <c r="S76" s="8"/>
      <c r="T76" s="152">
        <f>(SUM($T$10:$T$51)*Lifespan_distribution!B8)</f>
        <v>479098.19187539199</v>
      </c>
      <c r="U76" s="152">
        <f>(SUM($T$10:$T$51)*Lifespan_distribution!C8)</f>
        <v>849843.95513704629</v>
      </c>
      <c r="V76" s="152">
        <f>(SUM($T$10:$T$51)*Lifespan_distribution!D8)</f>
        <v>1043690.072082187</v>
      </c>
      <c r="W76" s="152">
        <f>(SUM($T$10:$T$51)*Lifespan_distribution!E8)</f>
        <v>1051738.6501312947</v>
      </c>
      <c r="X76" s="152">
        <f>(SUM($T$10:$T$51)*Lifespan_distribution!F8)</f>
        <v>917216.44676313386</v>
      </c>
      <c r="Y76" s="152">
        <f>(SUM($T$10:$T$51)*Lifespan_distribution!G8)</f>
        <v>708864.95727830939</v>
      </c>
      <c r="Z76" s="152">
        <f>(SUM($T$10:$T$51)*Lifespan_distribution!H8)</f>
        <v>491673.91331096372</v>
      </c>
      <c r="AA76" s="152">
        <f>(SUM($T$10:$T$51)*Lifespan_distribution!I8)</f>
        <v>308384.41690164845</v>
      </c>
      <c r="AB76" s="152">
        <f>(SUM($T$10:$T$51)*Lifespan_distribution!J8)</f>
        <v>175761.88400602047</v>
      </c>
      <c r="AC76" s="152">
        <f>(SUM($T$10:$T$51)*Lifespan_distribution!K8)</f>
        <v>91331.035886250786</v>
      </c>
      <c r="AD76" s="152">
        <f>(SUM($T$10:$T$51)*Lifespan_distribution!L8)</f>
        <v>43371.426238550703</v>
      </c>
      <c r="AE76" s="152">
        <f>(SUM($T$10:$T$51)*Lifespan_distribution!M8)</f>
        <v>18855.642758241811</v>
      </c>
      <c r="AF76" s="152">
        <f>(SUM($T$10:$T$51)*Lifespan_distribution!N8)</f>
        <v>7514.6535975662064</v>
      </c>
      <c r="AG76" s="152">
        <f>(SUM($T$10:$T$51)*Lifespan_distribution!O8)</f>
        <v>2748.24602608245</v>
      </c>
      <c r="AH76" s="152">
        <f>(SUM($T$10:$T$51)*Lifespan_distribution!P8)</f>
        <v>923.07551875969409</v>
      </c>
      <c r="AI76" s="152">
        <f>(SUM($T$10:$T$51)*Lifespan_distribution!Q8)</f>
        <v>284.93171956795516</v>
      </c>
      <c r="AJ76" s="152">
        <f>(SUM($T$10:$T$51)*Lifespan_distribution!R8)</f>
        <v>80.872528505587013</v>
      </c>
      <c r="AK76" s="152">
        <f>(SUM($T$10:$T$51)*Lifespan_distribution!S8)</f>
        <v>21.116032936685791</v>
      </c>
      <c r="AL76" s="152">
        <f>(SUM($T$10:$T$51)*Lifespan_distribution!T8)</f>
        <v>5.0738496436293596</v>
      </c>
      <c r="AM76" s="152">
        <f>(SUM($T$10:$T$51)*Lifespan_distribution!U8)</f>
        <v>1.12231455786913</v>
      </c>
      <c r="AN76" s="152">
        <f>(SUM($T$10:$T$51)*Lifespan_distribution!V8)</f>
        <v>0.22859195666909304</v>
      </c>
      <c r="AO76" s="152">
        <f>(SUM($T$10:$T$51)*Lifespan_distribution!W8)</f>
        <v>4.2882275463537213E-2</v>
      </c>
      <c r="AP76" s="152">
        <f>(SUM($T$10:$T$51)*Lifespan_distribution!X8)</f>
        <v>7.4105921157407075E-3</v>
      </c>
      <c r="AQ76" s="152">
        <f>(SUM($T$10:$T$51)*Lifespan_distribution!Y8)</f>
        <v>1.1799475144299103E-3</v>
      </c>
    </row>
    <row r="77" spans="1:43">
      <c r="A77" s="7">
        <v>2008</v>
      </c>
      <c r="B77" s="8"/>
      <c r="C77" s="8"/>
      <c r="D77" s="8"/>
      <c r="E77" s="8"/>
      <c r="F77" s="8"/>
      <c r="G77" s="8"/>
      <c r="H77" s="8"/>
      <c r="I77" s="8"/>
      <c r="J77" s="8"/>
      <c r="K77" s="8"/>
      <c r="L77" s="8"/>
      <c r="M77" s="8"/>
      <c r="N77" s="8"/>
      <c r="O77" s="8"/>
      <c r="P77" s="8"/>
      <c r="Q77" s="8"/>
      <c r="R77" s="8"/>
      <c r="S77" s="8"/>
      <c r="T77" s="8"/>
      <c r="U77" s="152">
        <f>(SUM($U$10:$U$51)*Lifespan_distribution!B8)</f>
        <v>550994.91110186686</v>
      </c>
      <c r="V77" s="152">
        <f>(SUM($U$10:$U$51)*Lifespan_distribution!C8)</f>
        <v>977377.29436679813</v>
      </c>
      <c r="W77" s="152">
        <f>(SUM($U$10:$U$51)*Lifespan_distribution!D8)</f>
        <v>1200313.2723873737</v>
      </c>
      <c r="X77" s="152">
        <f>(SUM($U$10:$U$51)*Lifespan_distribution!E8)</f>
        <v>1209569.6745651925</v>
      </c>
      <c r="Y77" s="152">
        <f>(SUM($U$10:$U$51)*Lifespan_distribution!F8)</f>
        <v>1054860.1583469703</v>
      </c>
      <c r="Z77" s="152">
        <f>(SUM($U$10:$U$51)*Lifespan_distribution!G8)</f>
        <v>815242.03334997431</v>
      </c>
      <c r="AA77" s="152">
        <f>(SUM($U$10:$U$51)*Lifespan_distribution!H8)</f>
        <v>565457.83046148915</v>
      </c>
      <c r="AB77" s="152">
        <f>(SUM($U$10:$U$51)*Lifespan_distribution!I8)</f>
        <v>354662.67094599811</v>
      </c>
      <c r="AC77" s="152">
        <f>(SUM($U$10:$U$51)*Lifespan_distribution!J8)</f>
        <v>202137.9026163845</v>
      </c>
      <c r="AD77" s="152">
        <f>(SUM($U$10:$U$51)*Lifespan_distribution!K8)</f>
        <v>105036.7896443128</v>
      </c>
      <c r="AE77" s="152">
        <f>(SUM($U$10:$U$51)*Lifespan_distribution!L8)</f>
        <v>49880.036180322029</v>
      </c>
      <c r="AF77" s="152">
        <f>(SUM($U$10:$U$51)*Lifespan_distribution!M8)</f>
        <v>21685.248204919462</v>
      </c>
      <c r="AG77" s="152">
        <f>(SUM($U$10:$U$51)*Lifespan_distribution!N8)</f>
        <v>8642.3534072306029</v>
      </c>
      <c r="AH77" s="152">
        <f>(SUM($U$10:$U$51)*Lifespan_distribution!O8)</f>
        <v>3160.6664364561047</v>
      </c>
      <c r="AI77" s="152">
        <f>(SUM($U$10:$U$51)*Lifespan_distribution!P8)</f>
        <v>1061.5984823662013</v>
      </c>
      <c r="AJ77" s="152">
        <f>(SUM($U$10:$U$51)*Lifespan_distribution!Q8)</f>
        <v>327.69050302381515</v>
      </c>
      <c r="AK77" s="152">
        <f>(SUM($U$10:$U$51)*Lifespan_distribution!R8)</f>
        <v>93.008807818896443</v>
      </c>
      <c r="AL77" s="152">
        <f>(SUM($U$10:$U$51)*Lifespan_distribution!S8)</f>
        <v>24.284847841378131</v>
      </c>
      <c r="AM77" s="152">
        <f>(SUM($U$10:$U$51)*Lifespan_distribution!T8)</f>
        <v>5.8352658823286037</v>
      </c>
      <c r="AN77" s="152">
        <f>(SUM($U$10:$U$51)*Lifespan_distribution!U8)</f>
        <v>1.2907366809730487</v>
      </c>
      <c r="AO77" s="152">
        <f>(SUM($U$10:$U$51)*Lifespan_distribution!V8)</f>
        <v>0.26289601375963378</v>
      </c>
      <c r="AP77" s="152">
        <f>(SUM($U$10:$U$51)*Lifespan_distribution!W8)</f>
        <v>4.9317480127378154E-2</v>
      </c>
      <c r="AQ77" s="152">
        <f>(SUM($U$10:$U$51)*Lifespan_distribution!X8)</f>
        <v>8.5226757547161441E-3</v>
      </c>
    </row>
    <row r="78" spans="1:43">
      <c r="A78" s="7">
        <v>2009</v>
      </c>
      <c r="B78" s="8"/>
      <c r="C78" s="8"/>
      <c r="D78" s="8"/>
      <c r="E78" s="8"/>
      <c r="F78" s="8"/>
      <c r="G78" s="8"/>
      <c r="H78" s="8"/>
      <c r="I78" s="8"/>
      <c r="J78" s="8"/>
      <c r="K78" s="8"/>
      <c r="L78" s="8"/>
      <c r="M78" s="8"/>
      <c r="N78" s="8"/>
      <c r="O78" s="8"/>
      <c r="P78" s="8"/>
      <c r="Q78" s="8"/>
      <c r="R78" s="8"/>
      <c r="S78" s="8"/>
      <c r="T78" s="8"/>
      <c r="U78" s="8"/>
      <c r="V78" s="152">
        <f>(SUM($V$10:$V$51)*Lifespan_distribution!B8)</f>
        <v>512544.73265223188</v>
      </c>
      <c r="W78" s="152">
        <f>(SUM($V$10:$V$51)*Lifespan_distribution!C8)</f>
        <v>909172.79624199239</v>
      </c>
      <c r="X78" s="152">
        <f>(SUM($V$10:$V$51)*Lifespan_distribution!D8)</f>
        <v>1116551.5922178316</v>
      </c>
      <c r="Y78" s="152">
        <f>(SUM($V$10:$V$51)*Lifespan_distribution!E8)</f>
        <v>1125162.0531929869</v>
      </c>
      <c r="Z78" s="152">
        <f>(SUM($V$10:$V$51)*Lifespan_distribution!F8)</f>
        <v>981248.65938277636</v>
      </c>
      <c r="AA78" s="152">
        <f>(SUM($V$10:$V$51)*Lifespan_distribution!G8)</f>
        <v>758351.84973781661</v>
      </c>
      <c r="AB78" s="152">
        <f>(SUM($V$10:$V$51)*Lifespan_distribution!H8)</f>
        <v>525998.38347039337</v>
      </c>
      <c r="AC78" s="152">
        <f>(SUM($V$10:$V$51)*Lifespan_distribution!I8)</f>
        <v>329913.1810459423</v>
      </c>
      <c r="AD78" s="152">
        <f>(SUM($V$10:$V$51)*Lifespan_distribution!J8)</f>
        <v>188032.07646366709</v>
      </c>
      <c r="AE78" s="152">
        <f>(SUM($V$10:$V$51)*Lifespan_distribution!K8)</f>
        <v>97706.988181130262</v>
      </c>
      <c r="AF78" s="152">
        <f>(SUM($V$10:$V$51)*Lifespan_distribution!L8)</f>
        <v>46399.248511390091</v>
      </c>
      <c r="AG78" s="152">
        <f>(SUM($V$10:$V$51)*Lifespan_distribution!M8)</f>
        <v>20171.982571419579</v>
      </c>
      <c r="AH78" s="152">
        <f>(SUM($V$10:$V$51)*Lifespan_distribution!N8)</f>
        <v>8039.2624820017281</v>
      </c>
      <c r="AI78" s="152">
        <f>(SUM($V$10:$V$51)*Lifespan_distribution!O8)</f>
        <v>2940.105073632481</v>
      </c>
      <c r="AJ78" s="152">
        <f>(SUM($V$10:$V$51)*Lifespan_distribution!P8)</f>
        <v>987.51676170708686</v>
      </c>
      <c r="AK78" s="152">
        <f>(SUM($V$10:$V$51)*Lifespan_distribution!Q8)</f>
        <v>304.82321684086361</v>
      </c>
      <c r="AL78" s="152">
        <f>(SUM($V$10:$V$51)*Lifespan_distribution!R8)</f>
        <v>86.518357206797759</v>
      </c>
      <c r="AM78" s="152">
        <f>(SUM($V$10:$V$51)*Lifespan_distribution!S8)</f>
        <v>22.590173871965391</v>
      </c>
      <c r="AN78" s="152">
        <f>(SUM($V$10:$V$51)*Lifespan_distribution!T8)</f>
        <v>5.4280624582027484</v>
      </c>
      <c r="AO78" s="152">
        <f>(SUM($V$10:$V$51)*Lifespan_distribution!U8)</f>
        <v>1.2006649675779899</v>
      </c>
      <c r="AP78" s="152">
        <f>(SUM($V$10:$V$51)*Lifespan_distribution!V8)</f>
        <v>0.24455029324736796</v>
      </c>
      <c r="AQ78" s="152">
        <f>(SUM($V$10:$V$51)*Lifespan_distribution!W8)</f>
        <v>4.5875949410167163E-2</v>
      </c>
    </row>
    <row r="79" spans="1:43">
      <c r="A79" s="7">
        <v>2010</v>
      </c>
      <c r="B79" s="8"/>
      <c r="C79" s="8"/>
      <c r="D79" s="8"/>
      <c r="E79" s="8"/>
      <c r="F79" s="8"/>
      <c r="G79" s="8"/>
      <c r="H79" s="8"/>
      <c r="I79" s="8"/>
      <c r="J79" s="8"/>
      <c r="K79" s="8"/>
      <c r="L79" s="8"/>
      <c r="M79" s="8"/>
      <c r="N79" s="8"/>
      <c r="O79" s="8"/>
      <c r="P79" s="8"/>
      <c r="Q79" s="8"/>
      <c r="R79" s="8"/>
      <c r="S79" s="8"/>
      <c r="T79" s="8"/>
      <c r="U79" s="8"/>
      <c r="V79" s="8"/>
      <c r="W79" s="152">
        <f>(SUM($W$9:$W$51)*Lifespan_distribution!B8)</f>
        <v>510805.1657252803</v>
      </c>
      <c r="X79" s="152">
        <f>(SUM($W$9:$W$51)*Lifespan_distribution!C8)</f>
        <v>906087.08132489107</v>
      </c>
      <c r="Y79" s="152">
        <f>(SUM($W$9:$W$51)*Lifespan_distribution!D8)</f>
        <v>1112762.0376710382</v>
      </c>
      <c r="Z79" s="152">
        <f>(SUM($W$9:$W$51)*Lifespan_distribution!E8)</f>
        <v>1121343.2749078854</v>
      </c>
      <c r="AA79" s="152">
        <f>(SUM($W$9:$W$51)*Lifespan_distribution!F8)</f>
        <v>977918.3203777395</v>
      </c>
      <c r="AB79" s="152">
        <f>(SUM($W$9:$W$51)*Lifespan_distribution!G8)</f>
        <v>755778.01820125955</v>
      </c>
      <c r="AC79" s="152">
        <f>(SUM($W$9:$W$51)*Lifespan_distribution!H8)</f>
        <v>524213.15511231369</v>
      </c>
      <c r="AD79" s="152">
        <f>(SUM($W$9:$W$51)*Lifespan_distribution!I8)</f>
        <v>328793.46207908617</v>
      </c>
      <c r="AE79" s="152">
        <f>(SUM($W$9:$W$51)*Lifespan_distribution!J8)</f>
        <v>187393.8992264733</v>
      </c>
      <c r="AF79" s="152">
        <f>(SUM($W$9:$W$51)*Lifespan_distribution!K8)</f>
        <v>97375.372549666397</v>
      </c>
      <c r="AG79" s="152">
        <f>(SUM($W$9:$W$51)*Lifespan_distribution!L8)</f>
        <v>46241.770357769907</v>
      </c>
      <c r="AH79" s="152">
        <f>(SUM($W$9:$W$51)*Lifespan_distribution!M8)</f>
        <v>20103.519252031423</v>
      </c>
      <c r="AI79" s="152">
        <f>(SUM($W$9:$W$51)*Lifespan_distribution!N8)</f>
        <v>8011.9773803513663</v>
      </c>
      <c r="AJ79" s="152">
        <f>(SUM($W$9:$W$51)*Lifespan_distribution!O8)</f>
        <v>2930.1264137770027</v>
      </c>
      <c r="AK79" s="152">
        <f>(SUM($W$9:$W$51)*Lifespan_distribution!P8)</f>
        <v>984.16514888377912</v>
      </c>
      <c r="AL79" s="152">
        <f>(SUM($W$9:$W$51)*Lifespan_distribution!Q8)</f>
        <v>303.78865272810907</v>
      </c>
      <c r="AM79" s="152">
        <f>(SUM($W$9:$W$51)*Lifespan_distribution!R8)</f>
        <v>86.224715572842555</v>
      </c>
      <c r="AN79" s="152">
        <f>(SUM($W$9:$W$51)*Lifespan_distribution!S8)</f>
        <v>22.513503257991058</v>
      </c>
      <c r="AO79" s="152">
        <f>(SUM($W$9:$W$51)*Lifespan_distribution!T8)</f>
        <v>5.4096397190188803</v>
      </c>
      <c r="AP79" s="152">
        <f>(SUM($W$9:$W$51)*Lifespan_distribution!U8)</f>
        <v>1.1965899338591959</v>
      </c>
      <c r="AQ79" s="152">
        <f>(SUM($W$9:$W$51)*Lifespan_distribution!V8)</f>
        <v>0.24372029427360406</v>
      </c>
    </row>
    <row r="80" spans="1:43">
      <c r="A80" s="7">
        <v>2011</v>
      </c>
      <c r="B80" s="8"/>
      <c r="C80" s="8"/>
      <c r="D80" s="8"/>
      <c r="E80" s="8"/>
      <c r="F80" s="8"/>
      <c r="G80" s="8"/>
      <c r="H80" s="8"/>
      <c r="I80" s="8"/>
      <c r="J80" s="8"/>
      <c r="K80" s="8"/>
      <c r="L80" s="8"/>
      <c r="M80" s="8"/>
      <c r="N80" s="8"/>
      <c r="O80" s="8"/>
      <c r="P80" s="8"/>
      <c r="Q80" s="8"/>
      <c r="R80" s="8"/>
      <c r="S80" s="8"/>
      <c r="T80" s="8"/>
      <c r="U80" s="8"/>
      <c r="V80" s="8"/>
      <c r="W80" s="153"/>
      <c r="X80" s="152">
        <f>(SUM($X$9:$X$51)*Lifespan_distribution!B8)</f>
        <v>447923.72596425953</v>
      </c>
      <c r="Y80" s="152">
        <f>(SUM($X$9:$X$51)*Lifespan_distribution!C8)</f>
        <v>794545.41329639487</v>
      </c>
      <c r="Z80" s="152">
        <f>(SUM($X$9:$X$51)*Lifespan_distribution!D8)</f>
        <v>975778.14687422069</v>
      </c>
      <c r="AA80" s="152">
        <f>(SUM($X$9:$X$51)*Lifespan_distribution!E8)</f>
        <v>983303.01156711043</v>
      </c>
      <c r="AB80" s="152">
        <f>(SUM($X$9:$X$51)*Lifespan_distribution!F8)</f>
        <v>857534.04065590259</v>
      </c>
      <c r="AC80" s="152">
        <f>(SUM($X$9:$X$51)*Lifespan_distribution!G8)</f>
        <v>662739.78540119121</v>
      </c>
      <c r="AD80" s="152">
        <f>(SUM($X$9:$X$51)*Lifespan_distribution!H8)</f>
        <v>459681.15710809268</v>
      </c>
      <c r="AE80" s="152">
        <f>(SUM($X$9:$X$51)*Lifespan_distribution!I8)</f>
        <v>288318.13475895708</v>
      </c>
      <c r="AF80" s="152">
        <f>(SUM($X$9:$X$51)*Lifespan_distribution!J8)</f>
        <v>164325.22456054462</v>
      </c>
      <c r="AG80" s="152">
        <f>(SUM($X$9:$X$51)*Lifespan_distribution!K8)</f>
        <v>85388.211819812102</v>
      </c>
      <c r="AH80" s="152">
        <f>(SUM($X$9:$X$51)*Lifespan_distribution!L8)</f>
        <v>40549.288581344605</v>
      </c>
      <c r="AI80" s="152">
        <f>(SUM($X$9:$X$51)*Lifespan_distribution!M8)</f>
        <v>17628.723929560056</v>
      </c>
      <c r="AJ80" s="152">
        <f>(SUM($X$9:$X$51)*Lifespan_distribution!N8)</f>
        <v>7025.6822000865295</v>
      </c>
      <c r="AK80" s="152">
        <f>(SUM($X$9:$X$51)*Lifespan_distribution!O8)</f>
        <v>2569.4202581951945</v>
      </c>
      <c r="AL80" s="152">
        <f>(SUM($X$9:$X$51)*Lifespan_distribution!P8)</f>
        <v>863.01186838286401</v>
      </c>
      <c r="AM80" s="152">
        <f>(SUM($X$9:$X$51)*Lifespan_distribution!Q8)</f>
        <v>266.39148224436735</v>
      </c>
      <c r="AN80" s="152">
        <f>(SUM($X$9:$X$51)*Lifespan_distribution!R8)</f>
        <v>75.610229616134646</v>
      </c>
      <c r="AO80" s="152">
        <f>(SUM($X$9:$X$51)*Lifespan_distribution!S8)</f>
        <v>19.742032658399889</v>
      </c>
      <c r="AP80" s="152">
        <f>(SUM($X$9:$X$51)*Lifespan_distribution!T8)</f>
        <v>4.7436990493756577</v>
      </c>
      <c r="AQ80" s="152">
        <f>(SUM($X$9:$X$51)*Lifespan_distribution!U8)</f>
        <v>1.0492866117837925</v>
      </c>
    </row>
    <row r="81" spans="1:43">
      <c r="A81" s="7">
        <v>2012</v>
      </c>
      <c r="B81" s="8"/>
      <c r="C81" s="8"/>
      <c r="D81" s="8"/>
      <c r="E81" s="8"/>
      <c r="F81" s="8"/>
      <c r="G81" s="8"/>
      <c r="H81" s="8"/>
      <c r="I81" s="8"/>
      <c r="J81" s="8"/>
      <c r="K81" s="8"/>
      <c r="L81" s="8"/>
      <c r="M81" s="8"/>
      <c r="N81" s="8"/>
      <c r="O81" s="8"/>
      <c r="P81" s="8"/>
      <c r="Q81" s="8"/>
      <c r="R81" s="8"/>
      <c r="S81" s="8"/>
      <c r="T81" s="8"/>
      <c r="U81" s="8"/>
      <c r="V81" s="8"/>
      <c r="W81" s="153"/>
      <c r="X81" s="153"/>
      <c r="Y81" s="152">
        <f>(SUM($Y$10:$Y$51)*Lifespan_distribution!B8)</f>
        <v>454119.2805836894</v>
      </c>
      <c r="Z81" s="152">
        <f>(SUM($Y$10:$Y$51)*Lifespan_distribution!C8)</f>
        <v>805535.3413139343</v>
      </c>
      <c r="AA81" s="152">
        <f>(SUM($Y$10:$Y$51)*Lifespan_distribution!D8)</f>
        <v>989274.83493732999</v>
      </c>
      <c r="AB81" s="152">
        <f>(SUM($Y$10:$Y$51)*Lifespan_distribution!E8)</f>
        <v>996903.78143590712</v>
      </c>
      <c r="AC81" s="152">
        <f>(SUM($Y$10:$Y$51)*Lifespan_distribution!F8)</f>
        <v>869395.2095981522</v>
      </c>
      <c r="AD81" s="152">
        <f>(SUM($Y$10:$Y$51)*Lifespan_distribution!G8)</f>
        <v>671906.61515570595</v>
      </c>
      <c r="AE81" s="152">
        <f>(SUM($Y$10:$Y$51)*Lifespan_distribution!H8)</f>
        <v>466039.33719836356</v>
      </c>
      <c r="AF81" s="152">
        <f>(SUM($Y$10:$Y$51)*Lifespan_distribution!I8)</f>
        <v>292306.06986515364</v>
      </c>
      <c r="AG81" s="152">
        <f>(SUM($Y$10:$Y$51)*Lifespan_distribution!J8)</f>
        <v>166598.12471095138</v>
      </c>
      <c r="AH81" s="152">
        <f>(SUM($Y$10:$Y$51)*Lifespan_distribution!K8)</f>
        <v>86569.277477913231</v>
      </c>
      <c r="AI81" s="152">
        <f>(SUM($Y$10:$Y$51)*Lifespan_distribution!L8)</f>
        <v>41110.154902153852</v>
      </c>
      <c r="AJ81" s="152">
        <f>(SUM($Y$10:$Y$51)*Lifespan_distribution!M8)</f>
        <v>17872.559465936967</v>
      </c>
      <c r="AK81" s="152">
        <f>(SUM($Y$10:$Y$51)*Lifespan_distribution!N8)</f>
        <v>7122.8594543516128</v>
      </c>
      <c r="AL81" s="152">
        <f>(SUM($Y$10:$Y$51)*Lifespan_distribution!O8)</f>
        <v>2604.9597543798372</v>
      </c>
      <c r="AM81" s="152">
        <f>(SUM($Y$10:$Y$51)*Lifespan_distribution!P8)</f>
        <v>874.94880509295206</v>
      </c>
      <c r="AN81" s="152">
        <f>(SUM($Y$10:$Y$51)*Lifespan_distribution!Q8)</f>
        <v>270.07613407843331</v>
      </c>
      <c r="AO81" s="152">
        <f>(SUM($Y$10:$Y$51)*Lifespan_distribution!R8)</f>
        <v>76.656048982737644</v>
      </c>
      <c r="AP81" s="152">
        <f>(SUM($Y$10:$Y$51)*Lifespan_distribution!S8)</f>
        <v>20.015098884955265</v>
      </c>
      <c r="AQ81" s="152">
        <f>(SUM($Y$10:$Y$51)*Lifespan_distribution!T8)</f>
        <v>4.8093125564415669</v>
      </c>
    </row>
    <row r="82" spans="1:43">
      <c r="A82" s="7">
        <v>2013</v>
      </c>
      <c r="B82" s="8"/>
      <c r="C82" s="8"/>
      <c r="D82" s="8"/>
      <c r="E82" s="8"/>
      <c r="F82" s="8"/>
      <c r="G82" s="8"/>
      <c r="H82" s="8"/>
      <c r="I82" s="8"/>
      <c r="J82" s="8"/>
      <c r="K82" s="8"/>
      <c r="L82" s="8"/>
      <c r="M82" s="8"/>
      <c r="N82" s="8"/>
      <c r="O82" s="8"/>
      <c r="P82" s="8"/>
      <c r="Q82" s="8"/>
      <c r="R82" s="8"/>
      <c r="S82" s="8"/>
      <c r="T82" s="8"/>
      <c r="U82" s="8"/>
      <c r="V82" s="8"/>
      <c r="W82" s="153"/>
      <c r="X82" s="153"/>
      <c r="Y82" s="153"/>
      <c r="Z82" s="152">
        <f>(SUM($Z$10:$Z$51)*Lifespan_distribution!B8)</f>
        <v>475317.21641128464</v>
      </c>
      <c r="AA82" s="152">
        <f>(SUM($Z$10:$Z$51)*Lifespan_distribution!C8)</f>
        <v>843137.10631736042</v>
      </c>
      <c r="AB82" s="152">
        <f>(SUM($Z$10:$Z$51)*Lifespan_distribution!D8)</f>
        <v>1035453.4170048046</v>
      </c>
      <c r="AC82" s="152">
        <f>(SUM($Z$10:$Z$51)*Lifespan_distribution!E8)</f>
        <v>1043438.4768093422</v>
      </c>
      <c r="AD82" s="152">
        <f>(SUM($Z$10:$Z$51)*Lifespan_distribution!F8)</f>
        <v>909977.9037268681</v>
      </c>
      <c r="AE82" s="152">
        <f>(SUM($Z$10:$Z$51)*Lifespan_distribution!G8)</f>
        <v>703270.6948571899</v>
      </c>
      <c r="AF82" s="152">
        <f>(SUM($Z$10:$Z$51)*Lifespan_distribution!H8)</f>
        <v>487793.69202418852</v>
      </c>
      <c r="AG82" s="152">
        <f>(SUM($Z$10:$Z$51)*Lifespan_distribution!I8)</f>
        <v>305950.69050987478</v>
      </c>
      <c r="AH82" s="152">
        <f>(SUM($Z$10:$Z$51)*Lifespan_distribution!J8)</f>
        <v>174374.79596807421</v>
      </c>
      <c r="AI82" s="152">
        <f>(SUM($Z$10:$Z$51)*Lifespan_distribution!K8)</f>
        <v>90610.264212190217</v>
      </c>
      <c r="AJ82" s="152">
        <f>(SUM($Z$10:$Z$51)*Lifespan_distribution!L8)</f>
        <v>43029.145050201005</v>
      </c>
      <c r="AK82" s="152">
        <f>(SUM($Z$10:$Z$51)*Lifespan_distribution!M8)</f>
        <v>18706.836680828292</v>
      </c>
      <c r="AL82" s="152">
        <f>(SUM($Z$10:$Z$51)*Lifespan_distribution!N8)</f>
        <v>7455.3490095809238</v>
      </c>
      <c r="AM82" s="152">
        <f>(SUM($Z$10:$Z$51)*Lifespan_distribution!O8)</f>
        <v>2726.5572554501223</v>
      </c>
      <c r="AN82" s="152">
        <f>(SUM($Z$10:$Z$51)*Lifespan_distribution!P8)</f>
        <v>915.79073675230063</v>
      </c>
      <c r="AO82" s="152">
        <f>(SUM($Z$10:$Z$51)*Lifespan_distribution!Q8)</f>
        <v>282.6830785609514</v>
      </c>
      <c r="AP82" s="152">
        <f>(SUM($Z$10:$Z$51)*Lifespan_distribution!R8)</f>
        <v>80.234293899017104</v>
      </c>
      <c r="AQ82" s="152">
        <f>(SUM($Z$10:$Z$51)*Lifespan_distribution!S8)</f>
        <v>20.949388178290089</v>
      </c>
    </row>
    <row r="83" spans="1:43">
      <c r="A83" s="7">
        <v>2014</v>
      </c>
      <c r="B83" s="8"/>
      <c r="C83" s="8"/>
      <c r="D83" s="8"/>
      <c r="E83" s="8"/>
      <c r="F83" s="8"/>
      <c r="G83" s="8"/>
      <c r="H83" s="8"/>
      <c r="I83" s="8"/>
      <c r="J83" s="8"/>
      <c r="K83" s="8"/>
      <c r="L83" s="8"/>
      <c r="M83" s="8"/>
      <c r="N83" s="8"/>
      <c r="O83" s="8"/>
      <c r="P83" s="8"/>
      <c r="Q83" s="8"/>
      <c r="R83" s="8"/>
      <c r="S83" s="8"/>
      <c r="T83" s="8"/>
      <c r="U83" s="8"/>
      <c r="V83" s="8"/>
      <c r="W83" s="153"/>
      <c r="X83" s="153"/>
      <c r="Y83" s="153"/>
      <c r="Z83" s="153"/>
      <c r="AA83" s="152">
        <f>(SUM($AA$10:$AA$51)*Lifespan_distribution!B8)</f>
        <v>453426.58982963813</v>
      </c>
      <c r="AB83" s="152">
        <f>(SUM($AA$10:$AA$51)*Lifespan_distribution!C8)</f>
        <v>804306.61814174813</v>
      </c>
      <c r="AC83" s="152">
        <f>(SUM($AA$10:$AA$51)*Lifespan_distribution!D8)</f>
        <v>987765.84476519749</v>
      </c>
      <c r="AD83" s="152">
        <f>(SUM($AA$10:$AA$51)*Lifespan_distribution!E8)</f>
        <v>995383.15445175488</v>
      </c>
      <c r="AE83" s="152">
        <f>(SUM($AA$10:$AA$51)*Lifespan_distribution!F8)</f>
        <v>868069.07778861746</v>
      </c>
      <c r="AF83" s="152">
        <f>(SUM($AA$10:$AA$51)*Lifespan_distribution!G8)</f>
        <v>670881.72253430914</v>
      </c>
      <c r="AG83" s="152">
        <f>(SUM($AA$10:$AA$51)*Lifespan_distribution!H8)</f>
        <v>465328.4641883329</v>
      </c>
      <c r="AH83" s="152">
        <f>(SUM($AA$10:$AA$51)*Lifespan_distribution!I8)</f>
        <v>291860.20085979364</v>
      </c>
      <c r="AI83" s="152">
        <f>(SUM($AA$10:$AA$51)*Lifespan_distribution!J8)</f>
        <v>166344.0042946563</v>
      </c>
      <c r="AJ83" s="152">
        <f>(SUM($AA$10:$AA$51)*Lifespan_distribution!K8)</f>
        <v>86437.229047781017</v>
      </c>
      <c r="AK83" s="152">
        <f>(SUM($AA$10:$AA$51)*Lifespan_distribution!L8)</f>
        <v>41047.447535574451</v>
      </c>
      <c r="AL83" s="152">
        <f>(SUM($AA$10:$AA$51)*Lifespan_distribution!M8)</f>
        <v>17845.297560920793</v>
      </c>
      <c r="AM83" s="152">
        <f>(SUM($AA$10:$AA$51)*Lifespan_distribution!N8)</f>
        <v>7111.9946021037749</v>
      </c>
      <c r="AN83" s="152">
        <f>(SUM($AA$10:$AA$51)*Lifespan_distribution!O8)</f>
        <v>2600.9862795381277</v>
      </c>
      <c r="AO83" s="152">
        <f>(SUM($AA$10:$AA$51)*Lifespan_distribution!P8)</f>
        <v>873.61420210763708</v>
      </c>
      <c r="AP83" s="152">
        <f>(SUM($AA$10:$AA$51)*Lifespan_distribution!Q8)</f>
        <v>269.66417350119116</v>
      </c>
      <c r="AQ83" s="152">
        <f>(SUM($AA$10:$AA$51)*Lifespan_distribution!R8)</f>
        <v>76.539121693713057</v>
      </c>
    </row>
    <row r="84" spans="1:43">
      <c r="A84" s="7">
        <v>2015</v>
      </c>
      <c r="B84" s="8"/>
      <c r="C84" s="8"/>
      <c r="D84" s="8"/>
      <c r="E84" s="8"/>
      <c r="F84" s="8"/>
      <c r="G84" s="8"/>
      <c r="H84" s="8"/>
      <c r="I84" s="8"/>
      <c r="J84" s="8"/>
      <c r="K84" s="8"/>
      <c r="L84" s="8"/>
      <c r="M84" s="8"/>
      <c r="N84" s="8"/>
      <c r="O84" s="8"/>
      <c r="P84" s="8"/>
      <c r="Q84" s="8"/>
      <c r="R84" s="8"/>
      <c r="S84" s="8"/>
      <c r="T84" s="8"/>
      <c r="U84" s="8"/>
      <c r="V84" s="8"/>
      <c r="W84" s="153"/>
      <c r="X84" s="153"/>
      <c r="Y84" s="153"/>
      <c r="Z84" s="153"/>
      <c r="AA84" s="153"/>
      <c r="AB84" s="152">
        <f>(SUM($AB$10:$AB$51)*Lifespan_distribution!B8)</f>
        <v>500724.94724546978</v>
      </c>
      <c r="AC84" s="152">
        <f>(SUM($AB$10:$AB$51)*Lifespan_distribution!C8)</f>
        <v>888206.37777225534</v>
      </c>
      <c r="AD84" s="152">
        <f>(SUM($AB$10:$AB$51)*Lifespan_distribution!D8)</f>
        <v>1090802.8148432176</v>
      </c>
      <c r="AE84" s="152">
        <f>(SUM($AB$10:$AB$51)*Lifespan_distribution!E8)</f>
        <v>1099214.7101235252</v>
      </c>
      <c r="AF84" s="152">
        <f>(SUM($AB$10:$AB$51)*Lifespan_distribution!F8)</f>
        <v>958620.10065276804</v>
      </c>
      <c r="AG84" s="152">
        <f>(SUM($AB$10:$AB$51)*Lifespan_distribution!G8)</f>
        <v>740863.51056332351</v>
      </c>
      <c r="AH84" s="152">
        <f>(SUM($AB$10:$AB$51)*Lifespan_distribution!H8)</f>
        <v>513868.34364976705</v>
      </c>
      <c r="AI84" s="152">
        <f>(SUM($AB$10:$AB$51)*Lifespan_distribution!I8)</f>
        <v>322305.0587604068</v>
      </c>
      <c r="AJ84" s="152">
        <f>(SUM($AB$10:$AB$51)*Lifespan_distribution!J8)</f>
        <v>183695.8719300885</v>
      </c>
      <c r="AK84" s="152">
        <f>(SUM($AB$10:$AB$51)*Lifespan_distribution!K8)</f>
        <v>95453.768980015971</v>
      </c>
      <c r="AL84" s="152">
        <f>(SUM($AB$10:$AB$51)*Lifespan_distribution!L8)</f>
        <v>45329.23622660523</v>
      </c>
      <c r="AM84" s="152">
        <f>(SUM($AB$10:$AB$51)*Lifespan_distribution!M8)</f>
        <v>19706.796822676548</v>
      </c>
      <c r="AN84" s="152">
        <f>(SUM($AB$10:$AB$51)*Lifespan_distribution!N8)</f>
        <v>7853.8691859391802</v>
      </c>
      <c r="AO84" s="152">
        <f>(SUM($AB$10:$AB$51)*Lifespan_distribution!O8)</f>
        <v>2872.3033602798873</v>
      </c>
      <c r="AP84" s="152">
        <f>(SUM($AB$10:$AB$51)*Lifespan_distribution!P8)</f>
        <v>964.74365437544213</v>
      </c>
      <c r="AQ84" s="152">
        <f>(SUM($AB$10:$AB$51)*Lifespan_distribution!Q8)</f>
        <v>297.79369379530618</v>
      </c>
    </row>
    <row r="85" spans="1:43">
      <c r="A85" s="7">
        <v>2016</v>
      </c>
      <c r="B85" s="8"/>
      <c r="C85" s="8"/>
      <c r="D85" s="8"/>
      <c r="E85" s="8"/>
      <c r="F85" s="8"/>
      <c r="G85" s="8"/>
      <c r="H85" s="8"/>
      <c r="I85" s="8"/>
      <c r="J85" s="8"/>
      <c r="K85" s="8"/>
      <c r="L85" s="8"/>
      <c r="M85" s="8"/>
      <c r="N85" s="8"/>
      <c r="O85" s="8"/>
      <c r="P85" s="8"/>
      <c r="Q85" s="8"/>
      <c r="R85" s="8"/>
      <c r="S85" s="8"/>
      <c r="T85" s="8"/>
      <c r="U85" s="8"/>
      <c r="V85" s="8"/>
      <c r="W85" s="153"/>
      <c r="X85" s="153"/>
      <c r="Y85" s="153"/>
      <c r="Z85" s="153"/>
      <c r="AA85" s="153"/>
      <c r="AB85" s="153"/>
      <c r="AC85" s="152">
        <f>(SUM($AC$9:$AC$51)*Lifespan_distribution!B8)</f>
        <v>500986.66628869483</v>
      </c>
      <c r="AD85" s="152">
        <f>(SUM($AC$9:$AC$51)*Lifespan_distribution!C8)</f>
        <v>888670.62570848409</v>
      </c>
      <c r="AE85" s="152">
        <f>(SUM($AC$9:$AC$51)*Lifespan_distribution!D8)</f>
        <v>1091372.9559368829</v>
      </c>
      <c r="AF85" s="152">
        <f>(SUM($AC$9:$AC$51)*Lifespan_distribution!E8)</f>
        <v>1099789.2479487625</v>
      </c>
      <c r="AG85" s="152">
        <f>(SUM($AC$9:$AC$51)*Lifespan_distribution!F8)</f>
        <v>959121.15245164349</v>
      </c>
      <c r="AH85" s="152">
        <f>(SUM($AC$9:$AC$51)*Lifespan_distribution!G8)</f>
        <v>741250.74529211351</v>
      </c>
      <c r="AI85" s="152">
        <f>(SUM($AC$9:$AC$51)*Lifespan_distribution!H8)</f>
        <v>514136.93248677929</v>
      </c>
      <c r="AJ85" s="152">
        <f>(SUM($AC$9:$AC$51)*Lifespan_distribution!I8)</f>
        <v>322473.52125078079</v>
      </c>
      <c r="AK85" s="152">
        <f>(SUM($AC$9:$AC$51)*Lifespan_distribution!J8)</f>
        <v>183791.88613531317</v>
      </c>
      <c r="AL85" s="152">
        <f>(SUM($AC$9:$AC$51)*Lifespan_distribution!K8)</f>
        <v>95503.660780348873</v>
      </c>
      <c r="AM85" s="152">
        <f>(SUM($AC$9:$AC$51)*Lifespan_distribution!L8)</f>
        <v>45352.928923365427</v>
      </c>
      <c r="AN85" s="152">
        <f>(SUM($AC$9:$AC$51)*Lifespan_distribution!M8)</f>
        <v>19717.097176269541</v>
      </c>
      <c r="AO85" s="152">
        <f>(SUM($AC$9:$AC$51)*Lifespan_distribution!N8)</f>
        <v>7857.9742482898109</v>
      </c>
      <c r="AP85" s="152">
        <f>(SUM($AC$9:$AC$51)*Lifespan_distribution!O8)</f>
        <v>2873.8046565333293</v>
      </c>
      <c r="AQ85" s="152">
        <f>(SUM($AC$9:$AC$51)*Lifespan_distribution!P8)</f>
        <v>965.2479068349403</v>
      </c>
    </row>
    <row r="86" spans="1:43">
      <c r="A86" s="7">
        <v>2017</v>
      </c>
      <c r="B86" s="8"/>
      <c r="C86" s="8"/>
      <c r="D86" s="8"/>
      <c r="E86" s="8"/>
      <c r="F86" s="8"/>
      <c r="G86" s="8"/>
      <c r="H86" s="8"/>
      <c r="I86" s="8"/>
      <c r="J86" s="8"/>
      <c r="K86" s="8"/>
      <c r="L86" s="8"/>
      <c r="M86" s="8"/>
      <c r="N86" s="8"/>
      <c r="O86" s="8"/>
      <c r="P86" s="8"/>
      <c r="Q86" s="8"/>
      <c r="R86" s="8"/>
      <c r="S86" s="8"/>
      <c r="T86" s="8"/>
      <c r="U86" s="8"/>
      <c r="V86" s="8"/>
      <c r="W86" s="153"/>
      <c r="X86" s="153"/>
      <c r="Y86" s="153"/>
      <c r="Z86" s="153"/>
      <c r="AA86" s="153"/>
      <c r="AB86" s="153"/>
      <c r="AC86" s="153"/>
      <c r="AD86" s="152">
        <f>(SUM($AD$9:$AD$51)*Lifespan_distribution!B8)</f>
        <v>449838.54088491254</v>
      </c>
      <c r="AE86" s="152">
        <f>(SUM($AD$9:$AD$51)*Lifespan_distribution!C8)</f>
        <v>797941.99026771099</v>
      </c>
      <c r="AF86" s="152">
        <f>(SUM($AD$9:$AD$51)*Lifespan_distribution!D8)</f>
        <v>979949.46990664024</v>
      </c>
      <c r="AG86" s="152">
        <f>(SUM($AD$9:$AD$51)*Lifespan_distribution!E8)</f>
        <v>987506.50240479375</v>
      </c>
      <c r="AH86" s="152">
        <f>(SUM($AD$9:$AD$51)*Lifespan_distribution!F8)</f>
        <v>861199.88571128785</v>
      </c>
      <c r="AI86" s="152">
        <f>(SUM($AD$9:$AD$51)*Lifespan_distribution!G8)</f>
        <v>665572.91067684989</v>
      </c>
      <c r="AJ86" s="152">
        <f>(SUM($AD$9:$AD$51)*Lifespan_distribution!H8)</f>
        <v>461646.23349800432</v>
      </c>
      <c r="AK86" s="152">
        <f>(SUM($AD$9:$AD$51)*Lifespan_distribution!I8)</f>
        <v>289550.65680306806</v>
      </c>
      <c r="AL86" s="152">
        <f>(SUM($AD$9:$AD$51)*Lifespan_distribution!J8)</f>
        <v>165027.69324793291</v>
      </c>
      <c r="AM86" s="152">
        <f>(SUM($AD$9:$AD$51)*Lifespan_distribution!K8)</f>
        <v>85753.235176609014</v>
      </c>
      <c r="AN86" s="152">
        <f>(SUM($AD$9:$AD$51)*Lifespan_distribution!L8)</f>
        <v>40722.631448213906</v>
      </c>
      <c r="AO86" s="152">
        <f>(SUM($AD$9:$AD$51)*Lifespan_distribution!M8)</f>
        <v>17704.084402014887</v>
      </c>
      <c r="AP86" s="152">
        <f>(SUM($AD$9:$AD$51)*Lifespan_distribution!N8)</f>
        <v>7055.7160659540532</v>
      </c>
      <c r="AQ86" s="152">
        <f>(SUM($AD$9:$AD$51)*Lifespan_distribution!O8)</f>
        <v>2580.4041913128899</v>
      </c>
    </row>
    <row r="87" spans="1:43">
      <c r="A87" s="7">
        <v>2018</v>
      </c>
      <c r="B87" s="8"/>
      <c r="C87" s="8"/>
      <c r="D87" s="8"/>
      <c r="E87" s="8"/>
      <c r="F87" s="8"/>
      <c r="G87" s="8"/>
      <c r="H87" s="8"/>
      <c r="I87" s="8"/>
      <c r="J87" s="8"/>
      <c r="K87" s="8"/>
      <c r="L87" s="8"/>
      <c r="M87" s="8"/>
      <c r="N87" s="8"/>
      <c r="O87" s="8"/>
      <c r="P87" s="8"/>
      <c r="Q87" s="8"/>
      <c r="R87" s="8"/>
      <c r="S87" s="8"/>
      <c r="T87" s="8"/>
      <c r="U87" s="8"/>
      <c r="V87" s="8"/>
      <c r="W87" s="153"/>
      <c r="X87" s="153"/>
      <c r="Y87" s="153"/>
      <c r="Z87" s="153"/>
      <c r="AA87" s="153"/>
      <c r="AB87" s="153"/>
      <c r="AC87" s="153"/>
      <c r="AD87" s="153"/>
      <c r="AE87" s="152">
        <f>(SUM($AE$9:$AE$51)*Lifespan_distribution!B8)</f>
        <v>424721.12218766171</v>
      </c>
      <c r="AF87" s="152">
        <f>(SUM($AE$9:$AE$51)*Lifespan_distribution!C8)</f>
        <v>753387.68634736422</v>
      </c>
      <c r="AG87" s="152">
        <f>(SUM($AE$9:$AE$51)*Lifespan_distribution!D8)</f>
        <v>925232.50170428399</v>
      </c>
      <c r="AH87" s="152">
        <f>(SUM($AE$9:$AE$51)*Lifespan_distribution!E8)</f>
        <v>932367.57580600609</v>
      </c>
      <c r="AI87" s="152">
        <f>(SUM($AE$9:$AE$51)*Lifespan_distribution!F8)</f>
        <v>813113.4810451098</v>
      </c>
      <c r="AJ87" s="152">
        <f>(SUM($AE$9:$AE$51)*Lifespan_distribution!G8)</f>
        <v>628409.63552009675</v>
      </c>
      <c r="AK87" s="152">
        <f>(SUM($AE$9:$AE$51)*Lifespan_distribution!H8)</f>
        <v>435869.5143356843</v>
      </c>
      <c r="AL87" s="152">
        <f>(SUM($AE$9:$AE$51)*Lifespan_distribution!I8)</f>
        <v>273383.15575551486</v>
      </c>
      <c r="AM87" s="152">
        <f>(SUM($AE$9:$AE$51)*Lifespan_distribution!J8)</f>
        <v>155813.12114880659</v>
      </c>
      <c r="AN87" s="152">
        <f>(SUM($AE$9:$AE$51)*Lifespan_distribution!K8)</f>
        <v>80965.072943249455</v>
      </c>
      <c r="AO87" s="152">
        <f>(SUM($AE$9:$AE$51)*Lifespan_distribution!L8)</f>
        <v>38448.821421784203</v>
      </c>
      <c r="AP87" s="152">
        <f>(SUM($AE$9:$AE$51)*Lifespan_distribution!M8)</f>
        <v>16715.549938733664</v>
      </c>
      <c r="AQ87" s="152">
        <f>(SUM($AE$9:$AE$51)*Lifespan_distribution!N8)</f>
        <v>6661.749434529228</v>
      </c>
    </row>
    <row r="88" spans="1:43">
      <c r="A88" s="7">
        <v>2019</v>
      </c>
      <c r="B88" s="8"/>
      <c r="C88" s="8"/>
      <c r="D88" s="8"/>
      <c r="E88" s="8"/>
      <c r="F88" s="8"/>
      <c r="G88" s="8"/>
      <c r="H88" s="8"/>
      <c r="I88" s="8"/>
      <c r="J88" s="8"/>
      <c r="K88" s="8"/>
      <c r="L88" s="8"/>
      <c r="M88" s="8"/>
      <c r="N88" s="8"/>
      <c r="O88" s="8"/>
      <c r="P88" s="8"/>
      <c r="Q88" s="8"/>
      <c r="R88" s="8"/>
      <c r="S88" s="8"/>
      <c r="T88" s="8"/>
      <c r="U88" s="8"/>
      <c r="V88" s="8"/>
      <c r="W88" s="153"/>
      <c r="X88" s="153"/>
      <c r="Y88" s="153"/>
      <c r="Z88" s="153"/>
      <c r="AA88" s="153"/>
      <c r="AB88" s="153"/>
      <c r="AC88" s="153"/>
      <c r="AD88" s="153"/>
      <c r="AE88" s="153"/>
      <c r="AF88" s="152">
        <f>(SUM($AF$9:$AF$51)*Lifespan_distribution!B8)</f>
        <v>406109.63153026451</v>
      </c>
      <c r="AG88" s="152">
        <f>(SUM($AF$9:$AF$51)*Lifespan_distribution!C8)</f>
        <v>720373.86350373214</v>
      </c>
      <c r="AH88" s="152">
        <f>(SUM($AF$9:$AF$51)*Lifespan_distribution!D8)</f>
        <v>884688.35364615906</v>
      </c>
      <c r="AI88" s="152">
        <f>(SUM($AF$9:$AF$51)*Lifespan_distribution!E8)</f>
        <v>891510.76525466668</v>
      </c>
      <c r="AJ88" s="152">
        <f>(SUM($AF$9:$AF$51)*Lifespan_distribution!F8)</f>
        <v>777482.44419456145</v>
      </c>
      <c r="AK88" s="152">
        <f>(SUM($AF$9:$AF$51)*Lifespan_distribution!G8)</f>
        <v>600872.41297684633</v>
      </c>
      <c r="AL88" s="152">
        <f>(SUM($AF$9:$AF$51)*Lifespan_distribution!H8)</f>
        <v>416769.49559369549</v>
      </c>
      <c r="AM88" s="152">
        <f>(SUM($AF$9:$AF$51)*Lifespan_distribution!I8)</f>
        <v>261403.37000098065</v>
      </c>
      <c r="AN88" s="152">
        <f>(SUM($AF$9:$AF$51)*Lifespan_distribution!J8)</f>
        <v>148985.31274214206</v>
      </c>
      <c r="AO88" s="152">
        <f>(SUM($AF$9:$AF$51)*Lifespan_distribution!K8)</f>
        <v>77417.143207857196</v>
      </c>
      <c r="AP88" s="152">
        <f>(SUM($AF$9:$AF$51)*Lifespan_distribution!L8)</f>
        <v>36763.974958312836</v>
      </c>
      <c r="AQ88" s="152">
        <f>(SUM($AF$9:$AF$51)*Lifespan_distribution!M8)</f>
        <v>15983.066232918489</v>
      </c>
    </row>
    <row r="89" spans="1:43">
      <c r="A89" s="7">
        <v>2020</v>
      </c>
      <c r="B89" s="8"/>
      <c r="C89" s="8"/>
      <c r="D89" s="8"/>
      <c r="E89" s="8"/>
      <c r="F89" s="8"/>
      <c r="G89" s="8"/>
      <c r="H89" s="8"/>
      <c r="I89" s="8"/>
      <c r="J89" s="8"/>
      <c r="K89" s="8"/>
      <c r="L89" s="8"/>
      <c r="M89" s="8"/>
      <c r="N89" s="8"/>
      <c r="O89" s="8"/>
      <c r="P89" s="8"/>
      <c r="Q89" s="8"/>
      <c r="R89" s="8"/>
      <c r="S89" s="8"/>
      <c r="T89" s="8"/>
      <c r="U89" s="8"/>
      <c r="V89" s="8"/>
      <c r="W89" s="153"/>
      <c r="X89" s="153"/>
      <c r="Y89" s="153"/>
      <c r="Z89" s="153"/>
      <c r="AA89" s="153"/>
      <c r="AB89" s="153"/>
      <c r="AC89" s="153"/>
      <c r="AD89" s="153"/>
      <c r="AE89" s="153"/>
      <c r="AF89" s="153"/>
      <c r="AG89" s="152">
        <f>(SUM($AG$9:$AG$51)*Lifespan_distribution!B8)</f>
        <v>426290.5140891507</v>
      </c>
      <c r="AH89" s="152">
        <f>(SUM($AG$9:$AG$51)*Lifespan_distribution!C8)</f>
        <v>756171.53784866212</v>
      </c>
      <c r="AI89" s="152">
        <f>(SUM($AG$9:$AG$51)*Lifespan_distribution!D8)</f>
        <v>928651.33895845641</v>
      </c>
      <c r="AJ89" s="152">
        <f>(SUM($AG$9:$AG$51)*Lifespan_distribution!E8)</f>
        <v>935812.77795452159</v>
      </c>
      <c r="AK89" s="152">
        <f>(SUM($AG$9:$AG$51)*Lifespan_distribution!F8)</f>
        <v>816118.02601704514</v>
      </c>
      <c r="AL89" s="152">
        <f>(SUM($AG$9:$AG$51)*Lifespan_distribution!G8)</f>
        <v>630731.67918894708</v>
      </c>
      <c r="AM89" s="152">
        <f>(SUM($AG$9:$AG$51)*Lifespan_distribution!H8)</f>
        <v>437480.1007891692</v>
      </c>
      <c r="AN89" s="152">
        <f>(SUM($AG$9:$AG$51)*Lifespan_distribution!I8)</f>
        <v>274393.33699735248</v>
      </c>
      <c r="AO89" s="152">
        <f>(SUM($AG$9:$AG$51)*Lifespan_distribution!J8)</f>
        <v>156388.86800410101</v>
      </c>
      <c r="AP89" s="152">
        <f>(SUM($AG$9:$AG$51)*Lifespan_distribution!K8)</f>
        <v>81264.247915113592</v>
      </c>
      <c r="AQ89" s="152">
        <f>(SUM($AG$9:$AG$51)*Lifespan_distribution!L8)</f>
        <v>38590.894103854582</v>
      </c>
    </row>
    <row r="90" spans="1:43">
      <c r="A90" s="7">
        <v>2021</v>
      </c>
      <c r="B90" s="8"/>
      <c r="C90" s="8"/>
      <c r="D90" s="8"/>
      <c r="E90" s="8"/>
      <c r="F90" s="8"/>
      <c r="G90" s="8"/>
      <c r="H90" s="8"/>
      <c r="I90" s="8"/>
      <c r="J90" s="8"/>
      <c r="K90" s="8"/>
      <c r="L90" s="8"/>
      <c r="M90" s="8"/>
      <c r="N90" s="8"/>
      <c r="O90" s="8"/>
      <c r="P90" s="8"/>
      <c r="Q90" s="8"/>
      <c r="R90" s="8"/>
      <c r="S90" s="8"/>
      <c r="T90" s="8"/>
      <c r="U90" s="8"/>
      <c r="V90" s="8"/>
      <c r="W90" s="153"/>
      <c r="X90" s="153"/>
      <c r="Y90" s="153"/>
      <c r="Z90" s="153"/>
      <c r="AA90" s="153"/>
      <c r="AB90" s="153"/>
      <c r="AC90" s="153"/>
      <c r="AD90" s="153"/>
      <c r="AE90" s="153"/>
      <c r="AF90" s="153"/>
      <c r="AG90" s="153"/>
      <c r="AH90" s="152">
        <f>(SUM($AG$9:$AG$51)*Lifespan_distribution!B8)</f>
        <v>426290.5140891507</v>
      </c>
      <c r="AI90" s="152">
        <f>(SUM($AG$9:$AG$51)*Lifespan_distribution!C8)</f>
        <v>756171.53784866212</v>
      </c>
      <c r="AJ90" s="152">
        <f>(SUM($AG$9:$AG$51)*Lifespan_distribution!D8)</f>
        <v>928651.33895845641</v>
      </c>
      <c r="AK90" s="152">
        <f>(SUM($AG$9:$AG$51)*Lifespan_distribution!E8)</f>
        <v>935812.77795452159</v>
      </c>
      <c r="AL90" s="152">
        <f>(SUM($AG$9:$AG$51)*Lifespan_distribution!F8)</f>
        <v>816118.02601704514</v>
      </c>
      <c r="AM90" s="152">
        <f>(SUM($AG$9:$AG$51)*Lifespan_distribution!G8)</f>
        <v>630731.67918894708</v>
      </c>
      <c r="AN90" s="152">
        <f>(SUM($AG$9:$AG$51)*Lifespan_distribution!H8)</f>
        <v>437480.1007891692</v>
      </c>
      <c r="AO90" s="152">
        <f>(SUM($AG$9:$AG$51)*Lifespan_distribution!I8)</f>
        <v>274393.33699735248</v>
      </c>
      <c r="AP90" s="152">
        <f>(SUM($AG$9:$AG$51)*Lifespan_distribution!J8)</f>
        <v>156388.86800410101</v>
      </c>
      <c r="AQ90" s="152">
        <f>(SUM($AG$9:$AG$51)*Lifespan_distribution!K8)</f>
        <v>81264.247915113592</v>
      </c>
    </row>
    <row r="91" spans="1:43">
      <c r="A91" s="7">
        <v>2022</v>
      </c>
      <c r="B91" s="8"/>
      <c r="C91" s="8"/>
      <c r="D91" s="8"/>
      <c r="E91" s="8"/>
      <c r="F91" s="8"/>
      <c r="G91" s="8"/>
      <c r="H91" s="8"/>
      <c r="I91" s="8"/>
      <c r="J91" s="8"/>
      <c r="K91" s="8"/>
      <c r="L91" s="8"/>
      <c r="M91" s="8"/>
      <c r="N91" s="8"/>
      <c r="O91" s="8"/>
      <c r="P91" s="8"/>
      <c r="Q91" s="8"/>
      <c r="R91" s="8"/>
      <c r="S91" s="8"/>
      <c r="T91" s="8"/>
      <c r="U91" s="8"/>
      <c r="V91" s="8"/>
      <c r="W91" s="153"/>
      <c r="X91" s="153"/>
      <c r="Y91" s="153"/>
      <c r="Z91" s="153"/>
      <c r="AA91" s="153"/>
      <c r="AB91" s="153"/>
      <c r="AC91" s="153"/>
      <c r="AD91" s="153"/>
      <c r="AE91" s="153"/>
      <c r="AF91" s="153"/>
      <c r="AG91" s="153"/>
      <c r="AH91" s="153"/>
      <c r="AI91" s="152">
        <f>(SUM($AI$10:$AI$51)*Lifespan_distribution!B8)</f>
        <v>0</v>
      </c>
      <c r="AJ91" s="152">
        <f>(SUM($AI$10:$AI$51)*Lifespan_distribution!C8)</f>
        <v>0</v>
      </c>
      <c r="AK91" s="152">
        <f>(SUM($AI$10:$AI$51)*Lifespan_distribution!D8)</f>
        <v>0</v>
      </c>
      <c r="AL91" s="152">
        <f>(SUM($AI$10:$AI$51)*Lifespan_distribution!E8)</f>
        <v>0</v>
      </c>
      <c r="AM91" s="152">
        <f>(SUM($AI$10:$AI$51)*Lifespan_distribution!F8)</f>
        <v>0</v>
      </c>
      <c r="AN91" s="152">
        <f>(SUM($AI$10:$AI$51)*Lifespan_distribution!G8)</f>
        <v>0</v>
      </c>
      <c r="AO91" s="152">
        <f>(SUM($AI$10:$AI$51)*Lifespan_distribution!H8)</f>
        <v>0</v>
      </c>
      <c r="AP91" s="152">
        <f>(SUM($AI$10:$AI$51)*Lifespan_distribution!I8)</f>
        <v>0</v>
      </c>
      <c r="AQ91" s="152">
        <f>(SUM($AI$10:$AI$51)*Lifespan_distribution!J8)</f>
        <v>0</v>
      </c>
    </row>
    <row r="92" spans="1:43">
      <c r="A92" s="7">
        <v>2023</v>
      </c>
      <c r="B92" s="8"/>
      <c r="C92" s="8"/>
      <c r="D92" s="8"/>
      <c r="E92" s="8"/>
      <c r="F92" s="8"/>
      <c r="G92" s="8"/>
      <c r="H92" s="8"/>
      <c r="I92" s="8"/>
      <c r="J92" s="8"/>
      <c r="K92" s="8"/>
      <c r="L92" s="8"/>
      <c r="M92" s="8"/>
      <c r="N92" s="8"/>
      <c r="O92" s="8"/>
      <c r="P92" s="8"/>
      <c r="Q92" s="8"/>
      <c r="R92" s="8"/>
      <c r="S92" s="8"/>
      <c r="T92" s="8"/>
      <c r="U92" s="8"/>
      <c r="V92" s="8"/>
      <c r="W92" s="153"/>
      <c r="X92" s="153"/>
      <c r="Y92" s="153"/>
      <c r="Z92" s="153"/>
      <c r="AA92" s="153"/>
      <c r="AB92" s="153"/>
      <c r="AC92" s="153"/>
      <c r="AD92" s="153"/>
      <c r="AE92" s="153"/>
      <c r="AF92" s="153"/>
      <c r="AG92" s="153"/>
      <c r="AH92" s="153"/>
      <c r="AI92" s="153"/>
      <c r="AJ92" s="152">
        <f>(SUM($AJ$10:$AJ$51)*Lifespan_distribution!B8)</f>
        <v>0</v>
      </c>
      <c r="AK92" s="152">
        <f>(SUM($AJ$10:$AJ$51)*Lifespan_distribution!C8)</f>
        <v>0</v>
      </c>
      <c r="AL92" s="152">
        <f>(SUM($AJ$10:$AJ$51)*Lifespan_distribution!D8)</f>
        <v>0</v>
      </c>
      <c r="AM92" s="152">
        <f>(SUM($AJ$10:$AJ$51)*Lifespan_distribution!E8)</f>
        <v>0</v>
      </c>
      <c r="AN92" s="152">
        <f>(SUM($AJ$10:$AJ$51)*Lifespan_distribution!F8)</f>
        <v>0</v>
      </c>
      <c r="AO92" s="152">
        <f>(SUM($AJ$10:$AJ$51)*Lifespan_distribution!G8)</f>
        <v>0</v>
      </c>
      <c r="AP92" s="152">
        <f>(SUM($AJ$10:$AJ$51)*Lifespan_distribution!H8)</f>
        <v>0</v>
      </c>
      <c r="AQ92" s="152">
        <f>(SUM($AJ$10:$AJ$51)*Lifespan_distribution!I8)</f>
        <v>0</v>
      </c>
    </row>
    <row r="93" spans="1:43">
      <c r="A93" s="7">
        <v>2024</v>
      </c>
      <c r="B93" s="8"/>
      <c r="C93" s="8"/>
      <c r="D93" s="8"/>
      <c r="E93" s="8"/>
      <c r="F93" s="8"/>
      <c r="G93" s="8"/>
      <c r="H93" s="8"/>
      <c r="I93" s="8"/>
      <c r="J93" s="8"/>
      <c r="K93" s="8"/>
      <c r="L93" s="8"/>
      <c r="M93" s="8"/>
      <c r="N93" s="8"/>
      <c r="O93" s="8"/>
      <c r="P93" s="8"/>
      <c r="Q93" s="8"/>
      <c r="R93" s="8"/>
      <c r="S93" s="8"/>
      <c r="T93" s="8"/>
      <c r="U93" s="8"/>
      <c r="V93" s="8"/>
      <c r="W93" s="153"/>
      <c r="X93" s="153"/>
      <c r="Y93" s="153"/>
      <c r="Z93" s="153"/>
      <c r="AA93" s="153"/>
      <c r="AB93" s="153"/>
      <c r="AC93" s="153"/>
      <c r="AD93" s="153"/>
      <c r="AE93" s="153"/>
      <c r="AF93" s="153"/>
      <c r="AG93" s="153"/>
      <c r="AH93" s="153"/>
      <c r="AI93" s="153"/>
      <c r="AJ93" s="153"/>
      <c r="AK93" s="152">
        <f>(SUM($AK$10:$AK$51)*Lifespan_distribution!B8)</f>
        <v>0</v>
      </c>
      <c r="AL93" s="152">
        <f>(SUM($AK$10:$AK$51)*Lifespan_distribution!C8)</f>
        <v>0</v>
      </c>
      <c r="AM93" s="152">
        <f>(SUM($AK$10:$AK$51)*Lifespan_distribution!D8)</f>
        <v>0</v>
      </c>
      <c r="AN93" s="152">
        <f>(SUM($AK$10:$AK$51)*Lifespan_distribution!E8)</f>
        <v>0</v>
      </c>
      <c r="AO93" s="152">
        <f>(SUM($AK$10:$AK$51)*Lifespan_distribution!F8)</f>
        <v>0</v>
      </c>
      <c r="AP93" s="152">
        <f>(SUM($AK$10:$AK$51)*Lifespan_distribution!G8)</f>
        <v>0</v>
      </c>
      <c r="AQ93" s="152">
        <f>(SUM($AK$10:$AK$51)*Lifespan_distribution!H8)</f>
        <v>0</v>
      </c>
    </row>
    <row r="94" spans="1:43">
      <c r="A94" s="7">
        <v>2025</v>
      </c>
      <c r="B94" s="8"/>
      <c r="C94" s="8"/>
      <c r="D94" s="8"/>
      <c r="E94" s="8"/>
      <c r="F94" s="8"/>
      <c r="G94" s="8"/>
      <c r="H94" s="8"/>
      <c r="I94" s="8"/>
      <c r="J94" s="8"/>
      <c r="K94" s="8"/>
      <c r="L94" s="8"/>
      <c r="M94" s="8"/>
      <c r="N94" s="8"/>
      <c r="O94" s="8"/>
      <c r="P94" s="8"/>
      <c r="Q94" s="8"/>
      <c r="R94" s="8"/>
      <c r="S94" s="8"/>
      <c r="T94" s="8"/>
      <c r="U94" s="8"/>
      <c r="V94" s="8"/>
      <c r="W94" s="153"/>
      <c r="X94" s="153"/>
      <c r="Y94" s="153"/>
      <c r="Z94" s="153"/>
      <c r="AA94" s="153"/>
      <c r="AB94" s="153"/>
      <c r="AC94" s="153"/>
      <c r="AD94" s="153"/>
      <c r="AE94" s="153"/>
      <c r="AF94" s="153"/>
      <c r="AG94" s="153"/>
      <c r="AH94" s="153"/>
      <c r="AI94" s="153"/>
      <c r="AJ94" s="153"/>
      <c r="AK94" s="153"/>
      <c r="AL94" s="152">
        <f>(SUM($AL$10:$AL$51)*Lifespan_distribution!B8)</f>
        <v>0</v>
      </c>
      <c r="AM94" s="152">
        <f>(SUM($AL$10:$AL$51)*Lifespan_distribution!C8)</f>
        <v>0</v>
      </c>
      <c r="AN94" s="152">
        <f>(SUM($AL$10:$AL$51)*Lifespan_distribution!D8)</f>
        <v>0</v>
      </c>
      <c r="AO94" s="152">
        <f>(SUM($AL$10:$AL$51)*Lifespan_distribution!E8)</f>
        <v>0</v>
      </c>
      <c r="AP94" s="152">
        <f>(SUM($AL$10:$AL$51)*Lifespan_distribution!F8)</f>
        <v>0</v>
      </c>
      <c r="AQ94" s="152">
        <f>(SUM($AL$10:$AL$51)*Lifespan_distribution!G8)</f>
        <v>0</v>
      </c>
    </row>
    <row r="95" spans="1:43">
      <c r="A95" s="7">
        <v>2026</v>
      </c>
      <c r="B95" s="8"/>
      <c r="C95" s="8"/>
      <c r="D95" s="8"/>
      <c r="E95" s="8"/>
      <c r="F95" s="8"/>
      <c r="G95" s="8"/>
      <c r="H95" s="8"/>
      <c r="I95" s="8"/>
      <c r="J95" s="8"/>
      <c r="K95" s="8"/>
      <c r="L95" s="8"/>
      <c r="M95" s="8"/>
      <c r="N95" s="8"/>
      <c r="O95" s="8"/>
      <c r="P95" s="8"/>
      <c r="Q95" s="8"/>
      <c r="R95" s="8"/>
      <c r="S95" s="8"/>
      <c r="T95" s="8"/>
      <c r="U95" s="8"/>
      <c r="V95" s="8"/>
      <c r="W95" s="153"/>
      <c r="X95" s="153"/>
      <c r="Y95" s="153"/>
      <c r="Z95" s="153"/>
      <c r="AA95" s="153"/>
      <c r="AB95" s="153"/>
      <c r="AC95" s="153"/>
      <c r="AD95" s="153"/>
      <c r="AE95" s="153"/>
      <c r="AF95" s="153"/>
      <c r="AG95" s="153"/>
      <c r="AH95" s="153"/>
      <c r="AI95" s="153"/>
      <c r="AJ95" s="153"/>
      <c r="AK95" s="153"/>
      <c r="AL95" s="153"/>
      <c r="AM95" s="152">
        <f>(SUM($AM$10:$AM$51)*Lifespan_distribution!B8)</f>
        <v>0</v>
      </c>
      <c r="AN95" s="152">
        <f>(SUM($AM$10:$AM$51)*Lifespan_distribution!C8)</f>
        <v>0</v>
      </c>
      <c r="AO95" s="152">
        <f>(SUM($AM$10:$AM$51)*Lifespan_distribution!D8)</f>
        <v>0</v>
      </c>
      <c r="AP95" s="152">
        <f>(SUM($AM$10:$AM$51)*Lifespan_distribution!E8)</f>
        <v>0</v>
      </c>
      <c r="AQ95" s="152">
        <f>(SUM($AM$10:$AM$51)*Lifespan_distribution!F8)</f>
        <v>0</v>
      </c>
    </row>
    <row r="96" spans="1:43">
      <c r="A96" s="7">
        <v>2027</v>
      </c>
      <c r="B96" s="8"/>
      <c r="C96" s="8"/>
      <c r="D96" s="8"/>
      <c r="E96" s="8"/>
      <c r="F96" s="8"/>
      <c r="G96" s="8"/>
      <c r="H96" s="8"/>
      <c r="I96" s="8"/>
      <c r="J96" s="8"/>
      <c r="K96" s="8"/>
      <c r="L96" s="8"/>
      <c r="M96" s="8"/>
      <c r="N96" s="8"/>
      <c r="O96" s="8"/>
      <c r="P96" s="8"/>
      <c r="Q96" s="8"/>
      <c r="R96" s="8"/>
      <c r="S96" s="8"/>
      <c r="T96" s="8"/>
      <c r="U96" s="8"/>
      <c r="V96" s="8"/>
      <c r="W96" s="153"/>
      <c r="X96" s="153"/>
      <c r="Y96" s="153"/>
      <c r="Z96" s="153"/>
      <c r="AA96" s="153"/>
      <c r="AB96" s="153"/>
      <c r="AC96" s="153"/>
      <c r="AD96" s="153"/>
      <c r="AE96" s="153"/>
      <c r="AF96" s="153"/>
      <c r="AG96" s="153"/>
      <c r="AH96" s="153"/>
      <c r="AI96" s="153"/>
      <c r="AJ96" s="153"/>
      <c r="AK96" s="153"/>
      <c r="AL96" s="153"/>
      <c r="AM96" s="153"/>
      <c r="AN96" s="152">
        <f>(SUM($AN$10:$AN$51)*Lifespan_distribution!B8)</f>
        <v>0</v>
      </c>
      <c r="AO96" s="152">
        <f>(SUM($AN$10:$AN$51)*Lifespan_distribution!C8)</f>
        <v>0</v>
      </c>
      <c r="AP96" s="152">
        <f>(SUM($AN$10:$AN$51)*Lifespan_distribution!D8)</f>
        <v>0</v>
      </c>
      <c r="AQ96" s="152">
        <f>(SUM($AN$10:$AN$51)*Lifespan_distribution!E8)</f>
        <v>0</v>
      </c>
    </row>
    <row r="97" spans="1:43">
      <c r="A97" s="7">
        <v>2028</v>
      </c>
      <c r="B97" s="8"/>
      <c r="C97" s="8"/>
      <c r="D97" s="8"/>
      <c r="E97" s="8"/>
      <c r="F97" s="8"/>
      <c r="G97" s="8"/>
      <c r="H97" s="8"/>
      <c r="I97" s="8"/>
      <c r="J97" s="8"/>
      <c r="K97" s="8"/>
      <c r="L97" s="8"/>
      <c r="M97" s="8"/>
      <c r="N97" s="8"/>
      <c r="O97" s="8"/>
      <c r="P97" s="8"/>
      <c r="Q97" s="8"/>
      <c r="R97" s="8"/>
      <c r="S97" s="8"/>
      <c r="T97" s="8"/>
      <c r="U97" s="8"/>
      <c r="V97" s="8"/>
      <c r="W97" s="153"/>
      <c r="X97" s="153"/>
      <c r="Y97" s="153"/>
      <c r="Z97" s="153"/>
      <c r="AA97" s="153"/>
      <c r="AB97" s="153"/>
      <c r="AC97" s="153"/>
      <c r="AD97" s="153"/>
      <c r="AE97" s="153"/>
      <c r="AF97" s="153"/>
      <c r="AG97" s="153"/>
      <c r="AH97" s="153"/>
      <c r="AI97" s="153"/>
      <c r="AJ97" s="153"/>
      <c r="AK97" s="153"/>
      <c r="AL97" s="153"/>
      <c r="AM97" s="153"/>
      <c r="AN97" s="153"/>
      <c r="AO97" s="152">
        <f>(SUM($AO$10:$AO$51)*Lifespan_distribution!B8)</f>
        <v>0</v>
      </c>
      <c r="AP97" s="152">
        <f>(SUM($AO$10:$AO$51)*Lifespan_distribution!C8)</f>
        <v>0</v>
      </c>
      <c r="AQ97" s="152">
        <f>(SUM($AO$10:$AO$51)*Lifespan_distribution!D8)</f>
        <v>0</v>
      </c>
    </row>
    <row r="98" spans="1:43">
      <c r="A98" s="7">
        <v>2029</v>
      </c>
      <c r="B98" s="8"/>
      <c r="C98" s="8"/>
      <c r="D98" s="8"/>
      <c r="E98" s="8"/>
      <c r="F98" s="8"/>
      <c r="G98" s="8"/>
      <c r="H98" s="8"/>
      <c r="I98" s="8"/>
      <c r="J98" s="8"/>
      <c r="K98" s="8"/>
      <c r="L98" s="8"/>
      <c r="M98" s="8"/>
      <c r="N98" s="8"/>
      <c r="O98" s="8"/>
      <c r="P98" s="8"/>
      <c r="Q98" s="8"/>
      <c r="R98" s="8"/>
      <c r="S98" s="8"/>
      <c r="T98" s="8"/>
      <c r="U98" s="8"/>
      <c r="V98" s="8"/>
      <c r="W98" s="153"/>
      <c r="X98" s="153"/>
      <c r="Y98" s="153"/>
      <c r="Z98" s="153"/>
      <c r="AA98" s="153"/>
      <c r="AB98" s="153"/>
      <c r="AC98" s="153"/>
      <c r="AD98" s="153"/>
      <c r="AE98" s="153"/>
      <c r="AF98" s="153"/>
      <c r="AG98" s="153"/>
      <c r="AH98" s="153"/>
      <c r="AI98" s="153"/>
      <c r="AJ98" s="153"/>
      <c r="AK98" s="153"/>
      <c r="AL98" s="153"/>
      <c r="AM98" s="153"/>
      <c r="AN98" s="153"/>
      <c r="AO98" s="153"/>
      <c r="AP98" s="152">
        <f>(SUM($AP$10:$AP$51)*Lifespan_distribution!B8)</f>
        <v>0</v>
      </c>
      <c r="AQ98" s="152">
        <f>(SUM($AP$10:$AP$51)*Lifespan_distribution!C8)</f>
        <v>0</v>
      </c>
    </row>
    <row r="99" spans="1:43">
      <c r="A99" s="7">
        <v>2030</v>
      </c>
      <c r="B99" s="8"/>
      <c r="C99" s="8"/>
      <c r="D99" s="8"/>
      <c r="E99" s="8"/>
      <c r="F99" s="8"/>
      <c r="G99" s="8"/>
      <c r="H99" s="8"/>
      <c r="I99" s="8"/>
      <c r="J99" s="8"/>
      <c r="K99" s="8"/>
      <c r="L99" s="8"/>
      <c r="M99" s="8"/>
      <c r="N99" s="8"/>
      <c r="O99" s="8"/>
      <c r="P99" s="8"/>
      <c r="Q99" s="8"/>
      <c r="R99" s="8"/>
      <c r="S99" s="8"/>
      <c r="T99" s="8"/>
      <c r="U99" s="8"/>
      <c r="V99" s="8"/>
      <c r="W99" s="153"/>
      <c r="X99" s="153"/>
      <c r="Y99" s="153"/>
      <c r="Z99" s="153"/>
      <c r="AA99" s="153"/>
      <c r="AB99" s="153"/>
      <c r="AC99" s="153"/>
      <c r="AD99" s="153"/>
      <c r="AE99" s="153"/>
      <c r="AF99" s="153"/>
      <c r="AG99" s="153"/>
      <c r="AH99" s="153"/>
      <c r="AI99" s="153"/>
      <c r="AJ99" s="153"/>
      <c r="AK99" s="153"/>
      <c r="AL99" s="153"/>
      <c r="AM99" s="153"/>
      <c r="AN99" s="153"/>
      <c r="AO99" s="153"/>
      <c r="AP99" s="153"/>
      <c r="AQ99" s="152">
        <f>(SUM($AQ$10:$AQ$51)*Lifespan_distribution!B8)</f>
        <v>0</v>
      </c>
    </row>
    <row r="100" spans="1:43">
      <c r="M100" s="7"/>
      <c r="N100" s="7"/>
      <c r="O100" s="7"/>
      <c r="P100" s="7"/>
      <c r="Q100" s="7"/>
      <c r="R100" s="7"/>
      <c r="S100" s="7"/>
      <c r="T100" s="7"/>
      <c r="U100" s="7"/>
      <c r="V100" s="7"/>
      <c r="W100" s="7"/>
      <c r="X100" s="7"/>
      <c r="Y100" s="7"/>
      <c r="Z100" s="7"/>
      <c r="AA100" s="7"/>
      <c r="AB100" s="7"/>
      <c r="AC100" s="7"/>
      <c r="AD100" s="7"/>
      <c r="AE100" s="7"/>
      <c r="AF100" s="7"/>
      <c r="AG100" s="7"/>
      <c r="AH100" s="7"/>
    </row>
    <row r="101" spans="1:43">
      <c r="A101" s="7" t="s">
        <v>163</v>
      </c>
      <c r="B101" s="151">
        <f t="shared" ref="B101:W101" si="3">ROUND(SUM(B58:B100),0)</f>
        <v>0</v>
      </c>
      <c r="C101" s="151">
        <f t="shared" si="3"/>
        <v>0</v>
      </c>
      <c r="D101" s="151">
        <f t="shared" si="3"/>
        <v>0</v>
      </c>
      <c r="E101" s="151">
        <f t="shared" si="3"/>
        <v>0</v>
      </c>
      <c r="F101" s="151">
        <f t="shared" si="3"/>
        <v>0</v>
      </c>
      <c r="G101" s="151">
        <f t="shared" si="3"/>
        <v>0</v>
      </c>
      <c r="H101" s="151">
        <f t="shared" si="3"/>
        <v>0</v>
      </c>
      <c r="I101" s="151">
        <f t="shared" si="3"/>
        <v>0</v>
      </c>
      <c r="J101" s="151">
        <f t="shared" si="3"/>
        <v>0</v>
      </c>
      <c r="K101" s="151">
        <f t="shared" si="3"/>
        <v>0</v>
      </c>
      <c r="L101" s="151">
        <f t="shared" si="3"/>
        <v>0</v>
      </c>
      <c r="M101" s="151">
        <f t="shared" si="3"/>
        <v>397539</v>
      </c>
      <c r="N101" s="151">
        <f t="shared" si="3"/>
        <v>1093172</v>
      </c>
      <c r="O101" s="151">
        <f t="shared" si="3"/>
        <v>1944176</v>
      </c>
      <c r="P101" s="151">
        <f t="shared" si="3"/>
        <v>2869179</v>
      </c>
      <c r="Q101" s="151">
        <f t="shared" si="3"/>
        <v>3683103</v>
      </c>
      <c r="R101" s="151">
        <f t="shared" si="3"/>
        <v>4325438</v>
      </c>
      <c r="S101" s="151">
        <f t="shared" si="3"/>
        <v>4809494</v>
      </c>
      <c r="T101" s="151">
        <f t="shared" si="3"/>
        <v>5184034</v>
      </c>
      <c r="U101" s="151">
        <f t="shared" si="3"/>
        <v>5544795</v>
      </c>
      <c r="V101" s="151">
        <f t="shared" si="3"/>
        <v>5856402</v>
      </c>
      <c r="W101" s="151">
        <f t="shared" si="3"/>
        <v>6111711</v>
      </c>
      <c r="X101" s="151">
        <f>ROUND(SUM(X58:X100),0)</f>
        <v>6242791</v>
      </c>
      <c r="Y101" s="151">
        <f t="shared" ref="Y101:AQ101" si="4">ROUND(SUM(Y58:Y100),0)</f>
        <v>6271552</v>
      </c>
      <c r="Z101" s="191">
        <f t="shared" si="4"/>
        <v>6250001</v>
      </c>
      <c r="AA101" s="151">
        <f t="shared" si="4"/>
        <v>6186929</v>
      </c>
      <c r="AB101" s="151">
        <f t="shared" si="4"/>
        <v>6156618</v>
      </c>
      <c r="AC101" s="151">
        <f t="shared" si="4"/>
        <v>6167116</v>
      </c>
      <c r="AD101" s="151">
        <f t="shared" si="4"/>
        <v>6159181</v>
      </c>
      <c r="AE101" s="151">
        <f t="shared" si="4"/>
        <v>6103340</v>
      </c>
      <c r="AF101" s="151">
        <f t="shared" si="4"/>
        <v>5989850</v>
      </c>
      <c r="AG101" s="151">
        <f t="shared" si="4"/>
        <v>5861662</v>
      </c>
      <c r="AH101" s="151">
        <f t="shared" si="4"/>
        <v>5741778</v>
      </c>
      <c r="AI101" s="151">
        <f t="shared" si="4"/>
        <v>5219553</v>
      </c>
      <c r="AJ101" s="151">
        <f t="shared" si="4"/>
        <v>4396888</v>
      </c>
      <c r="AK101" s="151">
        <f t="shared" si="4"/>
        <v>3428325</v>
      </c>
      <c r="AL101" s="151">
        <f t="shared" si="4"/>
        <v>2472053</v>
      </c>
      <c r="AM101" s="151">
        <f t="shared" si="4"/>
        <v>1647337</v>
      </c>
      <c r="AN101" s="151">
        <f t="shared" si="4"/>
        <v>1014009</v>
      </c>
      <c r="AO101" s="151">
        <f t="shared" si="4"/>
        <v>576342</v>
      </c>
      <c r="AP101" s="151">
        <f t="shared" si="4"/>
        <v>302403</v>
      </c>
      <c r="AQ101" s="151">
        <f t="shared" si="4"/>
        <v>146447</v>
      </c>
    </row>
    <row r="103" spans="1:43">
      <c r="W103" s="51"/>
      <c r="X103" s="51"/>
      <c r="Y103" s="51"/>
      <c r="Z103" s="51"/>
      <c r="AA103" s="51"/>
      <c r="AB103" s="51"/>
      <c r="AC103" s="51"/>
      <c r="AD103" s="51"/>
      <c r="AE103" s="51"/>
      <c r="AF103" s="51"/>
      <c r="AG103" s="51"/>
      <c r="AH103" s="51"/>
      <c r="AI103" s="51"/>
      <c r="AJ103" s="51"/>
      <c r="AK103" s="51"/>
      <c r="AL103" s="51"/>
      <c r="AM103" s="51"/>
      <c r="AN103" s="51"/>
      <c r="AO103" s="51"/>
      <c r="AP103" s="51"/>
      <c r="AQ103" s="51"/>
    </row>
    <row r="104" spans="1:43" ht="21">
      <c r="A104" s="154" t="s">
        <v>409</v>
      </c>
      <c r="W104" s="51"/>
      <c r="X104" s="51"/>
      <c r="Y104" s="51"/>
      <c r="Z104" s="51"/>
      <c r="AA104" s="51"/>
      <c r="AB104" s="51"/>
      <c r="AC104" s="51"/>
      <c r="AD104" s="51"/>
      <c r="AE104" s="51"/>
      <c r="AF104" s="51"/>
      <c r="AG104" s="51"/>
      <c r="AH104" s="51"/>
      <c r="AI104" s="51"/>
      <c r="AJ104" s="51"/>
      <c r="AK104" s="51"/>
      <c r="AL104" s="51"/>
      <c r="AM104" s="51"/>
      <c r="AN104" s="51"/>
      <c r="AO104" s="51"/>
      <c r="AP104" s="51"/>
      <c r="AQ104" s="51"/>
    </row>
    <row r="105" spans="1:43">
      <c r="A105" s="7"/>
      <c r="B105" s="7">
        <v>1989</v>
      </c>
      <c r="C105" s="7">
        <v>1990</v>
      </c>
      <c r="D105" s="7">
        <v>1991</v>
      </c>
      <c r="E105" s="7">
        <v>1992</v>
      </c>
      <c r="F105" s="7">
        <v>1993</v>
      </c>
      <c r="G105" s="7">
        <v>1994</v>
      </c>
      <c r="H105" s="7">
        <v>1995</v>
      </c>
      <c r="I105" s="7">
        <v>1996</v>
      </c>
      <c r="J105" s="7">
        <v>1997</v>
      </c>
      <c r="K105" s="7">
        <v>1998</v>
      </c>
      <c r="L105" s="7">
        <v>1999</v>
      </c>
      <c r="M105" s="7">
        <v>2000</v>
      </c>
      <c r="N105" s="7">
        <v>2001</v>
      </c>
      <c r="O105" s="7">
        <v>2002</v>
      </c>
      <c r="P105" s="7">
        <v>2003</v>
      </c>
      <c r="Q105" s="7">
        <v>2004</v>
      </c>
      <c r="R105" s="7">
        <v>2005</v>
      </c>
      <c r="S105" s="7">
        <v>2006</v>
      </c>
      <c r="T105" s="7">
        <v>2007</v>
      </c>
      <c r="U105" s="7">
        <v>2008</v>
      </c>
      <c r="V105" s="7">
        <v>2009</v>
      </c>
      <c r="W105" s="7">
        <v>2010</v>
      </c>
      <c r="X105" s="7">
        <v>2011</v>
      </c>
      <c r="Y105" s="7">
        <v>2012</v>
      </c>
      <c r="Z105" s="7">
        <v>2013</v>
      </c>
      <c r="AA105" s="7">
        <v>2014</v>
      </c>
      <c r="AB105" s="7">
        <v>2015</v>
      </c>
      <c r="AC105" s="7">
        <v>2016</v>
      </c>
      <c r="AD105" s="7">
        <v>2017</v>
      </c>
      <c r="AE105" s="7">
        <v>2018</v>
      </c>
      <c r="AF105" s="7">
        <v>2019</v>
      </c>
      <c r="AG105" s="7">
        <v>2020</v>
      </c>
      <c r="AH105" s="7">
        <v>2021</v>
      </c>
      <c r="AI105" s="7">
        <v>2022</v>
      </c>
      <c r="AJ105" s="7">
        <v>2023</v>
      </c>
      <c r="AK105" s="7">
        <v>2024</v>
      </c>
      <c r="AL105" s="7">
        <v>2025</v>
      </c>
      <c r="AM105" s="7">
        <v>2026</v>
      </c>
      <c r="AN105" s="7">
        <v>2027</v>
      </c>
      <c r="AO105" s="7">
        <v>2028</v>
      </c>
      <c r="AP105" s="7">
        <v>2029</v>
      </c>
      <c r="AQ105" s="7">
        <v>2030</v>
      </c>
    </row>
    <row r="106" spans="1:43">
      <c r="A106" s="7" t="s">
        <v>291</v>
      </c>
      <c r="B106" s="7"/>
      <c r="C106" s="7"/>
      <c r="D106" s="7"/>
      <c r="E106" s="7"/>
      <c r="F106" s="7"/>
      <c r="G106" s="7"/>
      <c r="H106" s="7"/>
      <c r="I106" s="7"/>
      <c r="J106" s="7"/>
      <c r="K106" s="7"/>
      <c r="L106" s="7"/>
      <c r="M106" s="7"/>
      <c r="N106" s="7"/>
      <c r="O106" s="7"/>
      <c r="P106" s="7"/>
      <c r="Q106" s="7"/>
      <c r="R106" s="7"/>
      <c r="S106" s="7"/>
      <c r="T106" s="7"/>
      <c r="U106" s="7"/>
      <c r="V106" s="7"/>
      <c r="W106" s="8"/>
      <c r="X106" s="8"/>
      <c r="Y106" s="8"/>
      <c r="Z106" s="8"/>
      <c r="AA106" s="8"/>
      <c r="AB106" s="8"/>
      <c r="AC106" s="8"/>
      <c r="AD106" s="8"/>
      <c r="AE106" s="8"/>
      <c r="AF106" s="8"/>
      <c r="AG106" s="8"/>
      <c r="AH106" s="8"/>
      <c r="AI106" s="8"/>
      <c r="AJ106" s="8"/>
      <c r="AK106" s="8"/>
      <c r="AL106" s="8"/>
      <c r="AM106" s="8"/>
      <c r="AN106" s="8"/>
      <c r="AO106" s="8"/>
      <c r="AP106" s="8"/>
      <c r="AQ106" s="8"/>
    </row>
    <row r="107" spans="1:43">
      <c r="A107" s="7" t="s">
        <v>411</v>
      </c>
      <c r="B107" s="7"/>
      <c r="C107" s="7"/>
      <c r="D107" s="7"/>
      <c r="E107" s="7"/>
      <c r="F107" s="7"/>
      <c r="G107" s="7"/>
      <c r="H107" s="7"/>
      <c r="I107" s="7"/>
      <c r="J107" s="7"/>
      <c r="K107" s="7"/>
      <c r="L107" s="7"/>
      <c r="M107" s="7"/>
      <c r="N107" s="7"/>
      <c r="O107" s="7"/>
      <c r="P107" s="7"/>
      <c r="Q107" s="7"/>
      <c r="R107" s="7"/>
      <c r="S107" s="7"/>
      <c r="T107" s="7"/>
      <c r="U107" s="7"/>
      <c r="V107" s="7"/>
      <c r="W107" s="8"/>
      <c r="X107" s="8"/>
      <c r="Y107" s="8"/>
      <c r="Z107" s="8"/>
      <c r="AA107" s="8"/>
      <c r="AB107" s="8"/>
      <c r="AC107" s="8"/>
      <c r="AD107" s="8"/>
      <c r="AE107" s="8"/>
      <c r="AF107" s="8"/>
      <c r="AG107" s="8"/>
      <c r="AH107" s="8"/>
      <c r="AI107" s="8"/>
      <c r="AJ107" s="8"/>
      <c r="AK107" s="8"/>
      <c r="AL107" s="8"/>
      <c r="AM107" s="8"/>
      <c r="AN107" s="8"/>
      <c r="AO107" s="8"/>
      <c r="AP107" s="8"/>
      <c r="AQ107" s="8"/>
    </row>
    <row r="108" spans="1:43">
      <c r="A108" s="7" t="s">
        <v>412</v>
      </c>
      <c r="B108" s="7"/>
      <c r="C108" s="7"/>
      <c r="D108" s="7"/>
      <c r="E108" s="7"/>
      <c r="F108" s="7"/>
      <c r="G108" s="7"/>
      <c r="H108" s="7"/>
      <c r="I108" s="7"/>
      <c r="J108" s="7"/>
      <c r="K108" s="7"/>
      <c r="L108" s="7"/>
      <c r="M108" s="7"/>
      <c r="N108" s="7"/>
      <c r="O108" s="7"/>
      <c r="P108" s="7"/>
      <c r="Q108" s="7"/>
      <c r="R108" s="7"/>
      <c r="S108" s="7"/>
      <c r="T108" s="7"/>
      <c r="U108" s="7"/>
      <c r="V108" s="7"/>
      <c r="W108" s="8"/>
      <c r="X108" s="8"/>
      <c r="Y108" s="8"/>
      <c r="Z108" s="8"/>
      <c r="AA108" s="8"/>
      <c r="AB108" s="8"/>
      <c r="AC108" s="8"/>
      <c r="AD108" s="8"/>
      <c r="AE108" s="8"/>
      <c r="AF108" s="8"/>
      <c r="AG108" s="8"/>
      <c r="AH108" s="8"/>
      <c r="AI108" s="8"/>
      <c r="AJ108" s="8"/>
      <c r="AK108" s="8"/>
      <c r="AL108" s="8"/>
      <c r="AM108" s="8"/>
      <c r="AN108" s="8"/>
      <c r="AO108" s="8"/>
      <c r="AP108" s="8"/>
      <c r="AQ108" s="8"/>
    </row>
    <row r="109" spans="1:43">
      <c r="A109" s="7" t="s">
        <v>413</v>
      </c>
      <c r="B109" s="7"/>
      <c r="C109" s="7"/>
      <c r="D109" s="7"/>
      <c r="E109" s="7"/>
      <c r="F109" s="7"/>
      <c r="G109" s="7"/>
      <c r="H109" s="7"/>
      <c r="I109" s="7"/>
      <c r="J109" s="7"/>
      <c r="K109" s="7"/>
      <c r="L109" s="7"/>
      <c r="M109" s="7"/>
      <c r="N109" s="7"/>
      <c r="O109" s="7"/>
      <c r="P109" s="7"/>
      <c r="Q109" s="7"/>
      <c r="R109" s="7"/>
      <c r="S109" s="7"/>
      <c r="T109" s="7"/>
      <c r="U109" s="7"/>
      <c r="V109" s="7"/>
      <c r="W109" s="8"/>
      <c r="X109" s="8"/>
      <c r="Y109" s="8"/>
      <c r="Z109" s="8"/>
      <c r="AA109" s="8"/>
      <c r="AB109" s="8"/>
      <c r="AC109" s="8"/>
      <c r="AD109" s="8"/>
      <c r="AE109" s="8"/>
      <c r="AF109" s="8"/>
      <c r="AG109" s="8"/>
      <c r="AH109" s="8"/>
      <c r="AI109" s="8"/>
      <c r="AJ109" s="8"/>
      <c r="AK109" s="8"/>
      <c r="AL109" s="8"/>
      <c r="AM109" s="8"/>
      <c r="AN109" s="8"/>
      <c r="AO109" s="8"/>
      <c r="AP109" s="8"/>
      <c r="AQ109" s="8"/>
    </row>
    <row r="110" spans="1:43">
      <c r="A110" s="7" t="s">
        <v>414</v>
      </c>
      <c r="B110" s="7"/>
      <c r="C110" s="7"/>
      <c r="D110" s="7"/>
      <c r="E110" s="7"/>
      <c r="F110" s="7"/>
      <c r="G110" s="7"/>
      <c r="H110" s="7"/>
      <c r="I110" s="7"/>
      <c r="J110" s="7"/>
      <c r="K110" s="7"/>
      <c r="L110" s="7"/>
      <c r="M110" s="7"/>
      <c r="N110" s="7"/>
      <c r="O110" s="7"/>
      <c r="P110" s="7"/>
      <c r="Q110" s="7"/>
      <c r="R110" s="7"/>
      <c r="S110" s="7"/>
      <c r="T110" s="7"/>
      <c r="U110" s="7"/>
      <c r="V110" s="7"/>
      <c r="W110" s="8"/>
      <c r="X110" s="8"/>
      <c r="Y110" s="8"/>
      <c r="Z110" s="8"/>
      <c r="AA110" s="8"/>
      <c r="AB110" s="8"/>
      <c r="AC110" s="8"/>
      <c r="AD110" s="8"/>
      <c r="AE110" s="8"/>
      <c r="AF110" s="8"/>
      <c r="AG110" s="8"/>
      <c r="AH110" s="8"/>
      <c r="AI110" s="8"/>
      <c r="AJ110" s="8"/>
      <c r="AK110" s="8"/>
      <c r="AL110" s="8"/>
      <c r="AM110" s="8"/>
      <c r="AN110" s="8"/>
      <c r="AO110" s="8"/>
      <c r="AP110" s="8"/>
      <c r="AQ110" s="8"/>
    </row>
    <row r="111" spans="1:43">
      <c r="A111" s="7" t="s">
        <v>319</v>
      </c>
      <c r="B111" s="7"/>
      <c r="C111" s="7"/>
      <c r="D111" s="7"/>
      <c r="E111" s="7"/>
      <c r="F111" s="7"/>
      <c r="G111" s="7"/>
      <c r="H111" s="7"/>
      <c r="I111" s="7"/>
      <c r="J111" s="7"/>
      <c r="K111" s="7"/>
      <c r="L111" s="7"/>
      <c r="M111" s="7"/>
      <c r="N111" s="7"/>
      <c r="O111" s="7"/>
      <c r="P111" s="7"/>
      <c r="Q111" s="7"/>
      <c r="R111" s="7"/>
      <c r="S111" s="7"/>
      <c r="T111" s="7"/>
      <c r="U111" s="7"/>
      <c r="V111" s="7"/>
      <c r="W111" s="8"/>
      <c r="X111" s="8"/>
      <c r="Y111" s="8"/>
      <c r="Z111" s="8"/>
      <c r="AA111" s="8"/>
      <c r="AB111" s="8"/>
      <c r="AC111" s="8"/>
      <c r="AD111" s="8"/>
      <c r="AE111" s="8"/>
      <c r="AF111" s="8"/>
      <c r="AG111" s="8"/>
      <c r="AH111" s="8"/>
      <c r="AI111" s="8"/>
      <c r="AJ111" s="8"/>
      <c r="AK111" s="8"/>
      <c r="AL111" s="8"/>
      <c r="AM111" s="8"/>
      <c r="AN111" s="8"/>
      <c r="AO111" s="8"/>
      <c r="AP111" s="8"/>
      <c r="AQ111" s="8"/>
    </row>
    <row r="112" spans="1:43">
      <c r="A112" s="7" t="s">
        <v>320</v>
      </c>
      <c r="B112" s="7"/>
      <c r="C112" s="7"/>
      <c r="D112" s="7"/>
      <c r="E112" s="7"/>
      <c r="F112" s="7"/>
      <c r="G112" s="7"/>
      <c r="H112" s="7"/>
      <c r="I112" s="7"/>
      <c r="J112" s="7"/>
      <c r="K112" s="7"/>
      <c r="L112" s="7"/>
      <c r="M112" s="7"/>
      <c r="N112" s="7"/>
      <c r="O112" s="7"/>
      <c r="P112" s="7"/>
      <c r="Q112" s="7"/>
      <c r="R112" s="7"/>
      <c r="S112" s="7"/>
      <c r="T112" s="7"/>
      <c r="U112" s="7"/>
      <c r="V112" s="7"/>
      <c r="W112" s="8"/>
      <c r="X112" s="8"/>
      <c r="Y112" s="8"/>
      <c r="Z112" s="8"/>
      <c r="AA112" s="8"/>
      <c r="AB112" s="8"/>
      <c r="AC112" s="8"/>
      <c r="AD112" s="8"/>
      <c r="AE112" s="8"/>
      <c r="AF112" s="8"/>
      <c r="AG112" s="8"/>
      <c r="AH112" s="8"/>
      <c r="AI112" s="8"/>
      <c r="AJ112" s="8"/>
      <c r="AK112" s="8"/>
      <c r="AL112" s="8"/>
      <c r="AM112" s="8"/>
      <c r="AN112" s="8"/>
      <c r="AO112" s="8"/>
      <c r="AP112" s="8"/>
      <c r="AQ112" s="8"/>
    </row>
    <row r="113" spans="1:43">
      <c r="A113" s="7" t="s">
        <v>321</v>
      </c>
      <c r="B113" s="7"/>
      <c r="C113" s="7"/>
      <c r="D113" s="7"/>
      <c r="E113" s="7"/>
      <c r="F113" s="7"/>
      <c r="G113" s="7"/>
      <c r="H113" s="7"/>
      <c r="I113" s="7"/>
      <c r="J113" s="7"/>
      <c r="K113" s="7"/>
      <c r="L113" s="7"/>
      <c r="M113" s="7"/>
      <c r="N113" s="7"/>
      <c r="O113" s="7"/>
      <c r="P113" s="7"/>
      <c r="Q113" s="7"/>
      <c r="R113" s="7"/>
      <c r="S113" s="7"/>
      <c r="T113" s="7"/>
      <c r="U113" s="7"/>
      <c r="V113" s="7"/>
      <c r="W113" s="8"/>
      <c r="X113" s="8"/>
      <c r="Y113" s="8"/>
      <c r="Z113" s="8"/>
      <c r="AA113" s="8"/>
      <c r="AB113" s="8"/>
      <c r="AC113" s="8"/>
      <c r="AD113" s="8"/>
      <c r="AE113" s="8"/>
      <c r="AF113" s="8"/>
      <c r="AG113" s="8"/>
      <c r="AH113" s="8"/>
      <c r="AI113" s="8"/>
      <c r="AJ113" s="8"/>
      <c r="AK113" s="8"/>
      <c r="AL113" s="8"/>
      <c r="AM113" s="8"/>
      <c r="AN113" s="8"/>
      <c r="AO113" s="8"/>
      <c r="AP113" s="8"/>
      <c r="AQ113" s="8"/>
    </row>
    <row r="114" spans="1:43">
      <c r="A114" s="7" t="s">
        <v>299</v>
      </c>
      <c r="B114" s="7"/>
      <c r="C114" s="7"/>
      <c r="D114" s="7"/>
      <c r="E114" s="7"/>
      <c r="F114" s="7"/>
      <c r="G114" s="7"/>
      <c r="H114" s="7"/>
      <c r="I114" s="7"/>
      <c r="J114" s="7"/>
      <c r="K114" s="7"/>
      <c r="L114" s="7"/>
      <c r="M114" s="7"/>
      <c r="N114" s="7"/>
      <c r="O114" s="7"/>
      <c r="P114" s="7"/>
      <c r="Q114" s="7"/>
      <c r="R114" s="7"/>
      <c r="S114" s="7"/>
      <c r="T114" s="7"/>
      <c r="U114" s="7"/>
      <c r="V114" s="7"/>
      <c r="W114" s="8"/>
      <c r="X114" s="8"/>
      <c r="Y114" s="8"/>
      <c r="Z114" s="8"/>
      <c r="AA114" s="8"/>
      <c r="AB114" s="8"/>
      <c r="AC114" s="8"/>
      <c r="AD114" s="8"/>
      <c r="AE114" s="8"/>
      <c r="AF114" s="8"/>
      <c r="AG114" s="8"/>
      <c r="AH114" s="8"/>
      <c r="AI114" s="8"/>
      <c r="AJ114" s="8"/>
      <c r="AK114" s="8"/>
      <c r="AL114" s="8"/>
      <c r="AM114" s="8"/>
      <c r="AN114" s="8"/>
      <c r="AO114" s="8"/>
      <c r="AP114" s="8"/>
      <c r="AQ114" s="8"/>
    </row>
  </sheetData>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61F0DA-CB4B-E745-B635-E83CF7CFB80E}">
  <dimension ref="A1:AQ45"/>
  <sheetViews>
    <sheetView zoomScale="70" zoomScaleNormal="70" workbookViewId="0">
      <selection activeCell="A2" sqref="A2"/>
    </sheetView>
  </sheetViews>
  <sheetFormatPr baseColWidth="10" defaultRowHeight="16"/>
  <sheetData>
    <row r="1" spans="1:43" ht="21">
      <c r="A1" s="154" t="s">
        <v>398</v>
      </c>
      <c r="B1" s="1"/>
      <c r="C1" s="1"/>
      <c r="D1" s="1"/>
      <c r="E1" s="1"/>
      <c r="F1" s="1"/>
      <c r="G1" s="1"/>
      <c r="H1" s="1"/>
      <c r="I1" s="1"/>
      <c r="J1" s="1"/>
      <c r="K1" s="1"/>
      <c r="L1" s="1"/>
      <c r="M1" s="1"/>
      <c r="N1" s="1"/>
      <c r="O1" s="1"/>
      <c r="P1" s="1"/>
      <c r="Q1" s="1"/>
      <c r="R1" s="1"/>
      <c r="S1" s="1"/>
      <c r="T1" s="1"/>
      <c r="U1" s="1"/>
      <c r="V1" s="1"/>
    </row>
    <row r="2" spans="1:43">
      <c r="A2" s="1"/>
      <c r="B2" s="1"/>
      <c r="C2" s="1"/>
      <c r="D2" s="1"/>
      <c r="E2" s="1"/>
      <c r="F2" s="1"/>
      <c r="G2" s="1"/>
      <c r="H2" s="1"/>
      <c r="I2" s="1"/>
      <c r="J2" s="1"/>
      <c r="K2" s="1"/>
      <c r="L2" s="1"/>
      <c r="M2" s="1"/>
      <c r="N2" s="1"/>
      <c r="O2" s="1"/>
      <c r="P2" s="1"/>
      <c r="Q2" s="1"/>
      <c r="R2" s="1"/>
      <c r="S2" s="1"/>
      <c r="T2" s="1"/>
      <c r="U2" s="1"/>
      <c r="V2" s="1"/>
    </row>
    <row r="3" spans="1:43">
      <c r="A3" s="7"/>
      <c r="B3" s="7">
        <v>1989</v>
      </c>
      <c r="C3" s="7">
        <v>1990</v>
      </c>
      <c r="D3" s="7">
        <v>1991</v>
      </c>
      <c r="E3" s="7">
        <v>1992</v>
      </c>
      <c r="F3" s="7">
        <v>1993</v>
      </c>
      <c r="G3" s="7">
        <v>1994</v>
      </c>
      <c r="H3" s="7">
        <v>1995</v>
      </c>
      <c r="I3" s="7">
        <v>1996</v>
      </c>
      <c r="J3" s="7">
        <v>1997</v>
      </c>
      <c r="K3" s="7">
        <v>1998</v>
      </c>
      <c r="L3" s="7">
        <v>1999</v>
      </c>
      <c r="M3" s="7">
        <v>2000</v>
      </c>
      <c r="N3" s="7">
        <v>2001</v>
      </c>
      <c r="O3" s="7">
        <v>2002</v>
      </c>
      <c r="P3" s="7">
        <v>2003</v>
      </c>
      <c r="Q3" s="7">
        <v>2004</v>
      </c>
      <c r="R3" s="7">
        <v>2005</v>
      </c>
      <c r="S3" s="7">
        <v>2006</v>
      </c>
      <c r="T3" s="7">
        <v>2007</v>
      </c>
      <c r="U3" s="7">
        <v>2008</v>
      </c>
      <c r="V3" s="7">
        <v>2009</v>
      </c>
      <c r="W3" s="7">
        <v>2010</v>
      </c>
      <c r="X3" s="7">
        <v>2011</v>
      </c>
      <c r="Y3" s="7">
        <v>2012</v>
      </c>
      <c r="Z3" s="7">
        <v>2013</v>
      </c>
      <c r="AA3" s="7">
        <v>2014</v>
      </c>
      <c r="AB3" s="7">
        <v>2015</v>
      </c>
      <c r="AC3" s="7">
        <v>2016</v>
      </c>
      <c r="AD3" s="7">
        <v>2017</v>
      </c>
      <c r="AE3" s="7">
        <v>2018</v>
      </c>
      <c r="AF3" s="7">
        <v>2019</v>
      </c>
      <c r="AG3" s="7">
        <v>2020</v>
      </c>
      <c r="AH3" s="7">
        <v>2021</v>
      </c>
      <c r="AI3" s="7">
        <v>2022</v>
      </c>
      <c r="AJ3" s="7">
        <v>2023</v>
      </c>
      <c r="AK3" s="7">
        <v>2024</v>
      </c>
      <c r="AL3" s="7">
        <v>2025</v>
      </c>
      <c r="AM3" s="7">
        <v>2026</v>
      </c>
      <c r="AN3" s="7">
        <v>2027</v>
      </c>
      <c r="AO3" s="7">
        <v>2028</v>
      </c>
      <c r="AP3" s="7">
        <v>2029</v>
      </c>
      <c r="AQ3" s="7">
        <v>2030</v>
      </c>
    </row>
    <row r="4" spans="1:43">
      <c r="A4" s="7">
        <v>1989</v>
      </c>
      <c r="B4" s="152"/>
      <c r="C4" s="152"/>
      <c r="D4" s="152"/>
      <c r="E4" s="152"/>
      <c r="F4" s="152"/>
      <c r="G4" s="152"/>
      <c r="H4" s="152"/>
      <c r="I4" s="152"/>
      <c r="J4" s="152"/>
      <c r="K4" s="152"/>
      <c r="L4" s="152"/>
      <c r="M4" s="152"/>
      <c r="N4" s="152"/>
      <c r="O4" s="152"/>
      <c r="P4" s="152"/>
      <c r="Q4" s="152"/>
      <c r="R4" s="152"/>
      <c r="S4" s="152"/>
      <c r="T4" s="152"/>
      <c r="U4" s="152"/>
      <c r="V4" s="152"/>
      <c r="W4" s="152"/>
      <c r="X4" s="152"/>
      <c r="Y4" s="152"/>
      <c r="Z4" s="152"/>
      <c r="AA4" s="152"/>
      <c r="AB4" s="152"/>
      <c r="AC4" s="152"/>
      <c r="AD4" s="152"/>
      <c r="AE4" s="152"/>
      <c r="AF4" s="152"/>
      <c r="AG4" s="152"/>
      <c r="AH4" s="152"/>
      <c r="AI4" s="152"/>
      <c r="AJ4" s="152"/>
      <c r="AK4" s="152"/>
      <c r="AL4" s="152"/>
      <c r="AM4" s="152"/>
      <c r="AN4" s="152"/>
      <c r="AO4" s="152"/>
      <c r="AP4" s="152"/>
      <c r="AQ4" s="152"/>
    </row>
    <row r="5" spans="1:43">
      <c r="A5" s="7">
        <v>1990</v>
      </c>
      <c r="B5" s="8"/>
      <c r="C5" s="152"/>
      <c r="D5" s="152"/>
      <c r="E5" s="152"/>
      <c r="F5" s="152"/>
      <c r="G5" s="152"/>
      <c r="H5" s="152"/>
      <c r="I5" s="152"/>
      <c r="J5" s="152"/>
      <c r="K5" s="152"/>
      <c r="L5" s="152"/>
      <c r="M5" s="152"/>
      <c r="N5" s="152"/>
      <c r="O5" s="152"/>
      <c r="P5" s="152"/>
      <c r="Q5" s="152"/>
      <c r="R5" s="152"/>
      <c r="S5" s="152"/>
      <c r="T5" s="152"/>
      <c r="U5" s="152"/>
      <c r="V5" s="152"/>
      <c r="W5" s="152"/>
      <c r="X5" s="152"/>
      <c r="Y5" s="152"/>
      <c r="Z5" s="152"/>
      <c r="AA5" s="152"/>
      <c r="AB5" s="152"/>
      <c r="AC5" s="152"/>
      <c r="AD5" s="152"/>
      <c r="AE5" s="152"/>
      <c r="AF5" s="152"/>
      <c r="AG5" s="152"/>
      <c r="AH5" s="152"/>
      <c r="AI5" s="152"/>
      <c r="AJ5" s="152"/>
      <c r="AK5" s="152"/>
      <c r="AL5" s="152"/>
      <c r="AM5" s="152"/>
      <c r="AN5" s="152"/>
      <c r="AO5" s="152"/>
      <c r="AP5" s="152"/>
      <c r="AQ5" s="152"/>
    </row>
    <row r="6" spans="1:43">
      <c r="A6" s="7">
        <v>1991</v>
      </c>
      <c r="B6" s="8"/>
      <c r="C6" s="152"/>
      <c r="D6" s="152"/>
      <c r="E6" s="152"/>
      <c r="F6" s="152"/>
      <c r="G6" s="152"/>
      <c r="H6" s="152"/>
      <c r="I6" s="152"/>
      <c r="J6" s="152"/>
      <c r="K6" s="152"/>
      <c r="L6" s="152"/>
      <c r="M6" s="152"/>
      <c r="N6" s="152"/>
      <c r="O6" s="152"/>
      <c r="P6" s="152"/>
      <c r="Q6" s="152"/>
      <c r="R6" s="152"/>
      <c r="S6" s="152"/>
      <c r="T6" s="152"/>
      <c r="U6" s="152"/>
      <c r="V6" s="152"/>
      <c r="W6" s="152"/>
      <c r="X6" s="152"/>
      <c r="Y6" s="152"/>
      <c r="Z6" s="152"/>
      <c r="AA6" s="152"/>
      <c r="AB6" s="152"/>
      <c r="AC6" s="152"/>
      <c r="AD6" s="152"/>
      <c r="AE6" s="152"/>
      <c r="AF6" s="152"/>
      <c r="AG6" s="152"/>
      <c r="AH6" s="152"/>
      <c r="AI6" s="152"/>
      <c r="AJ6" s="152"/>
      <c r="AK6" s="152"/>
      <c r="AL6" s="152"/>
      <c r="AM6" s="152"/>
      <c r="AN6" s="152"/>
      <c r="AO6" s="152"/>
      <c r="AP6" s="152"/>
      <c r="AQ6" s="152"/>
    </row>
    <row r="7" spans="1:43">
      <c r="A7" s="7">
        <v>1992</v>
      </c>
      <c r="B7" s="8"/>
      <c r="C7" s="152"/>
      <c r="D7" s="8"/>
      <c r="E7" s="152"/>
      <c r="F7" s="152"/>
      <c r="G7" s="152"/>
      <c r="H7" s="152"/>
      <c r="I7" s="152"/>
      <c r="J7" s="152"/>
      <c r="K7" s="152"/>
      <c r="L7" s="152"/>
      <c r="M7" s="152"/>
      <c r="N7" s="152"/>
      <c r="O7" s="152"/>
      <c r="P7" s="152"/>
      <c r="Q7" s="152"/>
      <c r="R7" s="152"/>
      <c r="S7" s="152"/>
      <c r="T7" s="152"/>
      <c r="U7" s="152"/>
      <c r="V7" s="152"/>
      <c r="W7" s="152"/>
      <c r="X7" s="152"/>
      <c r="Y7" s="152"/>
      <c r="Z7" s="152"/>
      <c r="AA7" s="152"/>
      <c r="AB7" s="152"/>
      <c r="AC7" s="152"/>
      <c r="AD7" s="152"/>
      <c r="AE7" s="152"/>
      <c r="AF7" s="152"/>
      <c r="AG7" s="152"/>
      <c r="AH7" s="152"/>
      <c r="AI7" s="152"/>
      <c r="AJ7" s="152"/>
      <c r="AK7" s="152"/>
      <c r="AL7" s="152"/>
      <c r="AM7" s="152"/>
      <c r="AN7" s="152"/>
      <c r="AO7" s="152"/>
      <c r="AP7" s="152"/>
      <c r="AQ7" s="152"/>
    </row>
    <row r="8" spans="1:43">
      <c r="A8" s="7">
        <v>1993</v>
      </c>
      <c r="B8" s="8"/>
      <c r="C8" s="152"/>
      <c r="D8" s="8"/>
      <c r="E8" s="8"/>
      <c r="F8" s="152"/>
      <c r="G8" s="152"/>
      <c r="H8" s="152"/>
      <c r="I8" s="152"/>
      <c r="J8" s="152"/>
      <c r="K8" s="152"/>
      <c r="L8" s="152"/>
      <c r="M8" s="152"/>
      <c r="N8" s="152"/>
      <c r="O8" s="152"/>
      <c r="P8" s="152"/>
      <c r="Q8" s="152"/>
      <c r="R8" s="152"/>
      <c r="S8" s="152"/>
      <c r="T8" s="152"/>
      <c r="U8" s="152"/>
      <c r="V8" s="152"/>
      <c r="W8" s="152"/>
      <c r="X8" s="152"/>
      <c r="Y8" s="152"/>
      <c r="Z8" s="152"/>
      <c r="AA8" s="152"/>
      <c r="AB8" s="152"/>
      <c r="AC8" s="152"/>
      <c r="AD8" s="152"/>
      <c r="AE8" s="152"/>
      <c r="AF8" s="152"/>
      <c r="AG8" s="152"/>
      <c r="AH8" s="152"/>
      <c r="AI8" s="152"/>
      <c r="AJ8" s="152"/>
      <c r="AK8" s="152"/>
      <c r="AL8" s="152"/>
      <c r="AM8" s="152"/>
      <c r="AN8" s="152"/>
      <c r="AO8" s="152"/>
      <c r="AP8" s="152"/>
      <c r="AQ8" s="152"/>
    </row>
    <row r="9" spans="1:43">
      <c r="A9" s="7">
        <v>1994</v>
      </c>
      <c r="B9" s="8"/>
      <c r="C9" s="8"/>
      <c r="D9" s="8"/>
      <c r="E9" s="8"/>
      <c r="F9" s="8"/>
      <c r="G9" s="152"/>
      <c r="H9" s="152"/>
      <c r="I9" s="152"/>
      <c r="J9" s="152"/>
      <c r="K9" s="152"/>
      <c r="L9" s="152"/>
      <c r="M9" s="152"/>
      <c r="N9" s="152"/>
      <c r="O9" s="152"/>
      <c r="P9" s="152"/>
      <c r="Q9" s="152"/>
      <c r="R9" s="152"/>
      <c r="S9" s="152"/>
      <c r="T9" s="152"/>
      <c r="U9" s="152"/>
      <c r="V9" s="152"/>
      <c r="W9" s="152"/>
      <c r="X9" s="152"/>
      <c r="Y9" s="152"/>
      <c r="Z9" s="152"/>
      <c r="AA9" s="152"/>
      <c r="AB9" s="152"/>
      <c r="AC9" s="152"/>
      <c r="AD9" s="152"/>
      <c r="AE9" s="152"/>
      <c r="AF9" s="152"/>
      <c r="AG9" s="152"/>
      <c r="AH9" s="152"/>
      <c r="AI9" s="152"/>
      <c r="AJ9" s="152"/>
      <c r="AK9" s="152"/>
      <c r="AL9" s="152"/>
      <c r="AM9" s="152"/>
      <c r="AN9" s="152"/>
      <c r="AO9" s="152"/>
      <c r="AP9" s="152"/>
      <c r="AQ9" s="152"/>
    </row>
    <row r="10" spans="1:43">
      <c r="A10" s="7">
        <v>1995</v>
      </c>
      <c r="B10" s="8"/>
      <c r="C10" s="8"/>
      <c r="D10" s="8"/>
      <c r="E10" s="8"/>
      <c r="F10" s="8"/>
      <c r="G10" s="8"/>
      <c r="H10" s="152"/>
      <c r="I10" s="152"/>
      <c r="J10" s="152"/>
      <c r="K10" s="152"/>
      <c r="L10" s="152"/>
      <c r="M10" s="152"/>
      <c r="N10" s="152"/>
      <c r="O10" s="152"/>
      <c r="P10" s="152"/>
      <c r="Q10" s="152"/>
      <c r="R10" s="152"/>
      <c r="S10" s="152"/>
      <c r="T10" s="152"/>
      <c r="U10" s="152"/>
      <c r="V10" s="152"/>
      <c r="W10" s="152"/>
      <c r="X10" s="152"/>
      <c r="Y10" s="152"/>
      <c r="Z10" s="152"/>
      <c r="AA10" s="152"/>
      <c r="AB10" s="152"/>
      <c r="AC10" s="152"/>
      <c r="AD10" s="152"/>
      <c r="AE10" s="152"/>
      <c r="AF10" s="152"/>
      <c r="AG10" s="152"/>
      <c r="AH10" s="152"/>
      <c r="AI10" s="152"/>
      <c r="AJ10" s="152"/>
      <c r="AK10" s="152"/>
      <c r="AL10" s="152"/>
      <c r="AM10" s="152"/>
      <c r="AN10" s="152"/>
      <c r="AO10" s="152"/>
      <c r="AP10" s="152"/>
      <c r="AQ10" s="152"/>
    </row>
    <row r="11" spans="1:43">
      <c r="A11" s="7">
        <v>1996</v>
      </c>
      <c r="B11" s="8"/>
      <c r="C11" s="8"/>
      <c r="D11" s="8"/>
      <c r="E11" s="8"/>
      <c r="F11" s="8"/>
      <c r="G11" s="8"/>
      <c r="H11" s="8"/>
      <c r="I11" s="152"/>
      <c r="J11" s="152"/>
      <c r="K11" s="152"/>
      <c r="L11" s="152"/>
      <c r="M11" s="152"/>
      <c r="N11" s="152"/>
      <c r="O11" s="152"/>
      <c r="P11" s="152"/>
      <c r="Q11" s="152"/>
      <c r="R11" s="152"/>
      <c r="S11" s="152"/>
      <c r="T11" s="152"/>
      <c r="U11" s="152"/>
      <c r="V11" s="152"/>
      <c r="W11" s="152"/>
      <c r="X11" s="152"/>
      <c r="Y11" s="152"/>
      <c r="Z11" s="152"/>
      <c r="AA11" s="152"/>
      <c r="AB11" s="152"/>
      <c r="AC11" s="152"/>
      <c r="AD11" s="152"/>
      <c r="AE11" s="152"/>
      <c r="AF11" s="152"/>
      <c r="AG11" s="152"/>
      <c r="AH11" s="152"/>
      <c r="AI11" s="152"/>
      <c r="AJ11" s="152"/>
      <c r="AK11" s="152"/>
      <c r="AL11" s="152"/>
      <c r="AM11" s="152"/>
      <c r="AN11" s="152"/>
      <c r="AO11" s="152"/>
      <c r="AP11" s="152"/>
      <c r="AQ11" s="152"/>
    </row>
    <row r="12" spans="1:43">
      <c r="A12" s="7">
        <v>1997</v>
      </c>
      <c r="B12" s="8"/>
      <c r="C12" s="8"/>
      <c r="D12" s="8"/>
      <c r="E12" s="8"/>
      <c r="F12" s="8"/>
      <c r="G12" s="8"/>
      <c r="H12" s="8"/>
      <c r="I12" s="8"/>
      <c r="J12" s="152"/>
      <c r="K12" s="152"/>
      <c r="L12" s="152"/>
      <c r="M12" s="152"/>
      <c r="N12" s="152"/>
      <c r="O12" s="152"/>
      <c r="P12" s="152"/>
      <c r="Q12" s="152"/>
      <c r="R12" s="152"/>
      <c r="S12" s="152"/>
      <c r="T12" s="152"/>
      <c r="U12" s="152"/>
      <c r="V12" s="152"/>
      <c r="W12" s="152"/>
      <c r="X12" s="152"/>
      <c r="Y12" s="152"/>
      <c r="Z12" s="152"/>
      <c r="AA12" s="152"/>
      <c r="AB12" s="152"/>
      <c r="AC12" s="152"/>
      <c r="AD12" s="152"/>
      <c r="AE12" s="152"/>
      <c r="AF12" s="152"/>
      <c r="AG12" s="152"/>
      <c r="AH12" s="152"/>
      <c r="AI12" s="152"/>
      <c r="AJ12" s="152"/>
      <c r="AK12" s="152"/>
      <c r="AL12" s="152"/>
      <c r="AM12" s="152"/>
      <c r="AN12" s="152"/>
      <c r="AO12" s="152"/>
      <c r="AP12" s="152"/>
      <c r="AQ12" s="152"/>
    </row>
    <row r="13" spans="1:43">
      <c r="A13" s="7">
        <v>1998</v>
      </c>
      <c r="B13" s="8"/>
      <c r="C13" s="8"/>
      <c r="D13" s="8"/>
      <c r="E13" s="8"/>
      <c r="F13" s="8"/>
      <c r="G13" s="8"/>
      <c r="H13" s="8"/>
      <c r="I13" s="8"/>
      <c r="J13" s="8"/>
      <c r="K13" s="152"/>
      <c r="L13" s="152"/>
      <c r="M13" s="152"/>
      <c r="N13" s="152"/>
      <c r="O13" s="152"/>
      <c r="P13" s="152"/>
      <c r="Q13" s="152"/>
      <c r="R13" s="152"/>
      <c r="S13" s="152"/>
      <c r="T13" s="152"/>
      <c r="U13" s="152"/>
      <c r="V13" s="152"/>
      <c r="W13" s="152"/>
      <c r="X13" s="152"/>
      <c r="Y13" s="152"/>
      <c r="Z13" s="152"/>
      <c r="AA13" s="152"/>
      <c r="AB13" s="152"/>
      <c r="AC13" s="152"/>
      <c r="AD13" s="152"/>
      <c r="AE13" s="152"/>
      <c r="AF13" s="152"/>
      <c r="AG13" s="152"/>
      <c r="AH13" s="152"/>
      <c r="AI13" s="152"/>
      <c r="AJ13" s="152"/>
      <c r="AK13" s="152"/>
      <c r="AL13" s="152"/>
      <c r="AM13" s="152"/>
      <c r="AN13" s="152"/>
      <c r="AO13" s="152"/>
      <c r="AP13" s="152"/>
      <c r="AQ13" s="152"/>
    </row>
    <row r="14" spans="1:43">
      <c r="A14" s="7">
        <v>1999</v>
      </c>
      <c r="B14" s="8"/>
      <c r="C14" s="8"/>
      <c r="D14" s="8"/>
      <c r="E14" s="8"/>
      <c r="F14" s="8"/>
      <c r="G14" s="8"/>
      <c r="H14" s="8"/>
      <c r="I14" s="8"/>
      <c r="J14" s="8"/>
      <c r="K14" s="8"/>
      <c r="L14" s="152"/>
      <c r="M14" s="152"/>
      <c r="N14" s="152"/>
      <c r="O14" s="152"/>
      <c r="P14" s="152"/>
      <c r="Q14" s="152"/>
      <c r="R14" s="152"/>
      <c r="S14" s="152"/>
      <c r="T14" s="152"/>
      <c r="U14" s="152"/>
      <c r="V14" s="152"/>
      <c r="W14" s="152"/>
      <c r="X14" s="152"/>
      <c r="Y14" s="152"/>
      <c r="Z14" s="152"/>
      <c r="AA14" s="152"/>
      <c r="AB14" s="152"/>
      <c r="AC14" s="152"/>
      <c r="AD14" s="152"/>
      <c r="AE14" s="152"/>
      <c r="AF14" s="152"/>
      <c r="AG14" s="152"/>
      <c r="AH14" s="152"/>
      <c r="AI14" s="152"/>
      <c r="AJ14" s="152"/>
      <c r="AK14" s="152"/>
      <c r="AL14" s="152"/>
      <c r="AM14" s="152"/>
      <c r="AN14" s="152"/>
      <c r="AO14" s="152"/>
      <c r="AP14" s="152"/>
      <c r="AQ14" s="152"/>
    </row>
    <row r="15" spans="1:43">
      <c r="A15" s="7">
        <v>2000</v>
      </c>
      <c r="B15" s="8"/>
      <c r="C15" s="8"/>
      <c r="D15" s="8"/>
      <c r="E15" s="8"/>
      <c r="F15" s="8"/>
      <c r="G15" s="8"/>
      <c r="H15" s="8"/>
      <c r="I15" s="8"/>
      <c r="J15" s="8"/>
      <c r="K15" s="8"/>
      <c r="L15" s="8"/>
      <c r="M15" s="152"/>
      <c r="N15" s="152"/>
      <c r="O15" s="152"/>
      <c r="P15" s="152"/>
      <c r="Q15" s="152"/>
      <c r="R15" s="152"/>
      <c r="S15" s="152"/>
      <c r="T15" s="152"/>
      <c r="U15" s="152"/>
      <c r="V15" s="152"/>
      <c r="W15" s="152"/>
      <c r="X15" s="152"/>
      <c r="Y15" s="152"/>
      <c r="Z15" s="152"/>
      <c r="AA15" s="152"/>
      <c r="AB15" s="152"/>
      <c r="AC15" s="152"/>
      <c r="AD15" s="152"/>
      <c r="AE15" s="152"/>
      <c r="AF15" s="152"/>
      <c r="AG15" s="152"/>
      <c r="AH15" s="152"/>
      <c r="AI15" s="152"/>
      <c r="AJ15" s="152"/>
      <c r="AK15" s="152"/>
      <c r="AL15" s="152"/>
      <c r="AM15" s="152"/>
      <c r="AN15" s="152"/>
      <c r="AO15" s="152"/>
      <c r="AP15" s="152"/>
      <c r="AQ15" s="152"/>
    </row>
    <row r="16" spans="1:43">
      <c r="A16" s="7">
        <v>2001</v>
      </c>
      <c r="B16" s="8"/>
      <c r="C16" s="8"/>
      <c r="D16" s="8"/>
      <c r="E16" s="8"/>
      <c r="F16" s="8"/>
      <c r="G16" s="8"/>
      <c r="H16" s="8"/>
      <c r="I16" s="8"/>
      <c r="J16" s="8"/>
      <c r="K16" s="8"/>
      <c r="L16" s="8"/>
      <c r="M16" s="8"/>
      <c r="N16" s="152"/>
      <c r="O16" s="152"/>
      <c r="P16" s="152"/>
      <c r="Q16" s="152"/>
      <c r="R16" s="152"/>
      <c r="S16" s="152"/>
      <c r="T16" s="152"/>
      <c r="U16" s="152"/>
      <c r="V16" s="152"/>
      <c r="W16" s="152"/>
      <c r="X16" s="152"/>
      <c r="Y16" s="152"/>
      <c r="Z16" s="152"/>
      <c r="AA16" s="152"/>
      <c r="AB16" s="152"/>
      <c r="AC16" s="152"/>
      <c r="AD16" s="152"/>
      <c r="AE16" s="152"/>
      <c r="AF16" s="152"/>
      <c r="AG16" s="152"/>
      <c r="AH16" s="152"/>
      <c r="AI16" s="152"/>
      <c r="AJ16" s="152"/>
      <c r="AK16" s="152"/>
      <c r="AL16" s="152"/>
      <c r="AM16" s="152"/>
      <c r="AN16" s="152"/>
      <c r="AO16" s="152"/>
      <c r="AP16" s="152"/>
      <c r="AQ16" s="152"/>
    </row>
    <row r="17" spans="1:43">
      <c r="A17" s="7">
        <v>2002</v>
      </c>
      <c r="B17" s="8"/>
      <c r="C17" s="8"/>
      <c r="D17" s="8"/>
      <c r="E17" s="8"/>
      <c r="F17" s="8"/>
      <c r="G17" s="8"/>
      <c r="H17" s="8"/>
      <c r="I17" s="8"/>
      <c r="J17" s="8"/>
      <c r="K17" s="8"/>
      <c r="L17" s="8"/>
      <c r="M17" s="8"/>
      <c r="N17" s="8"/>
      <c r="O17" s="152"/>
      <c r="P17" s="152"/>
      <c r="Q17" s="152"/>
      <c r="R17" s="152"/>
      <c r="S17" s="152"/>
      <c r="T17" s="152"/>
      <c r="U17" s="152"/>
      <c r="V17" s="152"/>
      <c r="W17" s="152"/>
      <c r="X17" s="152"/>
      <c r="Y17" s="152"/>
      <c r="Z17" s="152"/>
      <c r="AA17" s="152"/>
      <c r="AB17" s="152"/>
      <c r="AC17" s="152"/>
      <c r="AD17" s="152"/>
      <c r="AE17" s="152"/>
      <c r="AF17" s="152"/>
      <c r="AG17" s="152"/>
      <c r="AH17" s="152"/>
      <c r="AI17" s="152"/>
      <c r="AJ17" s="152"/>
      <c r="AK17" s="152"/>
      <c r="AL17" s="152"/>
      <c r="AM17" s="152"/>
      <c r="AN17" s="152"/>
      <c r="AO17" s="152"/>
      <c r="AP17" s="152"/>
      <c r="AQ17" s="152"/>
    </row>
    <row r="18" spans="1:43">
      <c r="A18" s="7">
        <v>2003</v>
      </c>
      <c r="B18" s="8"/>
      <c r="C18" s="8"/>
      <c r="D18" s="8"/>
      <c r="E18" s="8"/>
      <c r="F18" s="8"/>
      <c r="G18" s="8"/>
      <c r="H18" s="8"/>
      <c r="I18" s="8"/>
      <c r="J18" s="8"/>
      <c r="K18" s="8"/>
      <c r="L18" s="8"/>
      <c r="M18" s="8"/>
      <c r="N18" s="8"/>
      <c r="O18" s="8"/>
      <c r="P18" s="152"/>
      <c r="Q18" s="152"/>
      <c r="R18" s="152"/>
      <c r="S18" s="152"/>
      <c r="T18" s="152"/>
      <c r="U18" s="152"/>
      <c r="V18" s="152"/>
      <c r="W18" s="152"/>
      <c r="X18" s="152"/>
      <c r="Y18" s="152"/>
      <c r="Z18" s="152"/>
      <c r="AA18" s="152"/>
      <c r="AB18" s="152"/>
      <c r="AC18" s="152"/>
      <c r="AD18" s="152"/>
      <c r="AE18" s="152"/>
      <c r="AF18" s="152"/>
      <c r="AG18" s="152"/>
      <c r="AH18" s="152"/>
      <c r="AI18" s="152"/>
      <c r="AJ18" s="152"/>
      <c r="AK18" s="152"/>
      <c r="AL18" s="152"/>
      <c r="AM18" s="152"/>
      <c r="AN18" s="152"/>
      <c r="AO18" s="152"/>
      <c r="AP18" s="152"/>
      <c r="AQ18" s="152"/>
    </row>
    <row r="19" spans="1:43">
      <c r="A19" s="7">
        <v>2004</v>
      </c>
      <c r="B19" s="8"/>
      <c r="C19" s="8"/>
      <c r="D19" s="8"/>
      <c r="E19" s="8"/>
      <c r="F19" s="8"/>
      <c r="G19" s="8"/>
      <c r="H19" s="8"/>
      <c r="I19" s="8"/>
      <c r="J19" s="8"/>
      <c r="K19" s="8"/>
      <c r="L19" s="8"/>
      <c r="M19" s="8"/>
      <c r="N19" s="8"/>
      <c r="O19" s="8"/>
      <c r="P19" s="8"/>
      <c r="Q19" s="152"/>
      <c r="R19" s="152"/>
      <c r="S19" s="152"/>
      <c r="T19" s="152"/>
      <c r="U19" s="152"/>
      <c r="V19" s="152"/>
      <c r="W19" s="152"/>
      <c r="X19" s="152"/>
      <c r="Y19" s="152"/>
      <c r="Z19" s="152"/>
      <c r="AA19" s="152"/>
      <c r="AB19" s="152"/>
      <c r="AC19" s="152"/>
      <c r="AD19" s="152"/>
      <c r="AE19" s="152"/>
      <c r="AF19" s="152"/>
      <c r="AG19" s="152"/>
      <c r="AH19" s="152"/>
      <c r="AI19" s="152"/>
      <c r="AJ19" s="152"/>
      <c r="AK19" s="152"/>
      <c r="AL19" s="152"/>
      <c r="AM19" s="152"/>
      <c r="AN19" s="152"/>
      <c r="AO19" s="152"/>
      <c r="AP19" s="152"/>
      <c r="AQ19" s="152"/>
    </row>
    <row r="20" spans="1:43">
      <c r="A20" s="7">
        <v>2005</v>
      </c>
      <c r="B20" s="8"/>
      <c r="C20" s="8"/>
      <c r="D20" s="8"/>
      <c r="E20" s="8"/>
      <c r="F20" s="8"/>
      <c r="G20" s="8"/>
      <c r="H20" s="8"/>
      <c r="I20" s="8"/>
      <c r="J20" s="8"/>
      <c r="K20" s="8"/>
      <c r="L20" s="8"/>
      <c r="M20" s="8"/>
      <c r="N20" s="8"/>
      <c r="O20" s="8"/>
      <c r="P20" s="8"/>
      <c r="Q20" s="8"/>
      <c r="R20" s="152"/>
      <c r="S20" s="152"/>
      <c r="T20" s="152"/>
      <c r="U20" s="152"/>
      <c r="V20" s="152"/>
      <c r="W20" s="152"/>
      <c r="X20" s="152"/>
      <c r="Y20" s="152"/>
      <c r="Z20" s="152"/>
      <c r="AA20" s="152"/>
      <c r="AB20" s="152"/>
      <c r="AC20" s="152"/>
      <c r="AD20" s="152"/>
      <c r="AE20" s="152"/>
      <c r="AF20" s="152"/>
      <c r="AG20" s="152"/>
      <c r="AH20" s="152"/>
      <c r="AI20" s="152"/>
      <c r="AJ20" s="152"/>
      <c r="AK20" s="152"/>
      <c r="AL20" s="152"/>
      <c r="AM20" s="152"/>
      <c r="AN20" s="152"/>
      <c r="AO20" s="152"/>
      <c r="AP20" s="152"/>
      <c r="AQ20" s="152"/>
    </row>
    <row r="21" spans="1:43">
      <c r="A21" s="7">
        <v>2006</v>
      </c>
      <c r="B21" s="8"/>
      <c r="C21" s="8"/>
      <c r="D21" s="8"/>
      <c r="E21" s="8"/>
      <c r="F21" s="8"/>
      <c r="G21" s="8"/>
      <c r="H21" s="8"/>
      <c r="I21" s="8"/>
      <c r="J21" s="8"/>
      <c r="K21" s="8"/>
      <c r="L21" s="8"/>
      <c r="M21" s="8"/>
      <c r="N21" s="8"/>
      <c r="O21" s="8"/>
      <c r="P21" s="8"/>
      <c r="Q21" s="8"/>
      <c r="R21" s="8"/>
      <c r="S21" s="152"/>
      <c r="T21" s="152"/>
      <c r="U21" s="152"/>
      <c r="V21" s="152"/>
      <c r="W21" s="152"/>
      <c r="X21" s="152"/>
      <c r="Y21" s="152"/>
      <c r="Z21" s="152"/>
      <c r="AA21" s="152"/>
      <c r="AB21" s="152"/>
      <c r="AC21" s="152"/>
      <c r="AD21" s="152"/>
      <c r="AE21" s="152"/>
      <c r="AF21" s="152"/>
      <c r="AG21" s="152"/>
      <c r="AH21" s="152"/>
      <c r="AI21" s="152"/>
      <c r="AJ21" s="152"/>
      <c r="AK21" s="152"/>
      <c r="AL21" s="152"/>
      <c r="AM21" s="152"/>
      <c r="AN21" s="152"/>
      <c r="AO21" s="152"/>
      <c r="AP21" s="152"/>
      <c r="AQ21" s="152"/>
    </row>
    <row r="22" spans="1:43">
      <c r="A22" s="7">
        <v>2007</v>
      </c>
      <c r="B22" s="8"/>
      <c r="C22" s="8"/>
      <c r="D22" s="8"/>
      <c r="E22" s="8"/>
      <c r="F22" s="8"/>
      <c r="G22" s="8"/>
      <c r="H22" s="8"/>
      <c r="I22" s="8"/>
      <c r="J22" s="8"/>
      <c r="K22" s="8"/>
      <c r="L22" s="8"/>
      <c r="M22" s="8"/>
      <c r="N22" s="8"/>
      <c r="O22" s="8"/>
      <c r="P22" s="8"/>
      <c r="Q22" s="8"/>
      <c r="R22" s="8"/>
      <c r="S22" s="8"/>
      <c r="T22" s="152"/>
      <c r="U22" s="152"/>
      <c r="V22" s="152"/>
      <c r="W22" s="152"/>
      <c r="X22" s="152"/>
      <c r="Y22" s="152"/>
      <c r="Z22" s="152"/>
      <c r="AA22" s="152"/>
      <c r="AB22" s="152"/>
      <c r="AC22" s="152"/>
      <c r="AD22" s="152"/>
      <c r="AE22" s="152"/>
      <c r="AF22" s="152"/>
      <c r="AG22" s="152"/>
      <c r="AH22" s="152"/>
      <c r="AI22" s="152"/>
      <c r="AJ22" s="152"/>
      <c r="AK22" s="152"/>
      <c r="AL22" s="152"/>
      <c r="AM22" s="152"/>
      <c r="AN22" s="152"/>
      <c r="AO22" s="152"/>
      <c r="AP22" s="152"/>
      <c r="AQ22" s="152"/>
    </row>
    <row r="23" spans="1:43">
      <c r="A23" s="7">
        <v>2008</v>
      </c>
      <c r="B23" s="8"/>
      <c r="C23" s="8"/>
      <c r="D23" s="8"/>
      <c r="E23" s="8"/>
      <c r="F23" s="8"/>
      <c r="G23" s="8"/>
      <c r="H23" s="8"/>
      <c r="I23" s="8"/>
      <c r="J23" s="8"/>
      <c r="K23" s="8"/>
      <c r="L23" s="8"/>
      <c r="M23" s="8"/>
      <c r="N23" s="8"/>
      <c r="O23" s="8"/>
      <c r="P23" s="8"/>
      <c r="Q23" s="8"/>
      <c r="R23" s="8"/>
      <c r="S23" s="8"/>
      <c r="T23" s="8"/>
      <c r="U23" s="152"/>
      <c r="V23" s="152"/>
      <c r="W23" s="152"/>
      <c r="X23" s="152"/>
      <c r="Y23" s="152"/>
      <c r="Z23" s="152"/>
      <c r="AA23" s="152"/>
      <c r="AB23" s="152"/>
      <c r="AC23" s="152"/>
      <c r="AD23" s="152"/>
      <c r="AE23" s="152"/>
      <c r="AF23" s="152"/>
      <c r="AG23" s="152"/>
      <c r="AH23" s="152"/>
      <c r="AI23" s="152"/>
      <c r="AJ23" s="152"/>
      <c r="AK23" s="152"/>
      <c r="AL23" s="152"/>
      <c r="AM23" s="152"/>
      <c r="AN23" s="152"/>
      <c r="AO23" s="152"/>
      <c r="AP23" s="152"/>
      <c r="AQ23" s="152"/>
    </row>
    <row r="24" spans="1:43">
      <c r="A24" s="7">
        <v>2009</v>
      </c>
      <c r="B24" s="8"/>
      <c r="C24" s="8"/>
      <c r="D24" s="8"/>
      <c r="E24" s="8"/>
      <c r="F24" s="8"/>
      <c r="G24" s="8"/>
      <c r="H24" s="8"/>
      <c r="I24" s="8"/>
      <c r="J24" s="8"/>
      <c r="K24" s="8"/>
      <c r="L24" s="8"/>
      <c r="M24" s="8"/>
      <c r="N24" s="8"/>
      <c r="O24" s="8"/>
      <c r="P24" s="8"/>
      <c r="Q24" s="8"/>
      <c r="R24" s="8"/>
      <c r="S24" s="8"/>
      <c r="T24" s="8"/>
      <c r="U24" s="8"/>
      <c r="V24" s="152"/>
      <c r="W24" s="152"/>
      <c r="X24" s="152"/>
      <c r="Y24" s="152"/>
      <c r="Z24" s="152"/>
      <c r="AA24" s="152"/>
      <c r="AB24" s="152"/>
      <c r="AC24" s="152"/>
      <c r="AD24" s="152"/>
      <c r="AE24" s="152"/>
      <c r="AF24" s="152"/>
      <c r="AG24" s="152"/>
      <c r="AH24" s="152"/>
      <c r="AI24" s="152"/>
      <c r="AJ24" s="152"/>
      <c r="AK24" s="152"/>
      <c r="AL24" s="152"/>
      <c r="AM24" s="152"/>
      <c r="AN24" s="152"/>
      <c r="AO24" s="152"/>
      <c r="AP24" s="152"/>
      <c r="AQ24" s="152"/>
    </row>
    <row r="25" spans="1:43">
      <c r="A25" s="7">
        <v>2010</v>
      </c>
      <c r="B25" s="8"/>
      <c r="C25" s="8"/>
      <c r="D25" s="8"/>
      <c r="E25" s="8"/>
      <c r="F25" s="8"/>
      <c r="G25" s="8"/>
      <c r="H25" s="8"/>
      <c r="I25" s="8"/>
      <c r="J25" s="8"/>
      <c r="K25" s="8"/>
      <c r="L25" s="8"/>
      <c r="M25" s="8"/>
      <c r="N25" s="8"/>
      <c r="O25" s="8"/>
      <c r="P25" s="8"/>
      <c r="Q25" s="8"/>
      <c r="R25" s="8"/>
      <c r="S25" s="8"/>
      <c r="T25" s="8"/>
      <c r="U25" s="8"/>
      <c r="V25" s="8"/>
      <c r="W25" s="152"/>
      <c r="X25" s="152"/>
      <c r="Y25" s="152"/>
      <c r="Z25" s="152"/>
      <c r="AA25" s="152"/>
      <c r="AB25" s="152"/>
      <c r="AC25" s="152"/>
      <c r="AD25" s="152"/>
      <c r="AE25" s="152"/>
      <c r="AF25" s="152"/>
      <c r="AG25" s="152"/>
      <c r="AH25" s="152"/>
      <c r="AI25" s="152"/>
      <c r="AJ25" s="152"/>
      <c r="AK25" s="152"/>
      <c r="AL25" s="152"/>
      <c r="AM25" s="152"/>
      <c r="AN25" s="152"/>
      <c r="AO25" s="152"/>
      <c r="AP25" s="152"/>
      <c r="AQ25" s="152"/>
    </row>
    <row r="26" spans="1:43">
      <c r="A26" s="7">
        <v>2011</v>
      </c>
      <c r="B26" s="8"/>
      <c r="C26" s="8"/>
      <c r="D26" s="8"/>
      <c r="E26" s="8"/>
      <c r="F26" s="8"/>
      <c r="G26" s="8"/>
      <c r="H26" s="8"/>
      <c r="I26" s="8"/>
      <c r="J26" s="8"/>
      <c r="K26" s="8"/>
      <c r="L26" s="8"/>
      <c r="M26" s="8"/>
      <c r="N26" s="8"/>
      <c r="O26" s="8"/>
      <c r="P26" s="8"/>
      <c r="Q26" s="8"/>
      <c r="R26" s="8"/>
      <c r="S26" s="8"/>
      <c r="T26" s="8"/>
      <c r="U26" s="8"/>
      <c r="V26" s="8"/>
      <c r="W26" s="153"/>
      <c r="X26" s="152"/>
      <c r="Y26" s="152"/>
      <c r="Z26" s="152"/>
      <c r="AA26" s="152"/>
      <c r="AB26" s="152"/>
      <c r="AC26" s="152"/>
      <c r="AD26" s="152"/>
      <c r="AE26" s="152"/>
      <c r="AF26" s="152"/>
      <c r="AG26" s="152"/>
      <c r="AH26" s="152"/>
      <c r="AI26" s="152"/>
      <c r="AJ26" s="152"/>
      <c r="AK26" s="152"/>
      <c r="AL26" s="152"/>
      <c r="AM26" s="152"/>
      <c r="AN26" s="152"/>
      <c r="AO26" s="152"/>
      <c r="AP26" s="152"/>
      <c r="AQ26" s="152"/>
    </row>
    <row r="27" spans="1:43">
      <c r="A27" s="7">
        <v>2012</v>
      </c>
      <c r="B27" s="8"/>
      <c r="C27" s="8"/>
      <c r="D27" s="8"/>
      <c r="E27" s="8"/>
      <c r="F27" s="8"/>
      <c r="G27" s="8"/>
      <c r="H27" s="8"/>
      <c r="I27" s="8"/>
      <c r="J27" s="8"/>
      <c r="K27" s="8"/>
      <c r="L27" s="8"/>
      <c r="M27" s="8"/>
      <c r="N27" s="8"/>
      <c r="O27" s="8"/>
      <c r="P27" s="8"/>
      <c r="Q27" s="8"/>
      <c r="R27" s="8"/>
      <c r="S27" s="8"/>
      <c r="T27" s="8"/>
      <c r="U27" s="8"/>
      <c r="V27" s="8"/>
      <c r="W27" s="153"/>
      <c r="X27" s="153"/>
      <c r="Y27" s="152"/>
      <c r="Z27" s="152"/>
      <c r="AA27" s="152"/>
      <c r="AB27" s="152"/>
      <c r="AC27" s="152"/>
      <c r="AD27" s="152"/>
      <c r="AE27" s="152"/>
      <c r="AF27" s="152"/>
      <c r="AG27" s="152"/>
      <c r="AH27" s="152"/>
      <c r="AI27" s="152"/>
      <c r="AJ27" s="152"/>
      <c r="AK27" s="152"/>
      <c r="AL27" s="152"/>
      <c r="AM27" s="152"/>
      <c r="AN27" s="152"/>
      <c r="AO27" s="152"/>
      <c r="AP27" s="152"/>
      <c r="AQ27" s="152"/>
    </row>
    <row r="28" spans="1:43">
      <c r="A28" s="7">
        <v>2013</v>
      </c>
      <c r="B28" s="8"/>
      <c r="C28" s="8"/>
      <c r="D28" s="8"/>
      <c r="E28" s="8"/>
      <c r="F28" s="8"/>
      <c r="G28" s="8"/>
      <c r="H28" s="8"/>
      <c r="I28" s="8"/>
      <c r="J28" s="8"/>
      <c r="K28" s="8"/>
      <c r="L28" s="8"/>
      <c r="M28" s="8"/>
      <c r="N28" s="8"/>
      <c r="O28" s="8"/>
      <c r="P28" s="8"/>
      <c r="Q28" s="8"/>
      <c r="R28" s="8"/>
      <c r="S28" s="8"/>
      <c r="T28" s="8"/>
      <c r="U28" s="8"/>
      <c r="V28" s="8"/>
      <c r="W28" s="153"/>
      <c r="X28" s="153"/>
      <c r="Y28" s="153"/>
      <c r="Z28" s="152"/>
      <c r="AA28" s="152"/>
      <c r="AB28" s="152"/>
      <c r="AC28" s="152"/>
      <c r="AD28" s="152"/>
      <c r="AE28" s="152"/>
      <c r="AF28" s="152"/>
      <c r="AG28" s="152"/>
      <c r="AH28" s="152"/>
      <c r="AI28" s="152"/>
      <c r="AJ28" s="152"/>
      <c r="AK28" s="152"/>
      <c r="AL28" s="152"/>
      <c r="AM28" s="152"/>
      <c r="AN28" s="152"/>
      <c r="AO28" s="152"/>
      <c r="AP28" s="152"/>
      <c r="AQ28" s="152"/>
    </row>
    <row r="29" spans="1:43">
      <c r="A29" s="7">
        <v>2014</v>
      </c>
      <c r="B29" s="8"/>
      <c r="C29" s="8"/>
      <c r="D29" s="8"/>
      <c r="E29" s="8"/>
      <c r="F29" s="8"/>
      <c r="G29" s="8"/>
      <c r="H29" s="8"/>
      <c r="I29" s="8"/>
      <c r="J29" s="8"/>
      <c r="K29" s="8"/>
      <c r="L29" s="8"/>
      <c r="M29" s="8"/>
      <c r="N29" s="8"/>
      <c r="O29" s="8"/>
      <c r="P29" s="8"/>
      <c r="Q29" s="8"/>
      <c r="R29" s="8"/>
      <c r="S29" s="8"/>
      <c r="T29" s="8"/>
      <c r="U29" s="8"/>
      <c r="V29" s="8"/>
      <c r="W29" s="153"/>
      <c r="X29" s="153"/>
      <c r="Y29" s="153"/>
      <c r="Z29" s="153"/>
      <c r="AA29" s="152"/>
      <c r="AB29" s="152"/>
      <c r="AC29" s="152"/>
      <c r="AD29" s="152"/>
      <c r="AE29" s="152"/>
      <c r="AF29" s="152"/>
      <c r="AG29" s="152"/>
      <c r="AH29" s="152"/>
      <c r="AI29" s="152"/>
      <c r="AJ29" s="152"/>
      <c r="AK29" s="152"/>
      <c r="AL29" s="152"/>
      <c r="AM29" s="152"/>
      <c r="AN29" s="152"/>
      <c r="AO29" s="152"/>
      <c r="AP29" s="152"/>
      <c r="AQ29" s="152"/>
    </row>
    <row r="30" spans="1:43">
      <c r="A30" s="7">
        <v>2015</v>
      </c>
      <c r="B30" s="8"/>
      <c r="C30" s="8"/>
      <c r="D30" s="8"/>
      <c r="E30" s="8"/>
      <c r="F30" s="8"/>
      <c r="G30" s="8"/>
      <c r="H30" s="8"/>
      <c r="I30" s="8"/>
      <c r="J30" s="8"/>
      <c r="K30" s="8"/>
      <c r="L30" s="8"/>
      <c r="M30" s="8"/>
      <c r="N30" s="8"/>
      <c r="O30" s="8"/>
      <c r="P30" s="8"/>
      <c r="Q30" s="8"/>
      <c r="R30" s="8"/>
      <c r="S30" s="8"/>
      <c r="T30" s="8"/>
      <c r="U30" s="8"/>
      <c r="V30" s="8"/>
      <c r="W30" s="153"/>
      <c r="X30" s="153"/>
      <c r="Y30" s="153"/>
      <c r="Z30" s="153"/>
      <c r="AA30" s="153"/>
      <c r="AB30" s="152"/>
      <c r="AC30" s="152"/>
      <c r="AD30" s="152"/>
      <c r="AE30" s="152"/>
      <c r="AF30" s="152"/>
      <c r="AG30" s="152"/>
      <c r="AH30" s="152"/>
      <c r="AI30" s="152"/>
      <c r="AJ30" s="152"/>
      <c r="AK30" s="152"/>
      <c r="AL30" s="152"/>
      <c r="AM30" s="152"/>
      <c r="AN30" s="152"/>
      <c r="AO30" s="152"/>
      <c r="AP30" s="152"/>
      <c r="AQ30" s="152"/>
    </row>
    <row r="31" spans="1:43">
      <c r="A31" s="7">
        <v>2016</v>
      </c>
      <c r="B31" s="8"/>
      <c r="C31" s="8"/>
      <c r="D31" s="8"/>
      <c r="E31" s="8"/>
      <c r="F31" s="8"/>
      <c r="G31" s="8"/>
      <c r="H31" s="8"/>
      <c r="I31" s="8"/>
      <c r="J31" s="8"/>
      <c r="K31" s="8"/>
      <c r="L31" s="8"/>
      <c r="M31" s="8"/>
      <c r="N31" s="8"/>
      <c r="O31" s="8"/>
      <c r="P31" s="8"/>
      <c r="Q31" s="8"/>
      <c r="R31" s="8"/>
      <c r="S31" s="8"/>
      <c r="T31" s="8"/>
      <c r="U31" s="8"/>
      <c r="V31" s="8"/>
      <c r="W31" s="153"/>
      <c r="X31" s="153"/>
      <c r="Y31" s="153"/>
      <c r="Z31" s="153"/>
      <c r="AA31" s="153"/>
      <c r="AB31" s="153"/>
      <c r="AC31" s="152"/>
      <c r="AD31" s="152"/>
      <c r="AE31" s="152"/>
      <c r="AF31" s="152"/>
      <c r="AG31" s="152"/>
      <c r="AH31" s="152"/>
      <c r="AI31" s="152"/>
      <c r="AJ31" s="152"/>
      <c r="AK31" s="152"/>
      <c r="AL31" s="152"/>
      <c r="AM31" s="152"/>
      <c r="AN31" s="152"/>
      <c r="AO31" s="152"/>
      <c r="AP31" s="152"/>
      <c r="AQ31" s="152"/>
    </row>
    <row r="32" spans="1:43">
      <c r="A32" s="7">
        <v>2017</v>
      </c>
      <c r="B32" s="8"/>
      <c r="C32" s="8"/>
      <c r="D32" s="8"/>
      <c r="E32" s="8"/>
      <c r="F32" s="8"/>
      <c r="G32" s="8"/>
      <c r="H32" s="8"/>
      <c r="I32" s="8"/>
      <c r="J32" s="8"/>
      <c r="K32" s="8"/>
      <c r="L32" s="8"/>
      <c r="M32" s="8"/>
      <c r="N32" s="8"/>
      <c r="O32" s="8"/>
      <c r="P32" s="8"/>
      <c r="Q32" s="8"/>
      <c r="R32" s="8"/>
      <c r="S32" s="8"/>
      <c r="T32" s="8"/>
      <c r="U32" s="8"/>
      <c r="V32" s="8"/>
      <c r="W32" s="153"/>
      <c r="X32" s="153"/>
      <c r="Y32" s="153"/>
      <c r="Z32" s="153"/>
      <c r="AA32" s="153"/>
      <c r="AB32" s="153"/>
      <c r="AC32" s="153"/>
      <c r="AD32" s="152"/>
      <c r="AE32" s="152"/>
      <c r="AF32" s="152"/>
      <c r="AG32" s="152"/>
      <c r="AH32" s="152"/>
      <c r="AI32" s="152"/>
      <c r="AJ32" s="152"/>
      <c r="AK32" s="152"/>
      <c r="AL32" s="152"/>
      <c r="AM32" s="152"/>
      <c r="AN32" s="152"/>
      <c r="AO32" s="152"/>
      <c r="AP32" s="152"/>
      <c r="AQ32" s="152"/>
    </row>
    <row r="33" spans="1:43">
      <c r="A33" s="7">
        <v>2018</v>
      </c>
      <c r="B33" s="8"/>
      <c r="C33" s="8"/>
      <c r="D33" s="8"/>
      <c r="E33" s="8"/>
      <c r="F33" s="8"/>
      <c r="G33" s="8"/>
      <c r="H33" s="8"/>
      <c r="I33" s="8"/>
      <c r="J33" s="8"/>
      <c r="K33" s="8"/>
      <c r="L33" s="8"/>
      <c r="M33" s="8"/>
      <c r="N33" s="8"/>
      <c r="O33" s="8"/>
      <c r="P33" s="8"/>
      <c r="Q33" s="8"/>
      <c r="R33" s="8"/>
      <c r="S33" s="8"/>
      <c r="T33" s="8"/>
      <c r="U33" s="8"/>
      <c r="V33" s="8"/>
      <c r="W33" s="153"/>
      <c r="X33" s="153"/>
      <c r="Y33" s="153"/>
      <c r="Z33" s="153"/>
      <c r="AA33" s="153"/>
      <c r="AB33" s="153"/>
      <c r="AC33" s="153"/>
      <c r="AD33" s="153"/>
      <c r="AE33" s="152"/>
      <c r="AF33" s="152"/>
      <c r="AG33" s="152"/>
      <c r="AH33" s="152"/>
      <c r="AI33" s="152"/>
      <c r="AJ33" s="152"/>
      <c r="AK33" s="152"/>
      <c r="AL33" s="152"/>
      <c r="AM33" s="152"/>
      <c r="AN33" s="152"/>
      <c r="AO33" s="152"/>
      <c r="AP33" s="152"/>
      <c r="AQ33" s="152"/>
    </row>
    <row r="34" spans="1:43">
      <c r="A34" s="7">
        <v>2019</v>
      </c>
      <c r="B34" s="8"/>
      <c r="C34" s="8"/>
      <c r="D34" s="8"/>
      <c r="E34" s="8"/>
      <c r="F34" s="8"/>
      <c r="G34" s="8"/>
      <c r="H34" s="8"/>
      <c r="I34" s="8"/>
      <c r="J34" s="8"/>
      <c r="K34" s="8"/>
      <c r="L34" s="8"/>
      <c r="M34" s="8"/>
      <c r="N34" s="8"/>
      <c r="O34" s="8"/>
      <c r="P34" s="8"/>
      <c r="Q34" s="8"/>
      <c r="R34" s="8"/>
      <c r="S34" s="8"/>
      <c r="T34" s="8"/>
      <c r="U34" s="8"/>
      <c r="V34" s="8"/>
      <c r="W34" s="153"/>
      <c r="X34" s="153"/>
      <c r="Y34" s="153"/>
      <c r="Z34" s="153"/>
      <c r="AA34" s="153"/>
      <c r="AB34" s="153"/>
      <c r="AC34" s="153"/>
      <c r="AD34" s="153"/>
      <c r="AE34" s="153"/>
      <c r="AF34" s="152"/>
      <c r="AG34" s="152"/>
      <c r="AH34" s="152"/>
      <c r="AI34" s="152"/>
      <c r="AJ34" s="152"/>
      <c r="AK34" s="152"/>
      <c r="AL34" s="152"/>
      <c r="AM34" s="152"/>
      <c r="AN34" s="152"/>
      <c r="AO34" s="152"/>
      <c r="AP34" s="152"/>
      <c r="AQ34" s="152"/>
    </row>
    <row r="35" spans="1:43">
      <c r="A35" s="7">
        <v>2020</v>
      </c>
      <c r="B35" s="8"/>
      <c r="C35" s="8"/>
      <c r="D35" s="8"/>
      <c r="E35" s="8"/>
      <c r="F35" s="8"/>
      <c r="G35" s="8"/>
      <c r="H35" s="8"/>
      <c r="I35" s="8"/>
      <c r="J35" s="8"/>
      <c r="K35" s="8"/>
      <c r="L35" s="8"/>
      <c r="M35" s="8"/>
      <c r="N35" s="8"/>
      <c r="O35" s="8"/>
      <c r="P35" s="8"/>
      <c r="Q35" s="8"/>
      <c r="R35" s="8"/>
      <c r="S35" s="8"/>
      <c r="T35" s="8"/>
      <c r="U35" s="8"/>
      <c r="V35" s="8"/>
      <c r="W35" s="153"/>
      <c r="X35" s="153"/>
      <c r="Y35" s="153"/>
      <c r="Z35" s="153"/>
      <c r="AA35" s="153"/>
      <c r="AB35" s="153"/>
      <c r="AC35" s="153"/>
      <c r="AD35" s="153"/>
      <c r="AE35" s="153"/>
      <c r="AF35" s="153"/>
      <c r="AG35" s="152"/>
      <c r="AH35" s="152"/>
      <c r="AI35" s="152"/>
      <c r="AJ35" s="152"/>
      <c r="AK35" s="152"/>
      <c r="AL35" s="152"/>
      <c r="AM35" s="152"/>
      <c r="AN35" s="152"/>
      <c r="AO35" s="152"/>
      <c r="AP35" s="152"/>
      <c r="AQ35" s="152"/>
    </row>
    <row r="36" spans="1:43">
      <c r="A36" s="7">
        <v>2021</v>
      </c>
      <c r="B36" s="8"/>
      <c r="C36" s="8"/>
      <c r="D36" s="8"/>
      <c r="E36" s="8"/>
      <c r="F36" s="8"/>
      <c r="G36" s="8"/>
      <c r="H36" s="8"/>
      <c r="I36" s="8"/>
      <c r="J36" s="8"/>
      <c r="K36" s="8"/>
      <c r="L36" s="8"/>
      <c r="M36" s="8"/>
      <c r="N36" s="8"/>
      <c r="O36" s="8"/>
      <c r="P36" s="8"/>
      <c r="Q36" s="8"/>
      <c r="R36" s="8"/>
      <c r="S36" s="8"/>
      <c r="T36" s="8"/>
      <c r="U36" s="8"/>
      <c r="V36" s="8"/>
      <c r="W36" s="153"/>
      <c r="X36" s="153"/>
      <c r="Y36" s="153"/>
      <c r="Z36" s="153"/>
      <c r="AA36" s="153"/>
      <c r="AB36" s="153"/>
      <c r="AC36" s="153"/>
      <c r="AD36" s="153"/>
      <c r="AE36" s="153"/>
      <c r="AF36" s="153"/>
      <c r="AG36" s="153"/>
      <c r="AH36" s="152"/>
      <c r="AI36" s="152"/>
      <c r="AJ36" s="152"/>
      <c r="AK36" s="152"/>
      <c r="AL36" s="152"/>
      <c r="AM36" s="152"/>
      <c r="AN36" s="152"/>
      <c r="AO36" s="152"/>
      <c r="AP36" s="152"/>
      <c r="AQ36" s="152"/>
    </row>
    <row r="37" spans="1:43">
      <c r="A37" s="7">
        <v>2022</v>
      </c>
      <c r="B37" s="8"/>
      <c r="C37" s="8"/>
      <c r="D37" s="8"/>
      <c r="E37" s="8"/>
      <c r="F37" s="8"/>
      <c r="G37" s="8"/>
      <c r="H37" s="8"/>
      <c r="I37" s="8"/>
      <c r="J37" s="8"/>
      <c r="K37" s="8"/>
      <c r="L37" s="8"/>
      <c r="M37" s="8"/>
      <c r="N37" s="8"/>
      <c r="O37" s="8"/>
      <c r="P37" s="8"/>
      <c r="Q37" s="8"/>
      <c r="R37" s="8"/>
      <c r="S37" s="8"/>
      <c r="T37" s="8"/>
      <c r="U37" s="8"/>
      <c r="V37" s="8"/>
      <c r="W37" s="153"/>
      <c r="X37" s="153"/>
      <c r="Y37" s="153"/>
      <c r="Z37" s="153"/>
      <c r="AA37" s="153"/>
      <c r="AB37" s="153"/>
      <c r="AC37" s="153"/>
      <c r="AD37" s="153"/>
      <c r="AE37" s="153"/>
      <c r="AF37" s="153"/>
      <c r="AG37" s="153"/>
      <c r="AH37" s="153"/>
      <c r="AI37" s="152"/>
      <c r="AJ37" s="153"/>
      <c r="AK37" s="153"/>
      <c r="AL37" s="153"/>
      <c r="AM37" s="153"/>
      <c r="AN37" s="153"/>
      <c r="AO37" s="153"/>
      <c r="AP37" s="153"/>
      <c r="AQ37" s="153"/>
    </row>
    <row r="38" spans="1:43">
      <c r="A38" s="7">
        <v>2023</v>
      </c>
      <c r="B38" s="8"/>
      <c r="C38" s="8"/>
      <c r="D38" s="8"/>
      <c r="E38" s="8"/>
      <c r="F38" s="8"/>
      <c r="G38" s="8"/>
      <c r="H38" s="8"/>
      <c r="I38" s="8"/>
      <c r="J38" s="8"/>
      <c r="K38" s="8"/>
      <c r="L38" s="8"/>
      <c r="M38" s="8"/>
      <c r="N38" s="8"/>
      <c r="O38" s="8"/>
      <c r="P38" s="8"/>
      <c r="Q38" s="8"/>
      <c r="R38" s="8"/>
      <c r="S38" s="8"/>
      <c r="T38" s="8"/>
      <c r="U38" s="8"/>
      <c r="V38" s="8"/>
      <c r="W38" s="153"/>
      <c r="X38" s="153"/>
      <c r="Y38" s="153"/>
      <c r="Z38" s="153"/>
      <c r="AA38" s="153"/>
      <c r="AB38" s="153"/>
      <c r="AC38" s="153"/>
      <c r="AD38" s="153"/>
      <c r="AE38" s="153"/>
      <c r="AF38" s="153"/>
      <c r="AG38" s="153"/>
      <c r="AH38" s="153"/>
      <c r="AI38" s="153"/>
      <c r="AJ38" s="152"/>
      <c r="AK38" s="153"/>
      <c r="AL38" s="153"/>
      <c r="AM38" s="153"/>
      <c r="AN38" s="153"/>
      <c r="AO38" s="153"/>
      <c r="AP38" s="153"/>
      <c r="AQ38" s="153"/>
    </row>
    <row r="39" spans="1:43">
      <c r="A39" s="7">
        <v>2024</v>
      </c>
      <c r="B39" s="8"/>
      <c r="C39" s="8"/>
      <c r="D39" s="8"/>
      <c r="E39" s="8"/>
      <c r="F39" s="8"/>
      <c r="G39" s="8"/>
      <c r="H39" s="8"/>
      <c r="I39" s="8"/>
      <c r="J39" s="8"/>
      <c r="K39" s="8"/>
      <c r="L39" s="8"/>
      <c r="M39" s="8"/>
      <c r="N39" s="8"/>
      <c r="O39" s="8"/>
      <c r="P39" s="8"/>
      <c r="Q39" s="8"/>
      <c r="R39" s="8"/>
      <c r="S39" s="8"/>
      <c r="T39" s="8"/>
      <c r="U39" s="8"/>
      <c r="V39" s="8"/>
      <c r="W39" s="153"/>
      <c r="X39" s="153"/>
      <c r="Y39" s="153"/>
      <c r="Z39" s="153"/>
      <c r="AA39" s="153"/>
      <c r="AB39" s="153"/>
      <c r="AC39" s="153"/>
      <c r="AD39" s="153"/>
      <c r="AE39" s="153"/>
      <c r="AF39" s="153"/>
      <c r="AG39" s="153"/>
      <c r="AH39" s="153"/>
      <c r="AI39" s="153"/>
      <c r="AJ39" s="153"/>
      <c r="AK39" s="152"/>
      <c r="AL39" s="153"/>
      <c r="AM39" s="153"/>
      <c r="AN39" s="153"/>
      <c r="AO39" s="153"/>
      <c r="AP39" s="153"/>
      <c r="AQ39" s="153"/>
    </row>
    <row r="40" spans="1:43">
      <c r="A40" s="7">
        <v>2025</v>
      </c>
      <c r="B40" s="8"/>
      <c r="C40" s="8"/>
      <c r="D40" s="8"/>
      <c r="E40" s="8"/>
      <c r="F40" s="8"/>
      <c r="G40" s="8"/>
      <c r="H40" s="8"/>
      <c r="I40" s="8"/>
      <c r="J40" s="8"/>
      <c r="K40" s="8"/>
      <c r="L40" s="8"/>
      <c r="M40" s="8"/>
      <c r="N40" s="8"/>
      <c r="O40" s="8"/>
      <c r="P40" s="8"/>
      <c r="Q40" s="8"/>
      <c r="R40" s="8"/>
      <c r="S40" s="8"/>
      <c r="T40" s="8"/>
      <c r="U40" s="8"/>
      <c r="V40" s="8"/>
      <c r="W40" s="153"/>
      <c r="X40" s="153"/>
      <c r="Y40" s="153"/>
      <c r="Z40" s="153"/>
      <c r="AA40" s="153"/>
      <c r="AB40" s="153"/>
      <c r="AC40" s="153"/>
      <c r="AD40" s="153"/>
      <c r="AE40" s="153"/>
      <c r="AF40" s="153"/>
      <c r="AG40" s="153"/>
      <c r="AH40" s="153"/>
      <c r="AI40" s="153"/>
      <c r="AJ40" s="153"/>
      <c r="AK40" s="153"/>
      <c r="AL40" s="152"/>
      <c r="AM40" s="153"/>
      <c r="AN40" s="153"/>
      <c r="AO40" s="153"/>
      <c r="AP40" s="153"/>
      <c r="AQ40" s="153"/>
    </row>
    <row r="41" spans="1:43">
      <c r="A41" s="7">
        <v>2026</v>
      </c>
      <c r="B41" s="8"/>
      <c r="C41" s="8"/>
      <c r="D41" s="8"/>
      <c r="E41" s="8"/>
      <c r="F41" s="8"/>
      <c r="G41" s="8"/>
      <c r="H41" s="8"/>
      <c r="I41" s="8"/>
      <c r="J41" s="8"/>
      <c r="K41" s="8"/>
      <c r="L41" s="8"/>
      <c r="M41" s="8"/>
      <c r="N41" s="8"/>
      <c r="O41" s="8"/>
      <c r="P41" s="8"/>
      <c r="Q41" s="8"/>
      <c r="R41" s="8"/>
      <c r="S41" s="8"/>
      <c r="T41" s="8"/>
      <c r="U41" s="8"/>
      <c r="V41" s="8"/>
      <c r="W41" s="153"/>
      <c r="X41" s="153"/>
      <c r="Y41" s="153"/>
      <c r="Z41" s="153"/>
      <c r="AA41" s="153"/>
      <c r="AB41" s="153"/>
      <c r="AC41" s="153"/>
      <c r="AD41" s="153"/>
      <c r="AE41" s="153"/>
      <c r="AF41" s="153"/>
      <c r="AG41" s="153"/>
      <c r="AH41" s="153"/>
      <c r="AI41" s="153"/>
      <c r="AJ41" s="153"/>
      <c r="AK41" s="153"/>
      <c r="AL41" s="153"/>
      <c r="AM41" s="152"/>
      <c r="AN41" s="153"/>
      <c r="AO41" s="153"/>
      <c r="AP41" s="153"/>
      <c r="AQ41" s="153"/>
    </row>
    <row r="42" spans="1:43">
      <c r="A42" s="7">
        <v>2027</v>
      </c>
      <c r="B42" s="8"/>
      <c r="C42" s="8"/>
      <c r="D42" s="8"/>
      <c r="E42" s="8"/>
      <c r="F42" s="8"/>
      <c r="G42" s="8"/>
      <c r="H42" s="8"/>
      <c r="I42" s="8"/>
      <c r="J42" s="8"/>
      <c r="K42" s="8"/>
      <c r="L42" s="8"/>
      <c r="M42" s="8"/>
      <c r="N42" s="8"/>
      <c r="O42" s="8"/>
      <c r="P42" s="8"/>
      <c r="Q42" s="8"/>
      <c r="R42" s="8"/>
      <c r="S42" s="8"/>
      <c r="T42" s="8"/>
      <c r="U42" s="8"/>
      <c r="V42" s="8"/>
      <c r="W42" s="153"/>
      <c r="X42" s="153"/>
      <c r="Y42" s="153"/>
      <c r="Z42" s="153"/>
      <c r="AA42" s="153"/>
      <c r="AB42" s="153"/>
      <c r="AC42" s="153"/>
      <c r="AD42" s="153"/>
      <c r="AE42" s="153"/>
      <c r="AF42" s="153"/>
      <c r="AG42" s="153"/>
      <c r="AH42" s="153"/>
      <c r="AI42" s="153"/>
      <c r="AJ42" s="153"/>
      <c r="AK42" s="153"/>
      <c r="AL42" s="153"/>
      <c r="AM42" s="153"/>
      <c r="AN42" s="152"/>
      <c r="AO42" s="153"/>
      <c r="AP42" s="153"/>
      <c r="AQ42" s="153"/>
    </row>
    <row r="43" spans="1:43">
      <c r="A43" s="7">
        <v>2028</v>
      </c>
      <c r="B43" s="8"/>
      <c r="C43" s="8"/>
      <c r="D43" s="8"/>
      <c r="E43" s="8"/>
      <c r="F43" s="8"/>
      <c r="G43" s="8"/>
      <c r="H43" s="8"/>
      <c r="I43" s="8"/>
      <c r="J43" s="8"/>
      <c r="K43" s="8"/>
      <c r="L43" s="8"/>
      <c r="M43" s="8"/>
      <c r="N43" s="8"/>
      <c r="O43" s="8"/>
      <c r="P43" s="8"/>
      <c r="Q43" s="8"/>
      <c r="R43" s="8"/>
      <c r="S43" s="8"/>
      <c r="T43" s="8"/>
      <c r="U43" s="8"/>
      <c r="V43" s="8"/>
      <c r="W43" s="153"/>
      <c r="X43" s="153"/>
      <c r="Y43" s="153"/>
      <c r="Z43" s="153"/>
      <c r="AA43" s="153"/>
      <c r="AB43" s="153"/>
      <c r="AC43" s="153"/>
      <c r="AD43" s="153"/>
      <c r="AE43" s="153"/>
      <c r="AF43" s="153"/>
      <c r="AG43" s="153"/>
      <c r="AH43" s="153"/>
      <c r="AI43" s="153"/>
      <c r="AJ43" s="153"/>
      <c r="AK43" s="153"/>
      <c r="AL43" s="153"/>
      <c r="AM43" s="153"/>
      <c r="AN43" s="153"/>
      <c r="AO43" s="152"/>
      <c r="AP43" s="153"/>
      <c r="AQ43" s="153"/>
    </row>
    <row r="44" spans="1:43">
      <c r="A44" s="7">
        <v>2029</v>
      </c>
      <c r="B44" s="8"/>
      <c r="C44" s="8"/>
      <c r="D44" s="8"/>
      <c r="E44" s="8"/>
      <c r="F44" s="8"/>
      <c r="G44" s="8"/>
      <c r="H44" s="8"/>
      <c r="I44" s="8"/>
      <c r="J44" s="8"/>
      <c r="K44" s="8"/>
      <c r="L44" s="8"/>
      <c r="M44" s="8"/>
      <c r="N44" s="8"/>
      <c r="O44" s="8"/>
      <c r="P44" s="8"/>
      <c r="Q44" s="8"/>
      <c r="R44" s="8"/>
      <c r="S44" s="8"/>
      <c r="T44" s="8"/>
      <c r="U44" s="8"/>
      <c r="V44" s="8"/>
      <c r="W44" s="153"/>
      <c r="X44" s="153"/>
      <c r="Y44" s="153"/>
      <c r="Z44" s="153"/>
      <c r="AA44" s="153"/>
      <c r="AB44" s="153"/>
      <c r="AC44" s="153"/>
      <c r="AD44" s="153"/>
      <c r="AE44" s="153"/>
      <c r="AF44" s="153"/>
      <c r="AG44" s="153"/>
      <c r="AH44" s="153"/>
      <c r="AI44" s="153"/>
      <c r="AJ44" s="153"/>
      <c r="AK44" s="153"/>
      <c r="AL44" s="153"/>
      <c r="AM44" s="153"/>
      <c r="AN44" s="153"/>
      <c r="AO44" s="153"/>
      <c r="AP44" s="152"/>
      <c r="AQ44" s="153"/>
    </row>
    <row r="45" spans="1:43">
      <c r="A45" s="7">
        <v>2030</v>
      </c>
      <c r="B45" s="8"/>
      <c r="C45" s="8"/>
      <c r="D45" s="8"/>
      <c r="E45" s="8"/>
      <c r="F45" s="8"/>
      <c r="G45" s="8"/>
      <c r="H45" s="8"/>
      <c r="I45" s="8"/>
      <c r="J45" s="8"/>
      <c r="K45" s="8"/>
      <c r="L45" s="8"/>
      <c r="M45" s="8"/>
      <c r="N45" s="8"/>
      <c r="O45" s="8"/>
      <c r="P45" s="8"/>
      <c r="Q45" s="8"/>
      <c r="R45" s="8"/>
      <c r="S45" s="8"/>
      <c r="T45" s="8"/>
      <c r="U45" s="8"/>
      <c r="V45" s="8"/>
      <c r="W45" s="153"/>
      <c r="X45" s="153"/>
      <c r="Y45" s="153"/>
      <c r="Z45" s="153"/>
      <c r="AA45" s="153"/>
      <c r="AB45" s="153"/>
      <c r="AC45" s="153"/>
      <c r="AD45" s="153"/>
      <c r="AE45" s="153"/>
      <c r="AF45" s="153"/>
      <c r="AG45" s="153"/>
      <c r="AH45" s="153"/>
      <c r="AI45" s="153"/>
      <c r="AJ45" s="153"/>
      <c r="AK45" s="153"/>
      <c r="AL45" s="153"/>
      <c r="AM45" s="153"/>
      <c r="AN45" s="153"/>
      <c r="AO45" s="153"/>
      <c r="AP45" s="153"/>
      <c r="AQ45" s="152"/>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E5AAD8-51E6-3442-8370-35407821706D}">
  <dimension ref="A1:A7"/>
  <sheetViews>
    <sheetView workbookViewId="0">
      <selection activeCell="A4" sqref="A4"/>
    </sheetView>
  </sheetViews>
  <sheetFormatPr baseColWidth="10" defaultRowHeight="16"/>
  <sheetData>
    <row r="1" spans="1:1">
      <c r="A1" s="1" t="s">
        <v>395</v>
      </c>
    </row>
    <row r="2" spans="1:1">
      <c r="A2" s="1"/>
    </row>
    <row r="3" spans="1:1">
      <c r="A3" s="1" t="s">
        <v>400</v>
      </c>
    </row>
    <row r="4" spans="1:1">
      <c r="A4" s="1"/>
    </row>
    <row r="5" spans="1:1">
      <c r="A5" s="1" t="s">
        <v>292</v>
      </c>
    </row>
    <row r="7" spans="1:1">
      <c r="A7" s="1" t="s">
        <v>391</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E7B54B-098D-E44F-B5EC-BC941C56D71E}">
  <dimension ref="A1:H27"/>
  <sheetViews>
    <sheetView zoomScale="65" workbookViewId="0">
      <selection activeCell="F14" sqref="F14"/>
    </sheetView>
  </sheetViews>
  <sheetFormatPr baseColWidth="10" defaultRowHeight="16"/>
  <sheetData>
    <row r="1" spans="1:8">
      <c r="A1" s="1" t="s">
        <v>281</v>
      </c>
    </row>
    <row r="2" spans="1:8">
      <c r="A2" s="1"/>
    </row>
    <row r="3" spans="1:8">
      <c r="A3" s="1" t="s">
        <v>396</v>
      </c>
    </row>
    <row r="4" spans="1:8">
      <c r="A4" s="1"/>
    </row>
    <row r="5" spans="1:8">
      <c r="A5" s="1" t="s">
        <v>397</v>
      </c>
    </row>
    <row r="7" spans="1:8">
      <c r="A7" s="1" t="s">
        <v>392</v>
      </c>
    </row>
    <row r="9" spans="1:8">
      <c r="A9" s="61"/>
      <c r="B9" s="61" t="s">
        <v>294</v>
      </c>
      <c r="C9" s="61" t="s">
        <v>318</v>
      </c>
      <c r="D9" s="61" t="s">
        <v>319</v>
      </c>
      <c r="E9" s="61" t="s">
        <v>320</v>
      </c>
      <c r="F9" s="61" t="s">
        <v>321</v>
      </c>
      <c r="G9" s="61" t="s">
        <v>322</v>
      </c>
      <c r="H9" s="61" t="s">
        <v>323</v>
      </c>
    </row>
    <row r="10" spans="1:8">
      <c r="A10" s="8" t="s">
        <v>300</v>
      </c>
      <c r="B10" s="60" t="e">
        <f>#REF!*EoL_Emissions_coefficients!B4/1000</f>
        <v>#REF!</v>
      </c>
      <c r="C10" s="60" t="e">
        <f>#REF!*EoL_Emissions_coefficients!C4/1000</f>
        <v>#REF!</v>
      </c>
      <c r="D10" s="60" t="e">
        <f>#REF!*EoL_Emissions_coefficients!D4/1000</f>
        <v>#REF!</v>
      </c>
      <c r="E10" s="60" t="e">
        <f>#REF!*EoL_Emissions_coefficients!E4/1000</f>
        <v>#REF!</v>
      </c>
      <c r="F10" s="60" t="e">
        <f>#REF!*EoL_Emissions_coefficients!F4/1000</f>
        <v>#REF!</v>
      </c>
      <c r="G10" s="60" t="e">
        <f>#REF!*EoL_Emissions_coefficients!G4/1000</f>
        <v>#REF!</v>
      </c>
      <c r="H10" s="60" t="e">
        <f>#REF!*EoL_Emissions_coefficients!H4/1000</f>
        <v>#REF!</v>
      </c>
    </row>
    <row r="11" spans="1:8">
      <c r="A11" s="8" t="s">
        <v>301</v>
      </c>
      <c r="B11" s="60" t="e">
        <f>#REF!*EoL_Emissions_coefficients!B5/1000</f>
        <v>#REF!</v>
      </c>
      <c r="C11" s="60" t="e">
        <f>#REF!*EoL_Emissions_coefficients!C5/1000</f>
        <v>#REF!</v>
      </c>
      <c r="D11" s="60" t="e">
        <f>#REF!*EoL_Emissions_coefficients!D5/1000</f>
        <v>#REF!</v>
      </c>
      <c r="E11" s="60" t="e">
        <f>#REF!*EoL_Emissions_coefficients!E5/1000</f>
        <v>#REF!</v>
      </c>
      <c r="F11" s="60" t="e">
        <f>#REF!*EoL_Emissions_coefficients!F5/1000</f>
        <v>#REF!</v>
      </c>
      <c r="G11" s="60" t="e">
        <f>#REF!*EoL_Emissions_coefficients!G5/1000</f>
        <v>#REF!</v>
      </c>
      <c r="H11" s="60" t="e">
        <f>#REF!*EoL_Emissions_coefficients!H5/1000</f>
        <v>#REF!</v>
      </c>
    </row>
    <row r="12" spans="1:8">
      <c r="A12" s="8" t="s">
        <v>315</v>
      </c>
      <c r="B12" s="60" t="e">
        <f>#REF!*EoL_Emissions_coefficients!B6/1000</f>
        <v>#REF!</v>
      </c>
      <c r="C12" s="60" t="e">
        <f>#REF!*EoL_Emissions_coefficients!C6/1000</f>
        <v>#REF!</v>
      </c>
      <c r="D12" s="60" t="e">
        <f>#REF!*EoL_Emissions_coefficients!D6/1000</f>
        <v>#REF!</v>
      </c>
      <c r="E12" s="60" t="e">
        <f>#REF!*EoL_Emissions_coefficients!E6/1000</f>
        <v>#REF!</v>
      </c>
      <c r="F12" s="60" t="e">
        <f>#REF!*EoL_Emissions_coefficients!F6/1000</f>
        <v>#REF!</v>
      </c>
      <c r="G12" s="60" t="e">
        <f>#REF!*EoL_Emissions_coefficients!G6/1000</f>
        <v>#REF!</v>
      </c>
      <c r="H12" s="60" t="e">
        <f>#REF!*EoL_Emissions_coefficients!H6/1000</f>
        <v>#REF!</v>
      </c>
    </row>
    <row r="13" spans="1:8">
      <c r="A13" s="8" t="s">
        <v>303</v>
      </c>
      <c r="B13" s="60" t="e">
        <f>#REF!*EoL_Emissions_coefficients!B7/1000</f>
        <v>#REF!</v>
      </c>
      <c r="C13" s="60" t="e">
        <f>#REF!*EoL_Emissions_coefficients!C7/1000</f>
        <v>#REF!</v>
      </c>
      <c r="D13" s="60" t="e">
        <f>#REF!*EoL_Emissions_coefficients!D7/1000</f>
        <v>#REF!</v>
      </c>
      <c r="E13" s="60" t="e">
        <f>#REF!*EoL_Emissions_coefficients!E7/1000</f>
        <v>#REF!</v>
      </c>
      <c r="F13" s="60" t="e">
        <f>#REF!*EoL_Emissions_coefficients!F7/1000</f>
        <v>#REF!</v>
      </c>
      <c r="G13" s="60" t="e">
        <f>#REF!*EoL_Emissions_coefficients!G7/1000</f>
        <v>#REF!</v>
      </c>
      <c r="H13" s="60" t="e">
        <f>#REF!*EoL_Emissions_coefficients!H7/1000</f>
        <v>#REF!</v>
      </c>
    </row>
    <row r="14" spans="1:8">
      <c r="A14" s="8" t="s">
        <v>304</v>
      </c>
      <c r="B14" s="60" t="e">
        <f>#REF!*EoL_Emissions_coefficients!B8/1000</f>
        <v>#REF!</v>
      </c>
      <c r="C14" s="60" t="e">
        <f>#REF!*EoL_Emissions_coefficients!C8/1000</f>
        <v>#REF!</v>
      </c>
      <c r="D14" s="60" t="e">
        <f>#REF!*EoL_Emissions_coefficients!D8/1000</f>
        <v>#REF!</v>
      </c>
      <c r="E14" s="60" t="e">
        <f>#REF!*EoL_Emissions_coefficients!E8/1000</f>
        <v>#REF!</v>
      </c>
      <c r="F14" s="60" t="e">
        <f>#REF!*EoL_Emissions_coefficients!F8/1000</f>
        <v>#REF!</v>
      </c>
      <c r="G14" s="60" t="e">
        <f>#REF!*EoL_Emissions_coefficients!G8/1000</f>
        <v>#REF!</v>
      </c>
      <c r="H14" s="60" t="e">
        <f>#REF!*EoL_Emissions_coefficients!H8/1000</f>
        <v>#REF!</v>
      </c>
    </row>
    <row r="15" spans="1:8">
      <c r="A15" s="8" t="s">
        <v>316</v>
      </c>
      <c r="B15" s="60" t="e">
        <f>#REF!*EoL_Emissions_coefficients!B9/1000</f>
        <v>#REF!</v>
      </c>
      <c r="C15" s="60" t="e">
        <f>#REF!*EoL_Emissions_coefficients!C9/1000</f>
        <v>#REF!</v>
      </c>
      <c r="D15" s="60" t="e">
        <f>#REF!*EoL_Emissions_coefficients!D9/1000</f>
        <v>#REF!</v>
      </c>
      <c r="E15" s="60" t="e">
        <f>#REF!*EoL_Emissions_coefficients!E9/1000</f>
        <v>#REF!</v>
      </c>
      <c r="F15" s="60" t="e">
        <f>#REF!*EoL_Emissions_coefficients!F9/1000</f>
        <v>#REF!</v>
      </c>
      <c r="G15" s="60" t="e">
        <f>#REF!*EoL_Emissions_coefficients!G9/1000</f>
        <v>#REF!</v>
      </c>
      <c r="H15" s="60" t="e">
        <f>#REF!*EoL_Emissions_coefficients!H9/1000</f>
        <v>#REF!</v>
      </c>
    </row>
    <row r="16" spans="1:8">
      <c r="A16" s="8" t="s">
        <v>306</v>
      </c>
      <c r="B16" s="60" t="e">
        <f>#REF!*EoL_Emissions_coefficients!B10/1000</f>
        <v>#REF!</v>
      </c>
      <c r="C16" s="60" t="e">
        <f>#REF!*EoL_Emissions_coefficients!C10/1000</f>
        <v>#REF!</v>
      </c>
      <c r="D16" s="60" t="e">
        <f>#REF!*EoL_Emissions_coefficients!D10/1000</f>
        <v>#REF!</v>
      </c>
      <c r="E16" s="60" t="e">
        <f>#REF!*EoL_Emissions_coefficients!E10/1000</f>
        <v>#REF!</v>
      </c>
      <c r="F16" s="60" t="e">
        <f>#REF!*EoL_Emissions_coefficients!F10/1000</f>
        <v>#REF!</v>
      </c>
      <c r="G16" s="60" t="e">
        <f>#REF!*EoL_Emissions_coefficients!G10/1000</f>
        <v>#REF!</v>
      </c>
      <c r="H16" s="60" t="e">
        <f>#REF!*EoL_Emissions_coefficients!H10/1000</f>
        <v>#REF!</v>
      </c>
    </row>
    <row r="17" spans="1:8">
      <c r="A17" s="8" t="s">
        <v>197</v>
      </c>
      <c r="B17" s="60" t="e">
        <f>#REF!*EoL_Emissions_coefficients!B11/1000</f>
        <v>#REF!</v>
      </c>
      <c r="C17" s="60" t="e">
        <f>#REF!*EoL_Emissions_coefficients!C11/1000</f>
        <v>#REF!</v>
      </c>
      <c r="D17" s="60" t="e">
        <f>#REF!*EoL_Emissions_coefficients!D11/1000</f>
        <v>#REF!</v>
      </c>
      <c r="E17" s="60" t="e">
        <f>#REF!*EoL_Emissions_coefficients!E11/1000</f>
        <v>#REF!</v>
      </c>
      <c r="F17" s="60" t="e">
        <f>#REF!*EoL_Emissions_coefficients!F11/1000</f>
        <v>#REF!</v>
      </c>
      <c r="G17" s="60" t="e">
        <f>#REF!*EoL_Emissions_coefficients!G11/1000</f>
        <v>#REF!</v>
      </c>
      <c r="H17" s="60" t="e">
        <f>#REF!*EoL_Emissions_coefficients!H11/1000</f>
        <v>#REF!</v>
      </c>
    </row>
    <row r="18" spans="1:8">
      <c r="A18" s="8" t="s">
        <v>317</v>
      </c>
      <c r="B18" s="60" t="e">
        <f>#REF!*EoL_Emissions_coefficients!B12/1000</f>
        <v>#REF!</v>
      </c>
      <c r="C18" s="60" t="e">
        <f>#REF!*EoL_Emissions_coefficients!C12/1000</f>
        <v>#REF!</v>
      </c>
      <c r="D18" s="60" t="e">
        <f>#REF!*EoL_Emissions_coefficients!D12/1000</f>
        <v>#REF!</v>
      </c>
      <c r="E18" s="60" t="e">
        <f>#REF!*EoL_Emissions_coefficients!E12/1000</f>
        <v>#REF!</v>
      </c>
      <c r="F18" s="60" t="e">
        <f>#REF!*EoL_Emissions_coefficients!F12/1000</f>
        <v>#REF!</v>
      </c>
      <c r="G18" s="60" t="e">
        <f>#REF!*EoL_Emissions_coefficients!G12/1000</f>
        <v>#REF!</v>
      </c>
      <c r="H18" s="60" t="e">
        <f>#REF!*EoL_Emissions_coefficients!H12/1000</f>
        <v>#REF!</v>
      </c>
    </row>
    <row r="19" spans="1:8">
      <c r="A19" s="8" t="s">
        <v>308</v>
      </c>
      <c r="B19" s="60" t="e">
        <f>#REF!*EoL_Emissions_coefficients!B13/1000</f>
        <v>#REF!</v>
      </c>
      <c r="C19" s="60" t="e">
        <f>#REF!*EoL_Emissions_coefficients!C13/1000</f>
        <v>#REF!</v>
      </c>
      <c r="D19" s="60" t="e">
        <f>#REF!*EoL_Emissions_coefficients!D13/1000</f>
        <v>#REF!</v>
      </c>
      <c r="E19" s="60" t="e">
        <f>#REF!*EoL_Emissions_coefficients!E13/1000</f>
        <v>#REF!</v>
      </c>
      <c r="F19" s="60" t="e">
        <f>#REF!*EoL_Emissions_coefficients!F13/1000</f>
        <v>#REF!</v>
      </c>
      <c r="G19" s="60" t="e">
        <f>#REF!*EoL_Emissions_coefficients!G13/1000</f>
        <v>#REF!</v>
      </c>
      <c r="H19" s="60" t="e">
        <f>#REF!*EoL_Emissions_coefficients!H13/1000</f>
        <v>#REF!</v>
      </c>
    </row>
    <row r="20" spans="1:8">
      <c r="A20" s="8" t="s">
        <v>100</v>
      </c>
      <c r="B20" s="60" t="e">
        <f>#REF!*EoL_Emissions_coefficients!B14/1000</f>
        <v>#REF!</v>
      </c>
      <c r="C20" s="60" t="e">
        <f>#REF!*EoL_Emissions_coefficients!C14/1000</f>
        <v>#REF!</v>
      </c>
      <c r="D20" s="60" t="e">
        <f>#REF!*EoL_Emissions_coefficients!D14/1000</f>
        <v>#REF!</v>
      </c>
      <c r="E20" s="60" t="e">
        <f>#REF!*EoL_Emissions_coefficients!E14/1000</f>
        <v>#REF!</v>
      </c>
      <c r="F20" s="60" t="e">
        <f>#REF!*EoL_Emissions_coefficients!F14/1000</f>
        <v>#REF!</v>
      </c>
      <c r="G20" s="60" t="e">
        <f>#REF!*EoL_Emissions_coefficients!G14/1000</f>
        <v>#REF!</v>
      </c>
      <c r="H20" s="60" t="e">
        <f>#REF!*EoL_Emissions_coefficients!H14/1000</f>
        <v>#REF!</v>
      </c>
    </row>
    <row r="21" spans="1:8">
      <c r="A21" s="8" t="s">
        <v>309</v>
      </c>
      <c r="B21" s="60" t="e">
        <f>#REF!*EoL_Emissions_coefficients!B15/1000</f>
        <v>#REF!</v>
      </c>
      <c r="C21" s="60" t="e">
        <f>#REF!*EoL_Emissions_coefficients!C15/1000</f>
        <v>#REF!</v>
      </c>
      <c r="D21" s="60" t="e">
        <f>#REF!*EoL_Emissions_coefficients!D15/1000</f>
        <v>#REF!</v>
      </c>
      <c r="E21" s="60" t="e">
        <f>#REF!*EoL_Emissions_coefficients!E15/1000</f>
        <v>#REF!</v>
      </c>
      <c r="F21" s="60" t="e">
        <f>#REF!*EoL_Emissions_coefficients!F15/1000</f>
        <v>#REF!</v>
      </c>
      <c r="G21" s="60" t="e">
        <f>#REF!*EoL_Emissions_coefficients!G15/1000</f>
        <v>#REF!</v>
      </c>
      <c r="H21" s="60" t="e">
        <f>#REF!*EoL_Emissions_coefficients!H15/1000</f>
        <v>#REF!</v>
      </c>
    </row>
    <row r="22" spans="1:8">
      <c r="A22" s="8" t="s">
        <v>310</v>
      </c>
      <c r="B22" s="60" t="e">
        <f>#REF!*EoL_Emissions_coefficients!B16/1000</f>
        <v>#REF!</v>
      </c>
      <c r="C22" s="60" t="e">
        <f>#REF!*EoL_Emissions_coefficients!C16/1000</f>
        <v>#REF!</v>
      </c>
      <c r="D22" s="60" t="e">
        <f>#REF!*EoL_Emissions_coefficients!D16/1000</f>
        <v>#REF!</v>
      </c>
      <c r="E22" s="60" t="e">
        <f>#REF!*EoL_Emissions_coefficients!E16/1000</f>
        <v>#REF!</v>
      </c>
      <c r="F22" s="60" t="e">
        <f>#REF!*EoL_Emissions_coefficients!F16/1000</f>
        <v>#REF!</v>
      </c>
      <c r="G22" s="60" t="e">
        <f>#REF!*EoL_Emissions_coefficients!G16/1000</f>
        <v>#REF!</v>
      </c>
      <c r="H22" s="60" t="e">
        <f>#REF!*EoL_Emissions_coefficients!H16/1000</f>
        <v>#REF!</v>
      </c>
    </row>
    <row r="23" spans="1:8">
      <c r="A23" s="8" t="s">
        <v>311</v>
      </c>
      <c r="B23" s="60" t="e">
        <f>#REF!*EoL_Emissions_coefficients!B17/1000</f>
        <v>#REF!</v>
      </c>
      <c r="C23" s="60" t="e">
        <f>#REF!*EoL_Emissions_coefficients!C17/1000</f>
        <v>#REF!</v>
      </c>
      <c r="D23" s="60" t="e">
        <f>#REF!*EoL_Emissions_coefficients!D17/1000</f>
        <v>#REF!</v>
      </c>
      <c r="E23" s="60" t="e">
        <f>#REF!*EoL_Emissions_coefficients!E17/1000</f>
        <v>#REF!</v>
      </c>
      <c r="F23" s="60" t="e">
        <f>#REF!*EoL_Emissions_coefficients!F17/1000</f>
        <v>#REF!</v>
      </c>
      <c r="G23" s="60" t="e">
        <f>#REF!*EoL_Emissions_coefficients!G17/1000</f>
        <v>#REF!</v>
      </c>
      <c r="H23" s="60" t="e">
        <f>#REF!*EoL_Emissions_coefficients!H17/1000</f>
        <v>#REF!</v>
      </c>
    </row>
    <row r="24" spans="1:8">
      <c r="A24" s="8" t="s">
        <v>312</v>
      </c>
      <c r="B24" s="60" t="e">
        <f>#REF!*EoL_Emissions_coefficients!B18/1000</f>
        <v>#REF!</v>
      </c>
      <c r="C24" s="60" t="e">
        <f>#REF!*EoL_Emissions_coefficients!C18/1000</f>
        <v>#REF!</v>
      </c>
      <c r="D24" s="60" t="e">
        <f>#REF!*EoL_Emissions_coefficients!D18/1000</f>
        <v>#REF!</v>
      </c>
      <c r="E24" s="60" t="e">
        <f>#REF!*EoL_Emissions_coefficients!E18/1000</f>
        <v>#REF!</v>
      </c>
      <c r="F24" s="60" t="e">
        <f>#REF!*EoL_Emissions_coefficients!F18/1000</f>
        <v>#REF!</v>
      </c>
      <c r="G24" s="60" t="e">
        <f>#REF!*EoL_Emissions_coefficients!G18/1000</f>
        <v>#REF!</v>
      </c>
      <c r="H24" s="60" t="e">
        <f>#REF!*EoL_Emissions_coefficients!H18/1000</f>
        <v>#REF!</v>
      </c>
    </row>
    <row r="25" spans="1:8">
      <c r="A25" s="62" t="s">
        <v>313</v>
      </c>
      <c r="B25" s="60" t="e">
        <f>#REF!*EoL_Emissions_coefficients!B19/1000</f>
        <v>#REF!</v>
      </c>
      <c r="C25" s="60" t="e">
        <f>#REF!*EoL_Emissions_coefficients!C19/1000</f>
        <v>#REF!</v>
      </c>
      <c r="D25" s="60" t="e">
        <f>#REF!*EoL_Emissions_coefficients!D19/1000</f>
        <v>#REF!</v>
      </c>
      <c r="E25" s="60" t="e">
        <f>#REF!*EoL_Emissions_coefficients!E19/1000</f>
        <v>#REF!</v>
      </c>
      <c r="F25" s="60" t="e">
        <f>#REF!*EoL_Emissions_coefficients!F19/1000</f>
        <v>#REF!</v>
      </c>
      <c r="G25" s="60" t="e">
        <f>#REF!*EoL_Emissions_coefficients!G19/1000</f>
        <v>#REF!</v>
      </c>
      <c r="H25" s="60" t="e">
        <f>#REF!*EoL_Emissions_coefficients!H19/1000</f>
        <v>#REF!</v>
      </c>
    </row>
    <row r="27" spans="1:8">
      <c r="A27" s="63" t="s">
        <v>324</v>
      </c>
      <c r="B27" s="64" t="e">
        <f t="shared" ref="B27:G27" si="0">SUM(B10:B25)</f>
        <v>#REF!</v>
      </c>
      <c r="C27" s="64" t="e">
        <f t="shared" si="0"/>
        <v>#REF!</v>
      </c>
      <c r="D27" s="64" t="e">
        <f t="shared" si="0"/>
        <v>#REF!</v>
      </c>
      <c r="E27" s="64" t="e">
        <f t="shared" si="0"/>
        <v>#REF!</v>
      </c>
      <c r="F27" s="64" t="e">
        <f t="shared" si="0"/>
        <v>#REF!</v>
      </c>
      <c r="G27" s="64" t="e">
        <f t="shared" si="0"/>
        <v>#REF!</v>
      </c>
      <c r="H27" s="65" t="e">
        <f t="shared" ref="H27" si="1">SUM(B27:G27)</f>
        <v>#REF!</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4FFF7C-84AE-0A4B-A730-408F99116A1E}">
  <sheetPr>
    <tabColor theme="9" tint="0.79998168889431442"/>
  </sheetPr>
  <dimension ref="A1"/>
  <sheetViews>
    <sheetView workbookViewId="0"/>
  </sheetViews>
  <sheetFormatPr baseColWidth="10" defaultRowHeight="16"/>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E44D45-F853-C24B-B50B-F390ED71B7B4}">
  <dimension ref="A1:C31"/>
  <sheetViews>
    <sheetView zoomScale="80" zoomScaleNormal="80" workbookViewId="0">
      <selection activeCell="G12" sqref="G12"/>
    </sheetView>
  </sheetViews>
  <sheetFormatPr baseColWidth="10" defaultRowHeight="16"/>
  <cols>
    <col min="1" max="1" width="22.83203125" customWidth="1"/>
    <col min="2" max="2" width="16.83203125" customWidth="1"/>
  </cols>
  <sheetData>
    <row r="1" spans="1:3">
      <c r="A1" s="4" t="s">
        <v>155</v>
      </c>
      <c r="B1" s="4" t="s">
        <v>153</v>
      </c>
      <c r="C1" s="4" t="s">
        <v>154</v>
      </c>
    </row>
    <row r="2" spans="1:3">
      <c r="A2" s="3" t="s">
        <v>24</v>
      </c>
      <c r="B2" s="3">
        <v>4</v>
      </c>
      <c r="C2" s="2">
        <v>0.5</v>
      </c>
    </row>
    <row r="3" spans="1:3">
      <c r="A3" s="3" t="s">
        <v>30</v>
      </c>
      <c r="B3" s="3">
        <v>5</v>
      </c>
      <c r="C3" s="2">
        <v>36.5</v>
      </c>
    </row>
    <row r="4" spans="1:3">
      <c r="A4" s="3" t="s">
        <v>37</v>
      </c>
      <c r="B4" s="3">
        <v>5</v>
      </c>
      <c r="C4" s="2">
        <v>100</v>
      </c>
    </row>
    <row r="5" spans="1:3">
      <c r="A5" s="2" t="s">
        <v>40</v>
      </c>
      <c r="B5" s="2">
        <v>5</v>
      </c>
      <c r="C5" s="2">
        <v>3.5</v>
      </c>
    </row>
    <row r="6" spans="1:3">
      <c r="A6" s="2" t="s">
        <v>16</v>
      </c>
      <c r="B6" s="2">
        <v>6</v>
      </c>
      <c r="C6" s="2">
        <v>9.5</v>
      </c>
    </row>
    <row r="7" spans="1:3">
      <c r="A7" s="3" t="s">
        <v>39</v>
      </c>
      <c r="B7" s="3">
        <v>6</v>
      </c>
      <c r="C7" s="2">
        <v>6</v>
      </c>
    </row>
    <row r="8" spans="1:3">
      <c r="A8" s="2" t="s">
        <v>45</v>
      </c>
      <c r="B8" s="2">
        <v>6</v>
      </c>
      <c r="C8" s="2">
        <v>17.5</v>
      </c>
    </row>
    <row r="9" spans="1:3">
      <c r="A9" s="2" t="s">
        <v>51</v>
      </c>
      <c r="B9" s="2">
        <v>7</v>
      </c>
      <c r="C9" s="2">
        <v>6.5</v>
      </c>
    </row>
    <row r="10" spans="1:3">
      <c r="A10" s="3" t="s">
        <v>52</v>
      </c>
      <c r="B10" s="3">
        <v>8</v>
      </c>
      <c r="C10" s="2">
        <v>75</v>
      </c>
    </row>
    <row r="11" spans="1:3">
      <c r="A11" s="2" t="s">
        <v>52</v>
      </c>
      <c r="B11" s="2">
        <v>8</v>
      </c>
      <c r="C11" s="2">
        <v>135</v>
      </c>
    </row>
    <row r="12" spans="1:3">
      <c r="A12" s="3" t="s">
        <v>15</v>
      </c>
      <c r="B12" s="3">
        <v>10</v>
      </c>
      <c r="C12" s="2">
        <v>9.5</v>
      </c>
    </row>
    <row r="13" spans="1:3">
      <c r="A13" s="2" t="s">
        <v>18</v>
      </c>
      <c r="B13" s="2">
        <v>10</v>
      </c>
      <c r="C13" s="2">
        <v>60</v>
      </c>
    </row>
    <row r="14" spans="1:3">
      <c r="A14" s="2" t="s">
        <v>45</v>
      </c>
      <c r="B14" s="2">
        <v>10</v>
      </c>
      <c r="C14" s="2">
        <v>120</v>
      </c>
    </row>
    <row r="15" spans="1:3">
      <c r="A15" s="3" t="s">
        <v>19</v>
      </c>
      <c r="B15" s="3">
        <v>11</v>
      </c>
      <c r="C15" s="2">
        <v>45</v>
      </c>
    </row>
    <row r="16" spans="1:3">
      <c r="A16" s="3" t="s">
        <v>35</v>
      </c>
      <c r="B16" s="3">
        <v>11</v>
      </c>
      <c r="C16" s="2">
        <v>54.5</v>
      </c>
    </row>
    <row r="17" spans="1:3">
      <c r="A17" s="2" t="s">
        <v>32</v>
      </c>
      <c r="B17" s="2">
        <v>12</v>
      </c>
      <c r="C17" s="2">
        <v>38.5</v>
      </c>
    </row>
    <row r="18" spans="1:3">
      <c r="A18" s="2" t="s">
        <v>44</v>
      </c>
      <c r="B18" s="2">
        <v>13</v>
      </c>
      <c r="C18" s="2">
        <v>205</v>
      </c>
    </row>
    <row r="19" spans="1:3">
      <c r="A19" s="2" t="s">
        <v>14</v>
      </c>
      <c r="B19" s="2">
        <v>14</v>
      </c>
      <c r="C19" s="2">
        <v>24.1</v>
      </c>
    </row>
    <row r="20" spans="1:3">
      <c r="A20" s="3" t="s">
        <v>13</v>
      </c>
      <c r="B20" s="3">
        <v>15</v>
      </c>
      <c r="C20" s="2">
        <v>345</v>
      </c>
    </row>
    <row r="21" spans="1:3">
      <c r="A21" s="3" t="s">
        <v>33</v>
      </c>
      <c r="B21" s="3">
        <v>17</v>
      </c>
      <c r="C21" s="2">
        <v>675</v>
      </c>
    </row>
    <row r="22" spans="1:3">
      <c r="A22" s="2" t="s">
        <v>34</v>
      </c>
      <c r="B22" s="2">
        <v>17</v>
      </c>
      <c r="C22" s="2">
        <v>28.25</v>
      </c>
    </row>
    <row r="23" spans="1:3">
      <c r="A23" s="3" t="s">
        <v>17</v>
      </c>
      <c r="B23" s="3">
        <v>8.5</v>
      </c>
      <c r="C23" s="2">
        <v>90</v>
      </c>
    </row>
    <row r="24" spans="1:3">
      <c r="A24" s="2" t="s">
        <v>21</v>
      </c>
      <c r="B24" s="3">
        <v>4</v>
      </c>
      <c r="C24" s="2">
        <v>0.3</v>
      </c>
    </row>
    <row r="25" spans="1:3">
      <c r="A25" s="3" t="s">
        <v>22</v>
      </c>
      <c r="B25" s="3">
        <v>5</v>
      </c>
      <c r="C25" s="2">
        <v>1.25</v>
      </c>
    </row>
    <row r="26" spans="1:3">
      <c r="A26" s="2" t="s">
        <v>23</v>
      </c>
      <c r="B26" s="3">
        <v>3.45</v>
      </c>
      <c r="C26" s="2">
        <v>0.2</v>
      </c>
    </row>
    <row r="27" spans="1:3">
      <c r="A27" s="2" t="s">
        <v>36</v>
      </c>
      <c r="B27" s="3">
        <v>35</v>
      </c>
      <c r="C27" s="2">
        <v>35</v>
      </c>
    </row>
    <row r="28" spans="1:3">
      <c r="A28" s="2" t="s">
        <v>38</v>
      </c>
      <c r="B28" s="3">
        <v>3.5</v>
      </c>
      <c r="C28" s="2">
        <v>0.22</v>
      </c>
    </row>
    <row r="29" spans="1:3">
      <c r="A29" s="3" t="s">
        <v>41</v>
      </c>
      <c r="B29" s="3">
        <v>10.5</v>
      </c>
      <c r="C29" s="2">
        <v>7.6</v>
      </c>
    </row>
    <row r="30" spans="1:3">
      <c r="A30" s="2" t="s">
        <v>42</v>
      </c>
      <c r="B30" s="3">
        <v>1.5</v>
      </c>
      <c r="C30" s="2">
        <v>1.375</v>
      </c>
    </row>
    <row r="31" spans="1:3">
      <c r="A31" s="3" t="s">
        <v>43</v>
      </c>
      <c r="B31" s="3">
        <v>13</v>
      </c>
      <c r="C31" s="2">
        <v>2.8</v>
      </c>
    </row>
  </sheetData>
  <pageMargins left="0.7" right="0.7" top="0.75" bottom="0.75" header="0.3" footer="0.3"/>
  <tableParts count="1">
    <tablePart r:id="rId1"/>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9FD468-FC64-8546-902F-8AA62C0A32CC}">
  <dimension ref="A1:E25"/>
  <sheetViews>
    <sheetView workbookViewId="0">
      <selection activeCell="D32" sqref="D32"/>
    </sheetView>
  </sheetViews>
  <sheetFormatPr baseColWidth="10" defaultRowHeight="16"/>
  <sheetData>
    <row r="1" spans="1:5" s="1" customFormat="1">
      <c r="A1" s="1" t="s">
        <v>152</v>
      </c>
    </row>
    <row r="2" spans="1:5">
      <c r="B2">
        <v>0.9</v>
      </c>
      <c r="C2">
        <v>2.2000000000000002</v>
      </c>
      <c r="D2">
        <f>SUM(B2:C2)</f>
        <v>3.1</v>
      </c>
      <c r="E2" t="s">
        <v>101</v>
      </c>
    </row>
    <row r="3" spans="1:5">
      <c r="B3">
        <v>0.7</v>
      </c>
      <c r="C3">
        <v>2.2000000000000002</v>
      </c>
      <c r="D3">
        <f t="shared" ref="D3:D25" si="0">SUM(B3:C3)</f>
        <v>2.9000000000000004</v>
      </c>
      <c r="E3" t="s">
        <v>103</v>
      </c>
    </row>
    <row r="4" spans="1:5">
      <c r="B4">
        <v>2.2000000000000002</v>
      </c>
      <c r="C4">
        <v>4</v>
      </c>
      <c r="D4">
        <f t="shared" si="0"/>
        <v>6.2</v>
      </c>
      <c r="E4" t="s">
        <v>104</v>
      </c>
    </row>
    <row r="5" spans="1:5">
      <c r="B5">
        <v>1.2</v>
      </c>
      <c r="C5">
        <v>3.5</v>
      </c>
      <c r="D5">
        <f t="shared" si="0"/>
        <v>4.7</v>
      </c>
      <c r="E5" t="s">
        <v>105</v>
      </c>
    </row>
    <row r="6" spans="1:5">
      <c r="B6">
        <v>1.8</v>
      </c>
      <c r="C6">
        <v>3.1</v>
      </c>
      <c r="D6">
        <f t="shared" si="0"/>
        <v>4.9000000000000004</v>
      </c>
      <c r="E6" t="s">
        <v>106</v>
      </c>
    </row>
    <row r="7" spans="1:5">
      <c r="B7">
        <v>2.2999999999999998</v>
      </c>
      <c r="C7">
        <v>4.2</v>
      </c>
      <c r="D7">
        <f t="shared" si="0"/>
        <v>6.5</v>
      </c>
      <c r="E7" t="s">
        <v>107</v>
      </c>
    </row>
    <row r="8" spans="1:5">
      <c r="B8">
        <v>1.3</v>
      </c>
      <c r="C8">
        <v>2.6</v>
      </c>
      <c r="D8">
        <f t="shared" si="0"/>
        <v>3.9000000000000004</v>
      </c>
      <c r="E8" t="s">
        <v>108</v>
      </c>
    </row>
    <row r="9" spans="1:5">
      <c r="B9">
        <v>1.5</v>
      </c>
      <c r="C9">
        <v>3</v>
      </c>
      <c r="D9">
        <f t="shared" si="0"/>
        <v>4.5</v>
      </c>
      <c r="E9" t="s">
        <v>150</v>
      </c>
    </row>
    <row r="10" spans="1:5">
      <c r="B10">
        <v>1</v>
      </c>
      <c r="C10">
        <v>2.2000000000000002</v>
      </c>
      <c r="D10">
        <f t="shared" si="0"/>
        <v>3.2</v>
      </c>
      <c r="E10" t="s">
        <v>109</v>
      </c>
    </row>
    <row r="11" spans="1:5">
      <c r="B11">
        <v>0.7</v>
      </c>
      <c r="C11">
        <v>1.5</v>
      </c>
      <c r="D11">
        <f t="shared" si="0"/>
        <v>2.2000000000000002</v>
      </c>
      <c r="E11" t="s">
        <v>110</v>
      </c>
    </row>
    <row r="12" spans="1:5">
      <c r="B12">
        <v>1.1000000000000001</v>
      </c>
      <c r="C12">
        <v>2.8</v>
      </c>
      <c r="D12">
        <f t="shared" si="0"/>
        <v>3.9</v>
      </c>
      <c r="E12" t="s">
        <v>111</v>
      </c>
    </row>
    <row r="13" spans="1:5">
      <c r="B13">
        <v>2.2000000000000002</v>
      </c>
      <c r="C13">
        <v>3.5</v>
      </c>
      <c r="D13">
        <f t="shared" si="0"/>
        <v>5.7</v>
      </c>
      <c r="E13" t="s">
        <v>112</v>
      </c>
    </row>
    <row r="14" spans="1:5">
      <c r="B14">
        <v>1.7</v>
      </c>
      <c r="C14">
        <v>3.2</v>
      </c>
      <c r="D14">
        <f t="shared" si="0"/>
        <v>4.9000000000000004</v>
      </c>
      <c r="E14" t="s">
        <v>113</v>
      </c>
    </row>
    <row r="15" spans="1:5">
      <c r="B15">
        <v>1.5</v>
      </c>
      <c r="C15">
        <v>2.8</v>
      </c>
      <c r="D15">
        <f t="shared" si="0"/>
        <v>4.3</v>
      </c>
      <c r="E15" t="s">
        <v>151</v>
      </c>
    </row>
    <row r="16" spans="1:5">
      <c r="B16">
        <v>1.6</v>
      </c>
      <c r="C16">
        <v>2.8</v>
      </c>
      <c r="D16">
        <f t="shared" si="0"/>
        <v>4.4000000000000004</v>
      </c>
      <c r="E16" t="s">
        <v>115</v>
      </c>
    </row>
    <row r="17" spans="2:5">
      <c r="B17">
        <v>1.7</v>
      </c>
      <c r="C17">
        <v>3.5</v>
      </c>
      <c r="D17">
        <f t="shared" si="0"/>
        <v>5.2</v>
      </c>
      <c r="E17" t="s">
        <v>116</v>
      </c>
    </row>
    <row r="18" spans="2:5">
      <c r="B18">
        <v>0.9</v>
      </c>
      <c r="C18">
        <v>1.5</v>
      </c>
      <c r="D18">
        <f t="shared" si="0"/>
        <v>2.4</v>
      </c>
      <c r="E18" t="s">
        <v>117</v>
      </c>
    </row>
    <row r="19" spans="2:5">
      <c r="B19">
        <v>1.7</v>
      </c>
      <c r="C19">
        <v>2.8</v>
      </c>
      <c r="D19">
        <f t="shared" si="0"/>
        <v>4.5</v>
      </c>
      <c r="E19" t="s">
        <v>118</v>
      </c>
    </row>
    <row r="20" spans="2:5">
      <c r="B20">
        <v>1.5</v>
      </c>
      <c r="C20">
        <v>3.1</v>
      </c>
      <c r="D20">
        <f t="shared" si="0"/>
        <v>4.5999999999999996</v>
      </c>
      <c r="E20" t="s">
        <v>119</v>
      </c>
    </row>
    <row r="21" spans="2:5">
      <c r="B21">
        <v>1.5</v>
      </c>
      <c r="C21">
        <v>2.8</v>
      </c>
      <c r="D21">
        <f t="shared" si="0"/>
        <v>4.3</v>
      </c>
      <c r="E21" t="s">
        <v>120</v>
      </c>
    </row>
    <row r="22" spans="2:5">
      <c r="B22">
        <v>3.2</v>
      </c>
      <c r="C22">
        <v>6.5</v>
      </c>
      <c r="D22">
        <f t="shared" si="0"/>
        <v>9.6999999999999993</v>
      </c>
      <c r="E22" t="s">
        <v>121</v>
      </c>
    </row>
    <row r="23" spans="2:5">
      <c r="B23">
        <v>1.2</v>
      </c>
      <c r="C23">
        <v>3.5</v>
      </c>
      <c r="D23">
        <f t="shared" si="0"/>
        <v>4.7</v>
      </c>
      <c r="E23" t="s">
        <v>122</v>
      </c>
    </row>
    <row r="24" spans="2:5">
      <c r="B24">
        <v>1.8</v>
      </c>
      <c r="C24">
        <v>3.5</v>
      </c>
      <c r="D24">
        <f t="shared" si="0"/>
        <v>5.3</v>
      </c>
      <c r="E24" t="s">
        <v>123</v>
      </c>
    </row>
    <row r="25" spans="2:5">
      <c r="B25">
        <v>1.5</v>
      </c>
      <c r="C25">
        <v>2.5</v>
      </c>
      <c r="D25">
        <f t="shared" si="0"/>
        <v>4</v>
      </c>
      <c r="E25" t="s">
        <v>124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BB8D8F-BA70-C847-B2FC-5D8A56758468}">
  <dimension ref="A1:AC162"/>
  <sheetViews>
    <sheetView zoomScale="80" zoomScaleNormal="80" workbookViewId="0">
      <pane xSplit="4" ySplit="1" topLeftCell="E121" activePane="bottomRight" state="frozen"/>
      <selection pane="topRight" activeCell="E1" sqref="E1"/>
      <selection pane="bottomLeft" activeCell="A2" sqref="A2"/>
      <selection pane="bottomRight" activeCell="H142" sqref="H142"/>
    </sheetView>
  </sheetViews>
  <sheetFormatPr baseColWidth="10" defaultRowHeight="16"/>
  <cols>
    <col min="1" max="1" width="12.6640625" customWidth="1"/>
    <col min="2" max="2" width="17" customWidth="1"/>
    <col min="3" max="3" width="21.1640625" customWidth="1"/>
    <col min="4" max="4" width="19" customWidth="1"/>
    <col min="5" max="5" width="5.83203125" style="27" customWidth="1"/>
    <col min="6" max="6" width="6.83203125" style="30" customWidth="1"/>
    <col min="7" max="7" width="8.33203125" style="27" customWidth="1"/>
    <col min="8" max="8" width="10.6640625" style="27" customWidth="1"/>
    <col min="9" max="9" width="9" style="27" customWidth="1"/>
    <col min="10" max="10" width="6.1640625" style="27" customWidth="1"/>
    <col min="11" max="11" width="6.83203125" style="27" customWidth="1"/>
    <col min="12" max="12" width="5.1640625" style="35" customWidth="1"/>
    <col min="13" max="13" width="6.5" style="35" customWidth="1"/>
    <col min="14" max="14" width="7.33203125" style="35" customWidth="1"/>
    <col min="15" max="15" width="6.33203125" style="35" customWidth="1"/>
    <col min="16" max="17" width="6" style="35" customWidth="1"/>
    <col min="18" max="18" width="7.1640625" style="35" customWidth="1"/>
    <col min="19" max="19" width="7.6640625" style="35" customWidth="1"/>
    <col min="20" max="20" width="9.33203125" style="35" customWidth="1"/>
    <col min="21" max="21" width="10.6640625" style="40" customWidth="1"/>
    <col min="22" max="22" width="8.1640625" style="40" customWidth="1"/>
    <col min="23" max="23" width="9.1640625" style="40" customWidth="1"/>
    <col min="24" max="24" width="11" style="45" customWidth="1"/>
    <col min="25" max="25" width="10.1640625" style="45" customWidth="1"/>
    <col min="26" max="26" width="7.83203125" style="45" customWidth="1"/>
    <col min="27" max="27" width="9.83203125" customWidth="1"/>
    <col min="28" max="28" width="13.33203125" customWidth="1"/>
    <col min="29" max="29" width="17.33203125" customWidth="1"/>
  </cols>
  <sheetData>
    <row r="1" spans="1:29" s="1" customFormat="1">
      <c r="A1" s="1" t="s">
        <v>245</v>
      </c>
      <c r="B1" s="16" t="s">
        <v>186</v>
      </c>
      <c r="C1" s="17" t="s">
        <v>403</v>
      </c>
      <c r="D1" s="17" t="s">
        <v>187</v>
      </c>
      <c r="E1" s="25" t="s">
        <v>484</v>
      </c>
      <c r="F1" s="23" t="s">
        <v>439</v>
      </c>
      <c r="G1" s="24" t="s">
        <v>282</v>
      </c>
      <c r="H1" s="24" t="s">
        <v>399</v>
      </c>
      <c r="I1" s="24" t="s">
        <v>283</v>
      </c>
      <c r="J1" s="24" t="s">
        <v>284</v>
      </c>
      <c r="K1" s="24" t="s">
        <v>285</v>
      </c>
      <c r="L1" s="31" t="s">
        <v>286</v>
      </c>
      <c r="M1" s="31" t="s">
        <v>287</v>
      </c>
      <c r="N1" s="31" t="s">
        <v>288</v>
      </c>
      <c r="O1" s="31" t="s">
        <v>402</v>
      </c>
      <c r="P1" s="31" t="s">
        <v>401</v>
      </c>
      <c r="Q1" s="31" t="s">
        <v>404</v>
      </c>
      <c r="R1" s="31" t="s">
        <v>405</v>
      </c>
      <c r="S1" s="31" t="s">
        <v>289</v>
      </c>
      <c r="T1" s="31" t="s">
        <v>290</v>
      </c>
      <c r="U1" s="36" t="s">
        <v>0</v>
      </c>
      <c r="V1" s="36" t="s">
        <v>1</v>
      </c>
      <c r="W1" s="36" t="s">
        <v>2</v>
      </c>
      <c r="X1" s="41" t="s">
        <v>3</v>
      </c>
      <c r="Y1" s="41" t="s">
        <v>4</v>
      </c>
      <c r="Z1" s="41" t="s">
        <v>192</v>
      </c>
      <c r="AA1" s="17" t="s">
        <v>5</v>
      </c>
      <c r="AB1" s="17" t="s">
        <v>6</v>
      </c>
      <c r="AC1" s="16" t="s">
        <v>7</v>
      </c>
    </row>
    <row r="2" spans="1:29">
      <c r="A2" t="s">
        <v>180</v>
      </c>
      <c r="B2" t="s">
        <v>8</v>
      </c>
      <c r="C2" t="s">
        <v>55</v>
      </c>
      <c r="E2" s="209" t="s">
        <v>475</v>
      </c>
      <c r="F2" s="29"/>
      <c r="G2" s="29" t="s">
        <v>467</v>
      </c>
      <c r="H2" s="29" t="s">
        <v>468</v>
      </c>
      <c r="I2" s="29" t="s">
        <v>422</v>
      </c>
      <c r="J2" s="29" t="s">
        <v>250</v>
      </c>
      <c r="K2" s="29" t="s">
        <v>248</v>
      </c>
      <c r="L2" s="34"/>
      <c r="M2" s="34"/>
      <c r="N2" s="34">
        <v>12.5</v>
      </c>
      <c r="O2" s="34">
        <v>6</v>
      </c>
      <c r="P2" s="34"/>
      <c r="Q2" s="34">
        <v>5</v>
      </c>
      <c r="R2" s="34"/>
      <c r="S2" s="34">
        <v>2</v>
      </c>
      <c r="T2" s="34">
        <v>13</v>
      </c>
      <c r="U2" s="39"/>
      <c r="V2" s="39"/>
      <c r="W2" s="39"/>
      <c r="X2" s="44"/>
      <c r="Y2" s="44"/>
      <c r="Z2" s="44"/>
      <c r="AA2" s="18" t="s">
        <v>56</v>
      </c>
      <c r="AB2" s="18" t="s">
        <v>57</v>
      </c>
      <c r="AC2" s="18" t="s">
        <v>58</v>
      </c>
    </row>
    <row r="3" spans="1:29">
      <c r="A3" t="s">
        <v>180</v>
      </c>
      <c r="B3" t="s">
        <v>97</v>
      </c>
      <c r="C3" t="s">
        <v>156</v>
      </c>
      <c r="E3" s="208"/>
      <c r="F3" s="27"/>
      <c r="N3" s="35">
        <v>25</v>
      </c>
      <c r="AA3" t="s">
        <v>157</v>
      </c>
    </row>
    <row r="4" spans="1:29">
      <c r="A4" t="s">
        <v>180</v>
      </c>
      <c r="B4" t="s">
        <v>100</v>
      </c>
      <c r="C4" t="s">
        <v>541</v>
      </c>
      <c r="E4" s="206"/>
      <c r="F4" s="29"/>
      <c r="G4" s="29"/>
      <c r="H4" s="29"/>
      <c r="I4" s="29"/>
      <c r="J4" s="29"/>
      <c r="K4" s="29"/>
      <c r="L4" s="34"/>
      <c r="M4" s="34"/>
      <c r="N4" s="34">
        <v>4.3</v>
      </c>
      <c r="O4" s="34"/>
      <c r="P4" s="34"/>
      <c r="Q4" s="34"/>
      <c r="R4" s="34"/>
      <c r="S4" s="34"/>
      <c r="T4" s="34"/>
      <c r="U4" s="39"/>
      <c r="V4" s="39"/>
      <c r="W4" s="39"/>
      <c r="X4" s="44"/>
      <c r="Y4" s="44"/>
      <c r="Z4" s="44"/>
      <c r="AA4" s="13" t="s">
        <v>102</v>
      </c>
      <c r="AB4" s="13" t="s">
        <v>542</v>
      </c>
      <c r="AC4" s="13">
        <v>2021</v>
      </c>
    </row>
    <row r="5" spans="1:29">
      <c r="B5" t="s">
        <v>8</v>
      </c>
      <c r="C5" t="s">
        <v>59</v>
      </c>
      <c r="E5" s="208"/>
      <c r="F5" s="27"/>
      <c r="N5" s="35">
        <v>8.6999999999999993</v>
      </c>
      <c r="O5" s="35">
        <v>6</v>
      </c>
      <c r="Q5" s="35">
        <v>11.4</v>
      </c>
      <c r="AA5" t="s">
        <v>56</v>
      </c>
      <c r="AB5" t="s">
        <v>57</v>
      </c>
      <c r="AC5" t="s">
        <v>58</v>
      </c>
    </row>
    <row r="6" spans="1:29">
      <c r="A6" t="s">
        <v>180</v>
      </c>
      <c r="B6" t="s">
        <v>100</v>
      </c>
      <c r="C6" t="s">
        <v>101</v>
      </c>
      <c r="E6" s="208"/>
      <c r="F6" s="27"/>
      <c r="N6" s="35">
        <v>3.1</v>
      </c>
      <c r="AA6" t="s">
        <v>102</v>
      </c>
      <c r="AB6" t="s">
        <v>137</v>
      </c>
      <c r="AC6">
        <v>2013</v>
      </c>
    </row>
    <row r="7" spans="1:29">
      <c r="B7" t="s">
        <v>100</v>
      </c>
      <c r="C7" t="s">
        <v>131</v>
      </c>
      <c r="E7" s="206"/>
      <c r="F7" s="29"/>
      <c r="G7" s="29" t="s">
        <v>509</v>
      </c>
      <c r="H7" s="29" t="s">
        <v>510</v>
      </c>
      <c r="I7" s="29" t="s">
        <v>511</v>
      </c>
      <c r="J7" s="29"/>
      <c r="K7" s="29"/>
      <c r="L7" s="34">
        <v>3.5</v>
      </c>
      <c r="M7" s="34">
        <v>5.4</v>
      </c>
      <c r="N7" s="34">
        <v>4.8</v>
      </c>
      <c r="O7" s="34"/>
      <c r="P7" s="34"/>
      <c r="Q7" s="34"/>
      <c r="R7" s="34"/>
      <c r="S7" s="34"/>
      <c r="T7" s="34"/>
      <c r="U7" s="39"/>
      <c r="V7" s="39"/>
      <c r="W7" s="39"/>
      <c r="X7" s="44"/>
      <c r="Y7" s="44"/>
      <c r="Z7" s="44"/>
      <c r="AA7" s="13" t="s">
        <v>126</v>
      </c>
      <c r="AB7" s="21" t="s">
        <v>127</v>
      </c>
      <c r="AC7" s="13" t="s">
        <v>128</v>
      </c>
    </row>
    <row r="8" spans="1:29">
      <c r="A8" t="s">
        <v>180</v>
      </c>
      <c r="B8" t="s">
        <v>100</v>
      </c>
      <c r="C8" t="s">
        <v>540</v>
      </c>
      <c r="E8" s="206"/>
      <c r="F8" s="29"/>
      <c r="G8" s="29"/>
      <c r="H8" s="29"/>
      <c r="I8" s="29"/>
      <c r="J8" s="29"/>
      <c r="K8" s="29"/>
      <c r="L8" s="34"/>
      <c r="M8" s="34"/>
      <c r="N8" s="34">
        <v>2.6</v>
      </c>
      <c r="O8" s="34"/>
      <c r="P8" s="34"/>
      <c r="Q8" s="34"/>
      <c r="R8" s="34"/>
      <c r="S8" s="34"/>
      <c r="T8" s="34"/>
      <c r="U8" s="39"/>
      <c r="V8" s="39"/>
      <c r="W8" s="39"/>
      <c r="X8" s="44"/>
      <c r="Y8" s="44"/>
      <c r="Z8" s="44"/>
      <c r="AA8" s="13" t="s">
        <v>102</v>
      </c>
      <c r="AB8" s="13" t="s">
        <v>542</v>
      </c>
      <c r="AC8" s="13">
        <v>2021</v>
      </c>
    </row>
    <row r="9" spans="1:29">
      <c r="A9" t="s">
        <v>180</v>
      </c>
      <c r="B9" t="s">
        <v>100</v>
      </c>
      <c r="C9" t="s">
        <v>103</v>
      </c>
      <c r="E9" s="206">
        <v>1414</v>
      </c>
      <c r="F9" s="29"/>
      <c r="G9" s="29">
        <v>141425</v>
      </c>
      <c r="H9" s="29"/>
      <c r="I9" s="29"/>
      <c r="J9" s="29"/>
      <c r="K9" s="29"/>
      <c r="L9" s="34"/>
      <c r="M9" s="34"/>
      <c r="N9" s="34">
        <v>2</v>
      </c>
      <c r="O9" s="34"/>
      <c r="P9" s="34"/>
      <c r="Q9" s="34"/>
      <c r="R9" s="34"/>
      <c r="S9" s="34"/>
      <c r="T9" s="34"/>
      <c r="U9" s="39"/>
      <c r="V9" s="39"/>
      <c r="W9" s="39"/>
      <c r="X9" s="44"/>
      <c r="Y9" s="44"/>
      <c r="Z9" s="44"/>
      <c r="AA9" s="13" t="s">
        <v>102</v>
      </c>
      <c r="AB9" s="13" t="s">
        <v>137</v>
      </c>
      <c r="AC9" s="13">
        <v>2013</v>
      </c>
    </row>
    <row r="10" spans="1:29">
      <c r="B10" t="s">
        <v>100</v>
      </c>
      <c r="C10" t="s">
        <v>133</v>
      </c>
      <c r="E10" s="208">
        <v>1414</v>
      </c>
      <c r="F10" s="27"/>
      <c r="G10" s="27">
        <v>141425</v>
      </c>
      <c r="L10" s="35">
        <v>3.1</v>
      </c>
      <c r="M10" s="35">
        <v>4.3</v>
      </c>
      <c r="N10" s="35">
        <v>3.5</v>
      </c>
      <c r="AA10" s="13" t="s">
        <v>126</v>
      </c>
      <c r="AB10" s="20" t="s">
        <v>127</v>
      </c>
      <c r="AC10" t="s">
        <v>128</v>
      </c>
    </row>
    <row r="11" spans="1:29">
      <c r="B11" t="s">
        <v>8</v>
      </c>
      <c r="C11" s="2" t="s">
        <v>27</v>
      </c>
      <c r="D11" s="2" t="s">
        <v>28</v>
      </c>
      <c r="E11" s="209"/>
      <c r="F11" s="25"/>
      <c r="G11" s="25"/>
      <c r="H11" s="25"/>
      <c r="I11" s="25"/>
      <c r="J11" s="25"/>
      <c r="K11" s="25"/>
      <c r="L11" s="32">
        <v>10</v>
      </c>
      <c r="M11" s="32">
        <v>20</v>
      </c>
      <c r="N11" s="32">
        <v>15</v>
      </c>
      <c r="O11" s="32"/>
      <c r="P11" s="32"/>
      <c r="Q11" s="32"/>
      <c r="R11" s="32"/>
      <c r="S11" s="32"/>
      <c r="T11" s="32"/>
      <c r="U11" s="37"/>
      <c r="V11" s="37"/>
      <c r="W11" s="37"/>
      <c r="X11" s="42"/>
      <c r="Y11" s="42"/>
      <c r="Z11" s="42"/>
      <c r="AA11" s="3" t="s">
        <v>10</v>
      </c>
      <c r="AB11" s="3" t="s">
        <v>11</v>
      </c>
      <c r="AC11" s="13"/>
    </row>
    <row r="12" spans="1:29">
      <c r="B12" t="s">
        <v>8</v>
      </c>
      <c r="C12" s="2" t="s">
        <v>27</v>
      </c>
      <c r="D12" s="2" t="s">
        <v>29</v>
      </c>
      <c r="E12" s="207"/>
      <c r="F12" s="26"/>
      <c r="G12" s="26"/>
      <c r="H12" s="26"/>
      <c r="I12" s="26"/>
      <c r="J12" s="26"/>
      <c r="K12" s="26"/>
      <c r="L12" s="33">
        <v>8</v>
      </c>
      <c r="M12" s="33">
        <v>18</v>
      </c>
      <c r="N12" s="33">
        <v>13</v>
      </c>
      <c r="O12" s="33"/>
      <c r="P12" s="33"/>
      <c r="Q12" s="33"/>
      <c r="R12" s="33"/>
      <c r="S12" s="33"/>
      <c r="T12" s="33"/>
      <c r="U12" s="38"/>
      <c r="V12" s="38"/>
      <c r="W12" s="38"/>
      <c r="X12" s="43"/>
      <c r="Y12" s="43"/>
      <c r="Z12" s="43"/>
      <c r="AA12" s="2" t="s">
        <v>10</v>
      </c>
      <c r="AB12" s="2" t="s">
        <v>11</v>
      </c>
    </row>
    <row r="13" spans="1:29">
      <c r="B13" t="s">
        <v>182</v>
      </c>
      <c r="C13" t="s">
        <v>164</v>
      </c>
      <c r="E13" s="206"/>
      <c r="F13" s="29"/>
      <c r="G13" s="29"/>
      <c r="H13" s="29"/>
      <c r="I13" s="29"/>
      <c r="J13" s="29"/>
      <c r="K13" s="29"/>
      <c r="L13" s="34">
        <v>19</v>
      </c>
      <c r="M13" s="34">
        <v>100</v>
      </c>
      <c r="N13" s="34"/>
      <c r="O13" s="34">
        <v>75</v>
      </c>
      <c r="P13" s="34">
        <v>16</v>
      </c>
      <c r="Q13" s="34"/>
      <c r="R13" s="34"/>
      <c r="S13" s="34"/>
      <c r="T13" s="34"/>
      <c r="U13" s="39"/>
      <c r="V13" s="39"/>
      <c r="W13" s="39"/>
      <c r="X13" s="44"/>
      <c r="Y13" s="44"/>
      <c r="Z13" s="44"/>
      <c r="AA13" s="13" t="s">
        <v>175</v>
      </c>
      <c r="AB13" s="13" t="s">
        <v>176</v>
      </c>
      <c r="AC13" s="13"/>
    </row>
    <row r="14" spans="1:29">
      <c r="B14" t="s">
        <v>100</v>
      </c>
      <c r="C14" t="s">
        <v>142</v>
      </c>
      <c r="E14" s="206"/>
      <c r="F14" s="29"/>
      <c r="G14" s="29"/>
      <c r="H14" s="29"/>
      <c r="I14" s="29"/>
      <c r="J14" s="29"/>
      <c r="K14" s="29"/>
      <c r="L14" s="34"/>
      <c r="M14" s="34"/>
      <c r="N14" s="34">
        <v>6</v>
      </c>
      <c r="O14" s="34"/>
      <c r="P14" s="34"/>
      <c r="Q14" s="34"/>
      <c r="R14" s="34"/>
      <c r="S14" s="34"/>
      <c r="T14" s="34"/>
      <c r="U14" s="39"/>
      <c r="V14" s="39"/>
      <c r="W14" s="39"/>
      <c r="X14" s="44"/>
      <c r="Y14" s="44"/>
      <c r="Z14" s="44"/>
      <c r="AA14" s="13" t="s">
        <v>148</v>
      </c>
      <c r="AB14" s="13" t="s">
        <v>149</v>
      </c>
      <c r="AC14" s="13">
        <v>2011</v>
      </c>
    </row>
    <row r="15" spans="1:29">
      <c r="A15" t="s">
        <v>180</v>
      </c>
      <c r="B15" t="s">
        <v>100</v>
      </c>
      <c r="C15" t="s">
        <v>104</v>
      </c>
      <c r="E15" s="208"/>
      <c r="F15" s="27"/>
      <c r="N15" s="35">
        <v>6.2</v>
      </c>
      <c r="AA15" t="s">
        <v>102</v>
      </c>
      <c r="AB15" s="20" t="s">
        <v>137</v>
      </c>
      <c r="AC15">
        <v>2013</v>
      </c>
    </row>
    <row r="16" spans="1:29">
      <c r="B16" t="s">
        <v>100</v>
      </c>
      <c r="C16" t="s">
        <v>130</v>
      </c>
      <c r="E16" s="206"/>
      <c r="F16" s="29"/>
      <c r="G16" s="29"/>
      <c r="H16" s="29"/>
      <c r="I16" s="29"/>
      <c r="J16" s="29"/>
      <c r="K16" s="29"/>
      <c r="L16" s="34">
        <v>4</v>
      </c>
      <c r="M16" s="34">
        <v>11.8</v>
      </c>
      <c r="N16" s="34">
        <v>7</v>
      </c>
      <c r="O16" s="34"/>
      <c r="P16" s="34"/>
      <c r="Q16" s="34"/>
      <c r="R16" s="34"/>
      <c r="S16" s="34"/>
      <c r="T16" s="34"/>
      <c r="U16" s="39"/>
      <c r="V16" s="39"/>
      <c r="W16" s="39"/>
      <c r="X16" s="44"/>
      <c r="Y16" s="44"/>
      <c r="Z16" s="44"/>
      <c r="AA16" s="13" t="s">
        <v>126</v>
      </c>
      <c r="AB16" s="21" t="s">
        <v>127</v>
      </c>
      <c r="AC16" s="13" t="s">
        <v>128</v>
      </c>
    </row>
    <row r="17" spans="1:29">
      <c r="A17" t="s">
        <v>180</v>
      </c>
      <c r="B17" t="s">
        <v>8</v>
      </c>
      <c r="C17" t="s">
        <v>60</v>
      </c>
      <c r="E17" s="206">
        <v>2751</v>
      </c>
      <c r="F17" s="29"/>
      <c r="G17" s="29">
        <v>275124</v>
      </c>
      <c r="H17" s="29" t="s">
        <v>462</v>
      </c>
      <c r="I17" s="29" t="s">
        <v>423</v>
      </c>
      <c r="J17" s="29" t="s">
        <v>267</v>
      </c>
      <c r="K17" s="29" t="s">
        <v>265</v>
      </c>
      <c r="L17" s="34"/>
      <c r="M17" s="34"/>
      <c r="N17" s="34">
        <v>7.9</v>
      </c>
      <c r="O17" s="34">
        <v>6</v>
      </c>
      <c r="P17" s="34"/>
      <c r="Q17" s="34">
        <v>7.6</v>
      </c>
      <c r="R17" s="34"/>
      <c r="S17" s="34">
        <v>1</v>
      </c>
      <c r="T17" s="34">
        <v>8</v>
      </c>
      <c r="U17" s="39"/>
      <c r="V17" s="39"/>
      <c r="W17" s="39"/>
      <c r="X17" s="44"/>
      <c r="Y17" s="44"/>
      <c r="Z17" s="44"/>
      <c r="AA17" s="13" t="s">
        <v>56</v>
      </c>
      <c r="AB17" s="13" t="s">
        <v>57</v>
      </c>
      <c r="AC17" s="13" t="s">
        <v>58</v>
      </c>
    </row>
    <row r="18" spans="1:29">
      <c r="A18" t="s">
        <v>180</v>
      </c>
      <c r="B18" t="s">
        <v>8</v>
      </c>
      <c r="C18" s="2" t="s">
        <v>45</v>
      </c>
      <c r="D18" s="2" t="s">
        <v>46</v>
      </c>
      <c r="E18" s="209" t="s">
        <v>475</v>
      </c>
      <c r="F18" s="25"/>
      <c r="G18" s="25" t="s">
        <v>456</v>
      </c>
      <c r="H18" s="25">
        <v>28251335</v>
      </c>
      <c r="I18" s="25" t="s">
        <v>418</v>
      </c>
      <c r="J18" s="25" t="s">
        <v>251</v>
      </c>
      <c r="K18" s="25" t="s">
        <v>248</v>
      </c>
      <c r="L18" s="32">
        <v>9</v>
      </c>
      <c r="M18" s="32">
        <v>14</v>
      </c>
      <c r="N18" s="32">
        <v>12</v>
      </c>
      <c r="O18" s="32"/>
      <c r="P18" s="32"/>
      <c r="Q18" s="32"/>
      <c r="R18" s="32"/>
      <c r="S18" s="32">
        <v>2</v>
      </c>
      <c r="T18" s="32">
        <v>15</v>
      </c>
      <c r="U18" s="37"/>
      <c r="V18" s="37"/>
      <c r="W18" s="37"/>
      <c r="X18" s="42">
        <v>680</v>
      </c>
      <c r="Y18" s="42">
        <v>775</v>
      </c>
      <c r="Z18" s="42"/>
      <c r="AA18" s="3" t="s">
        <v>10</v>
      </c>
      <c r="AB18" s="3" t="s">
        <v>11</v>
      </c>
      <c r="AC18" s="13"/>
    </row>
    <row r="19" spans="1:29">
      <c r="A19" t="s">
        <v>180</v>
      </c>
      <c r="B19" t="s">
        <v>8</v>
      </c>
      <c r="C19" s="2" t="s">
        <v>45</v>
      </c>
      <c r="D19" s="2" t="s">
        <v>47</v>
      </c>
      <c r="E19" s="209" t="s">
        <v>475</v>
      </c>
      <c r="F19" s="26"/>
      <c r="G19" s="25" t="s">
        <v>456</v>
      </c>
      <c r="H19" s="26">
        <v>28251335</v>
      </c>
      <c r="I19" s="25" t="s">
        <v>418</v>
      </c>
      <c r="J19" s="25" t="s">
        <v>251</v>
      </c>
      <c r="K19" s="26" t="s">
        <v>248</v>
      </c>
      <c r="L19" s="33">
        <v>8</v>
      </c>
      <c r="M19" s="33">
        <v>12.5</v>
      </c>
      <c r="N19" s="33">
        <v>10</v>
      </c>
      <c r="O19" s="33"/>
      <c r="P19" s="33"/>
      <c r="Q19" s="33"/>
      <c r="R19" s="33"/>
      <c r="S19" s="33">
        <v>2</v>
      </c>
      <c r="T19" s="33">
        <v>15</v>
      </c>
      <c r="U19" s="38"/>
      <c r="V19" s="38"/>
      <c r="W19" s="38"/>
      <c r="X19" s="43">
        <v>90</v>
      </c>
      <c r="Y19" s="43">
        <v>150</v>
      </c>
      <c r="Z19" s="43"/>
      <c r="AA19" s="2" t="s">
        <v>10</v>
      </c>
      <c r="AB19" s="2" t="s">
        <v>11</v>
      </c>
    </row>
    <row r="20" spans="1:29">
      <c r="A20" t="s">
        <v>180</v>
      </c>
      <c r="B20" t="s">
        <v>8</v>
      </c>
      <c r="C20" s="2" t="s">
        <v>45</v>
      </c>
      <c r="D20" s="2" t="s">
        <v>48</v>
      </c>
      <c r="E20" s="209" t="s">
        <v>475</v>
      </c>
      <c r="F20" s="25"/>
      <c r="G20" s="25" t="s">
        <v>456</v>
      </c>
      <c r="H20" s="25">
        <v>28251360</v>
      </c>
      <c r="I20" s="26" t="s">
        <v>419</v>
      </c>
      <c r="J20" s="25" t="s">
        <v>251</v>
      </c>
      <c r="K20" s="25" t="s">
        <v>248</v>
      </c>
      <c r="L20" s="32">
        <v>8</v>
      </c>
      <c r="M20" s="32">
        <v>12.5</v>
      </c>
      <c r="N20" s="32">
        <v>10</v>
      </c>
      <c r="O20" s="32"/>
      <c r="P20" s="32"/>
      <c r="Q20" s="32"/>
      <c r="R20" s="32"/>
      <c r="S20" s="32">
        <v>2</v>
      </c>
      <c r="T20" s="32">
        <v>15</v>
      </c>
      <c r="U20" s="37"/>
      <c r="V20" s="37"/>
      <c r="W20" s="37"/>
      <c r="X20" s="42">
        <v>75</v>
      </c>
      <c r="Y20" s="42">
        <v>280</v>
      </c>
      <c r="Z20" s="42"/>
      <c r="AA20" s="3" t="s">
        <v>10</v>
      </c>
      <c r="AB20" s="3" t="s">
        <v>11</v>
      </c>
      <c r="AC20" s="13"/>
    </row>
    <row r="21" spans="1:29">
      <c r="A21" t="s">
        <v>180</v>
      </c>
      <c r="B21" t="s">
        <v>8</v>
      </c>
      <c r="C21" s="2" t="s">
        <v>45</v>
      </c>
      <c r="D21" s="2" t="s">
        <v>49</v>
      </c>
      <c r="E21" s="209" t="s">
        <v>475</v>
      </c>
      <c r="F21" s="26"/>
      <c r="G21" s="25" t="s">
        <v>456</v>
      </c>
      <c r="H21" s="26">
        <v>28251390</v>
      </c>
      <c r="I21" s="26"/>
      <c r="J21" s="25" t="s">
        <v>251</v>
      </c>
      <c r="K21" s="26" t="s">
        <v>248</v>
      </c>
      <c r="L21" s="33">
        <v>4</v>
      </c>
      <c r="M21" s="33">
        <v>8</v>
      </c>
      <c r="N21" s="33">
        <v>6</v>
      </c>
      <c r="O21" s="33"/>
      <c r="P21" s="33"/>
      <c r="Q21" s="33"/>
      <c r="R21" s="33"/>
      <c r="S21" s="33">
        <v>2</v>
      </c>
      <c r="T21" s="33">
        <v>15</v>
      </c>
      <c r="U21" s="38"/>
      <c r="V21" s="38"/>
      <c r="W21" s="38"/>
      <c r="X21" s="43">
        <v>5</v>
      </c>
      <c r="Y21" s="43">
        <v>30</v>
      </c>
      <c r="Z21" s="43"/>
      <c r="AA21" s="2" t="s">
        <v>10</v>
      </c>
      <c r="AB21" s="2" t="s">
        <v>11</v>
      </c>
    </row>
    <row r="22" spans="1:29">
      <c r="A22" t="s">
        <v>180</v>
      </c>
      <c r="B22" t="s">
        <v>8</v>
      </c>
      <c r="C22" s="2" t="s">
        <v>39</v>
      </c>
      <c r="D22" s="2"/>
      <c r="E22" s="209" t="s">
        <v>461</v>
      </c>
      <c r="F22" s="25" t="s">
        <v>461</v>
      </c>
      <c r="G22" s="25" t="s">
        <v>478</v>
      </c>
      <c r="H22" s="25">
        <v>26201300</v>
      </c>
      <c r="I22" s="25" t="s">
        <v>416</v>
      </c>
      <c r="J22" s="25" t="s">
        <v>276</v>
      </c>
      <c r="K22" s="25" t="s">
        <v>275</v>
      </c>
      <c r="L22" s="32">
        <v>6</v>
      </c>
      <c r="M22" s="32">
        <v>6.6</v>
      </c>
      <c r="N22" s="32">
        <v>6</v>
      </c>
      <c r="O22" s="32"/>
      <c r="P22" s="32"/>
      <c r="Q22" s="32"/>
      <c r="R22" s="32"/>
      <c r="S22" s="32">
        <v>2</v>
      </c>
      <c r="T22" s="32">
        <v>10</v>
      </c>
      <c r="U22" s="37"/>
      <c r="V22" s="37"/>
      <c r="W22" s="37"/>
      <c r="X22" s="42">
        <v>2</v>
      </c>
      <c r="Y22" s="42">
        <v>10</v>
      </c>
      <c r="Z22" s="42"/>
      <c r="AA22" s="3" t="s">
        <v>10</v>
      </c>
      <c r="AB22" s="3" t="s">
        <v>11</v>
      </c>
      <c r="AC22" s="13"/>
    </row>
    <row r="23" spans="1:29">
      <c r="B23" t="s">
        <v>8</v>
      </c>
      <c r="C23" t="s">
        <v>171</v>
      </c>
      <c r="E23" s="208"/>
      <c r="F23" s="27"/>
      <c r="L23" s="35">
        <v>5</v>
      </c>
      <c r="M23" s="35">
        <v>5</v>
      </c>
      <c r="O23" s="35">
        <v>5</v>
      </c>
      <c r="AA23" t="s">
        <v>175</v>
      </c>
      <c r="AB23" t="s">
        <v>176</v>
      </c>
    </row>
    <row r="24" spans="1:29">
      <c r="A24" t="s">
        <v>543</v>
      </c>
      <c r="C24" t="s">
        <v>165</v>
      </c>
      <c r="E24" s="208"/>
      <c r="F24" s="27"/>
      <c r="L24" s="35">
        <v>10</v>
      </c>
      <c r="M24" s="35">
        <v>10</v>
      </c>
      <c r="O24" s="35">
        <v>10</v>
      </c>
      <c r="AA24" t="s">
        <v>175</v>
      </c>
      <c r="AB24" t="s">
        <v>176</v>
      </c>
    </row>
    <row r="25" spans="1:29">
      <c r="B25" t="s">
        <v>8</v>
      </c>
      <c r="C25" t="s">
        <v>61</v>
      </c>
      <c r="E25" s="208"/>
      <c r="F25" s="27"/>
      <c r="N25" s="35">
        <v>13.3</v>
      </c>
      <c r="O25" s="35">
        <v>5</v>
      </c>
      <c r="Q25" s="35">
        <v>9</v>
      </c>
      <c r="AA25" t="s">
        <v>56</v>
      </c>
      <c r="AB25" t="s">
        <v>57</v>
      </c>
      <c r="AC25" t="s">
        <v>58</v>
      </c>
    </row>
    <row r="26" spans="1:29">
      <c r="A26" t="s">
        <v>180</v>
      </c>
      <c r="B26" t="s">
        <v>8</v>
      </c>
      <c r="C26" t="s">
        <v>62</v>
      </c>
      <c r="E26" s="209" t="s">
        <v>461</v>
      </c>
      <c r="F26" s="25" t="s">
        <v>461</v>
      </c>
      <c r="G26" s="25" t="s">
        <v>478</v>
      </c>
      <c r="H26" s="25" t="s">
        <v>465</v>
      </c>
      <c r="I26" s="29"/>
      <c r="J26" s="25" t="s">
        <v>276</v>
      </c>
      <c r="K26" s="25" t="s">
        <v>275</v>
      </c>
      <c r="L26" s="34"/>
      <c r="M26" s="34"/>
      <c r="N26" s="34">
        <v>12.3</v>
      </c>
      <c r="O26" s="34">
        <v>10</v>
      </c>
      <c r="P26" s="34"/>
      <c r="Q26" s="34">
        <v>9.8000000000000007</v>
      </c>
      <c r="R26" s="34"/>
      <c r="S26" s="32">
        <v>2</v>
      </c>
      <c r="T26" s="32">
        <v>10</v>
      </c>
      <c r="U26" s="39"/>
      <c r="V26" s="39"/>
      <c r="W26" s="39"/>
      <c r="X26" s="44"/>
      <c r="Y26" s="44"/>
      <c r="Z26" s="44"/>
      <c r="AA26" s="13" t="s">
        <v>56</v>
      </c>
      <c r="AB26" s="13" t="s">
        <v>57</v>
      </c>
      <c r="AC26" s="13" t="s">
        <v>58</v>
      </c>
    </row>
    <row r="27" spans="1:29">
      <c r="A27" t="s">
        <v>180</v>
      </c>
      <c r="B27" t="s">
        <v>8</v>
      </c>
      <c r="C27" t="s">
        <v>63</v>
      </c>
      <c r="E27" s="208" t="s">
        <v>474</v>
      </c>
      <c r="F27" s="27"/>
      <c r="G27" s="27" t="s">
        <v>472</v>
      </c>
      <c r="H27" s="27" t="s">
        <v>473</v>
      </c>
      <c r="I27" s="27" t="s">
        <v>424</v>
      </c>
      <c r="J27" s="29" t="s">
        <v>272</v>
      </c>
      <c r="K27" s="29" t="s">
        <v>265</v>
      </c>
      <c r="N27" s="35">
        <v>10.6</v>
      </c>
      <c r="O27" s="35">
        <v>7</v>
      </c>
      <c r="Q27" s="35">
        <v>6.9</v>
      </c>
      <c r="S27" s="35">
        <v>1</v>
      </c>
      <c r="T27" s="35">
        <v>7</v>
      </c>
      <c r="AA27" t="s">
        <v>56</v>
      </c>
      <c r="AB27" t="s">
        <v>57</v>
      </c>
      <c r="AC27" t="s">
        <v>58</v>
      </c>
    </row>
    <row r="28" spans="1:29">
      <c r="A28" t="s">
        <v>180</v>
      </c>
      <c r="B28" t="s">
        <v>100</v>
      </c>
      <c r="C28" t="s">
        <v>105</v>
      </c>
      <c r="E28" s="206"/>
      <c r="F28" s="29"/>
      <c r="G28" s="29"/>
      <c r="H28" s="29"/>
      <c r="I28" s="29"/>
      <c r="J28" s="29"/>
      <c r="K28" s="29"/>
      <c r="L28" s="34"/>
      <c r="M28" s="34"/>
      <c r="N28" s="34">
        <v>3.8</v>
      </c>
      <c r="O28" s="34"/>
      <c r="P28" s="34"/>
      <c r="Q28" s="34"/>
      <c r="R28" s="34"/>
      <c r="S28" s="34"/>
      <c r="T28" s="34"/>
      <c r="U28" s="39"/>
      <c r="V28" s="39"/>
      <c r="W28" s="39"/>
      <c r="X28" s="44"/>
      <c r="Y28" s="44"/>
      <c r="Z28" s="44"/>
      <c r="AA28" s="13" t="s">
        <v>102</v>
      </c>
      <c r="AB28" s="13" t="s">
        <v>137</v>
      </c>
      <c r="AC28" s="13">
        <v>2013</v>
      </c>
    </row>
    <row r="29" spans="1:29">
      <c r="A29" t="s">
        <v>180</v>
      </c>
      <c r="B29" t="s">
        <v>100</v>
      </c>
      <c r="C29" t="s">
        <v>105</v>
      </c>
      <c r="E29" s="206"/>
      <c r="F29" s="29"/>
      <c r="G29" s="29"/>
      <c r="H29" s="29"/>
      <c r="I29" s="29"/>
      <c r="J29" s="29"/>
      <c r="K29" s="29"/>
      <c r="L29" s="34"/>
      <c r="M29" s="34"/>
      <c r="N29" s="34">
        <v>4.5999999999999996</v>
      </c>
      <c r="O29" s="34"/>
      <c r="P29" s="34"/>
      <c r="Q29" s="34"/>
      <c r="R29" s="34"/>
      <c r="S29" s="34"/>
      <c r="T29" s="34"/>
      <c r="U29" s="39"/>
      <c r="V29" s="39"/>
      <c r="W29" s="39"/>
      <c r="X29" s="44"/>
      <c r="Y29" s="44"/>
      <c r="Z29" s="44"/>
      <c r="AA29" s="13" t="s">
        <v>102</v>
      </c>
      <c r="AB29" s="13" t="s">
        <v>542</v>
      </c>
      <c r="AC29" s="13">
        <v>2021</v>
      </c>
    </row>
    <row r="30" spans="1:29">
      <c r="B30" t="s">
        <v>100</v>
      </c>
      <c r="C30" t="s">
        <v>129</v>
      </c>
      <c r="E30" s="208"/>
      <c r="F30" s="27"/>
      <c r="L30" s="35">
        <v>4.0999999999999996</v>
      </c>
      <c r="M30" s="35">
        <v>15.5</v>
      </c>
      <c r="N30" s="35">
        <v>7.1</v>
      </c>
      <c r="AA30" s="13" t="s">
        <v>126</v>
      </c>
      <c r="AB30" s="20" t="s">
        <v>127</v>
      </c>
      <c r="AC30" t="s">
        <v>128</v>
      </c>
    </row>
    <row r="31" spans="1:29">
      <c r="A31" t="s">
        <v>180</v>
      </c>
      <c r="B31" t="s">
        <v>8</v>
      </c>
      <c r="C31" t="s">
        <v>64</v>
      </c>
      <c r="E31" s="206" t="s">
        <v>471</v>
      </c>
      <c r="F31" s="29"/>
      <c r="G31" s="29" t="s">
        <v>469</v>
      </c>
      <c r="H31" s="29" t="s">
        <v>470</v>
      </c>
      <c r="I31" s="27" t="s">
        <v>424</v>
      </c>
      <c r="J31" s="29" t="s">
        <v>272</v>
      </c>
      <c r="K31" s="29" t="s">
        <v>265</v>
      </c>
      <c r="L31" s="34"/>
      <c r="M31" s="34"/>
      <c r="N31" s="34">
        <v>19.8</v>
      </c>
      <c r="O31" s="34">
        <v>19</v>
      </c>
      <c r="P31" s="34"/>
      <c r="Q31" s="34">
        <v>18.2</v>
      </c>
      <c r="R31" s="34"/>
      <c r="S31" s="35">
        <v>1</v>
      </c>
      <c r="T31" s="35">
        <v>7</v>
      </c>
      <c r="U31" s="39"/>
      <c r="V31" s="39"/>
      <c r="W31" s="39"/>
      <c r="X31" s="44"/>
      <c r="Y31" s="44"/>
      <c r="Z31" s="44"/>
      <c r="AA31" s="13" t="s">
        <v>56</v>
      </c>
      <c r="AB31" s="13" t="s">
        <v>57</v>
      </c>
      <c r="AC31" s="13" t="s">
        <v>58</v>
      </c>
    </row>
    <row r="32" spans="1:29">
      <c r="B32" t="s">
        <v>182</v>
      </c>
      <c r="C32" t="s">
        <v>166</v>
      </c>
      <c r="E32" s="206"/>
      <c r="F32" s="29"/>
      <c r="G32" s="29"/>
      <c r="H32" s="29"/>
      <c r="I32" s="29"/>
      <c r="J32" s="29"/>
      <c r="K32" s="29"/>
      <c r="L32" s="34">
        <v>59</v>
      </c>
      <c r="M32" s="34">
        <v>59</v>
      </c>
      <c r="N32" s="34"/>
      <c r="O32" s="34">
        <v>59</v>
      </c>
      <c r="P32" s="34"/>
      <c r="Q32" s="34"/>
      <c r="R32" s="34"/>
      <c r="S32" s="34"/>
      <c r="T32" s="34"/>
      <c r="U32" s="39"/>
      <c r="V32" s="39"/>
      <c r="W32" s="39"/>
      <c r="X32" s="44"/>
      <c r="Y32" s="44"/>
      <c r="Z32" s="44"/>
      <c r="AA32" s="13" t="s">
        <v>175</v>
      </c>
      <c r="AB32" s="13" t="s">
        <v>176</v>
      </c>
      <c r="AC32" s="13"/>
    </row>
    <row r="33" spans="1:29">
      <c r="B33" t="s">
        <v>8</v>
      </c>
      <c r="C33" s="2" t="s">
        <v>34</v>
      </c>
      <c r="D33" s="2"/>
      <c r="E33" s="207"/>
      <c r="F33" s="26"/>
      <c r="G33" s="26"/>
      <c r="H33" s="26"/>
      <c r="I33" s="26"/>
      <c r="J33" s="26"/>
      <c r="K33" s="26"/>
      <c r="L33" s="33">
        <v>15</v>
      </c>
      <c r="M33" s="33">
        <v>20</v>
      </c>
      <c r="N33" s="33">
        <v>17</v>
      </c>
      <c r="O33" s="33"/>
      <c r="P33" s="33"/>
      <c r="Q33" s="33"/>
      <c r="R33" s="33"/>
      <c r="S33" s="33"/>
      <c r="T33" s="33"/>
      <c r="U33" s="38"/>
      <c r="V33" s="38"/>
      <c r="W33" s="38"/>
      <c r="X33" s="43">
        <v>0.5</v>
      </c>
      <c r="Y33" s="43">
        <v>56</v>
      </c>
      <c r="Z33" s="43"/>
      <c r="AA33" s="2" t="s">
        <v>10</v>
      </c>
      <c r="AB33" s="2" t="s">
        <v>11</v>
      </c>
    </row>
    <row r="34" spans="1:29">
      <c r="B34" t="s">
        <v>8</v>
      </c>
      <c r="C34" s="2" t="s">
        <v>30</v>
      </c>
      <c r="D34" s="2"/>
      <c r="E34" s="209"/>
      <c r="F34" s="25"/>
      <c r="G34" s="25"/>
      <c r="H34" s="25"/>
      <c r="I34" s="25"/>
      <c r="J34" s="25"/>
      <c r="K34" s="25"/>
      <c r="L34" s="32">
        <v>3</v>
      </c>
      <c r="M34" s="32">
        <v>7</v>
      </c>
      <c r="N34" s="32">
        <v>5</v>
      </c>
      <c r="O34" s="32"/>
      <c r="P34" s="32"/>
      <c r="Q34" s="32"/>
      <c r="R34" s="32"/>
      <c r="S34" s="32"/>
      <c r="T34" s="32"/>
      <c r="U34" s="37"/>
      <c r="V34" s="37"/>
      <c r="W34" s="37"/>
      <c r="X34" s="42">
        <v>18</v>
      </c>
      <c r="Y34" s="42">
        <v>55</v>
      </c>
      <c r="Z34" s="42"/>
      <c r="AA34" s="3" t="s">
        <v>10</v>
      </c>
      <c r="AB34" s="3" t="s">
        <v>11</v>
      </c>
      <c r="AC34" s="13"/>
    </row>
    <row r="35" spans="1:29">
      <c r="A35" t="s">
        <v>180</v>
      </c>
      <c r="B35" t="s">
        <v>8</v>
      </c>
      <c r="C35" s="2" t="s">
        <v>16</v>
      </c>
      <c r="D35" s="2"/>
      <c r="E35" s="209">
        <v>2640</v>
      </c>
      <c r="F35" s="25"/>
      <c r="G35" s="25">
        <v>264034</v>
      </c>
      <c r="H35" s="25">
        <v>26403400</v>
      </c>
      <c r="I35" s="26">
        <v>8528</v>
      </c>
      <c r="J35" s="26" t="s">
        <v>254</v>
      </c>
      <c r="K35" s="26" t="s">
        <v>253</v>
      </c>
      <c r="L35" s="33">
        <v>5</v>
      </c>
      <c r="M35" s="33">
        <v>6</v>
      </c>
      <c r="N35" s="33">
        <v>6</v>
      </c>
      <c r="O35" s="33"/>
      <c r="P35" s="33"/>
      <c r="Q35" s="33"/>
      <c r="R35" s="33"/>
      <c r="S35" s="33">
        <v>2</v>
      </c>
      <c r="T35" s="33">
        <v>12</v>
      </c>
      <c r="U35" s="38"/>
      <c r="V35" s="38"/>
      <c r="W35" s="38"/>
      <c r="X35" s="43">
        <v>5</v>
      </c>
      <c r="Y35" s="43">
        <v>14</v>
      </c>
      <c r="Z35" s="43"/>
      <c r="AA35" s="2" t="s">
        <v>10</v>
      </c>
      <c r="AB35" s="2" t="s">
        <v>11</v>
      </c>
    </row>
    <row r="36" spans="1:29">
      <c r="A36" t="s">
        <v>543</v>
      </c>
      <c r="C36" t="s">
        <v>167</v>
      </c>
      <c r="E36" s="208"/>
      <c r="F36" s="27"/>
      <c r="L36" s="35">
        <v>15</v>
      </c>
      <c r="M36" s="35">
        <v>15</v>
      </c>
      <c r="O36" s="35">
        <v>15</v>
      </c>
      <c r="AA36" t="s">
        <v>175</v>
      </c>
      <c r="AB36" t="s">
        <v>176</v>
      </c>
    </row>
    <row r="37" spans="1:29">
      <c r="B37" t="s">
        <v>8</v>
      </c>
      <c r="C37" s="2" t="s">
        <v>24</v>
      </c>
      <c r="D37" s="2" t="s">
        <v>25</v>
      </c>
      <c r="E37" s="209"/>
      <c r="F37" s="25"/>
      <c r="G37" s="25"/>
      <c r="H37" s="25"/>
      <c r="I37" s="25"/>
      <c r="J37" s="25"/>
      <c r="K37" s="25"/>
      <c r="L37" s="32">
        <v>3.6</v>
      </c>
      <c r="M37" s="32">
        <v>4.4000000000000004</v>
      </c>
      <c r="N37" s="32">
        <v>4</v>
      </c>
      <c r="O37" s="32"/>
      <c r="P37" s="32"/>
      <c r="Q37" s="32"/>
      <c r="R37" s="32"/>
      <c r="S37" s="32"/>
      <c r="T37" s="32"/>
      <c r="U37" s="37"/>
      <c r="V37" s="37"/>
      <c r="W37" s="37"/>
      <c r="X37" s="42"/>
      <c r="Y37" s="42">
        <v>0.5</v>
      </c>
      <c r="Z37" s="42"/>
      <c r="AA37" s="3" t="s">
        <v>10</v>
      </c>
      <c r="AB37" s="3" t="s">
        <v>11</v>
      </c>
      <c r="AC37" s="13"/>
    </row>
    <row r="38" spans="1:29">
      <c r="B38" t="s">
        <v>8</v>
      </c>
      <c r="C38" s="2" t="s">
        <v>24</v>
      </c>
      <c r="D38" s="2" t="s">
        <v>26</v>
      </c>
      <c r="E38" s="207"/>
      <c r="F38" s="26"/>
      <c r="G38" s="26"/>
      <c r="H38" s="26"/>
      <c r="I38" s="26"/>
      <c r="J38" s="26"/>
      <c r="K38" s="26"/>
      <c r="L38" s="33">
        <v>5</v>
      </c>
      <c r="M38" s="33">
        <v>5.6</v>
      </c>
      <c r="N38" s="33">
        <v>5</v>
      </c>
      <c r="O38" s="33"/>
      <c r="P38" s="33"/>
      <c r="Q38" s="33"/>
      <c r="R38" s="33"/>
      <c r="S38" s="33"/>
      <c r="T38" s="33"/>
      <c r="U38" s="38"/>
      <c r="V38" s="38"/>
      <c r="W38" s="38"/>
      <c r="X38" s="43"/>
      <c r="Y38" s="43">
        <v>0.5</v>
      </c>
      <c r="Z38" s="43"/>
      <c r="AA38" s="2" t="s">
        <v>10</v>
      </c>
      <c r="AB38" s="2" t="s">
        <v>11</v>
      </c>
    </row>
    <row r="39" spans="1:29">
      <c r="B39" t="s">
        <v>8</v>
      </c>
      <c r="C39" t="s">
        <v>65</v>
      </c>
      <c r="E39" s="208"/>
      <c r="F39" s="27"/>
      <c r="N39" s="35">
        <v>10</v>
      </c>
      <c r="O39" s="35">
        <v>9</v>
      </c>
      <c r="Q39" s="35">
        <v>11</v>
      </c>
      <c r="AA39" t="s">
        <v>56</v>
      </c>
      <c r="AB39" t="s">
        <v>57</v>
      </c>
      <c r="AC39" t="s">
        <v>58</v>
      </c>
    </row>
    <row r="40" spans="1:29">
      <c r="B40" t="s">
        <v>8</v>
      </c>
      <c r="C40" t="s">
        <v>66</v>
      </c>
      <c r="E40" s="206"/>
      <c r="F40" s="29"/>
      <c r="G40" s="29"/>
      <c r="H40" s="29"/>
      <c r="I40" s="29"/>
      <c r="J40" s="29"/>
      <c r="K40" s="29"/>
      <c r="L40" s="34"/>
      <c r="M40" s="34"/>
      <c r="N40" s="34">
        <v>6.8</v>
      </c>
      <c r="O40" s="34">
        <v>6</v>
      </c>
      <c r="P40" s="34"/>
      <c r="Q40" s="34">
        <v>7.6</v>
      </c>
      <c r="R40" s="34"/>
      <c r="S40" s="34"/>
      <c r="T40" s="34"/>
      <c r="U40" s="39"/>
      <c r="V40" s="39"/>
      <c r="W40" s="39"/>
      <c r="X40" s="44"/>
      <c r="Y40" s="44"/>
      <c r="Z40" s="44"/>
      <c r="AA40" s="13" t="s">
        <v>56</v>
      </c>
      <c r="AB40" s="13" t="s">
        <v>57</v>
      </c>
      <c r="AC40" s="13" t="s">
        <v>58</v>
      </c>
    </row>
    <row r="41" spans="1:29">
      <c r="A41" t="s">
        <v>180</v>
      </c>
      <c r="B41" t="s">
        <v>100</v>
      </c>
      <c r="C41" t="s">
        <v>106</v>
      </c>
      <c r="E41" s="208"/>
      <c r="F41" s="27"/>
      <c r="N41" s="35">
        <v>4.9000000000000004</v>
      </c>
      <c r="AA41" t="s">
        <v>102</v>
      </c>
      <c r="AB41" t="s">
        <v>137</v>
      </c>
      <c r="AC41">
        <v>2013</v>
      </c>
    </row>
    <row r="42" spans="1:29">
      <c r="A42" t="s">
        <v>180</v>
      </c>
      <c r="B42" t="s">
        <v>8</v>
      </c>
      <c r="C42" t="s">
        <v>67</v>
      </c>
      <c r="E42" s="208">
        <v>2751</v>
      </c>
      <c r="F42" s="27"/>
      <c r="G42" s="27" t="s">
        <v>445</v>
      </c>
      <c r="H42" s="27" t="s">
        <v>464</v>
      </c>
      <c r="J42" s="26" t="s">
        <v>266</v>
      </c>
      <c r="K42" s="26" t="s">
        <v>265</v>
      </c>
      <c r="N42" s="35">
        <v>11.8</v>
      </c>
      <c r="O42" s="35">
        <v>7</v>
      </c>
      <c r="Q42" s="35">
        <v>13.8</v>
      </c>
      <c r="S42" s="33">
        <v>2</v>
      </c>
      <c r="T42" s="33">
        <v>11</v>
      </c>
      <c r="AA42" t="s">
        <v>56</v>
      </c>
      <c r="AB42" t="s">
        <v>57</v>
      </c>
      <c r="AC42" t="s">
        <v>58</v>
      </c>
    </row>
    <row r="43" spans="1:29">
      <c r="B43" t="s">
        <v>8</v>
      </c>
      <c r="C43" t="s">
        <v>68</v>
      </c>
      <c r="E43" s="206"/>
      <c r="F43" s="29"/>
      <c r="G43" s="29"/>
      <c r="H43" s="29"/>
      <c r="I43" s="29"/>
      <c r="J43" s="29" t="s">
        <v>274</v>
      </c>
      <c r="K43" s="29" t="s">
        <v>275</v>
      </c>
      <c r="L43" s="34"/>
      <c r="M43" s="34"/>
      <c r="N43" s="34">
        <v>3</v>
      </c>
      <c r="O43" s="34">
        <v>2</v>
      </c>
      <c r="P43" s="34"/>
      <c r="Q43" s="34">
        <v>10</v>
      </c>
      <c r="R43" s="34"/>
      <c r="S43" s="34"/>
      <c r="T43" s="34"/>
      <c r="U43" s="39"/>
      <c r="V43" s="39"/>
      <c r="W43" s="39"/>
      <c r="X43" s="44"/>
      <c r="Y43" s="44"/>
      <c r="Z43" s="44"/>
      <c r="AA43" s="13" t="s">
        <v>56</v>
      </c>
      <c r="AB43" s="13" t="s">
        <v>57</v>
      </c>
      <c r="AC43" s="13" t="s">
        <v>58</v>
      </c>
    </row>
    <row r="44" spans="1:29">
      <c r="A44" t="s">
        <v>180</v>
      </c>
      <c r="B44" t="s">
        <v>8</v>
      </c>
      <c r="C44" s="2" t="s">
        <v>19</v>
      </c>
      <c r="D44" s="2"/>
      <c r="E44" s="209"/>
      <c r="F44" s="25"/>
      <c r="G44" s="25"/>
      <c r="H44" s="25"/>
      <c r="I44" s="25">
        <v>7321</v>
      </c>
      <c r="J44" s="26" t="s">
        <v>266</v>
      </c>
      <c r="K44" s="26" t="s">
        <v>265</v>
      </c>
      <c r="L44" s="32">
        <v>9</v>
      </c>
      <c r="M44" s="32">
        <v>13</v>
      </c>
      <c r="N44" s="32">
        <v>11</v>
      </c>
      <c r="O44" s="32"/>
      <c r="P44" s="32"/>
      <c r="Q44" s="32"/>
      <c r="R44" s="32"/>
      <c r="S44" s="33">
        <v>2</v>
      </c>
      <c r="T44" s="33">
        <v>11</v>
      </c>
      <c r="U44" s="37"/>
      <c r="V44" s="37"/>
      <c r="W44" s="37"/>
      <c r="X44" s="42">
        <v>20</v>
      </c>
      <c r="Y44" s="42">
        <v>70</v>
      </c>
      <c r="Z44" s="42"/>
      <c r="AA44" s="3" t="s">
        <v>10</v>
      </c>
      <c r="AB44" s="3" t="s">
        <v>11</v>
      </c>
      <c r="AC44" s="13"/>
    </row>
    <row r="45" spans="1:29">
      <c r="B45" t="s">
        <v>8</v>
      </c>
      <c r="C45" t="s">
        <v>69</v>
      </c>
      <c r="E45" s="208"/>
      <c r="F45" s="27"/>
      <c r="N45" s="35">
        <v>10.3</v>
      </c>
      <c r="O45" s="35">
        <v>7</v>
      </c>
      <c r="Q45" s="35">
        <v>10.1</v>
      </c>
      <c r="AA45" t="s">
        <v>56</v>
      </c>
      <c r="AB45" t="s">
        <v>57</v>
      </c>
      <c r="AC45" t="s">
        <v>58</v>
      </c>
    </row>
    <row r="46" spans="1:29">
      <c r="A46" t="s">
        <v>180</v>
      </c>
      <c r="B46" t="s">
        <v>8</v>
      </c>
      <c r="C46" t="s">
        <v>70</v>
      </c>
      <c r="E46" s="206" t="s">
        <v>476</v>
      </c>
      <c r="F46" s="29"/>
      <c r="G46" s="29" t="s">
        <v>449</v>
      </c>
      <c r="H46" s="29" t="s">
        <v>450</v>
      </c>
      <c r="I46" s="29" t="s">
        <v>425</v>
      </c>
      <c r="J46" s="29" t="s">
        <v>269</v>
      </c>
      <c r="K46" s="29" t="s">
        <v>265</v>
      </c>
      <c r="L46" s="34"/>
      <c r="M46" s="34"/>
      <c r="N46" s="34">
        <v>12.7</v>
      </c>
      <c r="O46" s="34">
        <v>7</v>
      </c>
      <c r="P46" s="34"/>
      <c r="Q46" s="34">
        <v>10.9</v>
      </c>
      <c r="R46" s="34"/>
      <c r="S46" s="34">
        <v>1</v>
      </c>
      <c r="T46" s="34">
        <v>8</v>
      </c>
      <c r="U46" s="39"/>
      <c r="V46" s="39"/>
      <c r="W46" s="39"/>
      <c r="X46" s="44"/>
      <c r="Y46" s="44"/>
      <c r="Z46" s="44"/>
      <c r="AA46" s="13" t="s">
        <v>56</v>
      </c>
      <c r="AB46" s="13" t="s">
        <v>57</v>
      </c>
      <c r="AC46" s="13" t="s">
        <v>58</v>
      </c>
    </row>
    <row r="47" spans="1:29">
      <c r="B47" t="s">
        <v>8</v>
      </c>
      <c r="C47" t="s">
        <v>71</v>
      </c>
      <c r="E47" s="208"/>
      <c r="F47" s="27"/>
      <c r="N47" s="35">
        <v>12.8</v>
      </c>
      <c r="O47" s="35">
        <v>10</v>
      </c>
      <c r="Q47" s="35">
        <v>12.2</v>
      </c>
      <c r="AA47" t="s">
        <v>56</v>
      </c>
      <c r="AB47" t="s">
        <v>57</v>
      </c>
      <c r="AC47" t="s">
        <v>58</v>
      </c>
    </row>
    <row r="48" spans="1:29">
      <c r="A48" t="s">
        <v>180</v>
      </c>
      <c r="B48" t="s">
        <v>8</v>
      </c>
      <c r="C48" t="s">
        <v>72</v>
      </c>
      <c r="E48" s="206">
        <v>2640</v>
      </c>
      <c r="F48" s="29"/>
      <c r="G48" s="29" t="s">
        <v>455</v>
      </c>
      <c r="H48" s="29" t="s">
        <v>463</v>
      </c>
      <c r="I48" s="29" t="s">
        <v>426</v>
      </c>
      <c r="J48" s="29" t="s">
        <v>270</v>
      </c>
      <c r="K48" s="29" t="s">
        <v>265</v>
      </c>
      <c r="L48" s="34"/>
      <c r="M48" s="34"/>
      <c r="N48" s="34">
        <v>4.8</v>
      </c>
      <c r="O48" s="34">
        <v>3.8</v>
      </c>
      <c r="P48" s="34"/>
      <c r="Q48" s="34">
        <v>5.2</v>
      </c>
      <c r="R48" s="34"/>
      <c r="S48" s="34">
        <v>1</v>
      </c>
      <c r="T48" s="34">
        <v>10</v>
      </c>
      <c r="U48" s="39"/>
      <c r="V48" s="39"/>
      <c r="W48" s="39"/>
      <c r="X48" s="44"/>
      <c r="Y48" s="44"/>
      <c r="Z48" s="44"/>
      <c r="AA48" s="13" t="s">
        <v>56</v>
      </c>
      <c r="AB48" s="13" t="s">
        <v>57</v>
      </c>
      <c r="AC48" s="13" t="s">
        <v>58</v>
      </c>
    </row>
    <row r="49" spans="1:29">
      <c r="A49" t="s">
        <v>180</v>
      </c>
      <c r="B49" t="s">
        <v>8</v>
      </c>
      <c r="C49" s="2" t="s">
        <v>36</v>
      </c>
      <c r="D49" s="2"/>
      <c r="E49" s="207" t="s">
        <v>475</v>
      </c>
      <c r="F49" s="26"/>
      <c r="G49" s="26" t="s">
        <v>456</v>
      </c>
      <c r="H49" s="26" t="s">
        <v>477</v>
      </c>
      <c r="I49" s="26"/>
      <c r="J49" s="25" t="s">
        <v>261</v>
      </c>
      <c r="K49" s="25" t="s">
        <v>259</v>
      </c>
      <c r="L49" s="33">
        <v>20</v>
      </c>
      <c r="M49" s="33">
        <v>50</v>
      </c>
      <c r="N49" s="33"/>
      <c r="O49" s="33"/>
      <c r="P49" s="33"/>
      <c r="Q49" s="33"/>
      <c r="R49" s="33"/>
      <c r="S49" s="32">
        <v>2</v>
      </c>
      <c r="T49" s="32">
        <v>13</v>
      </c>
      <c r="U49" s="38"/>
      <c r="V49" s="38"/>
      <c r="W49" s="38"/>
      <c r="X49" s="43">
        <v>20</v>
      </c>
      <c r="Y49" s="43">
        <v>50</v>
      </c>
      <c r="Z49" s="43"/>
      <c r="AA49" s="2" t="s">
        <v>10</v>
      </c>
      <c r="AB49" s="2" t="s">
        <v>11</v>
      </c>
    </row>
    <row r="50" spans="1:29">
      <c r="A50" t="s">
        <v>180</v>
      </c>
      <c r="B50" t="s">
        <v>8</v>
      </c>
      <c r="C50" t="s">
        <v>73</v>
      </c>
      <c r="E50" s="208" t="s">
        <v>471</v>
      </c>
      <c r="F50" s="27"/>
      <c r="G50" s="27" t="s">
        <v>455</v>
      </c>
      <c r="H50" s="27">
        <v>26404237</v>
      </c>
      <c r="I50" s="27" t="s">
        <v>427</v>
      </c>
      <c r="J50" s="27" t="s">
        <v>271</v>
      </c>
      <c r="K50" s="27" t="s">
        <v>265</v>
      </c>
      <c r="N50" s="35">
        <v>15.4</v>
      </c>
      <c r="O50" s="35">
        <v>15</v>
      </c>
      <c r="Q50" s="35">
        <v>15.5</v>
      </c>
      <c r="S50" s="35">
        <v>2</v>
      </c>
      <c r="T50" s="35">
        <v>10</v>
      </c>
      <c r="AA50" t="s">
        <v>56</v>
      </c>
      <c r="AB50" t="s">
        <v>57</v>
      </c>
      <c r="AC50" t="s">
        <v>58</v>
      </c>
    </row>
    <row r="51" spans="1:29">
      <c r="A51" t="s">
        <v>180</v>
      </c>
      <c r="B51" t="s">
        <v>8</v>
      </c>
      <c r="C51" t="s">
        <v>74</v>
      </c>
      <c r="E51" s="206" t="s">
        <v>471</v>
      </c>
      <c r="F51" s="29"/>
      <c r="G51" s="29" t="s">
        <v>455</v>
      </c>
      <c r="H51" s="29">
        <v>26404239</v>
      </c>
      <c r="I51" s="29" t="s">
        <v>428</v>
      </c>
      <c r="J51" s="29" t="s">
        <v>271</v>
      </c>
      <c r="K51" s="29" t="s">
        <v>265</v>
      </c>
      <c r="L51" s="34"/>
      <c r="M51" s="34"/>
      <c r="N51" s="34">
        <v>16.600000000000001</v>
      </c>
      <c r="O51" s="34">
        <v>12</v>
      </c>
      <c r="P51" s="34"/>
      <c r="Q51" s="34">
        <v>19</v>
      </c>
      <c r="R51" s="34"/>
      <c r="S51" s="35">
        <v>2</v>
      </c>
      <c r="T51" s="35">
        <v>10</v>
      </c>
      <c r="U51" s="39"/>
      <c r="V51" s="39"/>
      <c r="W51" s="39"/>
      <c r="X51" s="44"/>
      <c r="Y51" s="44"/>
      <c r="Z51" s="44"/>
      <c r="AA51" s="13" t="s">
        <v>56</v>
      </c>
      <c r="AB51" s="13" t="s">
        <v>57</v>
      </c>
      <c r="AC51" s="13" t="s">
        <v>58</v>
      </c>
    </row>
    <row r="52" spans="1:29">
      <c r="B52" t="s">
        <v>8</v>
      </c>
      <c r="C52" t="s">
        <v>168</v>
      </c>
      <c r="E52" s="206"/>
      <c r="F52" s="29"/>
      <c r="G52" s="29"/>
      <c r="H52" s="29"/>
      <c r="I52" s="29"/>
      <c r="J52" s="29"/>
      <c r="K52" s="29"/>
      <c r="L52" s="34">
        <v>5</v>
      </c>
      <c r="M52" s="34">
        <v>5</v>
      </c>
      <c r="N52" s="34"/>
      <c r="O52" s="34">
        <v>5</v>
      </c>
      <c r="P52" s="34"/>
      <c r="Q52" s="34"/>
      <c r="R52" s="34"/>
      <c r="S52" s="34"/>
      <c r="T52" s="34"/>
      <c r="U52" s="39"/>
      <c r="V52" s="39"/>
      <c r="W52" s="39"/>
      <c r="X52" s="44"/>
      <c r="Y52" s="44"/>
      <c r="Z52" s="44"/>
      <c r="AA52" s="13" t="s">
        <v>175</v>
      </c>
      <c r="AB52" s="13" t="s">
        <v>176</v>
      </c>
      <c r="AC52" s="13"/>
    </row>
    <row r="53" spans="1:29">
      <c r="A53" t="s">
        <v>180</v>
      </c>
      <c r="B53" t="s">
        <v>8</v>
      </c>
      <c r="C53" s="2" t="s">
        <v>37</v>
      </c>
      <c r="D53" s="2"/>
      <c r="E53" s="209"/>
      <c r="F53" s="25"/>
      <c r="G53" s="25"/>
      <c r="H53" s="25"/>
      <c r="I53" s="26" t="s">
        <v>415</v>
      </c>
      <c r="J53" s="25" t="s">
        <v>262</v>
      </c>
      <c r="K53" s="25" t="s">
        <v>259</v>
      </c>
      <c r="L53" s="32">
        <v>4</v>
      </c>
      <c r="M53" s="32">
        <v>6</v>
      </c>
      <c r="N53" s="32">
        <v>5</v>
      </c>
      <c r="O53" s="32"/>
      <c r="P53" s="32"/>
      <c r="Q53" s="32"/>
      <c r="R53" s="32"/>
      <c r="S53" s="32">
        <v>1</v>
      </c>
      <c r="T53" s="32">
        <v>8</v>
      </c>
      <c r="U53" s="37"/>
      <c r="V53" s="37"/>
      <c r="W53" s="37"/>
      <c r="X53" s="42">
        <v>10</v>
      </c>
      <c r="Y53" s="42">
        <v>190</v>
      </c>
      <c r="Z53" s="42"/>
      <c r="AA53" s="3" t="s">
        <v>10</v>
      </c>
      <c r="AB53" s="3" t="s">
        <v>11</v>
      </c>
      <c r="AC53" s="13"/>
    </row>
    <row r="54" spans="1:29">
      <c r="B54" t="s">
        <v>8</v>
      </c>
      <c r="C54" s="2" t="s">
        <v>17</v>
      </c>
      <c r="D54" s="2"/>
      <c r="E54" s="209"/>
      <c r="F54" s="25"/>
      <c r="G54" s="25"/>
      <c r="H54" s="25"/>
      <c r="I54" s="25"/>
      <c r="J54" s="25"/>
      <c r="K54" s="25"/>
      <c r="L54" s="32">
        <v>7</v>
      </c>
      <c r="M54" s="32">
        <v>10</v>
      </c>
      <c r="N54" s="32"/>
      <c r="O54" s="32"/>
      <c r="P54" s="32"/>
      <c r="Q54" s="32"/>
      <c r="R54" s="32"/>
      <c r="S54" s="32"/>
      <c r="T54" s="32"/>
      <c r="U54" s="37"/>
      <c r="V54" s="37"/>
      <c r="W54" s="37"/>
      <c r="X54" s="42">
        <v>40</v>
      </c>
      <c r="Y54" s="42">
        <v>140</v>
      </c>
      <c r="Z54" s="42"/>
      <c r="AA54" s="3" t="s">
        <v>10</v>
      </c>
      <c r="AB54" s="3" t="s">
        <v>11</v>
      </c>
      <c r="AC54" s="13"/>
    </row>
    <row r="55" spans="1:29">
      <c r="B55" t="s">
        <v>8</v>
      </c>
      <c r="C55" s="2" t="s">
        <v>42</v>
      </c>
      <c r="D55" s="2"/>
      <c r="E55" s="207"/>
      <c r="F55" s="26"/>
      <c r="G55" s="26"/>
      <c r="H55" s="26"/>
      <c r="I55" s="26"/>
      <c r="J55" s="26"/>
      <c r="K55" s="26"/>
      <c r="L55" s="33">
        <v>1</v>
      </c>
      <c r="M55" s="33">
        <v>2</v>
      </c>
      <c r="N55" s="33" t="e">
        <f>AVERAGE(Lookup!$L29:$M29)</f>
        <v>#DIV/0!</v>
      </c>
      <c r="O55" s="33"/>
      <c r="P55" s="33"/>
      <c r="Q55" s="33"/>
      <c r="R55" s="33"/>
      <c r="S55" s="33"/>
      <c r="T55" s="33"/>
      <c r="U55" s="38"/>
      <c r="V55" s="38"/>
      <c r="W55" s="38"/>
      <c r="X55" s="43">
        <v>0.15</v>
      </c>
      <c r="Y55" s="43">
        <v>2.6</v>
      </c>
      <c r="Z55" s="43"/>
      <c r="AA55" s="2" t="s">
        <v>10</v>
      </c>
      <c r="AB55" s="2" t="s">
        <v>11</v>
      </c>
    </row>
    <row r="56" spans="1:29">
      <c r="A56" t="s">
        <v>180</v>
      </c>
      <c r="B56" t="s">
        <v>97</v>
      </c>
      <c r="C56" t="s">
        <v>98</v>
      </c>
      <c r="E56" s="208"/>
      <c r="F56" s="27"/>
      <c r="L56" s="35">
        <v>70</v>
      </c>
      <c r="M56" s="35">
        <v>100</v>
      </c>
      <c r="AA56" t="s">
        <v>99</v>
      </c>
    </row>
    <row r="57" spans="1:29">
      <c r="A57" t="s">
        <v>180</v>
      </c>
      <c r="B57" t="s">
        <v>8</v>
      </c>
      <c r="C57" t="s">
        <v>75</v>
      </c>
      <c r="E57" s="208">
        <v>2751</v>
      </c>
      <c r="F57" s="27"/>
      <c r="G57" s="27" t="s">
        <v>449</v>
      </c>
      <c r="H57" s="27" t="s">
        <v>466</v>
      </c>
      <c r="I57" s="27" t="s">
        <v>429</v>
      </c>
      <c r="J57" s="27" t="s">
        <v>264</v>
      </c>
      <c r="K57" s="27" t="s">
        <v>265</v>
      </c>
      <c r="N57" s="35">
        <v>8</v>
      </c>
      <c r="O57" s="35">
        <v>5</v>
      </c>
      <c r="Q57" s="35">
        <v>9.4</v>
      </c>
      <c r="S57" s="35">
        <v>1</v>
      </c>
      <c r="T57" s="35">
        <v>8</v>
      </c>
      <c r="AA57" t="s">
        <v>56</v>
      </c>
      <c r="AB57" t="s">
        <v>57</v>
      </c>
      <c r="AC57" t="s">
        <v>58</v>
      </c>
    </row>
    <row r="58" spans="1:29">
      <c r="B58" t="s">
        <v>100</v>
      </c>
      <c r="C58" t="s">
        <v>107</v>
      </c>
      <c r="E58" s="206"/>
      <c r="F58" s="29"/>
      <c r="G58" s="29"/>
      <c r="H58" s="29"/>
      <c r="I58" s="29"/>
      <c r="J58" s="29"/>
      <c r="K58" s="29"/>
      <c r="L58" s="34">
        <v>4</v>
      </c>
      <c r="M58" s="34">
        <v>11.7</v>
      </c>
      <c r="N58" s="34">
        <v>6.8</v>
      </c>
      <c r="O58" s="34"/>
      <c r="P58" s="34"/>
      <c r="Q58" s="34"/>
      <c r="R58" s="34"/>
      <c r="S58" s="34"/>
      <c r="T58" s="34"/>
      <c r="U58" s="39"/>
      <c r="V58" s="39"/>
      <c r="W58" s="39"/>
      <c r="X58" s="44"/>
      <c r="Y58" s="44"/>
      <c r="Z58" s="44"/>
      <c r="AA58" s="13" t="s">
        <v>126</v>
      </c>
      <c r="AB58" s="21" t="s">
        <v>127</v>
      </c>
      <c r="AC58" s="13" t="s">
        <v>128</v>
      </c>
    </row>
    <row r="59" spans="1:29">
      <c r="A59" t="s">
        <v>180</v>
      </c>
      <c r="B59" t="s">
        <v>100</v>
      </c>
      <c r="C59" t="s">
        <v>107</v>
      </c>
      <c r="E59" s="206"/>
      <c r="F59" s="29"/>
      <c r="G59" s="29"/>
      <c r="H59" s="29"/>
      <c r="I59" s="29"/>
      <c r="J59" s="29"/>
      <c r="K59" s="29"/>
      <c r="L59" s="34"/>
      <c r="M59" s="34"/>
      <c r="N59" s="34">
        <v>6.5</v>
      </c>
      <c r="O59" s="34"/>
      <c r="P59" s="34"/>
      <c r="Q59" s="34"/>
      <c r="R59" s="34"/>
      <c r="S59" s="34"/>
      <c r="T59" s="34"/>
      <c r="U59" s="39"/>
      <c r="V59" s="39"/>
      <c r="W59" s="39"/>
      <c r="X59" s="44"/>
      <c r="Y59" s="44"/>
      <c r="Z59" s="44"/>
      <c r="AA59" s="13" t="s">
        <v>102</v>
      </c>
      <c r="AB59" s="13" t="s">
        <v>137</v>
      </c>
      <c r="AC59" s="13">
        <v>2013</v>
      </c>
    </row>
    <row r="60" spans="1:29">
      <c r="B60" t="s">
        <v>100</v>
      </c>
      <c r="C60" t="s">
        <v>108</v>
      </c>
      <c r="E60" s="206"/>
      <c r="F60" s="29"/>
      <c r="G60" s="29"/>
      <c r="H60" s="29"/>
      <c r="I60" s="29"/>
      <c r="J60" s="29"/>
      <c r="K60" s="29"/>
      <c r="L60" s="34">
        <v>2.4</v>
      </c>
      <c r="M60" s="34">
        <v>4.2</v>
      </c>
      <c r="N60" s="34">
        <v>3.5</v>
      </c>
      <c r="O60" s="34"/>
      <c r="P60" s="34"/>
      <c r="Q60" s="34"/>
      <c r="R60" s="34"/>
      <c r="S60" s="34"/>
      <c r="T60" s="34"/>
      <c r="U60" s="39"/>
      <c r="V60" s="39"/>
      <c r="W60" s="39"/>
      <c r="X60" s="44"/>
      <c r="Y60" s="44"/>
      <c r="Z60" s="44"/>
      <c r="AA60" s="13" t="s">
        <v>126</v>
      </c>
      <c r="AB60" s="21" t="s">
        <v>127</v>
      </c>
      <c r="AC60" s="13" t="s">
        <v>128</v>
      </c>
    </row>
    <row r="61" spans="1:29">
      <c r="A61" t="s">
        <v>180</v>
      </c>
      <c r="B61" t="s">
        <v>100</v>
      </c>
      <c r="C61" t="s">
        <v>108</v>
      </c>
      <c r="E61" s="208"/>
      <c r="F61" s="27"/>
      <c r="N61" s="35">
        <v>3.1</v>
      </c>
      <c r="AA61" t="s">
        <v>102</v>
      </c>
      <c r="AB61" t="s">
        <v>137</v>
      </c>
      <c r="AC61">
        <v>2013</v>
      </c>
    </row>
    <row r="62" spans="1:29">
      <c r="A62" t="s">
        <v>180</v>
      </c>
      <c r="B62" t="s">
        <v>100</v>
      </c>
      <c r="C62" t="s">
        <v>108</v>
      </c>
      <c r="E62" s="206"/>
      <c r="F62" s="29"/>
      <c r="G62" s="29"/>
      <c r="H62" s="29"/>
      <c r="I62" s="29"/>
      <c r="J62" s="29"/>
      <c r="K62" s="29"/>
      <c r="L62" s="34"/>
      <c r="M62" s="34"/>
      <c r="N62" s="34">
        <v>4.0999999999999996</v>
      </c>
      <c r="O62" s="34"/>
      <c r="P62" s="34"/>
      <c r="Q62" s="34"/>
      <c r="R62" s="34"/>
      <c r="S62" s="34"/>
      <c r="T62" s="34"/>
      <c r="U62" s="39"/>
      <c r="V62" s="39"/>
      <c r="W62" s="39"/>
      <c r="X62" s="44"/>
      <c r="Y62" s="44"/>
      <c r="Z62" s="44"/>
      <c r="AA62" s="13" t="s">
        <v>102</v>
      </c>
      <c r="AB62" s="13" t="s">
        <v>542</v>
      </c>
      <c r="AC62" s="13">
        <v>2021</v>
      </c>
    </row>
    <row r="63" spans="1:29">
      <c r="B63" t="s">
        <v>100</v>
      </c>
      <c r="C63" t="s">
        <v>136</v>
      </c>
      <c r="E63" s="208">
        <v>1431</v>
      </c>
      <c r="F63" s="27"/>
      <c r="L63" s="35">
        <v>3.8</v>
      </c>
      <c r="M63" s="35">
        <v>10.8</v>
      </c>
      <c r="N63" s="35">
        <v>6</v>
      </c>
      <c r="AA63" s="13" t="s">
        <v>126</v>
      </c>
      <c r="AB63" s="20" t="s">
        <v>127</v>
      </c>
      <c r="AC63" t="s">
        <v>128</v>
      </c>
    </row>
    <row r="64" spans="1:29">
      <c r="A64" t="s">
        <v>180</v>
      </c>
      <c r="B64" t="s">
        <v>100</v>
      </c>
      <c r="C64" t="s">
        <v>136</v>
      </c>
      <c r="E64" s="206">
        <v>1431</v>
      </c>
      <c r="F64" s="29"/>
      <c r="G64" s="29"/>
      <c r="H64" s="29"/>
      <c r="I64" s="29"/>
      <c r="J64" s="29"/>
      <c r="K64" s="29"/>
      <c r="L64" s="34"/>
      <c r="M64" s="34"/>
      <c r="N64" s="34">
        <v>4.5</v>
      </c>
      <c r="O64" s="34"/>
      <c r="P64" s="34"/>
      <c r="Q64" s="34"/>
      <c r="R64" s="34"/>
      <c r="S64" s="34"/>
      <c r="T64" s="34"/>
      <c r="U64" s="39"/>
      <c r="V64" s="39"/>
      <c r="W64" s="39"/>
      <c r="X64" s="44"/>
      <c r="Y64" s="44"/>
      <c r="Z64" s="44"/>
      <c r="AA64" s="13" t="s">
        <v>102</v>
      </c>
      <c r="AB64" s="13" t="s">
        <v>137</v>
      </c>
      <c r="AC64" s="13">
        <v>2013</v>
      </c>
    </row>
    <row r="65" spans="1:29">
      <c r="A65" t="s">
        <v>180</v>
      </c>
      <c r="B65" t="s">
        <v>100</v>
      </c>
      <c r="C65" t="s">
        <v>533</v>
      </c>
      <c r="E65" s="206"/>
      <c r="F65" s="29"/>
      <c r="G65" s="29"/>
      <c r="H65" s="29"/>
      <c r="I65" s="29"/>
      <c r="J65" s="29"/>
      <c r="K65" s="29"/>
      <c r="L65" s="34"/>
      <c r="M65" s="34"/>
      <c r="N65" s="34">
        <v>4.2</v>
      </c>
      <c r="O65" s="34"/>
      <c r="P65" s="34"/>
      <c r="Q65" s="34"/>
      <c r="R65" s="34"/>
      <c r="S65" s="34"/>
      <c r="T65" s="34"/>
      <c r="U65" s="39"/>
      <c r="V65" s="39"/>
      <c r="W65" s="39"/>
      <c r="X65" s="44"/>
      <c r="Y65" s="44"/>
      <c r="Z65" s="44"/>
      <c r="AA65" s="13" t="s">
        <v>102</v>
      </c>
      <c r="AB65" s="13" t="s">
        <v>542</v>
      </c>
      <c r="AC65" s="13">
        <v>2021</v>
      </c>
    </row>
    <row r="66" spans="1:29">
      <c r="A66" t="s">
        <v>180</v>
      </c>
      <c r="B66" t="s">
        <v>8</v>
      </c>
      <c r="C66" t="s">
        <v>76</v>
      </c>
      <c r="E66" s="206">
        <v>2751</v>
      </c>
      <c r="F66" s="29"/>
      <c r="G66" s="29">
        <v>275124</v>
      </c>
      <c r="H66" s="29" t="s">
        <v>462</v>
      </c>
      <c r="I66" s="29" t="s">
        <v>430</v>
      </c>
      <c r="J66" s="29" t="s">
        <v>267</v>
      </c>
      <c r="K66" s="29" t="s">
        <v>265</v>
      </c>
      <c r="L66" s="34"/>
      <c r="M66" s="34"/>
      <c r="N66" s="34">
        <v>7.8</v>
      </c>
      <c r="O66" s="34">
        <v>5</v>
      </c>
      <c r="P66" s="34"/>
      <c r="Q66" s="34">
        <v>6.6</v>
      </c>
      <c r="R66" s="34"/>
      <c r="S66" s="34">
        <v>1</v>
      </c>
      <c r="T66" s="34">
        <v>8</v>
      </c>
      <c r="U66" s="39"/>
      <c r="V66" s="39"/>
      <c r="W66" s="39"/>
      <c r="X66" s="44"/>
      <c r="Y66" s="44"/>
      <c r="Z66" s="44"/>
      <c r="AA66" s="13" t="s">
        <v>56</v>
      </c>
      <c r="AB66" s="13" t="s">
        <v>57</v>
      </c>
      <c r="AC66" s="13" t="s">
        <v>58</v>
      </c>
    </row>
    <row r="67" spans="1:29">
      <c r="A67" t="s">
        <v>180</v>
      </c>
      <c r="B67" t="s">
        <v>100</v>
      </c>
      <c r="C67" t="s">
        <v>110</v>
      </c>
      <c r="E67" s="208">
        <v>1414</v>
      </c>
      <c r="F67" s="27"/>
      <c r="N67" s="35">
        <v>2.2000000000000002</v>
      </c>
      <c r="AA67" t="s">
        <v>102</v>
      </c>
      <c r="AB67" t="s">
        <v>137</v>
      </c>
      <c r="AC67">
        <v>2013</v>
      </c>
    </row>
    <row r="68" spans="1:29">
      <c r="A68" t="s">
        <v>180</v>
      </c>
      <c r="B68" t="s">
        <v>100</v>
      </c>
      <c r="C68" t="s">
        <v>527</v>
      </c>
      <c r="E68" s="206"/>
      <c r="F68" s="29"/>
      <c r="G68" s="29"/>
      <c r="H68" s="29"/>
      <c r="I68" s="29"/>
      <c r="J68" s="29"/>
      <c r="K68" s="29"/>
      <c r="L68" s="34"/>
      <c r="M68" s="34"/>
      <c r="N68" s="34">
        <v>4.8</v>
      </c>
      <c r="O68" s="34"/>
      <c r="P68" s="34"/>
      <c r="Q68" s="34"/>
      <c r="R68" s="34"/>
      <c r="S68" s="34"/>
      <c r="T68" s="34"/>
      <c r="U68" s="39"/>
      <c r="V68" s="39"/>
      <c r="W68" s="39"/>
      <c r="X68" s="44"/>
      <c r="Y68" s="44"/>
      <c r="Z68" s="44"/>
      <c r="AA68" s="13" t="s">
        <v>102</v>
      </c>
      <c r="AB68" s="13" t="s">
        <v>542</v>
      </c>
      <c r="AC68" s="13">
        <v>2021</v>
      </c>
    </row>
    <row r="69" spans="1:29">
      <c r="A69" t="s">
        <v>180</v>
      </c>
      <c r="B69" t="s">
        <v>8</v>
      </c>
      <c r="C69" t="s">
        <v>77</v>
      </c>
      <c r="E69" s="208">
        <v>2740</v>
      </c>
      <c r="F69" s="27"/>
      <c r="G69" s="27" t="s">
        <v>482</v>
      </c>
      <c r="H69" s="27" t="s">
        <v>483</v>
      </c>
      <c r="I69" s="27" t="s">
        <v>431</v>
      </c>
      <c r="J69" s="27" t="s">
        <v>273</v>
      </c>
      <c r="K69" s="27" t="s">
        <v>265</v>
      </c>
      <c r="N69" s="35">
        <v>13.3</v>
      </c>
      <c r="O69" s="35">
        <v>9</v>
      </c>
      <c r="Q69" s="35">
        <v>18.600000000000001</v>
      </c>
      <c r="S69" s="35">
        <v>1</v>
      </c>
      <c r="T69" s="35">
        <v>9</v>
      </c>
      <c r="AA69" t="s">
        <v>56</v>
      </c>
      <c r="AB69" t="s">
        <v>57</v>
      </c>
      <c r="AC69" t="s">
        <v>58</v>
      </c>
    </row>
    <row r="70" spans="1:29">
      <c r="A70" t="s">
        <v>180</v>
      </c>
      <c r="B70" t="s">
        <v>8</v>
      </c>
      <c r="C70" s="2" t="s">
        <v>40</v>
      </c>
      <c r="D70" s="2"/>
      <c r="E70" s="210" t="s">
        <v>461</v>
      </c>
      <c r="F70" s="26" t="s">
        <v>461</v>
      </c>
      <c r="G70" s="26">
        <v>262011</v>
      </c>
      <c r="H70" s="26">
        <v>26201100</v>
      </c>
      <c r="I70" s="26" t="s">
        <v>196</v>
      </c>
      <c r="J70" s="26" t="s">
        <v>252</v>
      </c>
      <c r="K70" s="26" t="s">
        <v>253</v>
      </c>
      <c r="L70" s="33">
        <v>5</v>
      </c>
      <c r="M70" s="33">
        <v>5.6</v>
      </c>
      <c r="N70" s="33">
        <v>5</v>
      </c>
      <c r="O70" s="33"/>
      <c r="P70" s="33"/>
      <c r="Q70" s="33"/>
      <c r="R70" s="33"/>
      <c r="S70" s="33">
        <v>2</v>
      </c>
      <c r="T70" s="33">
        <v>9</v>
      </c>
      <c r="U70" s="38"/>
      <c r="V70" s="38"/>
      <c r="W70" s="38"/>
      <c r="X70" s="43">
        <v>2</v>
      </c>
      <c r="Y70" s="43">
        <v>5</v>
      </c>
      <c r="Z70" s="43">
        <v>2.8530000000000002</v>
      </c>
      <c r="AA70" s="2" t="s">
        <v>10</v>
      </c>
      <c r="AB70" s="2" t="s">
        <v>11</v>
      </c>
    </row>
    <row r="71" spans="1:29">
      <c r="B71" t="s">
        <v>8</v>
      </c>
      <c r="C71" t="s">
        <v>40</v>
      </c>
      <c r="E71" s="206"/>
      <c r="F71" s="29"/>
      <c r="G71" s="29"/>
      <c r="H71" s="29"/>
      <c r="I71" s="29"/>
      <c r="J71" s="29"/>
      <c r="K71" s="29"/>
      <c r="L71" s="34"/>
      <c r="M71" s="34"/>
      <c r="N71" s="34">
        <v>7.2</v>
      </c>
      <c r="O71" s="34">
        <v>7</v>
      </c>
      <c r="P71" s="34"/>
      <c r="Q71" s="34">
        <v>6.3</v>
      </c>
      <c r="R71" s="34"/>
      <c r="S71" s="34"/>
      <c r="T71" s="34"/>
      <c r="U71" s="39"/>
      <c r="V71" s="39"/>
      <c r="W71" s="39"/>
      <c r="X71" s="44"/>
      <c r="Y71" s="44"/>
      <c r="Z71" s="44"/>
      <c r="AA71" s="13" t="s">
        <v>56</v>
      </c>
      <c r="AB71" s="13" t="s">
        <v>57</v>
      </c>
      <c r="AC71" s="13" t="s">
        <v>58</v>
      </c>
    </row>
    <row r="72" spans="1:29">
      <c r="B72" t="s">
        <v>8</v>
      </c>
      <c r="C72" t="s">
        <v>146</v>
      </c>
      <c r="E72" s="208"/>
      <c r="F72" s="27"/>
      <c r="N72" s="35">
        <v>3</v>
      </c>
      <c r="AA72" t="s">
        <v>148</v>
      </c>
      <c r="AB72" t="s">
        <v>149</v>
      </c>
      <c r="AC72">
        <v>2011</v>
      </c>
    </row>
    <row r="73" spans="1:29">
      <c r="B73" t="s">
        <v>8</v>
      </c>
      <c r="C73" t="s">
        <v>78</v>
      </c>
      <c r="E73" s="208"/>
      <c r="F73" s="27"/>
      <c r="N73" s="35">
        <v>12.2</v>
      </c>
      <c r="O73" s="35">
        <v>8</v>
      </c>
      <c r="Q73" s="35">
        <v>11.1</v>
      </c>
      <c r="AA73" t="s">
        <v>56</v>
      </c>
      <c r="AB73" t="s">
        <v>57</v>
      </c>
      <c r="AC73" t="s">
        <v>58</v>
      </c>
    </row>
    <row r="74" spans="1:29">
      <c r="A74" t="s">
        <v>180</v>
      </c>
      <c r="B74" t="s">
        <v>8</v>
      </c>
      <c r="C74" s="2" t="s">
        <v>41</v>
      </c>
      <c r="D74" s="2"/>
      <c r="E74" s="209">
        <v>2740</v>
      </c>
      <c r="F74" s="25"/>
      <c r="G74" s="25"/>
      <c r="H74" s="25"/>
      <c r="I74" s="25" t="s">
        <v>417</v>
      </c>
      <c r="J74" s="25" t="s">
        <v>256</v>
      </c>
      <c r="K74" s="25" t="s">
        <v>257</v>
      </c>
      <c r="L74" s="32">
        <v>9</v>
      </c>
      <c r="M74" s="32">
        <v>12</v>
      </c>
      <c r="N74" s="32"/>
      <c r="O74" s="32"/>
      <c r="P74" s="32"/>
      <c r="Q74" s="32"/>
      <c r="R74" s="32"/>
      <c r="S74" s="32">
        <v>1</v>
      </c>
      <c r="T74" s="32">
        <v>11</v>
      </c>
      <c r="U74" s="37"/>
      <c r="V74" s="37"/>
      <c r="W74" s="37"/>
      <c r="X74" s="42">
        <v>0.2</v>
      </c>
      <c r="Y74" s="42">
        <v>15</v>
      </c>
      <c r="Z74" s="42"/>
      <c r="AA74" s="3" t="s">
        <v>10</v>
      </c>
      <c r="AB74" s="3" t="s">
        <v>11</v>
      </c>
      <c r="AC74" s="13"/>
    </row>
    <row r="75" spans="1:29">
      <c r="A75" t="s">
        <v>180</v>
      </c>
      <c r="B75" t="s">
        <v>100</v>
      </c>
      <c r="C75" t="s">
        <v>109</v>
      </c>
      <c r="E75" s="206"/>
      <c r="F75" s="29"/>
      <c r="G75" s="29"/>
      <c r="H75" s="29"/>
      <c r="I75" s="29"/>
      <c r="J75" s="29"/>
      <c r="K75" s="29"/>
      <c r="L75" s="34"/>
      <c r="M75" s="34"/>
      <c r="N75" s="34">
        <v>3.2</v>
      </c>
      <c r="O75" s="34"/>
      <c r="P75" s="34"/>
      <c r="Q75" s="34"/>
      <c r="R75" s="34"/>
      <c r="S75" s="34"/>
      <c r="T75" s="34"/>
      <c r="U75" s="39"/>
      <c r="V75" s="39"/>
      <c r="W75" s="39"/>
      <c r="X75" s="44"/>
      <c r="Y75" s="44"/>
      <c r="Z75" s="44"/>
      <c r="AA75" s="13" t="s">
        <v>102</v>
      </c>
      <c r="AB75" s="13" t="s">
        <v>137</v>
      </c>
      <c r="AC75" s="13">
        <v>2013</v>
      </c>
    </row>
    <row r="76" spans="1:29">
      <c r="A76" t="s">
        <v>180</v>
      </c>
      <c r="B76" t="s">
        <v>100</v>
      </c>
      <c r="C76" t="s">
        <v>537</v>
      </c>
      <c r="E76" s="206"/>
      <c r="F76" s="29"/>
      <c r="G76" s="29"/>
      <c r="H76" s="29"/>
      <c r="I76" s="29"/>
      <c r="J76" s="29"/>
      <c r="K76" s="29"/>
      <c r="L76" s="34"/>
      <c r="M76" s="34"/>
      <c r="N76" s="34">
        <v>3.8</v>
      </c>
      <c r="O76" s="34"/>
      <c r="P76" s="34"/>
      <c r="Q76" s="34"/>
      <c r="R76" s="34"/>
      <c r="S76" s="34"/>
      <c r="T76" s="34"/>
      <c r="U76" s="39"/>
      <c r="V76" s="39"/>
      <c r="W76" s="39"/>
      <c r="X76" s="44"/>
      <c r="Y76" s="44"/>
      <c r="Z76" s="44"/>
      <c r="AA76" s="13" t="s">
        <v>102</v>
      </c>
      <c r="AB76" s="13" t="s">
        <v>542</v>
      </c>
      <c r="AC76" s="13">
        <v>2021</v>
      </c>
    </row>
    <row r="77" spans="1:29">
      <c r="B77" t="s">
        <v>8</v>
      </c>
      <c r="C77" s="2" t="s">
        <v>9</v>
      </c>
      <c r="D77" s="2"/>
      <c r="E77" s="209"/>
      <c r="F77" s="25"/>
      <c r="G77" s="25"/>
      <c r="H77" s="25"/>
      <c r="I77" s="25"/>
      <c r="J77" s="25"/>
      <c r="K77" s="25"/>
      <c r="L77" s="32">
        <v>8.4</v>
      </c>
      <c r="M77" s="32">
        <v>13.2</v>
      </c>
      <c r="N77" s="32">
        <v>11</v>
      </c>
      <c r="O77" s="32"/>
      <c r="P77" s="32"/>
      <c r="Q77" s="32"/>
      <c r="R77" s="32"/>
      <c r="S77" s="32"/>
      <c r="T77" s="32"/>
      <c r="U77" s="37"/>
      <c r="V77" s="37"/>
      <c r="W77" s="37"/>
      <c r="X77" s="42">
        <v>605</v>
      </c>
      <c r="Y77" s="42">
        <v>6800</v>
      </c>
      <c r="Z77" s="42"/>
      <c r="AA77" s="3" t="s">
        <v>10</v>
      </c>
      <c r="AB77" s="195" t="s">
        <v>11</v>
      </c>
      <c r="AC77" s="13"/>
    </row>
    <row r="78" spans="1:29">
      <c r="A78" t="s">
        <v>543</v>
      </c>
      <c r="C78" t="s">
        <v>169</v>
      </c>
      <c r="E78" s="208"/>
      <c r="F78" s="27"/>
      <c r="L78" s="35">
        <v>10</v>
      </c>
      <c r="M78" s="35">
        <v>10</v>
      </c>
      <c r="O78" s="35">
        <v>10</v>
      </c>
      <c r="AA78" t="s">
        <v>175</v>
      </c>
      <c r="AB78" t="s">
        <v>176</v>
      </c>
    </row>
    <row r="79" spans="1:29">
      <c r="B79" t="s">
        <v>8</v>
      </c>
      <c r="C79" t="s">
        <v>79</v>
      </c>
      <c r="E79" s="206"/>
      <c r="F79" s="29"/>
      <c r="G79" s="29"/>
      <c r="H79" s="29"/>
      <c r="I79" s="29"/>
      <c r="J79" s="29"/>
      <c r="K79" s="29"/>
      <c r="L79" s="34"/>
      <c r="M79" s="34"/>
      <c r="N79" s="34">
        <v>11</v>
      </c>
      <c r="O79" s="34">
        <v>7</v>
      </c>
      <c r="P79" s="34"/>
      <c r="Q79" s="34">
        <v>12</v>
      </c>
      <c r="R79" s="34"/>
      <c r="S79" s="34"/>
      <c r="T79" s="34"/>
      <c r="U79" s="39"/>
      <c r="V79" s="39"/>
      <c r="W79" s="39"/>
      <c r="X79" s="44"/>
      <c r="Y79" s="44"/>
      <c r="Z79" s="44"/>
      <c r="AA79" s="13" t="s">
        <v>56</v>
      </c>
      <c r="AB79" s="13" t="s">
        <v>57</v>
      </c>
      <c r="AC79" s="13" t="s">
        <v>58</v>
      </c>
    </row>
    <row r="80" spans="1:29">
      <c r="A80" t="s">
        <v>180</v>
      </c>
      <c r="B80" t="s">
        <v>8</v>
      </c>
      <c r="C80" t="s">
        <v>80</v>
      </c>
      <c r="E80" s="207" t="s">
        <v>457</v>
      </c>
      <c r="F80" s="26" t="s">
        <v>458</v>
      </c>
      <c r="G80" s="26" t="s">
        <v>459</v>
      </c>
      <c r="H80" s="27" t="s">
        <v>460</v>
      </c>
      <c r="I80" s="27" t="s">
        <v>193</v>
      </c>
      <c r="J80" s="29" t="s">
        <v>278</v>
      </c>
      <c r="K80" s="29" t="s">
        <v>275</v>
      </c>
      <c r="L80" s="34"/>
      <c r="M80" s="34"/>
      <c r="N80" s="34">
        <v>2</v>
      </c>
      <c r="O80" s="34"/>
      <c r="P80" s="34"/>
      <c r="Q80" s="34"/>
      <c r="R80" s="34"/>
      <c r="S80" s="33">
        <v>2</v>
      </c>
      <c r="T80" s="33">
        <v>6</v>
      </c>
      <c r="U80" s="39"/>
      <c r="V80" s="39"/>
      <c r="W80" s="39"/>
      <c r="X80" s="44"/>
      <c r="Y80" s="44"/>
      <c r="Z80" s="44"/>
      <c r="AA80" s="13" t="s">
        <v>148</v>
      </c>
      <c r="AB80" s="13" t="s">
        <v>149</v>
      </c>
      <c r="AC80" s="13">
        <v>2011</v>
      </c>
    </row>
    <row r="81" spans="1:29">
      <c r="A81" t="s">
        <v>180</v>
      </c>
      <c r="B81" t="s">
        <v>8</v>
      </c>
      <c r="C81" t="s">
        <v>80</v>
      </c>
      <c r="E81" s="207" t="s">
        <v>457</v>
      </c>
      <c r="F81" s="26" t="s">
        <v>458</v>
      </c>
      <c r="G81" s="26" t="s">
        <v>459</v>
      </c>
      <c r="H81" s="27" t="s">
        <v>460</v>
      </c>
      <c r="I81" s="27" t="s">
        <v>193</v>
      </c>
      <c r="J81" s="27" t="s">
        <v>278</v>
      </c>
      <c r="K81" s="27" t="s">
        <v>275</v>
      </c>
      <c r="N81" s="35">
        <v>7.4</v>
      </c>
      <c r="O81" s="35">
        <v>4</v>
      </c>
      <c r="Q81" s="35">
        <v>3.8</v>
      </c>
      <c r="S81" s="33">
        <v>2</v>
      </c>
      <c r="T81" s="33">
        <v>6</v>
      </c>
      <c r="AA81" t="s">
        <v>56</v>
      </c>
      <c r="AB81" t="s">
        <v>57</v>
      </c>
      <c r="AC81" t="s">
        <v>58</v>
      </c>
    </row>
    <row r="82" spans="1:29">
      <c r="A82" t="s">
        <v>180</v>
      </c>
      <c r="B82" t="s">
        <v>8</v>
      </c>
      <c r="C82" t="s">
        <v>138</v>
      </c>
      <c r="E82" s="206"/>
      <c r="F82" s="29"/>
      <c r="G82" s="29"/>
      <c r="H82" s="29"/>
      <c r="I82" s="29"/>
      <c r="J82" s="29" t="s">
        <v>263</v>
      </c>
      <c r="K82" s="29" t="s">
        <v>259</v>
      </c>
      <c r="L82" s="34">
        <v>8</v>
      </c>
      <c r="M82" s="34">
        <v>15</v>
      </c>
      <c r="N82" s="34"/>
      <c r="O82" s="34"/>
      <c r="P82" s="34"/>
      <c r="Q82" s="34"/>
      <c r="R82" s="34"/>
      <c r="S82" s="34">
        <v>2</v>
      </c>
      <c r="T82" s="34">
        <v>14</v>
      </c>
      <c r="U82" s="39"/>
      <c r="V82" s="39"/>
      <c r="W82" s="39"/>
      <c r="X82" s="44"/>
      <c r="Y82" s="44"/>
      <c r="Z82" s="44"/>
      <c r="AA82" s="13" t="s">
        <v>139</v>
      </c>
      <c r="AB82" s="13"/>
      <c r="AC82" s="13"/>
    </row>
    <row r="83" spans="1:29">
      <c r="B83" t="s">
        <v>8</v>
      </c>
      <c r="C83" t="s">
        <v>81</v>
      </c>
      <c r="E83" s="206"/>
      <c r="F83" s="29"/>
      <c r="G83" s="29"/>
      <c r="H83" s="29"/>
      <c r="I83" s="29"/>
      <c r="J83" s="29"/>
      <c r="K83" s="29"/>
      <c r="L83" s="34"/>
      <c r="M83" s="34"/>
      <c r="N83" s="34">
        <v>24.3</v>
      </c>
      <c r="O83" s="34">
        <v>20</v>
      </c>
      <c r="P83" s="34"/>
      <c r="Q83" s="34">
        <v>17.100000000000001</v>
      </c>
      <c r="R83" s="34"/>
      <c r="S83" s="34"/>
      <c r="T83" s="34"/>
      <c r="U83" s="39"/>
      <c r="V83" s="39"/>
      <c r="W83" s="39"/>
      <c r="X83" s="44"/>
      <c r="Y83" s="44"/>
      <c r="Z83" s="44"/>
      <c r="AA83" s="13" t="s">
        <v>56</v>
      </c>
      <c r="AB83" s="13" t="s">
        <v>57</v>
      </c>
      <c r="AC83" s="13" t="s">
        <v>58</v>
      </c>
    </row>
    <row r="84" spans="1:29">
      <c r="A84" t="s">
        <v>180</v>
      </c>
      <c r="B84" t="s">
        <v>100</v>
      </c>
      <c r="C84" t="s">
        <v>111</v>
      </c>
      <c r="E84" s="208"/>
      <c r="F84" s="27"/>
      <c r="N84" s="35">
        <v>3.9</v>
      </c>
      <c r="AA84" t="s">
        <v>102</v>
      </c>
      <c r="AB84" t="s">
        <v>137</v>
      </c>
      <c r="AC84">
        <v>2013</v>
      </c>
    </row>
    <row r="85" spans="1:29">
      <c r="A85" t="s">
        <v>180</v>
      </c>
      <c r="B85" t="s">
        <v>100</v>
      </c>
      <c r="C85" t="s">
        <v>524</v>
      </c>
      <c r="E85" s="206"/>
      <c r="F85" s="29"/>
      <c r="G85" s="29"/>
      <c r="H85" s="29"/>
      <c r="I85" s="29"/>
      <c r="J85" s="29"/>
      <c r="K85" s="29"/>
      <c r="L85" s="34"/>
      <c r="M85" s="34"/>
      <c r="N85" s="34">
        <v>6.3</v>
      </c>
      <c r="O85" s="34"/>
      <c r="P85" s="34"/>
      <c r="Q85" s="34"/>
      <c r="R85" s="34"/>
      <c r="S85" s="34"/>
      <c r="T85" s="34"/>
      <c r="U85" s="39"/>
      <c r="V85" s="39"/>
      <c r="W85" s="39"/>
      <c r="X85" s="44"/>
      <c r="Y85" s="44"/>
      <c r="Z85" s="44"/>
      <c r="AA85" s="13" t="s">
        <v>102</v>
      </c>
      <c r="AB85" s="13" t="s">
        <v>542</v>
      </c>
      <c r="AC85" s="13">
        <v>2021</v>
      </c>
    </row>
    <row r="86" spans="1:29">
      <c r="A86" t="s">
        <v>180</v>
      </c>
      <c r="B86" t="s">
        <v>100</v>
      </c>
      <c r="C86" t="s">
        <v>525</v>
      </c>
      <c r="E86" s="206"/>
      <c r="F86" s="29"/>
      <c r="G86" s="29"/>
      <c r="H86" s="29"/>
      <c r="I86" s="29"/>
      <c r="J86" s="29"/>
      <c r="K86" s="29"/>
      <c r="L86" s="34"/>
      <c r="M86" s="34"/>
      <c r="N86" s="34">
        <v>6.1</v>
      </c>
      <c r="O86" s="34"/>
      <c r="P86" s="34"/>
      <c r="Q86" s="34"/>
      <c r="R86" s="34"/>
      <c r="S86" s="34"/>
      <c r="T86" s="34"/>
      <c r="U86" s="39"/>
      <c r="V86" s="39"/>
      <c r="W86" s="39"/>
      <c r="X86" s="44"/>
      <c r="Y86" s="44"/>
      <c r="Z86" s="44"/>
      <c r="AA86" s="13" t="s">
        <v>102</v>
      </c>
      <c r="AB86" s="13" t="s">
        <v>542</v>
      </c>
      <c r="AC86" s="13">
        <v>2021</v>
      </c>
    </row>
    <row r="87" spans="1:29">
      <c r="B87" t="s">
        <v>8</v>
      </c>
      <c r="C87" s="2" t="s">
        <v>12</v>
      </c>
      <c r="D87" s="2"/>
      <c r="E87" s="207"/>
      <c r="F87" s="26"/>
      <c r="G87" s="26"/>
      <c r="H87" s="26"/>
      <c r="I87" s="26"/>
      <c r="J87" s="26"/>
      <c r="K87" s="26"/>
      <c r="L87" s="33">
        <v>5</v>
      </c>
      <c r="M87" s="33">
        <v>12.7</v>
      </c>
      <c r="N87" s="33">
        <v>9</v>
      </c>
      <c r="O87" s="33"/>
      <c r="P87" s="33"/>
      <c r="Q87" s="33"/>
      <c r="R87" s="33"/>
      <c r="S87" s="33"/>
      <c r="T87" s="33"/>
      <c r="U87" s="38" t="s">
        <v>291</v>
      </c>
      <c r="V87" s="38">
        <v>15</v>
      </c>
      <c r="W87" s="38">
        <v>25</v>
      </c>
      <c r="X87" s="43">
        <v>1070</v>
      </c>
      <c r="Y87" s="43">
        <v>3360</v>
      </c>
      <c r="Z87" s="43"/>
      <c r="AA87" s="2" t="s">
        <v>10</v>
      </c>
      <c r="AB87" s="2" t="s">
        <v>11</v>
      </c>
    </row>
    <row r="88" spans="1:29">
      <c r="A88" t="s">
        <v>543</v>
      </c>
      <c r="B88" t="s">
        <v>544</v>
      </c>
      <c r="C88" t="s">
        <v>170</v>
      </c>
      <c r="E88" s="206"/>
      <c r="F88" s="29"/>
      <c r="G88" s="29"/>
      <c r="H88" s="29"/>
      <c r="I88" s="29"/>
      <c r="J88" s="29"/>
      <c r="K88" s="29"/>
      <c r="L88" s="34">
        <v>10</v>
      </c>
      <c r="M88" s="34">
        <v>30</v>
      </c>
      <c r="N88" s="34"/>
      <c r="O88" s="34">
        <v>25</v>
      </c>
      <c r="P88" s="34">
        <v>5</v>
      </c>
      <c r="Q88" s="34"/>
      <c r="R88" s="34"/>
      <c r="S88" s="34"/>
      <c r="T88" s="34"/>
      <c r="U88" s="39"/>
      <c r="V88" s="39"/>
      <c r="W88" s="39"/>
      <c r="X88" s="44"/>
      <c r="Y88" s="44"/>
      <c r="Z88" s="44"/>
      <c r="AA88" t="s">
        <v>175</v>
      </c>
      <c r="AB88" s="13" t="s">
        <v>176</v>
      </c>
      <c r="AC88" s="13"/>
    </row>
    <row r="89" spans="1:29">
      <c r="A89" t="s">
        <v>180</v>
      </c>
      <c r="B89" t="s">
        <v>100</v>
      </c>
      <c r="C89" t="s">
        <v>534</v>
      </c>
      <c r="E89" s="206"/>
      <c r="F89" s="29"/>
      <c r="G89" s="29"/>
      <c r="H89" s="29"/>
      <c r="I89" s="29"/>
      <c r="J89" s="29"/>
      <c r="K89" s="29"/>
      <c r="L89" s="34"/>
      <c r="M89" s="34"/>
      <c r="N89" s="34">
        <v>4.0999999999999996</v>
      </c>
      <c r="O89" s="34"/>
      <c r="P89" s="34"/>
      <c r="Q89" s="34"/>
      <c r="R89" s="34"/>
      <c r="S89" s="34"/>
      <c r="T89" s="34"/>
      <c r="U89" s="39"/>
      <c r="V89" s="39"/>
      <c r="W89" s="39"/>
      <c r="X89" s="44"/>
      <c r="Y89" s="44"/>
      <c r="Z89" s="44"/>
      <c r="AA89" s="13" t="s">
        <v>102</v>
      </c>
      <c r="AB89" s="13" t="s">
        <v>542</v>
      </c>
      <c r="AC89" s="13">
        <v>2021</v>
      </c>
    </row>
    <row r="90" spans="1:29">
      <c r="A90" t="s">
        <v>180</v>
      </c>
      <c r="B90" t="s">
        <v>100</v>
      </c>
      <c r="C90" t="s">
        <v>112</v>
      </c>
      <c r="E90" s="206"/>
      <c r="F90" s="29"/>
      <c r="G90" s="29"/>
      <c r="H90" s="29"/>
      <c r="I90" s="29"/>
      <c r="J90" s="29"/>
      <c r="K90" s="29"/>
      <c r="L90" s="34"/>
      <c r="M90" s="34"/>
      <c r="N90" s="34">
        <v>5.7</v>
      </c>
      <c r="O90" s="34"/>
      <c r="P90" s="34"/>
      <c r="Q90" s="34"/>
      <c r="R90" s="34"/>
      <c r="S90" s="34"/>
      <c r="T90" s="34"/>
      <c r="U90" s="39"/>
      <c r="V90" s="39"/>
      <c r="W90" s="39"/>
      <c r="X90" s="44"/>
      <c r="Y90" s="44"/>
      <c r="Z90" s="44"/>
      <c r="AA90" s="13" t="s">
        <v>102</v>
      </c>
      <c r="AB90" s="13" t="s">
        <v>137</v>
      </c>
      <c r="AC90" s="13">
        <v>2013</v>
      </c>
    </row>
    <row r="91" spans="1:29">
      <c r="A91" t="s">
        <v>180</v>
      </c>
      <c r="B91" t="s">
        <v>100</v>
      </c>
      <c r="C91" t="s">
        <v>526</v>
      </c>
      <c r="E91" s="206"/>
      <c r="F91" s="29"/>
      <c r="G91" s="29"/>
      <c r="H91" s="29"/>
      <c r="I91" s="29"/>
      <c r="J91" s="29"/>
      <c r="K91" s="29"/>
      <c r="L91" s="34"/>
      <c r="M91" s="34"/>
      <c r="N91" s="34">
        <v>5.4</v>
      </c>
      <c r="O91" s="34"/>
      <c r="P91" s="34"/>
      <c r="Q91" s="34"/>
      <c r="R91" s="34"/>
      <c r="S91" s="34"/>
      <c r="T91" s="34"/>
      <c r="U91" s="39"/>
      <c r="V91" s="39"/>
      <c r="W91" s="39"/>
      <c r="X91" s="44"/>
      <c r="Y91" s="44"/>
      <c r="Z91" s="44"/>
      <c r="AA91" s="13" t="s">
        <v>102</v>
      </c>
      <c r="AB91" s="13" t="s">
        <v>542</v>
      </c>
      <c r="AC91" s="13">
        <v>2021</v>
      </c>
    </row>
    <row r="92" spans="1:29">
      <c r="B92" t="s">
        <v>8</v>
      </c>
      <c r="C92" t="s">
        <v>82</v>
      </c>
      <c r="E92" s="208"/>
      <c r="F92" s="27"/>
      <c r="N92" s="35">
        <v>7.3</v>
      </c>
      <c r="O92" s="35">
        <v>5.5</v>
      </c>
      <c r="Q92" s="35">
        <v>7</v>
      </c>
      <c r="AA92" t="s">
        <v>56</v>
      </c>
      <c r="AB92" t="s">
        <v>57</v>
      </c>
      <c r="AC92" t="s">
        <v>58</v>
      </c>
    </row>
    <row r="93" spans="1:29">
      <c r="B93" t="s">
        <v>8</v>
      </c>
      <c r="C93" t="s">
        <v>83</v>
      </c>
      <c r="E93" s="206"/>
      <c r="F93" s="29"/>
      <c r="G93" s="29"/>
      <c r="H93" s="29"/>
      <c r="I93" s="29"/>
      <c r="J93" s="29"/>
      <c r="K93" s="29"/>
      <c r="L93" s="34"/>
      <c r="M93" s="34"/>
      <c r="N93" s="34">
        <v>5.9</v>
      </c>
      <c r="O93" s="34">
        <v>5</v>
      </c>
      <c r="P93" s="34"/>
      <c r="Q93" s="34">
        <v>8</v>
      </c>
      <c r="R93" s="34"/>
      <c r="S93" s="34"/>
      <c r="T93" s="34"/>
      <c r="U93" s="39"/>
      <c r="V93" s="39"/>
      <c r="W93" s="39"/>
      <c r="X93" s="44"/>
      <c r="Y93" s="44"/>
      <c r="Z93" s="44"/>
      <c r="AA93" s="13" t="s">
        <v>56</v>
      </c>
      <c r="AB93" s="13" t="s">
        <v>57</v>
      </c>
      <c r="AC93" s="13" t="s">
        <v>58</v>
      </c>
    </row>
    <row r="94" spans="1:29">
      <c r="A94" t="s">
        <v>180</v>
      </c>
      <c r="B94" t="s">
        <v>100</v>
      </c>
      <c r="C94" t="s">
        <v>113</v>
      </c>
      <c r="E94" s="208">
        <v>1414</v>
      </c>
      <c r="F94" s="27"/>
      <c r="G94" s="27">
        <v>141424</v>
      </c>
      <c r="N94" s="35">
        <v>4.9000000000000004</v>
      </c>
      <c r="AA94" t="s">
        <v>102</v>
      </c>
      <c r="AB94" t="s">
        <v>137</v>
      </c>
      <c r="AC94">
        <v>2013</v>
      </c>
    </row>
    <row r="95" spans="1:29">
      <c r="A95" t="s">
        <v>180</v>
      </c>
      <c r="B95" t="s">
        <v>8</v>
      </c>
      <c r="C95" t="s">
        <v>84</v>
      </c>
      <c r="E95" s="208">
        <v>264</v>
      </c>
      <c r="F95" s="27"/>
      <c r="G95" s="27" t="s">
        <v>448</v>
      </c>
      <c r="H95" s="27" t="s">
        <v>447</v>
      </c>
      <c r="I95" s="27" t="s">
        <v>432</v>
      </c>
      <c r="J95" s="27" t="s">
        <v>271</v>
      </c>
      <c r="K95" s="27" t="s">
        <v>265</v>
      </c>
      <c r="N95" s="35">
        <v>19.399999999999999</v>
      </c>
      <c r="O95" s="35">
        <v>10</v>
      </c>
      <c r="Q95" s="35">
        <v>17.399999999999999</v>
      </c>
      <c r="S95" s="35">
        <v>2</v>
      </c>
      <c r="T95" s="35">
        <v>10</v>
      </c>
      <c r="AA95" t="s">
        <v>56</v>
      </c>
      <c r="AB95" t="s">
        <v>57</v>
      </c>
      <c r="AC95" t="s">
        <v>58</v>
      </c>
    </row>
    <row r="96" spans="1:29">
      <c r="B96" t="s">
        <v>8</v>
      </c>
      <c r="C96" t="s">
        <v>85</v>
      </c>
      <c r="E96" s="206"/>
      <c r="F96" s="29"/>
      <c r="G96" s="29"/>
      <c r="H96" s="29"/>
      <c r="I96" s="29"/>
      <c r="J96" s="29"/>
      <c r="K96" s="29"/>
      <c r="L96" s="34"/>
      <c r="M96" s="34"/>
      <c r="N96" s="34">
        <v>11.3</v>
      </c>
      <c r="O96" s="34">
        <v>10</v>
      </c>
      <c r="P96" s="34"/>
      <c r="Q96" s="34">
        <v>12.7</v>
      </c>
      <c r="R96" s="34"/>
      <c r="S96" s="34"/>
      <c r="T96" s="34"/>
      <c r="U96" s="39"/>
      <c r="V96" s="39"/>
      <c r="W96" s="39"/>
      <c r="X96" s="44"/>
      <c r="Y96" s="44"/>
      <c r="Z96" s="44"/>
      <c r="AA96" s="13" t="s">
        <v>56</v>
      </c>
      <c r="AB96" s="13" t="s">
        <v>57</v>
      </c>
      <c r="AC96" s="13" t="s">
        <v>58</v>
      </c>
    </row>
    <row r="97" spans="1:29">
      <c r="A97" t="s">
        <v>180</v>
      </c>
      <c r="B97" t="s">
        <v>8</v>
      </c>
      <c r="C97" t="s">
        <v>145</v>
      </c>
      <c r="E97" s="206">
        <v>2620</v>
      </c>
      <c r="F97" s="29"/>
      <c r="G97" s="29" t="s">
        <v>442</v>
      </c>
      <c r="H97" s="29" t="s">
        <v>441</v>
      </c>
      <c r="I97" s="29" t="s">
        <v>434</v>
      </c>
      <c r="J97" s="29" t="s">
        <v>277</v>
      </c>
      <c r="K97" s="29" t="s">
        <v>275</v>
      </c>
      <c r="L97" s="34"/>
      <c r="M97" s="34"/>
      <c r="N97" s="34">
        <v>3</v>
      </c>
      <c r="O97" s="34"/>
      <c r="P97" s="34"/>
      <c r="Q97" s="34"/>
      <c r="R97" s="34"/>
      <c r="S97" s="34">
        <v>2</v>
      </c>
      <c r="T97" s="34">
        <v>9</v>
      </c>
      <c r="U97" s="39"/>
      <c r="V97" s="39"/>
      <c r="W97" s="39"/>
      <c r="X97" s="44"/>
      <c r="Y97" s="44"/>
      <c r="Z97" s="44"/>
      <c r="AA97" s="13" t="s">
        <v>148</v>
      </c>
      <c r="AB97" s="13" t="s">
        <v>149</v>
      </c>
      <c r="AC97" s="13">
        <v>2011</v>
      </c>
    </row>
    <row r="98" spans="1:29">
      <c r="B98" t="s">
        <v>8</v>
      </c>
      <c r="C98" t="s">
        <v>86</v>
      </c>
      <c r="E98" s="208"/>
      <c r="F98" s="27"/>
      <c r="J98" s="27" t="s">
        <v>277</v>
      </c>
      <c r="K98" s="27" t="s">
        <v>275</v>
      </c>
      <c r="N98" s="35">
        <v>14.3</v>
      </c>
      <c r="O98" s="35">
        <v>5.5</v>
      </c>
      <c r="Q98" s="35">
        <v>6.5</v>
      </c>
      <c r="AA98" t="s">
        <v>56</v>
      </c>
      <c r="AB98" t="s">
        <v>57</v>
      </c>
      <c r="AC98" t="s">
        <v>58</v>
      </c>
    </row>
    <row r="99" spans="1:29">
      <c r="B99" t="s">
        <v>8</v>
      </c>
      <c r="C99" s="2" t="s">
        <v>52</v>
      </c>
      <c r="D99" s="2" t="s">
        <v>54</v>
      </c>
      <c r="E99" s="207"/>
      <c r="F99" s="26"/>
      <c r="G99" s="26"/>
      <c r="H99" s="26"/>
      <c r="I99" s="26"/>
      <c r="J99" s="26"/>
      <c r="K99" s="26"/>
      <c r="L99" s="33">
        <v>6</v>
      </c>
      <c r="M99" s="33">
        <v>9</v>
      </c>
      <c r="N99" s="33">
        <v>8</v>
      </c>
      <c r="O99" s="33"/>
      <c r="P99" s="33"/>
      <c r="Q99" s="33"/>
      <c r="R99" s="33"/>
      <c r="S99" s="33"/>
      <c r="T99" s="33"/>
      <c r="U99" s="38"/>
      <c r="V99" s="38"/>
      <c r="W99" s="38"/>
      <c r="X99" s="43">
        <v>125</v>
      </c>
      <c r="Y99" s="43">
        <v>145</v>
      </c>
      <c r="Z99" s="43"/>
      <c r="AA99" s="2" t="s">
        <v>10</v>
      </c>
      <c r="AB99" s="2" t="s">
        <v>11</v>
      </c>
    </row>
    <row r="100" spans="1:29">
      <c r="A100" t="s">
        <v>180</v>
      </c>
      <c r="B100" t="s">
        <v>8</v>
      </c>
      <c r="C100" s="2" t="s">
        <v>52</v>
      </c>
      <c r="D100" s="2" t="s">
        <v>53</v>
      </c>
      <c r="E100" s="209" t="s">
        <v>481</v>
      </c>
      <c r="F100" s="25"/>
      <c r="G100" s="25" t="s">
        <v>451</v>
      </c>
      <c r="H100" s="25" t="s">
        <v>452</v>
      </c>
      <c r="I100" s="25" t="s">
        <v>421</v>
      </c>
      <c r="J100" s="25" t="s">
        <v>258</v>
      </c>
      <c r="K100" s="25" t="s">
        <v>259</v>
      </c>
      <c r="L100" s="32">
        <v>7</v>
      </c>
      <c r="M100" s="32">
        <v>9</v>
      </c>
      <c r="N100" s="32">
        <v>8</v>
      </c>
      <c r="O100" s="32"/>
      <c r="P100" s="32"/>
      <c r="Q100" s="32"/>
      <c r="R100" s="32"/>
      <c r="S100" s="32">
        <v>2</v>
      </c>
      <c r="T100" s="32">
        <v>17</v>
      </c>
      <c r="U100" s="37"/>
      <c r="V100" s="37"/>
      <c r="W100" s="37"/>
      <c r="X100" s="42">
        <v>70</v>
      </c>
      <c r="Y100" s="42">
        <v>80</v>
      </c>
      <c r="Z100" s="42"/>
      <c r="AA100" s="3" t="s">
        <v>10</v>
      </c>
      <c r="AB100" s="3" t="s">
        <v>11</v>
      </c>
      <c r="AC100" s="13"/>
    </row>
    <row r="101" spans="1:29">
      <c r="B101" t="s">
        <v>8</v>
      </c>
      <c r="C101" t="s">
        <v>87</v>
      </c>
      <c r="E101" s="206"/>
      <c r="F101" s="29"/>
      <c r="G101" s="29"/>
      <c r="H101" s="29"/>
      <c r="I101" s="29"/>
      <c r="J101" s="29"/>
      <c r="K101" s="29"/>
      <c r="L101" s="34"/>
      <c r="M101" s="34"/>
      <c r="N101" s="34">
        <v>37.799999999999997</v>
      </c>
      <c r="O101" s="34">
        <v>40</v>
      </c>
      <c r="P101" s="34"/>
      <c r="Q101" s="34">
        <v>29.5</v>
      </c>
      <c r="R101" s="34"/>
      <c r="S101" s="34"/>
      <c r="T101" s="34"/>
      <c r="U101" s="39"/>
      <c r="V101" s="39"/>
      <c r="W101" s="39"/>
      <c r="X101" s="44"/>
      <c r="Y101" s="44"/>
      <c r="Z101" s="44"/>
      <c r="AA101" s="13" t="s">
        <v>56</v>
      </c>
      <c r="AB101" s="13" t="s">
        <v>57</v>
      </c>
      <c r="AC101" s="13" t="s">
        <v>58</v>
      </c>
    </row>
    <row r="102" spans="1:29">
      <c r="A102" t="s">
        <v>180</v>
      </c>
      <c r="B102" t="s">
        <v>100</v>
      </c>
      <c r="C102" t="s">
        <v>529</v>
      </c>
      <c r="E102" s="206"/>
      <c r="F102" s="29"/>
      <c r="G102" s="29"/>
      <c r="H102" s="29"/>
      <c r="I102" s="29"/>
      <c r="J102" s="29"/>
      <c r="K102" s="29"/>
      <c r="L102" s="34"/>
      <c r="M102" s="34"/>
      <c r="N102" s="34">
        <v>4.8</v>
      </c>
      <c r="O102" s="34"/>
      <c r="P102" s="34"/>
      <c r="Q102" s="34"/>
      <c r="R102" s="34"/>
      <c r="S102" s="34"/>
      <c r="T102" s="34"/>
      <c r="U102" s="39"/>
      <c r="V102" s="39"/>
      <c r="W102" s="39"/>
      <c r="X102" s="44"/>
      <c r="Y102" s="44"/>
      <c r="Z102" s="44"/>
      <c r="AA102" s="13" t="s">
        <v>102</v>
      </c>
      <c r="AB102" s="13" t="s">
        <v>542</v>
      </c>
      <c r="AC102" s="13">
        <v>2021</v>
      </c>
    </row>
    <row r="103" spans="1:29">
      <c r="A103" t="s">
        <v>180</v>
      </c>
      <c r="B103" t="s">
        <v>100</v>
      </c>
      <c r="C103" t="s">
        <v>530</v>
      </c>
      <c r="E103" s="206"/>
      <c r="F103" s="29"/>
      <c r="G103" s="29"/>
      <c r="H103" s="29"/>
      <c r="I103" s="29"/>
      <c r="J103" s="29"/>
      <c r="K103" s="29"/>
      <c r="L103" s="34"/>
      <c r="M103" s="34"/>
      <c r="N103" s="34">
        <v>4.4000000000000004</v>
      </c>
      <c r="O103" s="34"/>
      <c r="P103" s="34"/>
      <c r="Q103" s="34"/>
      <c r="R103" s="34"/>
      <c r="S103" s="34"/>
      <c r="T103" s="34"/>
      <c r="U103" s="39"/>
      <c r="V103" s="39"/>
      <c r="W103" s="39"/>
      <c r="X103" s="44"/>
      <c r="Y103" s="44"/>
      <c r="Z103" s="44"/>
      <c r="AA103" s="13" t="s">
        <v>102</v>
      </c>
      <c r="AB103" s="13" t="s">
        <v>542</v>
      </c>
      <c r="AC103" s="13">
        <v>2021</v>
      </c>
    </row>
    <row r="104" spans="1:29">
      <c r="B104" t="s">
        <v>8</v>
      </c>
      <c r="C104" s="2" t="s">
        <v>20</v>
      </c>
      <c r="D104" s="2" t="s">
        <v>21</v>
      </c>
      <c r="E104" s="207"/>
      <c r="F104" s="26"/>
      <c r="G104" s="26"/>
      <c r="H104" s="26"/>
      <c r="I104" s="26"/>
      <c r="J104" s="26"/>
      <c r="K104" s="26"/>
      <c r="L104" s="33">
        <v>3</v>
      </c>
      <c r="M104" s="33">
        <v>5</v>
      </c>
      <c r="N104" s="33">
        <f>AVERAGE(Lookup!$L11:$M11)</f>
        <v>15</v>
      </c>
      <c r="O104" s="33"/>
      <c r="P104" s="33"/>
      <c r="Q104" s="33"/>
      <c r="R104" s="33"/>
      <c r="S104" s="33"/>
      <c r="T104" s="33"/>
      <c r="U104" s="38"/>
      <c r="V104" s="38"/>
      <c r="W104" s="38"/>
      <c r="X104" s="43"/>
      <c r="Y104" s="43">
        <v>0.3</v>
      </c>
      <c r="Z104" s="43"/>
      <c r="AA104" s="2" t="s">
        <v>10</v>
      </c>
      <c r="AB104" s="2" t="s">
        <v>11</v>
      </c>
    </row>
    <row r="105" spans="1:29">
      <c r="B105" t="s">
        <v>8</v>
      </c>
      <c r="C105" s="2" t="s">
        <v>20</v>
      </c>
      <c r="D105" s="2" t="s">
        <v>22</v>
      </c>
      <c r="E105" s="209"/>
      <c r="F105" s="25"/>
      <c r="G105" s="25"/>
      <c r="H105" s="25"/>
      <c r="I105" s="25"/>
      <c r="J105" s="25"/>
      <c r="K105" s="25"/>
      <c r="L105" s="32">
        <v>4.5</v>
      </c>
      <c r="M105" s="32">
        <v>5.5</v>
      </c>
      <c r="N105" s="32">
        <f>AVERAGE(Lookup!$L12:$M12)</f>
        <v>13</v>
      </c>
      <c r="O105" s="32"/>
      <c r="P105" s="32"/>
      <c r="Q105" s="32"/>
      <c r="R105" s="32"/>
      <c r="S105" s="32"/>
      <c r="T105" s="32"/>
      <c r="U105" s="37"/>
      <c r="V105" s="37"/>
      <c r="W105" s="37"/>
      <c r="X105" s="42">
        <v>0.5</v>
      </c>
      <c r="Y105" s="42">
        <v>2</v>
      </c>
      <c r="Z105" s="42"/>
      <c r="AA105" s="3" t="s">
        <v>10</v>
      </c>
      <c r="AB105" s="3" t="s">
        <v>11</v>
      </c>
      <c r="AC105" s="13"/>
    </row>
    <row r="106" spans="1:29">
      <c r="B106" t="s">
        <v>8</v>
      </c>
      <c r="C106" s="2" t="s">
        <v>20</v>
      </c>
      <c r="D106" s="2" t="s">
        <v>23</v>
      </c>
      <c r="E106" s="207"/>
      <c r="F106" s="26"/>
      <c r="G106" s="26"/>
      <c r="H106" s="26"/>
      <c r="I106" s="26"/>
      <c r="J106" s="26"/>
      <c r="K106" s="26"/>
      <c r="L106" s="33">
        <v>1.4</v>
      </c>
      <c r="M106" s="33">
        <v>5.5</v>
      </c>
      <c r="N106" s="33">
        <f>AVERAGE(Lookup!$L13:$M13)</f>
        <v>59.5</v>
      </c>
      <c r="O106" s="33"/>
      <c r="P106" s="33"/>
      <c r="Q106" s="33"/>
      <c r="R106" s="33"/>
      <c r="S106" s="33"/>
      <c r="T106" s="33"/>
      <c r="U106" s="38"/>
      <c r="V106" s="38"/>
      <c r="W106" s="38"/>
      <c r="X106" s="43"/>
      <c r="Y106" s="43">
        <v>0.2</v>
      </c>
      <c r="Z106" s="43"/>
      <c r="AA106" s="2" t="s">
        <v>10</v>
      </c>
      <c r="AB106" s="2" t="s">
        <v>11</v>
      </c>
    </row>
    <row r="107" spans="1:29">
      <c r="A107" t="s">
        <v>180</v>
      </c>
      <c r="B107" t="s">
        <v>8</v>
      </c>
      <c r="C107" s="2" t="s">
        <v>50</v>
      </c>
      <c r="D107" s="2"/>
      <c r="E107" s="209" t="s">
        <v>476</v>
      </c>
      <c r="F107" s="25"/>
      <c r="G107" s="25" t="s">
        <v>479</v>
      </c>
      <c r="H107" s="25" t="s">
        <v>480</v>
      </c>
      <c r="I107" s="25"/>
      <c r="J107" s="25" t="s">
        <v>247</v>
      </c>
      <c r="K107" s="25" t="s">
        <v>248</v>
      </c>
      <c r="L107" s="32">
        <v>13</v>
      </c>
      <c r="M107" s="32">
        <v>28</v>
      </c>
      <c r="N107" s="32"/>
      <c r="O107" s="32"/>
      <c r="P107" s="32"/>
      <c r="Q107" s="32"/>
      <c r="R107" s="32"/>
      <c r="S107" s="32">
        <v>2</v>
      </c>
      <c r="T107" s="32">
        <v>17</v>
      </c>
      <c r="U107" s="37"/>
      <c r="V107" s="37"/>
      <c r="W107" s="37"/>
      <c r="X107" s="42">
        <v>29500</v>
      </c>
      <c r="Y107" s="42">
        <v>32500</v>
      </c>
      <c r="Z107" s="42"/>
      <c r="AA107" s="3" t="s">
        <v>10</v>
      </c>
      <c r="AB107" s="3" t="s">
        <v>11</v>
      </c>
      <c r="AC107" s="13"/>
    </row>
    <row r="108" spans="1:29">
      <c r="B108" t="s">
        <v>8</v>
      </c>
      <c r="C108" s="2" t="s">
        <v>14</v>
      </c>
      <c r="D108" s="2"/>
      <c r="E108" s="207"/>
      <c r="F108" s="26"/>
      <c r="G108" s="26"/>
      <c r="H108" s="26"/>
      <c r="I108" s="26"/>
      <c r="J108" s="26"/>
      <c r="K108" s="26"/>
      <c r="L108" s="33">
        <v>12</v>
      </c>
      <c r="M108" s="33">
        <v>15</v>
      </c>
      <c r="N108" s="33">
        <v>14</v>
      </c>
      <c r="O108" s="33"/>
      <c r="P108" s="33"/>
      <c r="Q108" s="33"/>
      <c r="R108" s="33"/>
      <c r="S108" s="33"/>
      <c r="T108" s="33"/>
      <c r="U108" s="38"/>
      <c r="V108" s="38"/>
      <c r="W108" s="38"/>
      <c r="X108" s="43">
        <v>9.6</v>
      </c>
      <c r="Y108" s="43">
        <v>38.6</v>
      </c>
      <c r="Z108" s="43"/>
      <c r="AA108" s="2" t="s">
        <v>10</v>
      </c>
      <c r="AB108" s="2" t="s">
        <v>11</v>
      </c>
    </row>
    <row r="109" spans="1:29">
      <c r="B109" t="s">
        <v>8</v>
      </c>
      <c r="C109" t="s">
        <v>88</v>
      </c>
      <c r="E109" s="208"/>
      <c r="F109" s="27"/>
      <c r="N109" s="35">
        <v>26.9</v>
      </c>
      <c r="O109" s="35">
        <v>20</v>
      </c>
      <c r="Q109" s="35">
        <v>26.1</v>
      </c>
      <c r="AA109" t="s">
        <v>56</v>
      </c>
      <c r="AB109" t="s">
        <v>57</v>
      </c>
      <c r="AC109" t="s">
        <v>58</v>
      </c>
    </row>
    <row r="110" spans="1:29">
      <c r="A110" t="s">
        <v>180</v>
      </c>
      <c r="B110" t="s">
        <v>100</v>
      </c>
      <c r="C110" t="s">
        <v>114</v>
      </c>
      <c r="E110" s="206"/>
      <c r="F110" s="29"/>
      <c r="G110" s="29" t="s">
        <v>509</v>
      </c>
      <c r="H110" s="29" t="s">
        <v>510</v>
      </c>
      <c r="I110" s="29" t="s">
        <v>511</v>
      </c>
      <c r="J110" s="29"/>
      <c r="K110" s="29"/>
      <c r="L110" s="34"/>
      <c r="M110" s="34"/>
      <c r="N110" s="34">
        <v>4.3</v>
      </c>
      <c r="O110" s="34"/>
      <c r="P110" s="34"/>
      <c r="Q110" s="34"/>
      <c r="R110" s="34"/>
      <c r="S110" s="34"/>
      <c r="T110" s="34"/>
      <c r="U110" s="39"/>
      <c r="V110" s="39"/>
      <c r="W110" s="39"/>
      <c r="X110" s="44"/>
      <c r="Y110" s="44"/>
      <c r="Z110" s="44"/>
      <c r="AA110" s="13" t="s">
        <v>102</v>
      </c>
      <c r="AB110" s="13" t="s">
        <v>137</v>
      </c>
      <c r="AC110" s="13">
        <v>2013</v>
      </c>
    </row>
    <row r="111" spans="1:29">
      <c r="A111" t="s">
        <v>180</v>
      </c>
      <c r="B111" t="s">
        <v>100</v>
      </c>
      <c r="C111" t="s">
        <v>535</v>
      </c>
      <c r="E111" s="206"/>
      <c r="F111" s="29"/>
      <c r="G111" s="29" t="s">
        <v>509</v>
      </c>
      <c r="H111" s="29" t="s">
        <v>510</v>
      </c>
      <c r="I111" s="29" t="s">
        <v>511</v>
      </c>
      <c r="J111" s="29"/>
      <c r="K111" s="29"/>
      <c r="L111" s="34"/>
      <c r="M111" s="34"/>
      <c r="N111" s="34">
        <v>4.0999999999999996</v>
      </c>
      <c r="O111" s="34"/>
      <c r="P111" s="34"/>
      <c r="Q111" s="34"/>
      <c r="R111" s="34"/>
      <c r="S111" s="34"/>
      <c r="T111" s="34"/>
      <c r="U111" s="39"/>
      <c r="V111" s="39"/>
      <c r="W111" s="39"/>
      <c r="X111" s="44"/>
      <c r="Y111" s="44"/>
      <c r="Z111" s="44"/>
      <c r="AA111" s="13" t="s">
        <v>102</v>
      </c>
      <c r="AB111" s="13" t="s">
        <v>542</v>
      </c>
      <c r="AC111" s="13">
        <v>2021</v>
      </c>
    </row>
    <row r="112" spans="1:29">
      <c r="A112" t="s">
        <v>180</v>
      </c>
      <c r="B112" t="s">
        <v>100</v>
      </c>
      <c r="C112" t="s">
        <v>528</v>
      </c>
      <c r="E112" s="206"/>
      <c r="F112" s="29"/>
      <c r="G112" s="29"/>
      <c r="H112" s="29"/>
      <c r="I112" s="29"/>
      <c r="J112" s="29"/>
      <c r="K112" s="29"/>
      <c r="L112" s="34"/>
      <c r="M112" s="34"/>
      <c r="N112" s="34">
        <v>4.8</v>
      </c>
      <c r="O112" s="34"/>
      <c r="P112" s="34"/>
      <c r="Q112" s="34"/>
      <c r="R112" s="34"/>
      <c r="S112" s="34"/>
      <c r="T112" s="34"/>
      <c r="U112" s="39"/>
      <c r="V112" s="39"/>
      <c r="W112" s="39"/>
      <c r="X112" s="44"/>
      <c r="Y112" s="44"/>
      <c r="Z112" s="44"/>
      <c r="AA112" s="13" t="s">
        <v>102</v>
      </c>
      <c r="AB112" s="13" t="s">
        <v>542</v>
      </c>
      <c r="AC112" s="13">
        <v>2021</v>
      </c>
    </row>
    <row r="113" spans="1:29">
      <c r="A113" t="s">
        <v>180</v>
      </c>
      <c r="B113" t="s">
        <v>100</v>
      </c>
      <c r="C113" t="s">
        <v>115</v>
      </c>
      <c r="E113" s="208"/>
      <c r="F113" s="27"/>
      <c r="N113" s="35">
        <v>4.4000000000000004</v>
      </c>
      <c r="AA113" t="s">
        <v>102</v>
      </c>
      <c r="AB113" t="s">
        <v>137</v>
      </c>
      <c r="AC113">
        <v>2013</v>
      </c>
    </row>
    <row r="114" spans="1:29">
      <c r="A114" t="s">
        <v>180</v>
      </c>
      <c r="B114" t="s">
        <v>100</v>
      </c>
      <c r="C114" t="s">
        <v>116</v>
      </c>
      <c r="E114" s="206"/>
      <c r="F114" s="29"/>
      <c r="G114" s="29"/>
      <c r="H114" s="29"/>
      <c r="I114" s="29"/>
      <c r="J114" s="29"/>
      <c r="K114" s="29"/>
      <c r="L114" s="34"/>
      <c r="M114" s="34"/>
      <c r="N114" s="34">
        <v>5.2</v>
      </c>
      <c r="O114" s="34"/>
      <c r="P114" s="34"/>
      <c r="Q114" s="34"/>
      <c r="R114" s="34"/>
      <c r="S114" s="34"/>
      <c r="T114" s="34"/>
      <c r="U114" s="39"/>
      <c r="V114" s="39"/>
      <c r="W114" s="39"/>
      <c r="X114" s="44"/>
      <c r="Y114" s="44"/>
      <c r="Z114" s="44"/>
      <c r="AA114" s="13" t="s">
        <v>102</v>
      </c>
      <c r="AB114" s="13" t="s">
        <v>137</v>
      </c>
      <c r="AC114" s="13">
        <v>2013</v>
      </c>
    </row>
    <row r="115" spans="1:29">
      <c r="A115" t="s">
        <v>180</v>
      </c>
      <c r="B115" t="s">
        <v>100</v>
      </c>
      <c r="C115" t="s">
        <v>116</v>
      </c>
      <c r="E115" s="206"/>
      <c r="F115" s="29"/>
      <c r="G115" s="29"/>
      <c r="H115" s="29"/>
      <c r="I115" s="29"/>
      <c r="J115" s="29"/>
      <c r="K115" s="29"/>
      <c r="L115" s="34"/>
      <c r="M115" s="34"/>
      <c r="N115" s="34">
        <v>4.9000000000000004</v>
      </c>
      <c r="O115" s="34"/>
      <c r="P115" s="34"/>
      <c r="Q115" s="34"/>
      <c r="R115" s="34"/>
      <c r="S115" s="34"/>
      <c r="T115" s="34"/>
      <c r="U115" s="39"/>
      <c r="V115" s="39"/>
      <c r="W115" s="39"/>
      <c r="X115" s="44"/>
      <c r="Y115" s="44"/>
      <c r="Z115" s="44"/>
      <c r="AA115" s="13" t="s">
        <v>102</v>
      </c>
      <c r="AB115" s="13" t="s">
        <v>542</v>
      </c>
      <c r="AC115" s="13">
        <v>2021</v>
      </c>
    </row>
    <row r="116" spans="1:29">
      <c r="B116" t="s">
        <v>100</v>
      </c>
      <c r="C116" t="s">
        <v>116</v>
      </c>
      <c r="E116" s="208"/>
      <c r="F116" s="27"/>
      <c r="L116" s="35">
        <v>4.0999999999999996</v>
      </c>
      <c r="M116" s="35">
        <v>15.2</v>
      </c>
      <c r="N116" s="35">
        <v>6.9</v>
      </c>
      <c r="AA116" s="13" t="s">
        <v>126</v>
      </c>
      <c r="AB116" s="20" t="s">
        <v>127</v>
      </c>
      <c r="AC116" t="s">
        <v>128</v>
      </c>
    </row>
    <row r="117" spans="1:29">
      <c r="B117" t="s">
        <v>8</v>
      </c>
      <c r="C117" t="s">
        <v>89</v>
      </c>
      <c r="E117" s="206"/>
      <c r="F117" s="29"/>
      <c r="G117" s="29"/>
      <c r="H117" s="29"/>
      <c r="I117" s="29"/>
      <c r="J117" s="29"/>
      <c r="K117" s="29"/>
      <c r="L117" s="34"/>
      <c r="M117" s="34"/>
      <c r="N117" s="34">
        <v>8.6</v>
      </c>
      <c r="O117" s="34">
        <v>5</v>
      </c>
      <c r="P117" s="34"/>
      <c r="Q117" s="34">
        <v>11.6</v>
      </c>
      <c r="R117" s="34"/>
      <c r="S117" s="34"/>
      <c r="T117" s="34"/>
      <c r="U117" s="39"/>
      <c r="V117" s="39"/>
      <c r="W117" s="39"/>
      <c r="X117" s="44"/>
      <c r="Y117" s="44"/>
      <c r="Z117" s="44"/>
      <c r="AA117" s="13" t="s">
        <v>56</v>
      </c>
      <c r="AB117" s="13" t="s">
        <v>57</v>
      </c>
      <c r="AC117" s="13" t="s">
        <v>58</v>
      </c>
    </row>
    <row r="118" spans="1:29">
      <c r="B118" t="s">
        <v>8</v>
      </c>
      <c r="C118" t="s">
        <v>90</v>
      </c>
      <c r="E118" s="208"/>
      <c r="F118" s="27"/>
      <c r="N118" s="35">
        <v>10.1</v>
      </c>
      <c r="O118" s="35">
        <v>6</v>
      </c>
      <c r="Q118" s="35">
        <v>9.5</v>
      </c>
      <c r="AA118" t="s">
        <v>56</v>
      </c>
      <c r="AB118" t="s">
        <v>57</v>
      </c>
      <c r="AC118" t="s">
        <v>58</v>
      </c>
    </row>
    <row r="119" spans="1:29">
      <c r="A119" t="s">
        <v>180</v>
      </c>
      <c r="B119" t="s">
        <v>8</v>
      </c>
      <c r="C119" s="2" t="s">
        <v>188</v>
      </c>
      <c r="D119" s="2"/>
      <c r="E119" s="207" t="s">
        <v>457</v>
      </c>
      <c r="F119" s="26" t="s">
        <v>458</v>
      </c>
      <c r="G119" s="26" t="s">
        <v>459</v>
      </c>
      <c r="H119" s="27" t="s">
        <v>460</v>
      </c>
      <c r="I119" s="28" t="s">
        <v>193</v>
      </c>
      <c r="J119" s="28" t="s">
        <v>278</v>
      </c>
      <c r="K119" s="28" t="s">
        <v>275</v>
      </c>
      <c r="L119" s="33">
        <v>3</v>
      </c>
      <c r="M119" s="33">
        <v>4</v>
      </c>
      <c r="N119" s="33"/>
      <c r="O119" s="33"/>
      <c r="P119" s="33"/>
      <c r="Q119" s="33"/>
      <c r="R119" s="33"/>
      <c r="S119" s="33">
        <v>2</v>
      </c>
      <c r="T119" s="33">
        <v>6</v>
      </c>
      <c r="U119" s="38"/>
      <c r="V119" s="38"/>
      <c r="W119" s="38"/>
      <c r="X119" s="43">
        <v>0.112</v>
      </c>
      <c r="Y119" s="43">
        <v>0.32800000000000001</v>
      </c>
      <c r="Z119" s="43">
        <v>0.16001109999999999</v>
      </c>
      <c r="AA119" s="2" t="s">
        <v>10</v>
      </c>
      <c r="AB119" s="20" t="s">
        <v>11</v>
      </c>
    </row>
    <row r="120" spans="1:29">
      <c r="B120" t="s">
        <v>100</v>
      </c>
      <c r="C120" t="s">
        <v>135</v>
      </c>
      <c r="E120" s="206">
        <v>1431</v>
      </c>
      <c r="F120" s="29"/>
      <c r="G120" s="29"/>
      <c r="H120" s="29"/>
      <c r="I120" s="29"/>
      <c r="J120" s="29"/>
      <c r="K120" s="29"/>
      <c r="L120" s="34">
        <v>1.8</v>
      </c>
      <c r="M120" s="34">
        <v>3.7</v>
      </c>
      <c r="N120" s="34">
        <v>2.6</v>
      </c>
      <c r="O120" s="34"/>
      <c r="P120" s="34"/>
      <c r="Q120" s="34"/>
      <c r="R120" s="34"/>
      <c r="S120" s="34"/>
      <c r="T120" s="34"/>
      <c r="U120" s="39"/>
      <c r="V120" s="39"/>
      <c r="W120" s="39"/>
      <c r="X120" s="44"/>
      <c r="Y120" s="44"/>
      <c r="Z120" s="44"/>
      <c r="AA120" s="13" t="s">
        <v>126</v>
      </c>
      <c r="AB120" s="21" t="s">
        <v>127</v>
      </c>
      <c r="AC120" s="13" t="s">
        <v>128</v>
      </c>
    </row>
    <row r="121" spans="1:29">
      <c r="A121" t="s">
        <v>180</v>
      </c>
      <c r="B121" t="s">
        <v>100</v>
      </c>
      <c r="C121" t="s">
        <v>538</v>
      </c>
      <c r="E121" s="206"/>
      <c r="F121" s="29"/>
      <c r="G121" s="29"/>
      <c r="H121" s="29"/>
      <c r="I121" s="29"/>
      <c r="J121" s="29"/>
      <c r="K121" s="29"/>
      <c r="L121" s="34"/>
      <c r="M121" s="34"/>
      <c r="N121" s="34">
        <v>2.9</v>
      </c>
      <c r="O121" s="34"/>
      <c r="P121" s="34"/>
      <c r="Q121" s="34"/>
      <c r="R121" s="34"/>
      <c r="S121" s="34"/>
      <c r="T121" s="34"/>
      <c r="U121" s="39"/>
      <c r="V121" s="39"/>
      <c r="W121" s="39"/>
      <c r="X121" s="44"/>
      <c r="Y121" s="44"/>
      <c r="Z121" s="44"/>
      <c r="AA121" s="13" t="s">
        <v>102</v>
      </c>
      <c r="AB121" s="13" t="s">
        <v>542</v>
      </c>
      <c r="AC121" s="13">
        <v>2021</v>
      </c>
    </row>
    <row r="122" spans="1:29">
      <c r="A122" t="s">
        <v>180</v>
      </c>
      <c r="B122" t="s">
        <v>100</v>
      </c>
      <c r="C122" t="s">
        <v>117</v>
      </c>
      <c r="E122" s="208">
        <v>1431</v>
      </c>
      <c r="F122" s="27"/>
      <c r="N122" s="35">
        <v>2.4</v>
      </c>
      <c r="AA122" t="s">
        <v>102</v>
      </c>
      <c r="AB122" t="s">
        <v>137</v>
      </c>
      <c r="AC122">
        <v>2013</v>
      </c>
    </row>
    <row r="123" spans="1:29">
      <c r="B123" t="s">
        <v>144</v>
      </c>
      <c r="C123" t="s">
        <v>143</v>
      </c>
      <c r="E123" s="208"/>
      <c r="F123" s="27"/>
      <c r="N123" s="35">
        <v>8</v>
      </c>
      <c r="AA123" t="s">
        <v>148</v>
      </c>
      <c r="AB123" t="s">
        <v>149</v>
      </c>
      <c r="AC123">
        <v>2011</v>
      </c>
    </row>
    <row r="124" spans="1:29">
      <c r="A124" t="s">
        <v>180</v>
      </c>
      <c r="B124" t="s">
        <v>8</v>
      </c>
      <c r="C124" s="2" t="s">
        <v>18</v>
      </c>
      <c r="D124" s="2"/>
      <c r="E124" s="207">
        <v>2751</v>
      </c>
      <c r="F124" s="26"/>
      <c r="G124" s="26" t="s">
        <v>454</v>
      </c>
      <c r="H124" s="26" t="s">
        <v>453</v>
      </c>
      <c r="I124" s="26">
        <v>8516</v>
      </c>
      <c r="J124" s="26" t="s">
        <v>266</v>
      </c>
      <c r="K124" s="26" t="s">
        <v>265</v>
      </c>
      <c r="L124" s="33">
        <v>8</v>
      </c>
      <c r="M124" s="33">
        <v>12</v>
      </c>
      <c r="N124" s="33">
        <v>10</v>
      </c>
      <c r="O124" s="33"/>
      <c r="P124" s="33"/>
      <c r="Q124" s="33"/>
      <c r="R124" s="33"/>
      <c r="S124" s="33">
        <v>2</v>
      </c>
      <c r="T124" s="33">
        <v>11</v>
      </c>
      <c r="U124" s="38"/>
      <c r="V124" s="38"/>
      <c r="W124" s="38"/>
      <c r="X124" s="43">
        <v>30</v>
      </c>
      <c r="Y124" s="43">
        <v>90</v>
      </c>
      <c r="Z124" s="43"/>
      <c r="AA124" s="2" t="s">
        <v>10</v>
      </c>
      <c r="AB124" s="2" t="s">
        <v>11</v>
      </c>
    </row>
    <row r="125" spans="1:29">
      <c r="B125" t="s">
        <v>8</v>
      </c>
      <c r="C125" s="2" t="s">
        <v>31</v>
      </c>
      <c r="D125" s="2" t="s">
        <v>32</v>
      </c>
      <c r="E125" s="207"/>
      <c r="F125" s="26"/>
      <c r="G125" s="26"/>
      <c r="H125" s="26"/>
      <c r="I125" s="26"/>
      <c r="J125" s="26"/>
      <c r="K125" s="26"/>
      <c r="L125" s="33">
        <v>8.5</v>
      </c>
      <c r="M125" s="33">
        <v>15</v>
      </c>
      <c r="N125" s="33">
        <v>12</v>
      </c>
      <c r="O125" s="33"/>
      <c r="P125" s="33"/>
      <c r="Q125" s="33"/>
      <c r="R125" s="33"/>
      <c r="S125" s="33"/>
      <c r="T125" s="33"/>
      <c r="U125" s="38"/>
      <c r="V125" s="38"/>
      <c r="W125" s="38"/>
      <c r="X125" s="43">
        <v>35</v>
      </c>
      <c r="Y125" s="43">
        <v>42</v>
      </c>
      <c r="Z125" s="43"/>
      <c r="AA125" s="2" t="s">
        <v>10</v>
      </c>
      <c r="AB125" s="2" t="s">
        <v>11</v>
      </c>
    </row>
    <row r="126" spans="1:29">
      <c r="A126" t="s">
        <v>180</v>
      </c>
      <c r="B126" t="s">
        <v>8</v>
      </c>
      <c r="C126" s="2" t="s">
        <v>31</v>
      </c>
      <c r="D126" s="2" t="s">
        <v>33</v>
      </c>
      <c r="E126" s="209"/>
      <c r="F126" s="25"/>
      <c r="G126" s="25" t="s">
        <v>456</v>
      </c>
      <c r="H126" s="25" t="s">
        <v>477</v>
      </c>
      <c r="I126" s="25">
        <v>8414</v>
      </c>
      <c r="J126" s="25" t="s">
        <v>261</v>
      </c>
      <c r="K126" s="25" t="s">
        <v>259</v>
      </c>
      <c r="L126" s="32">
        <v>15</v>
      </c>
      <c r="M126" s="32">
        <v>18</v>
      </c>
      <c r="N126" s="32">
        <v>17</v>
      </c>
      <c r="O126" s="32"/>
      <c r="P126" s="32"/>
      <c r="Q126" s="32"/>
      <c r="R126" s="32"/>
      <c r="S126" s="32">
        <v>2</v>
      </c>
      <c r="T126" s="32">
        <v>13</v>
      </c>
      <c r="U126" s="37"/>
      <c r="V126" s="37"/>
      <c r="W126" s="37"/>
      <c r="X126" s="42">
        <v>500</v>
      </c>
      <c r="Y126" s="42">
        <v>850</v>
      </c>
      <c r="Z126" s="42"/>
      <c r="AA126" s="3" t="s">
        <v>10</v>
      </c>
      <c r="AB126" s="3" t="s">
        <v>11</v>
      </c>
      <c r="AC126" s="13"/>
    </row>
    <row r="127" spans="1:29">
      <c r="A127" t="s">
        <v>180</v>
      </c>
      <c r="B127" t="s">
        <v>8</v>
      </c>
      <c r="C127" s="2" t="s">
        <v>35</v>
      </c>
      <c r="D127" s="2"/>
      <c r="E127" s="209" t="s">
        <v>475</v>
      </c>
      <c r="F127" s="25"/>
      <c r="G127" s="29" t="s">
        <v>467</v>
      </c>
      <c r="H127" s="29" t="s">
        <v>468</v>
      </c>
      <c r="I127" s="25">
        <v>84151090</v>
      </c>
      <c r="J127" s="25" t="s">
        <v>249</v>
      </c>
      <c r="K127" s="25" t="s">
        <v>248</v>
      </c>
      <c r="L127" s="32">
        <v>10</v>
      </c>
      <c r="M127" s="32">
        <v>12</v>
      </c>
      <c r="N127" s="32">
        <v>11</v>
      </c>
      <c r="O127" s="32"/>
      <c r="P127" s="32"/>
      <c r="Q127" s="32"/>
      <c r="R127" s="32"/>
      <c r="S127" s="32">
        <v>2</v>
      </c>
      <c r="T127" s="32">
        <v>21</v>
      </c>
      <c r="U127" s="37"/>
      <c r="V127" s="37"/>
      <c r="W127" s="37"/>
      <c r="X127" s="42">
        <v>27</v>
      </c>
      <c r="Y127" s="42">
        <v>82</v>
      </c>
      <c r="Z127" s="42"/>
      <c r="AA127" s="3" t="s">
        <v>10</v>
      </c>
      <c r="AB127" s="3" t="s">
        <v>11</v>
      </c>
      <c r="AC127" s="13"/>
    </row>
    <row r="128" spans="1:29">
      <c r="A128" t="s">
        <v>180</v>
      </c>
      <c r="B128" t="s">
        <v>100</v>
      </c>
      <c r="C128" t="s">
        <v>118</v>
      </c>
      <c r="E128" s="206"/>
      <c r="F128" s="29"/>
      <c r="G128" s="29"/>
      <c r="H128" s="29"/>
      <c r="I128" s="29"/>
      <c r="J128" s="29"/>
      <c r="K128" s="29"/>
      <c r="L128" s="34"/>
      <c r="M128" s="34"/>
      <c r="N128" s="34">
        <v>4.5</v>
      </c>
      <c r="O128" s="34"/>
      <c r="P128" s="34"/>
      <c r="Q128" s="34"/>
      <c r="R128" s="34"/>
      <c r="S128" s="34"/>
      <c r="T128" s="34"/>
      <c r="U128" s="39"/>
      <c r="V128" s="39"/>
      <c r="W128" s="39"/>
      <c r="X128" s="44"/>
      <c r="Y128" s="44"/>
      <c r="Z128" s="44"/>
      <c r="AA128" s="13" t="s">
        <v>102</v>
      </c>
      <c r="AB128" s="13" t="s">
        <v>137</v>
      </c>
      <c r="AC128" s="13">
        <v>2013</v>
      </c>
    </row>
    <row r="129" spans="1:29">
      <c r="B129" t="s">
        <v>8</v>
      </c>
      <c r="C129" s="2" t="s">
        <v>13</v>
      </c>
      <c r="D129" s="2"/>
      <c r="E129" s="209"/>
      <c r="F129" s="25"/>
      <c r="G129" s="25"/>
      <c r="H129" s="25"/>
      <c r="I129" s="25"/>
      <c r="J129" s="25"/>
      <c r="K129" s="25"/>
      <c r="L129" s="32">
        <v>13</v>
      </c>
      <c r="M129" s="32">
        <v>16</v>
      </c>
      <c r="N129" s="32">
        <v>15</v>
      </c>
      <c r="O129" s="32"/>
      <c r="P129" s="32"/>
      <c r="Q129" s="32"/>
      <c r="R129" s="32"/>
      <c r="S129" s="32"/>
      <c r="T129" s="32"/>
      <c r="U129" s="37"/>
      <c r="V129" s="37"/>
      <c r="W129" s="37"/>
      <c r="X129" s="42">
        <v>150</v>
      </c>
      <c r="Y129" s="42">
        <v>540</v>
      </c>
      <c r="Z129" s="42"/>
      <c r="AA129" s="3" t="s">
        <v>10</v>
      </c>
      <c r="AB129" s="3" t="s">
        <v>11</v>
      </c>
      <c r="AC129" s="13"/>
    </row>
    <row r="130" spans="1:29">
      <c r="B130" t="s">
        <v>100</v>
      </c>
      <c r="C130" t="s">
        <v>125</v>
      </c>
      <c r="E130" s="206"/>
      <c r="F130" s="29"/>
      <c r="G130" s="29"/>
      <c r="H130" s="29"/>
      <c r="I130" s="29"/>
      <c r="J130" s="29"/>
      <c r="K130" s="29"/>
      <c r="L130" s="34">
        <v>8.6999999999999993</v>
      </c>
      <c r="M130" s="34">
        <v>8.6999999999999993</v>
      </c>
      <c r="N130" s="34">
        <v>8.6999999999999993</v>
      </c>
      <c r="O130" s="34"/>
      <c r="P130" s="34"/>
      <c r="Q130" s="34"/>
      <c r="R130" s="34"/>
      <c r="S130" s="34"/>
      <c r="T130" s="34"/>
      <c r="U130" s="39"/>
      <c r="V130" s="39"/>
      <c r="W130" s="39"/>
      <c r="X130" s="44"/>
      <c r="Y130" s="44"/>
      <c r="Z130" s="44"/>
      <c r="AA130" s="13" t="s">
        <v>126</v>
      </c>
      <c r="AB130" s="21" t="s">
        <v>127</v>
      </c>
      <c r="AC130" s="13" t="s">
        <v>128</v>
      </c>
    </row>
    <row r="131" spans="1:29">
      <c r="A131" t="s">
        <v>180</v>
      </c>
      <c r="B131" t="s">
        <v>100</v>
      </c>
      <c r="C131" t="s">
        <v>531</v>
      </c>
      <c r="E131" s="206"/>
      <c r="F131" s="29"/>
      <c r="G131" s="29"/>
      <c r="H131" s="29"/>
      <c r="I131" s="29"/>
      <c r="J131" s="29"/>
      <c r="K131" s="29"/>
      <c r="L131" s="34"/>
      <c r="M131" s="34"/>
      <c r="N131" s="34">
        <v>4.4000000000000004</v>
      </c>
      <c r="O131" s="34"/>
      <c r="P131" s="34"/>
      <c r="Q131" s="34"/>
      <c r="R131" s="34"/>
      <c r="S131" s="34"/>
      <c r="T131" s="34"/>
      <c r="U131" s="39"/>
      <c r="V131" s="39"/>
      <c r="W131" s="39"/>
      <c r="X131" s="44"/>
      <c r="Y131" s="44"/>
      <c r="Z131" s="44"/>
      <c r="AA131" s="13" t="s">
        <v>102</v>
      </c>
      <c r="AB131" s="13" t="s">
        <v>542</v>
      </c>
      <c r="AC131" s="13">
        <v>2021</v>
      </c>
    </row>
    <row r="132" spans="1:29">
      <c r="A132" t="s">
        <v>180</v>
      </c>
      <c r="B132" t="s">
        <v>100</v>
      </c>
      <c r="C132" t="s">
        <v>119</v>
      </c>
      <c r="E132" s="208"/>
      <c r="F132" s="27"/>
      <c r="N132" s="35">
        <v>4.5999999999999996</v>
      </c>
      <c r="AA132" t="s">
        <v>102</v>
      </c>
      <c r="AB132" t="s">
        <v>137</v>
      </c>
      <c r="AC132">
        <v>2013</v>
      </c>
    </row>
    <row r="133" spans="1:29">
      <c r="A133" t="s">
        <v>180</v>
      </c>
      <c r="B133" t="s">
        <v>100</v>
      </c>
      <c r="C133" t="s">
        <v>120</v>
      </c>
      <c r="E133" s="206"/>
      <c r="F133" s="29"/>
      <c r="G133" s="29"/>
      <c r="H133" s="29"/>
      <c r="I133" s="29"/>
      <c r="J133" s="29"/>
      <c r="K133" s="29"/>
      <c r="L133" s="34"/>
      <c r="M133" s="34"/>
      <c r="N133" s="34">
        <v>4.3</v>
      </c>
      <c r="O133" s="34"/>
      <c r="P133" s="34"/>
      <c r="Q133" s="34"/>
      <c r="R133" s="34"/>
      <c r="S133" s="34"/>
      <c r="T133" s="34"/>
      <c r="U133" s="39"/>
      <c r="V133" s="39"/>
      <c r="W133" s="39"/>
      <c r="X133" s="44"/>
      <c r="Y133" s="44"/>
      <c r="Z133" s="44"/>
      <c r="AA133" s="13" t="s">
        <v>102</v>
      </c>
      <c r="AB133" s="13" t="s">
        <v>137</v>
      </c>
      <c r="AC133" s="13">
        <v>2013</v>
      </c>
    </row>
    <row r="134" spans="1:29">
      <c r="B134" t="s">
        <v>100</v>
      </c>
      <c r="C134" t="s">
        <v>140</v>
      </c>
      <c r="D134" t="s">
        <v>141</v>
      </c>
      <c r="E134" s="208"/>
      <c r="F134" s="27"/>
      <c r="G134" s="29">
        <v>141430</v>
      </c>
      <c r="H134" s="29">
        <v>14143000</v>
      </c>
      <c r="I134" s="29">
        <v>6109</v>
      </c>
      <c r="N134" s="35">
        <v>2</v>
      </c>
      <c r="AA134" t="s">
        <v>148</v>
      </c>
      <c r="AB134" s="20" t="s">
        <v>149</v>
      </c>
      <c r="AC134">
        <v>2011</v>
      </c>
    </row>
    <row r="135" spans="1:29">
      <c r="A135" t="s">
        <v>180</v>
      </c>
      <c r="B135" t="s">
        <v>100</v>
      </c>
      <c r="C135" t="s">
        <v>536</v>
      </c>
      <c r="E135" s="206"/>
      <c r="F135" s="29"/>
      <c r="G135" s="29"/>
      <c r="H135" s="29"/>
      <c r="I135" s="29"/>
      <c r="J135" s="29"/>
      <c r="K135" s="29"/>
      <c r="L135" s="34"/>
      <c r="M135" s="34"/>
      <c r="N135" s="34">
        <v>4</v>
      </c>
      <c r="O135" s="34"/>
      <c r="P135" s="34"/>
      <c r="Q135" s="34"/>
      <c r="R135" s="34"/>
      <c r="S135" s="34"/>
      <c r="T135" s="34"/>
      <c r="U135" s="39"/>
      <c r="V135" s="39"/>
      <c r="W135" s="39"/>
      <c r="X135" s="44"/>
      <c r="Y135" s="44"/>
      <c r="Z135" s="44"/>
      <c r="AA135" s="13" t="s">
        <v>102</v>
      </c>
      <c r="AB135" s="13" t="s">
        <v>542</v>
      </c>
      <c r="AC135" s="13">
        <v>2021</v>
      </c>
    </row>
    <row r="136" spans="1:29">
      <c r="A136" t="s">
        <v>180</v>
      </c>
      <c r="B136" t="s">
        <v>100</v>
      </c>
      <c r="C136" t="s">
        <v>124</v>
      </c>
      <c r="E136" s="208"/>
      <c r="F136" s="27"/>
      <c r="G136" s="29">
        <v>141430</v>
      </c>
      <c r="H136" s="29">
        <v>14143000</v>
      </c>
      <c r="I136" s="29">
        <v>6109</v>
      </c>
      <c r="N136" s="35">
        <v>3.3</v>
      </c>
      <c r="AA136" t="s">
        <v>102</v>
      </c>
      <c r="AB136" t="s">
        <v>137</v>
      </c>
      <c r="AC136">
        <v>2013</v>
      </c>
    </row>
    <row r="137" spans="1:29">
      <c r="B137" t="s">
        <v>100</v>
      </c>
      <c r="C137" t="s">
        <v>140</v>
      </c>
      <c r="E137" s="206"/>
      <c r="F137" s="29"/>
      <c r="G137" s="29">
        <v>141430</v>
      </c>
      <c r="H137" s="29">
        <v>14143000</v>
      </c>
      <c r="I137" s="29">
        <v>6109</v>
      </c>
      <c r="J137" s="29"/>
      <c r="K137" s="29"/>
      <c r="L137" s="34">
        <v>3.4</v>
      </c>
      <c r="M137" s="34">
        <v>6.9</v>
      </c>
      <c r="N137" s="34">
        <v>4.5999999999999996</v>
      </c>
      <c r="O137" s="34"/>
      <c r="P137" s="34"/>
      <c r="Q137" s="34"/>
      <c r="R137" s="34"/>
      <c r="S137" s="34"/>
      <c r="T137" s="34"/>
      <c r="U137" s="39"/>
      <c r="V137" s="39"/>
      <c r="W137" s="39"/>
      <c r="X137" s="44"/>
      <c r="Y137" s="44"/>
      <c r="Z137" s="44"/>
      <c r="AA137" s="13" t="s">
        <v>126</v>
      </c>
      <c r="AB137" s="21" t="s">
        <v>127</v>
      </c>
      <c r="AC137" s="13" t="s">
        <v>128</v>
      </c>
    </row>
    <row r="138" spans="1:29">
      <c r="B138" t="s">
        <v>8</v>
      </c>
      <c r="C138" t="s">
        <v>91</v>
      </c>
      <c r="E138" s="206"/>
      <c r="F138" s="29"/>
      <c r="G138" s="29"/>
      <c r="H138" s="29"/>
      <c r="I138" s="29"/>
      <c r="J138" s="29"/>
      <c r="K138" s="29"/>
      <c r="L138" s="34"/>
      <c r="M138" s="34"/>
      <c r="N138" s="34">
        <v>7.8</v>
      </c>
      <c r="O138" s="34">
        <v>5</v>
      </c>
      <c r="P138" s="34"/>
      <c r="Q138" s="34">
        <v>5.4</v>
      </c>
      <c r="R138" s="34"/>
      <c r="S138" s="34"/>
      <c r="T138" s="34"/>
      <c r="U138" s="39"/>
      <c r="V138" s="39"/>
      <c r="W138" s="39"/>
      <c r="X138" s="44"/>
      <c r="Y138" s="44"/>
      <c r="Z138" s="44"/>
      <c r="AA138" s="13" t="s">
        <v>56</v>
      </c>
      <c r="AB138" s="13" t="s">
        <v>57</v>
      </c>
      <c r="AC138" s="13" t="s">
        <v>58</v>
      </c>
    </row>
    <row r="139" spans="1:29">
      <c r="B139" t="s">
        <v>8</v>
      </c>
      <c r="C139" s="2" t="s">
        <v>43</v>
      </c>
      <c r="D139" s="2"/>
      <c r="E139" s="209"/>
      <c r="F139" s="25"/>
      <c r="G139" s="25"/>
      <c r="H139" s="25"/>
      <c r="I139" s="25"/>
      <c r="J139" s="25"/>
      <c r="K139" s="25"/>
      <c r="L139" s="32">
        <v>10</v>
      </c>
      <c r="M139" s="32">
        <v>16</v>
      </c>
      <c r="N139" s="32">
        <f>AVERAGE(Lookup!$L30:$M30)</f>
        <v>9.8000000000000007</v>
      </c>
      <c r="O139" s="32"/>
      <c r="P139" s="32"/>
      <c r="Q139" s="32"/>
      <c r="R139" s="32"/>
      <c r="S139" s="32"/>
      <c r="T139" s="32"/>
      <c r="U139" s="37"/>
      <c r="V139" s="37"/>
      <c r="W139" s="37"/>
      <c r="X139" s="42">
        <v>1.6</v>
      </c>
      <c r="Y139" s="42">
        <v>4</v>
      </c>
      <c r="Z139" s="42"/>
      <c r="AA139" s="3" t="s">
        <v>10</v>
      </c>
      <c r="AB139" s="3" t="s">
        <v>11</v>
      </c>
      <c r="AC139" s="13"/>
    </row>
    <row r="140" spans="1:29">
      <c r="B140" t="s">
        <v>8</v>
      </c>
      <c r="C140" t="s">
        <v>172</v>
      </c>
      <c r="E140" s="206"/>
      <c r="F140" s="29"/>
      <c r="G140" s="29"/>
      <c r="H140" s="29"/>
      <c r="I140" s="29"/>
      <c r="J140" s="29"/>
      <c r="K140" s="29"/>
      <c r="L140" s="34">
        <v>4</v>
      </c>
      <c r="M140" s="34">
        <v>12</v>
      </c>
      <c r="N140" s="34"/>
      <c r="O140" s="34">
        <v>10</v>
      </c>
      <c r="P140" s="34"/>
      <c r="Q140" s="34"/>
      <c r="R140" s="34"/>
      <c r="S140" s="34"/>
      <c r="T140" s="34"/>
      <c r="U140" s="39"/>
      <c r="V140" s="39"/>
      <c r="W140" s="39"/>
      <c r="X140" s="44"/>
      <c r="Y140" s="44"/>
      <c r="Z140" s="44"/>
      <c r="AA140" s="13" t="s">
        <v>175</v>
      </c>
      <c r="AB140" s="14" t="s">
        <v>176</v>
      </c>
      <c r="AC140" s="14"/>
    </row>
    <row r="141" spans="1:29">
      <c r="A141" t="s">
        <v>180</v>
      </c>
      <c r="B141" t="s">
        <v>100</v>
      </c>
      <c r="C141" t="s">
        <v>121</v>
      </c>
      <c r="E141" s="211"/>
      <c r="F141" s="199"/>
      <c r="G141" s="199"/>
      <c r="H141" s="199"/>
      <c r="I141" s="199"/>
      <c r="J141" s="199"/>
      <c r="K141" s="200"/>
      <c r="L141" s="201"/>
      <c r="M141" s="201"/>
      <c r="N141" s="201">
        <v>9.6999999999999993</v>
      </c>
      <c r="O141" s="201"/>
      <c r="P141" s="201"/>
      <c r="Q141" s="201"/>
      <c r="R141" s="201"/>
      <c r="S141" s="201"/>
      <c r="T141" s="202"/>
      <c r="U141" s="203"/>
      <c r="V141" s="203"/>
      <c r="W141" s="204"/>
      <c r="X141" s="205"/>
      <c r="Y141" s="205"/>
      <c r="Z141" s="205"/>
      <c r="AA141" s="13" t="s">
        <v>102</v>
      </c>
      <c r="AB141" s="13" t="s">
        <v>137</v>
      </c>
      <c r="AC141" s="13">
        <v>2013</v>
      </c>
    </row>
    <row r="142" spans="1:29">
      <c r="A142" t="s">
        <v>180</v>
      </c>
      <c r="B142" t="s">
        <v>8</v>
      </c>
      <c r="C142" t="s">
        <v>92</v>
      </c>
      <c r="E142" s="208">
        <v>2751</v>
      </c>
      <c r="F142" s="27"/>
      <c r="G142" s="27" t="s">
        <v>444</v>
      </c>
      <c r="H142" s="27" t="s">
        <v>443</v>
      </c>
      <c r="I142" s="27" t="s">
        <v>433</v>
      </c>
      <c r="J142" s="29" t="s">
        <v>266</v>
      </c>
      <c r="K142" s="196" t="s">
        <v>265</v>
      </c>
      <c r="L142" s="35">
        <v>4</v>
      </c>
      <c r="M142" s="35">
        <v>5</v>
      </c>
      <c r="N142" s="35">
        <v>4.5</v>
      </c>
      <c r="S142" s="33">
        <v>2</v>
      </c>
      <c r="T142" s="216">
        <v>11</v>
      </c>
      <c r="W142" s="218"/>
      <c r="AA142" t="s">
        <v>148</v>
      </c>
      <c r="AB142" t="s">
        <v>149</v>
      </c>
      <c r="AC142">
        <v>2011</v>
      </c>
    </row>
    <row r="143" spans="1:29">
      <c r="A143" t="s">
        <v>180</v>
      </c>
      <c r="B143" t="s">
        <v>8</v>
      </c>
      <c r="C143" t="s">
        <v>92</v>
      </c>
      <c r="E143" s="208">
        <v>2751</v>
      </c>
      <c r="F143" s="27"/>
      <c r="G143" s="27" t="s">
        <v>444</v>
      </c>
      <c r="H143" s="27" t="s">
        <v>443</v>
      </c>
      <c r="I143" s="27" t="s">
        <v>433</v>
      </c>
      <c r="J143" s="27" t="s">
        <v>266</v>
      </c>
      <c r="K143" s="212" t="s">
        <v>265</v>
      </c>
      <c r="N143" s="35">
        <v>7.9</v>
      </c>
      <c r="O143" s="35">
        <v>5</v>
      </c>
      <c r="Q143" s="35">
        <v>9.9</v>
      </c>
      <c r="S143" s="33">
        <v>2</v>
      </c>
      <c r="T143" s="216">
        <v>11</v>
      </c>
      <c r="W143" s="218"/>
      <c r="AA143" t="s">
        <v>56</v>
      </c>
      <c r="AB143" t="s">
        <v>57</v>
      </c>
      <c r="AC143" t="s">
        <v>58</v>
      </c>
    </row>
    <row r="144" spans="1:29">
      <c r="A144" t="s">
        <v>180</v>
      </c>
      <c r="B144" t="s">
        <v>100</v>
      </c>
      <c r="C144" t="s">
        <v>122</v>
      </c>
      <c r="E144" s="208"/>
      <c r="F144" s="27"/>
      <c r="K144" s="212"/>
      <c r="N144" s="35">
        <v>4.7</v>
      </c>
      <c r="T144" s="215"/>
      <c r="W144" s="218"/>
      <c r="AA144" t="s">
        <v>102</v>
      </c>
      <c r="AB144" t="s">
        <v>137</v>
      </c>
      <c r="AC144">
        <v>2013</v>
      </c>
    </row>
    <row r="145" spans="1:29">
      <c r="B145" t="s">
        <v>8</v>
      </c>
      <c r="C145" t="s">
        <v>93</v>
      </c>
      <c r="E145" s="206"/>
      <c r="F145" s="29"/>
      <c r="G145" s="29"/>
      <c r="H145" s="29"/>
      <c r="I145" s="29"/>
      <c r="J145" s="29"/>
      <c r="K145" s="196"/>
      <c r="L145" s="34"/>
      <c r="M145" s="34"/>
      <c r="N145" s="34">
        <v>10.199999999999999</v>
      </c>
      <c r="O145" s="34">
        <v>2</v>
      </c>
      <c r="P145" s="34"/>
      <c r="Q145" s="34">
        <v>10.1</v>
      </c>
      <c r="R145" s="34"/>
      <c r="S145" s="34"/>
      <c r="T145" s="197"/>
      <c r="U145" s="39"/>
      <c r="V145" s="39"/>
      <c r="W145" s="198"/>
      <c r="X145" s="44"/>
      <c r="Y145" s="44"/>
      <c r="Z145" s="44"/>
      <c r="AA145" s="13" t="s">
        <v>56</v>
      </c>
      <c r="AB145" s="13" t="s">
        <v>57</v>
      </c>
      <c r="AC145" s="13" t="s">
        <v>58</v>
      </c>
    </row>
    <row r="146" spans="1:29">
      <c r="A146" t="s">
        <v>543</v>
      </c>
      <c r="B146" t="s">
        <v>97</v>
      </c>
      <c r="C146" t="s">
        <v>173</v>
      </c>
      <c r="E146" s="208"/>
      <c r="F146" s="27"/>
      <c r="K146" s="212"/>
      <c r="L146" s="35">
        <v>9</v>
      </c>
      <c r="M146" s="35">
        <v>25</v>
      </c>
      <c r="O146" s="35">
        <v>10</v>
      </c>
      <c r="P146" s="35">
        <v>3</v>
      </c>
      <c r="T146" s="215"/>
      <c r="W146" s="218"/>
      <c r="AA146" t="s">
        <v>175</v>
      </c>
      <c r="AB146" t="s">
        <v>176</v>
      </c>
    </row>
    <row r="147" spans="1:29">
      <c r="A147" t="s">
        <v>180</v>
      </c>
      <c r="B147" t="s">
        <v>100</v>
      </c>
      <c r="C147" t="s">
        <v>532</v>
      </c>
      <c r="E147" s="206"/>
      <c r="F147" s="29"/>
      <c r="G147" s="29"/>
      <c r="H147" s="29"/>
      <c r="I147" s="29"/>
      <c r="J147" s="29"/>
      <c r="K147" s="196"/>
      <c r="L147" s="34"/>
      <c r="M147" s="34"/>
      <c r="N147" s="34">
        <v>4.3</v>
      </c>
      <c r="O147" s="34"/>
      <c r="P147" s="34"/>
      <c r="Q147" s="34"/>
      <c r="R147" s="34"/>
      <c r="S147" s="34"/>
      <c r="T147" s="197"/>
      <c r="U147" s="39"/>
      <c r="V147" s="39"/>
      <c r="W147" s="198"/>
      <c r="X147" s="44"/>
      <c r="Y147" s="44"/>
      <c r="Z147" s="44"/>
      <c r="AA147" s="13" t="s">
        <v>102</v>
      </c>
      <c r="AB147" s="13" t="s">
        <v>542</v>
      </c>
      <c r="AC147" s="13">
        <v>2021</v>
      </c>
    </row>
    <row r="148" spans="1:29">
      <c r="B148" t="s">
        <v>100</v>
      </c>
      <c r="C148" t="s">
        <v>132</v>
      </c>
      <c r="E148" s="208"/>
      <c r="F148" s="27"/>
      <c r="K148" s="212"/>
      <c r="L148" s="35">
        <v>2.2000000000000002</v>
      </c>
      <c r="M148" s="35">
        <v>6.2</v>
      </c>
      <c r="N148" s="35">
        <v>4.7</v>
      </c>
      <c r="T148" s="215"/>
      <c r="W148" s="218"/>
      <c r="AA148" s="13" t="s">
        <v>126</v>
      </c>
      <c r="AB148" s="20" t="s">
        <v>127</v>
      </c>
      <c r="AC148" t="s">
        <v>128</v>
      </c>
    </row>
    <row r="149" spans="1:29">
      <c r="A149" t="s">
        <v>180</v>
      </c>
      <c r="B149" t="s">
        <v>100</v>
      </c>
      <c r="C149" t="s">
        <v>123</v>
      </c>
      <c r="E149" s="206"/>
      <c r="F149" s="29"/>
      <c r="G149" s="29"/>
      <c r="H149" s="29"/>
      <c r="I149" s="29"/>
      <c r="J149" s="29"/>
      <c r="K149" s="196"/>
      <c r="L149" s="34"/>
      <c r="M149" s="34"/>
      <c r="N149" s="34">
        <v>5.3</v>
      </c>
      <c r="O149" s="34"/>
      <c r="P149" s="34"/>
      <c r="Q149" s="34"/>
      <c r="R149" s="34"/>
      <c r="S149" s="34"/>
      <c r="T149" s="197"/>
      <c r="U149" s="39"/>
      <c r="V149" s="39"/>
      <c r="W149" s="198"/>
      <c r="X149" s="44"/>
      <c r="Y149" s="44"/>
      <c r="Z149" s="44"/>
      <c r="AA149" s="13" t="s">
        <v>102</v>
      </c>
      <c r="AB149" s="13" t="s">
        <v>137</v>
      </c>
      <c r="AC149" s="13">
        <v>2013</v>
      </c>
    </row>
    <row r="150" spans="1:29">
      <c r="A150" t="s">
        <v>180</v>
      </c>
      <c r="B150" t="s">
        <v>8</v>
      </c>
      <c r="C150" s="2" t="s">
        <v>15</v>
      </c>
      <c r="D150" s="2"/>
      <c r="E150" s="209">
        <v>2640</v>
      </c>
      <c r="F150" s="25"/>
      <c r="G150" s="25">
        <v>264034</v>
      </c>
      <c r="H150" s="25">
        <v>26403400</v>
      </c>
      <c r="I150" s="25">
        <v>852852</v>
      </c>
      <c r="J150" s="25" t="s">
        <v>255</v>
      </c>
      <c r="K150" s="214" t="s">
        <v>253</v>
      </c>
      <c r="L150" s="32">
        <v>9</v>
      </c>
      <c r="M150" s="32">
        <v>11</v>
      </c>
      <c r="N150" s="32">
        <v>10</v>
      </c>
      <c r="O150" s="32"/>
      <c r="P150" s="32"/>
      <c r="Q150" s="32"/>
      <c r="R150" s="32"/>
      <c r="S150" s="32">
        <v>2</v>
      </c>
      <c r="T150" s="217">
        <v>11</v>
      </c>
      <c r="U150" s="37"/>
      <c r="V150" s="37"/>
      <c r="W150" s="220"/>
      <c r="X150" s="42">
        <v>5</v>
      </c>
      <c r="Y150" s="42">
        <v>14</v>
      </c>
      <c r="Z150" s="42"/>
      <c r="AA150" s="3" t="s">
        <v>10</v>
      </c>
      <c r="AB150" s="3" t="s">
        <v>11</v>
      </c>
      <c r="AC150" s="13"/>
    </row>
    <row r="151" spans="1:29">
      <c r="B151" t="s">
        <v>8</v>
      </c>
      <c r="C151" t="s">
        <v>94</v>
      </c>
      <c r="E151" s="208"/>
      <c r="F151" s="27"/>
      <c r="K151" s="212"/>
      <c r="N151" s="35">
        <v>9.4</v>
      </c>
      <c r="O151" s="35">
        <v>7</v>
      </c>
      <c r="Q151" s="35">
        <v>10.4</v>
      </c>
      <c r="T151" s="215"/>
      <c r="W151" s="218"/>
      <c r="AA151" t="s">
        <v>56</v>
      </c>
      <c r="AB151" t="s">
        <v>57</v>
      </c>
      <c r="AC151" t="s">
        <v>58</v>
      </c>
    </row>
    <row r="152" spans="1:29">
      <c r="B152" t="s">
        <v>100</v>
      </c>
      <c r="C152" t="s">
        <v>134</v>
      </c>
      <c r="E152" s="208"/>
      <c r="F152" s="27"/>
      <c r="K152" s="212"/>
      <c r="L152" s="35">
        <v>2.5</v>
      </c>
      <c r="M152" s="35">
        <v>4.2</v>
      </c>
      <c r="N152" s="35">
        <v>3.1</v>
      </c>
      <c r="T152" s="215"/>
      <c r="W152" s="218"/>
      <c r="AA152" s="13" t="s">
        <v>126</v>
      </c>
      <c r="AB152" s="20" t="s">
        <v>127</v>
      </c>
      <c r="AC152" t="s">
        <v>128</v>
      </c>
    </row>
    <row r="153" spans="1:29">
      <c r="A153" t="s">
        <v>180</v>
      </c>
      <c r="B153" t="s">
        <v>100</v>
      </c>
      <c r="C153" t="s">
        <v>539</v>
      </c>
      <c r="E153" s="206"/>
      <c r="F153" s="29"/>
      <c r="G153" s="29"/>
      <c r="H153" s="29"/>
      <c r="I153" s="29"/>
      <c r="J153" s="29"/>
      <c r="K153" s="196"/>
      <c r="L153" s="34"/>
      <c r="M153" s="34"/>
      <c r="N153" s="34">
        <v>2.7</v>
      </c>
      <c r="O153" s="34"/>
      <c r="P153" s="34"/>
      <c r="Q153" s="34"/>
      <c r="R153" s="34"/>
      <c r="S153" s="34"/>
      <c r="T153" s="197"/>
      <c r="U153" s="39"/>
      <c r="V153" s="39"/>
      <c r="W153" s="198"/>
      <c r="X153" s="44"/>
      <c r="Y153" s="44"/>
      <c r="Z153" s="44"/>
      <c r="AA153" s="13" t="s">
        <v>102</v>
      </c>
      <c r="AB153" s="13" t="s">
        <v>542</v>
      </c>
      <c r="AC153" s="13">
        <v>2021</v>
      </c>
    </row>
    <row r="154" spans="1:29">
      <c r="A154" t="s">
        <v>180</v>
      </c>
      <c r="B154" t="s">
        <v>8</v>
      </c>
      <c r="C154" t="s">
        <v>95</v>
      </c>
      <c r="E154" s="206">
        <v>2751</v>
      </c>
      <c r="F154" s="29"/>
      <c r="G154" s="29" t="s">
        <v>445</v>
      </c>
      <c r="H154" s="29" t="s">
        <v>446</v>
      </c>
      <c r="I154" s="26" t="s">
        <v>420</v>
      </c>
      <c r="J154" s="29" t="s">
        <v>268</v>
      </c>
      <c r="K154" s="29" t="s">
        <v>265</v>
      </c>
      <c r="L154" s="34"/>
      <c r="M154" s="34"/>
      <c r="N154" s="34">
        <v>9.1</v>
      </c>
      <c r="O154" s="34">
        <v>7.5</v>
      </c>
      <c r="P154" s="34"/>
      <c r="Q154" s="34">
        <v>8.6999999999999993</v>
      </c>
      <c r="R154" s="34"/>
      <c r="S154" s="34">
        <v>1</v>
      </c>
      <c r="T154" s="197">
        <v>11</v>
      </c>
      <c r="U154" s="39"/>
      <c r="V154" s="39"/>
      <c r="W154" s="198"/>
      <c r="X154" s="44"/>
      <c r="Y154" s="44"/>
      <c r="Z154" s="44"/>
      <c r="AA154" s="13" t="s">
        <v>56</v>
      </c>
      <c r="AB154" s="13" t="s">
        <v>57</v>
      </c>
      <c r="AC154" s="13" t="s">
        <v>58</v>
      </c>
    </row>
    <row r="155" spans="1:29">
      <c r="A155" t="s">
        <v>180</v>
      </c>
      <c r="B155" t="s">
        <v>8</v>
      </c>
      <c r="C155" s="2" t="s">
        <v>51</v>
      </c>
      <c r="D155" s="2"/>
      <c r="E155" s="206">
        <v>2751</v>
      </c>
      <c r="F155" s="29"/>
      <c r="G155" s="29" t="s">
        <v>445</v>
      </c>
      <c r="H155" s="29" t="s">
        <v>446</v>
      </c>
      <c r="I155" s="26" t="s">
        <v>420</v>
      </c>
      <c r="J155" s="26" t="s">
        <v>268</v>
      </c>
      <c r="K155" s="213" t="s">
        <v>265</v>
      </c>
      <c r="L155" s="33"/>
      <c r="M155" s="33"/>
      <c r="N155" s="33">
        <v>7</v>
      </c>
      <c r="O155" s="33"/>
      <c r="P155" s="33"/>
      <c r="Q155" s="33"/>
      <c r="R155" s="33"/>
      <c r="S155" s="33">
        <v>1</v>
      </c>
      <c r="T155" s="216">
        <v>11</v>
      </c>
      <c r="U155" s="38"/>
      <c r="V155" s="38"/>
      <c r="W155" s="219"/>
      <c r="X155" s="43">
        <v>3</v>
      </c>
      <c r="Y155" s="43">
        <v>10</v>
      </c>
      <c r="Z155" s="43"/>
      <c r="AA155" s="2" t="s">
        <v>10</v>
      </c>
      <c r="AB155" s="2" t="s">
        <v>11</v>
      </c>
    </row>
    <row r="156" spans="1:29">
      <c r="A156" t="s">
        <v>180</v>
      </c>
      <c r="B156" t="s">
        <v>97</v>
      </c>
      <c r="C156" t="s">
        <v>506</v>
      </c>
      <c r="E156" s="208"/>
      <c r="F156" s="27"/>
      <c r="K156" s="212"/>
      <c r="N156" s="35">
        <v>13.5</v>
      </c>
      <c r="S156" s="35">
        <v>3.9</v>
      </c>
      <c r="T156" s="215"/>
      <c r="W156" s="218"/>
      <c r="AA156" t="s">
        <v>507</v>
      </c>
      <c r="AB156" t="s">
        <v>508</v>
      </c>
    </row>
    <row r="157" spans="1:29">
      <c r="A157" t="s">
        <v>180</v>
      </c>
      <c r="B157" t="s">
        <v>8</v>
      </c>
      <c r="C157" t="s">
        <v>147</v>
      </c>
      <c r="E157" s="206"/>
      <c r="F157" s="29"/>
      <c r="G157" s="29">
        <v>275113</v>
      </c>
      <c r="H157" s="29" t="s">
        <v>440</v>
      </c>
      <c r="I157" s="29" t="s">
        <v>435</v>
      </c>
      <c r="J157" s="29" t="s">
        <v>260</v>
      </c>
      <c r="K157" s="196" t="s">
        <v>259</v>
      </c>
      <c r="L157" s="34"/>
      <c r="M157" s="34"/>
      <c r="N157" s="34">
        <v>6</v>
      </c>
      <c r="O157" s="34"/>
      <c r="P157" s="34"/>
      <c r="Q157" s="34"/>
      <c r="R157" s="34"/>
      <c r="S157" s="34">
        <v>2</v>
      </c>
      <c r="T157" s="197">
        <v>13</v>
      </c>
      <c r="U157" s="39"/>
      <c r="V157" s="39"/>
      <c r="W157" s="198"/>
      <c r="X157" s="44"/>
      <c r="Y157" s="44"/>
      <c r="Z157" s="44"/>
      <c r="AA157" s="13" t="s">
        <v>148</v>
      </c>
      <c r="AB157" s="13" t="s">
        <v>149</v>
      </c>
      <c r="AC157" s="13">
        <v>2011</v>
      </c>
    </row>
    <row r="158" spans="1:29">
      <c r="A158" t="s">
        <v>180</v>
      </c>
      <c r="B158" t="s">
        <v>8</v>
      </c>
      <c r="C158" t="s">
        <v>96</v>
      </c>
      <c r="E158" s="208"/>
      <c r="F158" s="27"/>
      <c r="J158" s="27" t="s">
        <v>264</v>
      </c>
      <c r="K158" s="212" t="s">
        <v>265</v>
      </c>
      <c r="N158" s="35">
        <v>31.9</v>
      </c>
      <c r="O158" s="35">
        <v>19</v>
      </c>
      <c r="Q158" s="35">
        <v>33.1</v>
      </c>
      <c r="S158" s="35">
        <v>1</v>
      </c>
      <c r="T158" s="215">
        <v>8</v>
      </c>
      <c r="W158" s="218"/>
      <c r="AA158" t="s">
        <v>56</v>
      </c>
      <c r="AB158" t="s">
        <v>57</v>
      </c>
      <c r="AC158" t="s">
        <v>58</v>
      </c>
    </row>
    <row r="159" spans="1:29">
      <c r="B159" t="s">
        <v>8</v>
      </c>
      <c r="C159" s="2" t="s">
        <v>44</v>
      </c>
      <c r="D159" s="2"/>
      <c r="E159" s="207"/>
      <c r="F159" s="26"/>
      <c r="G159" s="26"/>
      <c r="H159" s="26">
        <v>281314</v>
      </c>
      <c r="I159" s="26"/>
      <c r="J159" s="26"/>
      <c r="K159" s="213"/>
      <c r="L159" s="33">
        <v>10</v>
      </c>
      <c r="M159" s="33">
        <v>15</v>
      </c>
      <c r="N159" s="33">
        <v>13</v>
      </c>
      <c r="O159" s="33"/>
      <c r="P159" s="33"/>
      <c r="Q159" s="33"/>
      <c r="R159" s="33"/>
      <c r="S159" s="33"/>
      <c r="T159" s="216"/>
      <c r="U159" s="38"/>
      <c r="V159" s="38"/>
      <c r="W159" s="219"/>
      <c r="X159" s="43">
        <v>30</v>
      </c>
      <c r="Y159" s="43">
        <v>380</v>
      </c>
      <c r="Z159" s="43"/>
      <c r="AA159" s="2" t="s">
        <v>10</v>
      </c>
      <c r="AB159" s="2" t="s">
        <v>11</v>
      </c>
    </row>
    <row r="160" spans="1:29">
      <c r="B160" t="s">
        <v>8</v>
      </c>
      <c r="C160" t="s">
        <v>174</v>
      </c>
      <c r="E160" s="206"/>
      <c r="F160" s="29"/>
      <c r="G160" s="29"/>
      <c r="H160" s="29"/>
      <c r="I160" s="29"/>
      <c r="J160" s="29"/>
      <c r="K160" s="196"/>
      <c r="L160" s="34">
        <v>20</v>
      </c>
      <c r="M160" s="34">
        <v>20</v>
      </c>
      <c r="N160" s="34"/>
      <c r="O160" s="34">
        <v>20</v>
      </c>
      <c r="P160" s="34"/>
      <c r="Q160" s="34"/>
      <c r="R160" s="34"/>
      <c r="S160" s="34"/>
      <c r="T160" s="197"/>
      <c r="U160" s="39"/>
      <c r="V160" s="39"/>
      <c r="W160" s="198"/>
      <c r="X160" s="44"/>
      <c r="Y160" s="44"/>
      <c r="Z160" s="44"/>
      <c r="AA160" s="13" t="s">
        <v>175</v>
      </c>
      <c r="AB160" s="13" t="s">
        <v>176</v>
      </c>
      <c r="AC160" s="13"/>
    </row>
    <row r="161" spans="2:29">
      <c r="B161" t="s">
        <v>182</v>
      </c>
      <c r="C161" t="s">
        <v>183</v>
      </c>
      <c r="E161" s="206"/>
      <c r="F161" s="29"/>
      <c r="G161" s="29"/>
      <c r="H161" s="29"/>
      <c r="I161" s="29"/>
      <c r="J161" s="29"/>
      <c r="K161" s="196"/>
      <c r="L161" s="34"/>
      <c r="M161" s="34"/>
      <c r="N161" s="34"/>
      <c r="O161" s="34"/>
      <c r="P161" s="34"/>
      <c r="Q161" s="34"/>
      <c r="R161" s="34"/>
      <c r="S161" s="34"/>
      <c r="T161" s="197"/>
      <c r="U161" s="39"/>
      <c r="V161" s="39"/>
      <c r="W161" s="198"/>
      <c r="X161" s="44"/>
      <c r="Y161" s="44"/>
      <c r="Z161" s="44"/>
      <c r="AA161" s="13"/>
      <c r="AB161" s="13"/>
      <c r="AC161" s="13"/>
    </row>
    <row r="162" spans="2:29">
      <c r="E162" s="208"/>
    </row>
  </sheetData>
  <phoneticPr fontId="13" type="noConversion"/>
  <hyperlinks>
    <hyperlink ref="AB130" r:id="rId1" xr:uid="{884743FB-034E-FA47-B691-185CFFD45084}"/>
    <hyperlink ref="AB83:AB94" r:id="rId2" display="https://www.mdpi.com/2071-1050/12/21/9151" xr:uid="{9C0ED946-7A7F-DF4F-8685-7AEA0CC492CF}"/>
    <hyperlink ref="AB15" r:id="rId3" location="download-file" xr:uid="{36FECF74-76EB-F846-9DA4-A17DBEB396C7}"/>
    <hyperlink ref="AB134" r:id="rId4" location="Description" xr:uid="{ED5ACB02-94F4-EF47-A9D2-E38A43D5481F}"/>
    <hyperlink ref="AB77" r:id="rId5" xr:uid="{9A8D9749-0296-4C4E-80D6-32E1BA8F3D93}"/>
    <hyperlink ref="AB119" r:id="rId6" xr:uid="{1EF0BF90-0C92-3D41-A265-FC1FDDD38B76}"/>
  </hyperlinks>
  <pageMargins left="0.7" right="0.7" top="0.75" bottom="0.75" header="0.3" footer="0.3"/>
  <pageSetup paperSize="9" orientation="portrait" horizontalDpi="0" verticalDpi="0"/>
  <legacyDrawing r:id="rId7"/>
  <tableParts count="1">
    <tablePart r:id="rId8"/>
  </tableParts>
  <extLst>
    <ext xmlns:x14="http://schemas.microsoft.com/office/spreadsheetml/2009/9/main" uri="{CCE6A557-97BC-4b89-ADB6-D9C93CAAB3DF}">
      <x14:dataValidations xmlns:xm="http://schemas.microsoft.com/office/excel/2006/main" count="1">
        <x14:dataValidation type="list" allowBlank="1" showInputMessage="1" showErrorMessage="1" xr:uid="{9D8C4033-181A-EC4B-A2DE-40D7954DBA13}">
          <x14:formula1>
            <xm:f>Sheet1!$A$1:$A$4</xm:f>
          </x14:formula1>
          <xm:sqref>A6:A7 A9:A10 A20 A22:A28 A32:A38 A40 A42 A44:A46 A49 A52 A54:A59 A63 A67 A75 A78:A80</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2BA5F0-E595-2846-A5F2-37C5E3C0CD02}">
  <dimension ref="A1:A4"/>
  <sheetViews>
    <sheetView workbookViewId="0">
      <selection activeCell="B6" sqref="B6"/>
    </sheetView>
  </sheetViews>
  <sheetFormatPr baseColWidth="10" defaultRowHeight="16"/>
  <sheetData>
    <row r="1" spans="1:1">
      <c r="A1" t="s">
        <v>437</v>
      </c>
    </row>
    <row r="2" spans="1:1">
      <c r="A2" t="s">
        <v>438</v>
      </c>
    </row>
    <row r="3" spans="1:1">
      <c r="A3" t="s">
        <v>178</v>
      </c>
    </row>
    <row r="4" spans="1:1">
      <c r="A4" t="s">
        <v>436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35F843-DF53-3547-BF4B-1A4D62C7D522}">
  <dimension ref="A1:P59"/>
  <sheetViews>
    <sheetView topLeftCell="A35" workbookViewId="0">
      <selection activeCell="D60" sqref="D60"/>
    </sheetView>
  </sheetViews>
  <sheetFormatPr baseColWidth="10" defaultRowHeight="16"/>
  <cols>
    <col min="1" max="3" width="13.5" customWidth="1"/>
    <col min="4" max="4" width="13.5" style="51" customWidth="1"/>
    <col min="5" max="5" width="15.83203125" bestFit="1" customWidth="1"/>
    <col min="6" max="16" width="14" bestFit="1" customWidth="1"/>
  </cols>
  <sheetData>
    <row r="1" spans="1:16" s="1" customFormat="1">
      <c r="A1" s="172" t="s">
        <v>155</v>
      </c>
      <c r="B1" s="157" t="s">
        <v>246</v>
      </c>
      <c r="C1" s="157" t="s">
        <v>189</v>
      </c>
      <c r="D1" s="175" t="s">
        <v>159</v>
      </c>
      <c r="E1" s="173" t="s">
        <v>486</v>
      </c>
      <c r="F1" s="173"/>
      <c r="I1" s="174"/>
      <c r="J1" s="174"/>
      <c r="K1" s="174"/>
      <c r="L1" s="174"/>
      <c r="M1" s="174"/>
      <c r="N1" s="174"/>
      <c r="O1" s="174"/>
      <c r="P1" s="174"/>
    </row>
    <row r="2" spans="1:16">
      <c r="A2" s="158" t="s">
        <v>188</v>
      </c>
      <c r="B2" s="158" t="s">
        <v>194</v>
      </c>
      <c r="C2" s="160" t="s">
        <v>184</v>
      </c>
      <c r="D2" s="176">
        <v>2010</v>
      </c>
      <c r="E2" s="161">
        <v>71339</v>
      </c>
      <c r="F2" s="158"/>
      <c r="G2" s="158"/>
      <c r="H2" s="158"/>
      <c r="I2" s="162"/>
      <c r="J2" s="162"/>
      <c r="K2" s="162"/>
      <c r="L2" s="162"/>
      <c r="M2" s="162"/>
      <c r="N2" s="162"/>
      <c r="O2" s="162"/>
      <c r="P2" s="162"/>
    </row>
    <row r="3" spans="1:16">
      <c r="A3" s="158" t="s">
        <v>188</v>
      </c>
      <c r="B3" s="158" t="s">
        <v>194</v>
      </c>
      <c r="C3" s="160" t="s">
        <v>184</v>
      </c>
      <c r="D3" s="176">
        <v>2011</v>
      </c>
      <c r="E3" s="161">
        <v>71050</v>
      </c>
      <c r="F3" s="160"/>
      <c r="G3" s="160"/>
      <c r="H3" s="160"/>
      <c r="I3" s="159"/>
      <c r="J3" s="159"/>
      <c r="K3" s="159"/>
      <c r="L3" s="159"/>
      <c r="M3" s="159"/>
      <c r="N3" s="159"/>
      <c r="O3" s="159"/>
      <c r="P3" s="159"/>
    </row>
    <row r="4" spans="1:16">
      <c r="A4" s="158" t="s">
        <v>188</v>
      </c>
      <c r="B4" s="158" t="s">
        <v>194</v>
      </c>
      <c r="C4" s="160" t="s">
        <v>184</v>
      </c>
      <c r="D4" s="176">
        <v>2012</v>
      </c>
      <c r="E4" s="161">
        <v>83088</v>
      </c>
      <c r="F4" s="163"/>
      <c r="G4" s="161"/>
      <c r="H4" s="161"/>
    </row>
    <row r="5" spans="1:16">
      <c r="A5" s="158" t="s">
        <v>188</v>
      </c>
      <c r="B5" s="158" t="s">
        <v>194</v>
      </c>
      <c r="C5" s="160" t="s">
        <v>184</v>
      </c>
      <c r="D5" s="176">
        <v>2013</v>
      </c>
      <c r="E5" s="161">
        <v>81506</v>
      </c>
      <c r="F5" s="163"/>
      <c r="G5" s="161"/>
      <c r="H5" s="161"/>
    </row>
    <row r="6" spans="1:16">
      <c r="A6" s="158" t="s">
        <v>188</v>
      </c>
      <c r="B6" s="158" t="s">
        <v>194</v>
      </c>
      <c r="C6" s="160" t="s">
        <v>184</v>
      </c>
      <c r="D6" s="176">
        <v>2014</v>
      </c>
      <c r="E6" s="161">
        <v>78120.666666666672</v>
      </c>
      <c r="F6" s="163"/>
      <c r="G6" s="161"/>
      <c r="H6" s="161"/>
      <c r="I6" s="164"/>
      <c r="J6" s="164"/>
      <c r="K6" s="164"/>
      <c r="L6" s="164"/>
      <c r="M6" s="164"/>
      <c r="N6" s="164"/>
      <c r="O6" s="164"/>
      <c r="P6" s="164"/>
    </row>
    <row r="7" spans="1:16">
      <c r="A7" s="158" t="s">
        <v>188</v>
      </c>
      <c r="B7" s="158" t="s">
        <v>194</v>
      </c>
      <c r="C7" s="160" t="s">
        <v>184</v>
      </c>
      <c r="D7" s="176">
        <v>2015</v>
      </c>
      <c r="E7" s="161">
        <v>74735.333333333343</v>
      </c>
      <c r="F7" s="163"/>
      <c r="G7" s="161"/>
      <c r="H7" s="161"/>
      <c r="I7" s="165"/>
      <c r="J7" s="165"/>
      <c r="K7" s="165"/>
      <c r="L7" s="165"/>
      <c r="M7" s="165"/>
      <c r="N7" s="165"/>
      <c r="O7" s="165"/>
      <c r="P7" s="165"/>
    </row>
    <row r="8" spans="1:16">
      <c r="A8" s="158" t="s">
        <v>188</v>
      </c>
      <c r="B8" s="158" t="s">
        <v>194</v>
      </c>
      <c r="C8" s="160" t="s">
        <v>184</v>
      </c>
      <c r="D8" s="176">
        <v>2016</v>
      </c>
      <c r="E8" s="161">
        <v>71350</v>
      </c>
      <c r="F8" s="163"/>
      <c r="G8" s="161"/>
      <c r="H8" s="161"/>
      <c r="I8" s="166"/>
      <c r="J8" s="166"/>
      <c r="K8" s="166"/>
      <c r="L8" s="166"/>
      <c r="M8" s="166"/>
      <c r="N8" s="166"/>
      <c r="O8" s="165"/>
      <c r="P8" s="165"/>
    </row>
    <row r="9" spans="1:16">
      <c r="A9" s="158" t="s">
        <v>188</v>
      </c>
      <c r="B9" s="158" t="s">
        <v>194</v>
      </c>
      <c r="C9" s="160" t="s">
        <v>184</v>
      </c>
      <c r="D9" s="176">
        <v>2017</v>
      </c>
      <c r="E9" s="167">
        <v>100344.25</v>
      </c>
      <c r="F9" s="163"/>
      <c r="G9" s="161"/>
      <c r="H9" s="161"/>
      <c r="I9" s="168"/>
      <c r="J9" s="168"/>
      <c r="K9" s="168"/>
      <c r="L9" s="168"/>
      <c r="M9" s="168"/>
      <c r="N9" s="168"/>
      <c r="O9" s="168"/>
      <c r="P9" s="168"/>
    </row>
    <row r="10" spans="1:16">
      <c r="A10" s="158" t="s">
        <v>188</v>
      </c>
      <c r="B10" s="158" t="s">
        <v>194</v>
      </c>
      <c r="C10" s="160" t="s">
        <v>184</v>
      </c>
      <c r="D10" s="176">
        <v>2018</v>
      </c>
      <c r="E10" s="167">
        <v>129338.5</v>
      </c>
      <c r="F10" s="163"/>
      <c r="G10" s="161"/>
      <c r="H10" s="161"/>
      <c r="I10" s="164"/>
      <c r="J10" s="164"/>
      <c r="K10" s="164"/>
      <c r="L10" s="164"/>
      <c r="M10" s="164"/>
      <c r="N10" s="164"/>
    </row>
    <row r="11" spans="1:16">
      <c r="A11" s="158" t="s">
        <v>188</v>
      </c>
      <c r="B11" s="158" t="s">
        <v>194</v>
      </c>
      <c r="C11" s="160" t="s">
        <v>184</v>
      </c>
      <c r="D11" s="176">
        <v>2019</v>
      </c>
      <c r="E11" s="167">
        <v>158332.75</v>
      </c>
      <c r="F11" s="163"/>
      <c r="G11" s="167"/>
      <c r="H11" s="167"/>
      <c r="I11" s="165"/>
      <c r="J11" s="165"/>
      <c r="K11" s="165"/>
      <c r="L11" s="165"/>
      <c r="M11" s="165"/>
      <c r="N11" s="165"/>
      <c r="O11" s="164"/>
      <c r="P11" s="164"/>
    </row>
    <row r="12" spans="1:16">
      <c r="A12" s="158" t="s">
        <v>188</v>
      </c>
      <c r="B12" s="158" t="s">
        <v>194</v>
      </c>
      <c r="C12" s="160" t="s">
        <v>184</v>
      </c>
      <c r="D12" s="176">
        <v>2020</v>
      </c>
      <c r="E12" s="169">
        <v>187327</v>
      </c>
      <c r="F12" s="163"/>
      <c r="G12" s="167"/>
      <c r="H12" s="167"/>
      <c r="I12" s="165"/>
      <c r="J12" s="165"/>
      <c r="K12" s="165"/>
      <c r="L12" s="165"/>
      <c r="M12" s="165"/>
      <c r="N12" s="165"/>
      <c r="O12" s="165"/>
      <c r="P12" s="165"/>
    </row>
    <row r="13" spans="1:16">
      <c r="A13" s="158" t="s">
        <v>188</v>
      </c>
      <c r="B13" s="158" t="s">
        <v>194</v>
      </c>
      <c r="C13" s="160" t="s">
        <v>184</v>
      </c>
      <c r="D13" s="176">
        <v>2021</v>
      </c>
      <c r="E13" s="169">
        <v>227436</v>
      </c>
      <c r="F13" s="163"/>
      <c r="G13" s="167"/>
      <c r="H13" s="167"/>
      <c r="I13" s="164"/>
      <c r="J13" s="164"/>
      <c r="K13" s="164"/>
      <c r="L13" s="164"/>
      <c r="M13" s="164"/>
    </row>
    <row r="14" spans="1:16">
      <c r="A14" s="158" t="s">
        <v>188</v>
      </c>
      <c r="B14" s="158" t="s">
        <v>194</v>
      </c>
      <c r="C14" s="160" t="s">
        <v>185</v>
      </c>
      <c r="D14" s="176">
        <v>2010</v>
      </c>
      <c r="E14" s="163">
        <v>253273</v>
      </c>
      <c r="F14" s="170"/>
      <c r="G14" s="167"/>
      <c r="H14" s="167"/>
      <c r="I14" s="165"/>
      <c r="J14" s="165"/>
      <c r="K14" s="165"/>
      <c r="L14" s="165"/>
      <c r="M14" s="165"/>
    </row>
    <row r="15" spans="1:16">
      <c r="A15" s="158" t="s">
        <v>188</v>
      </c>
      <c r="B15" s="158" t="s">
        <v>194</v>
      </c>
      <c r="C15" s="160" t="s">
        <v>185</v>
      </c>
      <c r="D15" s="176">
        <v>2011</v>
      </c>
      <c r="E15" s="163">
        <v>274470</v>
      </c>
      <c r="F15" s="170"/>
      <c r="G15" s="167"/>
      <c r="H15" s="167"/>
    </row>
    <row r="16" spans="1:16">
      <c r="A16" s="158" t="s">
        <v>188</v>
      </c>
      <c r="B16" s="158" t="s">
        <v>194</v>
      </c>
      <c r="C16" s="160" t="s">
        <v>185</v>
      </c>
      <c r="D16" s="176">
        <v>2012</v>
      </c>
      <c r="E16" s="163">
        <v>279614</v>
      </c>
    </row>
    <row r="17" spans="1:5">
      <c r="A17" s="158" t="s">
        <v>188</v>
      </c>
      <c r="B17" s="158" t="s">
        <v>194</v>
      </c>
      <c r="C17" s="160" t="s">
        <v>185</v>
      </c>
      <c r="D17" s="176">
        <v>2013</v>
      </c>
      <c r="E17" s="163">
        <v>252997</v>
      </c>
    </row>
    <row r="18" spans="1:5">
      <c r="A18" s="158" t="s">
        <v>188</v>
      </c>
      <c r="B18" s="158" t="s">
        <v>194</v>
      </c>
      <c r="C18" s="160" t="s">
        <v>185</v>
      </c>
      <c r="D18" s="176">
        <v>2014</v>
      </c>
      <c r="E18" s="163">
        <v>364544.28571428568</v>
      </c>
    </row>
    <row r="19" spans="1:5">
      <c r="A19" s="158" t="s">
        <v>188</v>
      </c>
      <c r="B19" s="158" t="s">
        <v>194</v>
      </c>
      <c r="C19" s="160" t="s">
        <v>185</v>
      </c>
      <c r="D19" s="176">
        <v>2015</v>
      </c>
      <c r="E19" s="163">
        <v>476091.57142857136</v>
      </c>
    </row>
    <row r="20" spans="1:5">
      <c r="A20" s="158" t="s">
        <v>188</v>
      </c>
      <c r="B20" s="158" t="s">
        <v>194</v>
      </c>
      <c r="C20" s="160" t="s">
        <v>185</v>
      </c>
      <c r="D20" s="176">
        <v>2016</v>
      </c>
      <c r="E20" s="163">
        <v>587638.85714285704</v>
      </c>
    </row>
    <row r="21" spans="1:5">
      <c r="A21" s="158" t="s">
        <v>188</v>
      </c>
      <c r="B21" s="158" t="s">
        <v>194</v>
      </c>
      <c r="C21" s="160" t="s">
        <v>185</v>
      </c>
      <c r="D21" s="176">
        <v>2017</v>
      </c>
      <c r="E21" s="163">
        <v>699186.14285714272</v>
      </c>
    </row>
    <row r="22" spans="1:5">
      <c r="A22" s="158" t="s">
        <v>188</v>
      </c>
      <c r="B22" s="158" t="s">
        <v>194</v>
      </c>
      <c r="C22" s="160" t="s">
        <v>185</v>
      </c>
      <c r="D22" s="176">
        <v>2018</v>
      </c>
      <c r="E22" s="163">
        <v>810733.42857142841</v>
      </c>
    </row>
    <row r="23" spans="1:5">
      <c r="A23" s="158" t="s">
        <v>188</v>
      </c>
      <c r="B23" s="158" t="s">
        <v>194</v>
      </c>
      <c r="C23" s="160" t="s">
        <v>185</v>
      </c>
      <c r="D23" s="176">
        <v>2019</v>
      </c>
      <c r="E23" s="163">
        <v>922280.71428571409</v>
      </c>
    </row>
    <row r="24" spans="1:5">
      <c r="A24" s="158" t="s">
        <v>188</v>
      </c>
      <c r="B24" s="158" t="s">
        <v>194</v>
      </c>
      <c r="C24" s="160" t="s">
        <v>185</v>
      </c>
      <c r="D24" s="176">
        <v>2020</v>
      </c>
      <c r="E24" s="170">
        <v>1033828</v>
      </c>
    </row>
    <row r="25" spans="1:5">
      <c r="A25" s="158" t="s">
        <v>188</v>
      </c>
      <c r="B25" s="158" t="s">
        <v>194</v>
      </c>
      <c r="C25" s="160" t="s">
        <v>185</v>
      </c>
      <c r="D25" s="176">
        <v>2021</v>
      </c>
      <c r="E25" s="170">
        <v>1307820</v>
      </c>
    </row>
    <row r="26" spans="1:5">
      <c r="A26" s="171" t="s">
        <v>40</v>
      </c>
      <c r="B26" s="158" t="s">
        <v>194</v>
      </c>
      <c r="C26" s="160" t="s">
        <v>184</v>
      </c>
      <c r="D26" s="176">
        <v>2010</v>
      </c>
      <c r="E26" s="161">
        <v>36093</v>
      </c>
    </row>
    <row r="27" spans="1:5">
      <c r="A27" s="171" t="s">
        <v>40</v>
      </c>
      <c r="B27" s="158" t="s">
        <v>194</v>
      </c>
      <c r="C27" s="160" t="s">
        <v>184</v>
      </c>
      <c r="D27" s="176">
        <v>2011</v>
      </c>
      <c r="E27" s="161">
        <v>38357</v>
      </c>
    </row>
    <row r="28" spans="1:5">
      <c r="A28" s="171" t="s">
        <v>40</v>
      </c>
      <c r="B28" s="158" t="s">
        <v>194</v>
      </c>
      <c r="C28" s="160" t="s">
        <v>184</v>
      </c>
      <c r="D28" s="176">
        <v>2012</v>
      </c>
      <c r="E28" s="161">
        <v>43226</v>
      </c>
    </row>
    <row r="29" spans="1:5">
      <c r="A29" s="171" t="s">
        <v>40</v>
      </c>
      <c r="B29" s="158" t="s">
        <v>194</v>
      </c>
      <c r="C29" s="160" t="s">
        <v>184</v>
      </c>
      <c r="D29" s="176">
        <v>2013</v>
      </c>
      <c r="E29" s="161">
        <v>50533</v>
      </c>
    </row>
    <row r="30" spans="1:5">
      <c r="A30" s="171" t="s">
        <v>40</v>
      </c>
      <c r="B30" s="158" t="s">
        <v>194</v>
      </c>
      <c r="C30" s="160" t="s">
        <v>184</v>
      </c>
      <c r="D30" s="176">
        <v>2014</v>
      </c>
      <c r="E30" s="161">
        <v>44793</v>
      </c>
    </row>
    <row r="31" spans="1:5">
      <c r="A31" s="171" t="s">
        <v>40</v>
      </c>
      <c r="B31" s="158" t="s">
        <v>194</v>
      </c>
      <c r="C31" s="160" t="s">
        <v>184</v>
      </c>
      <c r="D31" s="176">
        <v>2015</v>
      </c>
      <c r="E31" s="161">
        <v>49333</v>
      </c>
    </row>
    <row r="32" spans="1:5">
      <c r="A32" s="171" t="s">
        <v>40</v>
      </c>
      <c r="B32" s="158" t="s">
        <v>194</v>
      </c>
      <c r="C32" s="160" t="s">
        <v>184</v>
      </c>
      <c r="D32" s="176">
        <v>2016</v>
      </c>
      <c r="E32" s="161">
        <v>47762</v>
      </c>
    </row>
    <row r="33" spans="1:5">
      <c r="A33" s="171" t="s">
        <v>40</v>
      </c>
      <c r="B33" s="158" t="s">
        <v>194</v>
      </c>
      <c r="C33" s="160" t="s">
        <v>184</v>
      </c>
      <c r="D33" s="176">
        <v>2017</v>
      </c>
      <c r="E33" s="167">
        <v>58328</v>
      </c>
    </row>
    <row r="34" spans="1:5">
      <c r="A34" s="171" t="s">
        <v>40</v>
      </c>
      <c r="B34" s="158" t="s">
        <v>194</v>
      </c>
      <c r="C34" s="160" t="s">
        <v>184</v>
      </c>
      <c r="D34" s="176">
        <v>2018</v>
      </c>
      <c r="E34" s="167">
        <v>72335</v>
      </c>
    </row>
    <row r="35" spans="1:5">
      <c r="A35" s="171" t="s">
        <v>40</v>
      </c>
      <c r="B35" s="158" t="s">
        <v>194</v>
      </c>
      <c r="C35" s="160" t="s">
        <v>184</v>
      </c>
      <c r="D35" s="176">
        <v>2019</v>
      </c>
      <c r="E35" s="167">
        <v>87194</v>
      </c>
    </row>
    <row r="36" spans="1:5">
      <c r="A36" s="171" t="s">
        <v>40</v>
      </c>
      <c r="B36" s="158" t="s">
        <v>194</v>
      </c>
      <c r="C36" s="160" t="s">
        <v>184</v>
      </c>
      <c r="D36" s="176">
        <v>2020</v>
      </c>
      <c r="E36" s="167">
        <v>142464</v>
      </c>
    </row>
    <row r="37" spans="1:5">
      <c r="A37" s="171" t="s">
        <v>40</v>
      </c>
      <c r="B37" s="158" t="s">
        <v>194</v>
      </c>
      <c r="C37" s="160" t="s">
        <v>184</v>
      </c>
      <c r="D37" s="176">
        <v>2021</v>
      </c>
      <c r="E37" s="167">
        <v>145095</v>
      </c>
    </row>
    <row r="38" spans="1:5">
      <c r="A38" s="171" t="s">
        <v>40</v>
      </c>
      <c r="B38" s="158" t="s">
        <v>194</v>
      </c>
      <c r="C38" s="160" t="s">
        <v>185</v>
      </c>
      <c r="D38" s="176">
        <v>2010</v>
      </c>
      <c r="E38" s="161">
        <v>79354</v>
      </c>
    </row>
    <row r="39" spans="1:5">
      <c r="A39" s="171" t="s">
        <v>40</v>
      </c>
      <c r="B39" s="158" t="s">
        <v>194</v>
      </c>
      <c r="C39" s="160" t="s">
        <v>185</v>
      </c>
      <c r="D39" s="176">
        <v>2011</v>
      </c>
      <c r="E39" s="161">
        <v>80202</v>
      </c>
    </row>
    <row r="40" spans="1:5">
      <c r="A40" s="171" t="s">
        <v>40</v>
      </c>
      <c r="B40" s="158" t="s">
        <v>194</v>
      </c>
      <c r="C40" s="160" t="s">
        <v>185</v>
      </c>
      <c r="D40" s="176">
        <v>2012</v>
      </c>
      <c r="E40" s="161">
        <v>97339</v>
      </c>
    </row>
    <row r="41" spans="1:5">
      <c r="A41" s="171" t="s">
        <v>40</v>
      </c>
      <c r="B41" s="158" t="s">
        <v>194</v>
      </c>
      <c r="C41" s="160" t="s">
        <v>185</v>
      </c>
      <c r="D41" s="176">
        <v>2013</v>
      </c>
      <c r="E41" s="161">
        <v>103986</v>
      </c>
    </row>
    <row r="42" spans="1:5">
      <c r="A42" s="171" t="s">
        <v>40</v>
      </c>
      <c r="B42" s="158" t="s">
        <v>194</v>
      </c>
      <c r="C42" s="160" t="s">
        <v>185</v>
      </c>
      <c r="D42" s="176">
        <v>2014</v>
      </c>
      <c r="E42" s="161">
        <v>94176</v>
      </c>
    </row>
    <row r="43" spans="1:5">
      <c r="A43" s="171" t="s">
        <v>40</v>
      </c>
      <c r="B43" s="158" t="s">
        <v>194</v>
      </c>
      <c r="C43" s="160" t="s">
        <v>185</v>
      </c>
      <c r="D43" s="176">
        <v>2015</v>
      </c>
      <c r="E43" s="161">
        <v>103153</v>
      </c>
    </row>
    <row r="44" spans="1:5">
      <c r="A44" s="171" t="s">
        <v>40</v>
      </c>
      <c r="B44" s="158" t="s">
        <v>194</v>
      </c>
      <c r="C44" s="160" t="s">
        <v>185</v>
      </c>
      <c r="D44" s="176">
        <v>2016</v>
      </c>
      <c r="E44" s="161">
        <v>102101</v>
      </c>
    </row>
    <row r="45" spans="1:5">
      <c r="A45" s="171" t="s">
        <v>40</v>
      </c>
      <c r="B45" s="158" t="s">
        <v>194</v>
      </c>
      <c r="C45" s="160" t="s">
        <v>185</v>
      </c>
      <c r="D45" s="176">
        <v>2017</v>
      </c>
      <c r="E45" s="167">
        <v>135480</v>
      </c>
    </row>
    <row r="46" spans="1:5">
      <c r="A46" s="171" t="s">
        <v>40</v>
      </c>
      <c r="B46" s="158" t="s">
        <v>194</v>
      </c>
      <c r="C46" s="160" t="s">
        <v>185</v>
      </c>
      <c r="D46" s="176">
        <v>2018</v>
      </c>
      <c r="E46" s="167">
        <v>151887</v>
      </c>
    </row>
    <row r="47" spans="1:5">
      <c r="A47" s="171" t="s">
        <v>40</v>
      </c>
      <c r="B47" s="158" t="s">
        <v>194</v>
      </c>
      <c r="C47" s="160" t="s">
        <v>185</v>
      </c>
      <c r="D47" s="176">
        <v>2019</v>
      </c>
      <c r="E47" s="167">
        <v>161112</v>
      </c>
    </row>
    <row r="48" spans="1:5">
      <c r="A48" s="171" t="s">
        <v>40</v>
      </c>
      <c r="B48" s="158" t="s">
        <v>194</v>
      </c>
      <c r="C48" s="160" t="s">
        <v>185</v>
      </c>
      <c r="D48" s="176">
        <v>2020</v>
      </c>
      <c r="E48" s="167">
        <v>263513</v>
      </c>
    </row>
    <row r="49" spans="1:5">
      <c r="A49" s="171" t="s">
        <v>40</v>
      </c>
      <c r="B49" s="158" t="s">
        <v>194</v>
      </c>
      <c r="C49" s="160" t="s">
        <v>185</v>
      </c>
      <c r="D49" s="176">
        <v>2021</v>
      </c>
      <c r="E49" s="167">
        <v>219758</v>
      </c>
    </row>
    <row r="50" spans="1:5">
      <c r="A50" s="177" t="s">
        <v>40</v>
      </c>
      <c r="B50" s="178" t="s">
        <v>194</v>
      </c>
      <c r="C50" s="179" t="s">
        <v>185</v>
      </c>
      <c r="D50" s="180">
        <v>2022</v>
      </c>
      <c r="E50" s="181">
        <v>233754.56993006999</v>
      </c>
    </row>
    <row r="51" spans="1:5">
      <c r="A51" s="177" t="s">
        <v>40</v>
      </c>
      <c r="B51" s="178" t="s">
        <v>194</v>
      </c>
      <c r="C51" s="179" t="s">
        <v>185</v>
      </c>
      <c r="D51" s="180">
        <v>2023</v>
      </c>
      <c r="E51" s="181">
        <v>249215.40653577194</v>
      </c>
    </row>
    <row r="52" spans="1:5">
      <c r="A52" s="177" t="s">
        <v>40</v>
      </c>
      <c r="B52" s="178" t="s">
        <v>194</v>
      </c>
      <c r="C52" s="179" t="s">
        <v>185</v>
      </c>
      <c r="D52" s="180">
        <v>2024</v>
      </c>
      <c r="E52" s="181">
        <v>265693.97856816399</v>
      </c>
    </row>
    <row r="53" spans="1:5">
      <c r="A53" s="177" t="s">
        <v>40</v>
      </c>
      <c r="B53" s="178" t="s">
        <v>194</v>
      </c>
      <c r="C53" s="179" t="s">
        <v>185</v>
      </c>
      <c r="D53" s="180">
        <v>2025</v>
      </c>
      <c r="E53" s="181">
        <v>289384.43766727427</v>
      </c>
    </row>
    <row r="54" spans="1:5">
      <c r="A54" s="177" t="s">
        <v>40</v>
      </c>
      <c r="B54" s="178" t="s">
        <v>194</v>
      </c>
      <c r="C54" s="179" t="s">
        <v>185</v>
      </c>
      <c r="D54" s="180">
        <v>2026</v>
      </c>
      <c r="E54" s="181">
        <v>321358.17091668764</v>
      </c>
    </row>
    <row r="55" spans="1:5">
      <c r="A55" s="177" t="s">
        <v>40</v>
      </c>
      <c r="B55" s="178" t="s">
        <v>194</v>
      </c>
      <c r="C55" s="179" t="s">
        <v>185</v>
      </c>
      <c r="D55" s="180">
        <v>2027</v>
      </c>
      <c r="E55" s="181">
        <v>340168.18664579146</v>
      </c>
    </row>
    <row r="56" spans="1:5">
      <c r="A56" s="177" t="s">
        <v>40</v>
      </c>
      <c r="B56" s="178" t="s">
        <v>194</v>
      </c>
      <c r="C56" s="179" t="s">
        <v>185</v>
      </c>
      <c r="D56" s="180">
        <v>2028</v>
      </c>
      <c r="E56" s="181">
        <v>355635.39080605342</v>
      </c>
    </row>
    <row r="57" spans="1:5">
      <c r="A57" s="177" t="s">
        <v>40</v>
      </c>
      <c r="B57" s="178" t="s">
        <v>194</v>
      </c>
      <c r="C57" s="179" t="s">
        <v>185</v>
      </c>
      <c r="D57" s="180">
        <v>2029</v>
      </c>
      <c r="E57" s="181">
        <v>367838.54907177418</v>
      </c>
    </row>
    <row r="58" spans="1:5">
      <c r="A58" s="177" t="s">
        <v>40</v>
      </c>
      <c r="B58" s="178" t="s">
        <v>194</v>
      </c>
      <c r="C58" s="179" t="s">
        <v>185</v>
      </c>
      <c r="D58" s="180">
        <v>2030</v>
      </c>
      <c r="E58" s="181">
        <v>387694.44107596326</v>
      </c>
    </row>
    <row r="59" spans="1:5">
      <c r="A59" s="177" t="s">
        <v>114</v>
      </c>
      <c r="B59" s="178" t="s">
        <v>194</v>
      </c>
      <c r="C59" s="179" t="s">
        <v>185</v>
      </c>
      <c r="D59" s="180">
        <v>2010</v>
      </c>
      <c r="E59" s="181">
        <v>500000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722083-0A96-994D-AF0A-7423B6031F3E}">
  <dimension ref="A1:J243"/>
  <sheetViews>
    <sheetView topLeftCell="A224" workbookViewId="0">
      <selection activeCell="F243" sqref="F243"/>
    </sheetView>
  </sheetViews>
  <sheetFormatPr baseColWidth="10" defaultRowHeight="16"/>
  <cols>
    <col min="2" max="2" width="11" bestFit="1" customWidth="1"/>
    <col min="4" max="4" width="16" customWidth="1"/>
    <col min="5" max="5" width="11" bestFit="1" customWidth="1"/>
    <col min="6" max="6" width="16.6640625" bestFit="1" customWidth="1"/>
  </cols>
  <sheetData>
    <row r="1" spans="1:6">
      <c r="A1" s="1" t="s">
        <v>155</v>
      </c>
      <c r="B1" s="182" t="s">
        <v>485</v>
      </c>
      <c r="C1" s="182" t="s">
        <v>246</v>
      </c>
      <c r="D1" s="182" t="s">
        <v>189</v>
      </c>
      <c r="E1" s="182" t="s">
        <v>159</v>
      </c>
      <c r="F1" s="182" t="s">
        <v>486</v>
      </c>
    </row>
    <row r="2" spans="1:6" hidden="1">
      <c r="A2" s="18" t="s">
        <v>188</v>
      </c>
      <c r="B2" s="19">
        <v>851712</v>
      </c>
      <c r="C2" s="19" t="s">
        <v>195</v>
      </c>
      <c r="D2" s="19" t="s">
        <v>487</v>
      </c>
      <c r="E2" s="19">
        <v>2007</v>
      </c>
      <c r="F2" s="19">
        <v>3060271194</v>
      </c>
    </row>
    <row r="3" spans="1:6" hidden="1">
      <c r="A3" t="s">
        <v>188</v>
      </c>
      <c r="B3" s="2">
        <v>851712</v>
      </c>
      <c r="C3" s="2" t="s">
        <v>195</v>
      </c>
      <c r="D3" s="2" t="s">
        <v>488</v>
      </c>
      <c r="E3" s="2">
        <v>2007</v>
      </c>
      <c r="F3" s="2">
        <v>49484629</v>
      </c>
    </row>
    <row r="4" spans="1:6">
      <c r="A4" s="13" t="s">
        <v>188</v>
      </c>
      <c r="B4" s="3">
        <v>851712</v>
      </c>
      <c r="C4" s="3" t="s">
        <v>195</v>
      </c>
      <c r="D4" s="3" t="s">
        <v>185</v>
      </c>
      <c r="E4" s="3">
        <v>2007</v>
      </c>
      <c r="F4" s="3">
        <v>44303895</v>
      </c>
    </row>
    <row r="5" spans="1:6" hidden="1">
      <c r="A5" t="s">
        <v>188</v>
      </c>
      <c r="B5" s="2">
        <v>851712</v>
      </c>
      <c r="C5" s="2" t="s">
        <v>195</v>
      </c>
      <c r="D5" s="2" t="s">
        <v>487</v>
      </c>
      <c r="E5" s="2">
        <v>2008</v>
      </c>
      <c r="F5" s="2">
        <v>3268284852</v>
      </c>
    </row>
    <row r="6" spans="1:6" hidden="1">
      <c r="A6" s="13" t="s">
        <v>188</v>
      </c>
      <c r="B6" s="3">
        <v>851712</v>
      </c>
      <c r="C6" s="3" t="s">
        <v>195</v>
      </c>
      <c r="D6" s="3" t="s">
        <v>488</v>
      </c>
      <c r="E6" s="3">
        <v>2008</v>
      </c>
      <c r="F6" s="3">
        <v>131440133</v>
      </c>
    </row>
    <row r="7" spans="1:6">
      <c r="A7" t="s">
        <v>188</v>
      </c>
      <c r="B7" s="2">
        <v>851712</v>
      </c>
      <c r="C7" s="2" t="s">
        <v>195</v>
      </c>
      <c r="D7" s="2" t="s">
        <v>185</v>
      </c>
      <c r="E7" s="2">
        <v>2008</v>
      </c>
      <c r="F7" s="2">
        <v>43414810</v>
      </c>
    </row>
    <row r="8" spans="1:6" hidden="1">
      <c r="A8" s="13" t="s">
        <v>188</v>
      </c>
      <c r="B8" s="3">
        <v>851712</v>
      </c>
      <c r="C8" s="3" t="s">
        <v>195</v>
      </c>
      <c r="D8" s="3" t="s">
        <v>487</v>
      </c>
      <c r="E8" s="3">
        <v>2009</v>
      </c>
      <c r="F8" s="3">
        <v>3961501585</v>
      </c>
    </row>
    <row r="9" spans="1:6" hidden="1">
      <c r="A9" t="s">
        <v>188</v>
      </c>
      <c r="B9" s="2">
        <v>851712</v>
      </c>
      <c r="C9" s="2" t="s">
        <v>195</v>
      </c>
      <c r="D9" s="2" t="s">
        <v>488</v>
      </c>
      <c r="E9" s="2">
        <v>2009</v>
      </c>
      <c r="F9" s="2">
        <v>23168351</v>
      </c>
    </row>
    <row r="10" spans="1:6">
      <c r="A10" s="13" t="s">
        <v>188</v>
      </c>
      <c r="B10" s="3">
        <v>851712</v>
      </c>
      <c r="C10" s="3" t="s">
        <v>195</v>
      </c>
      <c r="D10" s="3" t="s">
        <v>185</v>
      </c>
      <c r="E10" s="3">
        <v>2009</v>
      </c>
      <c r="F10" s="3">
        <v>46303099</v>
      </c>
    </row>
    <row r="11" spans="1:6" hidden="1">
      <c r="A11" t="s">
        <v>188</v>
      </c>
      <c r="B11" s="2">
        <v>851712</v>
      </c>
      <c r="C11" s="2" t="s">
        <v>195</v>
      </c>
      <c r="D11" s="2" t="s">
        <v>487</v>
      </c>
      <c r="E11" s="2">
        <v>2010</v>
      </c>
      <c r="F11" s="2">
        <v>5219519587</v>
      </c>
    </row>
    <row r="12" spans="1:6" hidden="1">
      <c r="A12" s="13" t="s">
        <v>188</v>
      </c>
      <c r="B12" s="3">
        <v>851712</v>
      </c>
      <c r="C12" s="3" t="s">
        <v>195</v>
      </c>
      <c r="D12" s="3" t="s">
        <v>488</v>
      </c>
      <c r="E12" s="3">
        <v>2010</v>
      </c>
      <c r="F12" s="3">
        <v>14586362</v>
      </c>
    </row>
    <row r="13" spans="1:6">
      <c r="A13" t="s">
        <v>188</v>
      </c>
      <c r="B13" s="2">
        <v>851712</v>
      </c>
      <c r="C13" s="2" t="s">
        <v>195</v>
      </c>
      <c r="D13" s="2" t="s">
        <v>185</v>
      </c>
      <c r="E13" s="2">
        <v>2010</v>
      </c>
      <c r="F13" s="2">
        <v>49273720</v>
      </c>
    </row>
    <row r="14" spans="1:6" hidden="1">
      <c r="A14" s="13" t="s">
        <v>188</v>
      </c>
      <c r="B14" s="3">
        <v>851712</v>
      </c>
      <c r="C14" s="3" t="s">
        <v>195</v>
      </c>
      <c r="D14" s="3" t="s">
        <v>487</v>
      </c>
      <c r="E14" s="3">
        <v>2011</v>
      </c>
      <c r="F14" s="3">
        <v>5649981743</v>
      </c>
    </row>
    <row r="15" spans="1:6" hidden="1">
      <c r="A15" t="s">
        <v>188</v>
      </c>
      <c r="B15" s="2">
        <v>851712</v>
      </c>
      <c r="C15" s="2" t="s">
        <v>195</v>
      </c>
      <c r="D15" s="2" t="s">
        <v>488</v>
      </c>
      <c r="E15" s="2">
        <v>2011</v>
      </c>
      <c r="F15" s="2">
        <v>13238691</v>
      </c>
    </row>
    <row r="16" spans="1:6">
      <c r="A16" s="13" t="s">
        <v>188</v>
      </c>
      <c r="B16" s="3">
        <v>851712</v>
      </c>
      <c r="C16" s="3" t="s">
        <v>195</v>
      </c>
      <c r="D16" s="3" t="s">
        <v>185</v>
      </c>
      <c r="E16" s="3">
        <v>2011</v>
      </c>
      <c r="F16" s="3">
        <v>44913256</v>
      </c>
    </row>
    <row r="17" spans="1:6" hidden="1">
      <c r="A17" t="s">
        <v>188</v>
      </c>
      <c r="B17" s="2">
        <v>851712</v>
      </c>
      <c r="C17" s="2" t="s">
        <v>195</v>
      </c>
      <c r="D17" s="2" t="s">
        <v>487</v>
      </c>
      <c r="E17" s="2">
        <v>2012</v>
      </c>
      <c r="F17" s="2">
        <v>6345443394</v>
      </c>
    </row>
    <row r="18" spans="1:6" hidden="1">
      <c r="A18" s="13" t="s">
        <v>188</v>
      </c>
      <c r="B18" s="3">
        <v>851712</v>
      </c>
      <c r="C18" s="3" t="s">
        <v>195</v>
      </c>
      <c r="D18" s="3" t="s">
        <v>488</v>
      </c>
      <c r="E18" s="3">
        <v>2012</v>
      </c>
      <c r="F18" s="3">
        <v>34871629</v>
      </c>
    </row>
    <row r="19" spans="1:6">
      <c r="A19" t="s">
        <v>188</v>
      </c>
      <c r="B19" s="2">
        <v>851712</v>
      </c>
      <c r="C19" s="2" t="s">
        <v>195</v>
      </c>
      <c r="D19" s="2" t="s">
        <v>185</v>
      </c>
      <c r="E19" s="2">
        <v>2012</v>
      </c>
      <c r="F19" s="2">
        <v>43563534</v>
      </c>
    </row>
    <row r="20" spans="1:6" hidden="1">
      <c r="A20" s="13" t="s">
        <v>188</v>
      </c>
      <c r="B20" s="3">
        <v>851712</v>
      </c>
      <c r="C20" s="3" t="s">
        <v>195</v>
      </c>
      <c r="D20" s="3" t="s">
        <v>487</v>
      </c>
      <c r="E20" s="3">
        <v>2013</v>
      </c>
      <c r="F20" s="3">
        <v>7196955644</v>
      </c>
    </row>
    <row r="21" spans="1:6" hidden="1">
      <c r="A21" t="s">
        <v>188</v>
      </c>
      <c r="B21" s="2">
        <v>851712</v>
      </c>
      <c r="C21" s="2" t="s">
        <v>195</v>
      </c>
      <c r="D21" s="2" t="s">
        <v>488</v>
      </c>
      <c r="E21" s="2">
        <v>2013</v>
      </c>
      <c r="F21" s="2">
        <v>12729948</v>
      </c>
    </row>
    <row r="22" spans="1:6">
      <c r="A22" s="13" t="s">
        <v>188</v>
      </c>
      <c r="B22" s="3">
        <v>851712</v>
      </c>
      <c r="C22" s="3" t="s">
        <v>195</v>
      </c>
      <c r="D22" s="3" t="s">
        <v>185</v>
      </c>
      <c r="E22" s="3">
        <v>2013</v>
      </c>
      <c r="F22" s="3">
        <v>44118744</v>
      </c>
    </row>
    <row r="23" spans="1:6" hidden="1">
      <c r="A23" t="s">
        <v>188</v>
      </c>
      <c r="B23" s="2">
        <v>851712</v>
      </c>
      <c r="C23" s="2" t="s">
        <v>195</v>
      </c>
      <c r="D23" s="2" t="s">
        <v>487</v>
      </c>
      <c r="E23" s="2">
        <v>2014</v>
      </c>
      <c r="F23" s="2">
        <v>6178459235</v>
      </c>
    </row>
    <row r="24" spans="1:6" hidden="1">
      <c r="A24" s="13" t="s">
        <v>188</v>
      </c>
      <c r="B24" s="3">
        <v>851712</v>
      </c>
      <c r="C24" s="3" t="s">
        <v>195</v>
      </c>
      <c r="D24" s="3" t="s">
        <v>488</v>
      </c>
      <c r="E24" s="3">
        <v>2014</v>
      </c>
      <c r="F24" s="3">
        <v>13587967</v>
      </c>
    </row>
    <row r="25" spans="1:6">
      <c r="A25" t="s">
        <v>188</v>
      </c>
      <c r="B25" s="2">
        <v>851712</v>
      </c>
      <c r="C25" s="2" t="s">
        <v>195</v>
      </c>
      <c r="D25" s="2" t="s">
        <v>185</v>
      </c>
      <c r="E25" s="2">
        <v>2014</v>
      </c>
      <c r="F25" s="2">
        <v>41122482</v>
      </c>
    </row>
    <row r="26" spans="1:6" hidden="1">
      <c r="A26" s="13" t="s">
        <v>188</v>
      </c>
      <c r="B26" s="3">
        <v>851712</v>
      </c>
      <c r="C26" s="3" t="s">
        <v>195</v>
      </c>
      <c r="D26" s="3" t="s">
        <v>487</v>
      </c>
      <c r="E26" s="3">
        <v>2015</v>
      </c>
      <c r="F26" s="3">
        <v>6540897158</v>
      </c>
    </row>
    <row r="27" spans="1:6" hidden="1">
      <c r="A27" t="s">
        <v>188</v>
      </c>
      <c r="B27" s="2">
        <v>851712</v>
      </c>
      <c r="C27" s="2" t="s">
        <v>195</v>
      </c>
      <c r="D27" s="2" t="s">
        <v>488</v>
      </c>
      <c r="E27" s="2">
        <v>2015</v>
      </c>
      <c r="F27" s="2">
        <v>22386269</v>
      </c>
    </row>
    <row r="28" spans="1:6">
      <c r="A28" s="13" t="s">
        <v>188</v>
      </c>
      <c r="B28" s="3">
        <v>851712</v>
      </c>
      <c r="C28" s="3" t="s">
        <v>195</v>
      </c>
      <c r="D28" s="3" t="s">
        <v>185</v>
      </c>
      <c r="E28" s="3">
        <v>2015</v>
      </c>
      <c r="F28" s="3">
        <v>39069589</v>
      </c>
    </row>
    <row r="29" spans="1:6" hidden="1">
      <c r="A29" t="s">
        <v>188</v>
      </c>
      <c r="B29" s="2">
        <v>851712</v>
      </c>
      <c r="C29" s="2" t="s">
        <v>195</v>
      </c>
      <c r="D29" s="2" t="s">
        <v>487</v>
      </c>
      <c r="E29" s="2">
        <v>2016</v>
      </c>
      <c r="F29" s="2">
        <v>7026235263</v>
      </c>
    </row>
    <row r="30" spans="1:6" hidden="1">
      <c r="A30" s="13" t="s">
        <v>188</v>
      </c>
      <c r="B30" s="3">
        <v>851712</v>
      </c>
      <c r="C30" s="3" t="s">
        <v>195</v>
      </c>
      <c r="D30" s="3" t="s">
        <v>488</v>
      </c>
      <c r="E30" s="3">
        <v>2016</v>
      </c>
      <c r="F30" s="3">
        <v>21241393</v>
      </c>
    </row>
    <row r="31" spans="1:6">
      <c r="A31" t="s">
        <v>188</v>
      </c>
      <c r="B31" s="2">
        <v>851712</v>
      </c>
      <c r="C31" s="2" t="s">
        <v>195</v>
      </c>
      <c r="D31" s="2" t="s">
        <v>185</v>
      </c>
      <c r="E31" s="2">
        <v>2016</v>
      </c>
      <c r="F31" s="2">
        <v>36882022</v>
      </c>
    </row>
    <row r="32" spans="1:6" hidden="1">
      <c r="A32" s="13" t="s">
        <v>188</v>
      </c>
      <c r="B32" s="3">
        <v>851712</v>
      </c>
      <c r="C32" s="3" t="s">
        <v>195</v>
      </c>
      <c r="D32" s="3" t="s">
        <v>487</v>
      </c>
      <c r="E32" s="3">
        <v>2017</v>
      </c>
      <c r="F32" s="3">
        <v>8053885023</v>
      </c>
    </row>
    <row r="33" spans="1:6" hidden="1">
      <c r="A33" t="s">
        <v>188</v>
      </c>
      <c r="B33" s="2">
        <v>851712</v>
      </c>
      <c r="C33" s="2" t="s">
        <v>195</v>
      </c>
      <c r="D33" s="2" t="s">
        <v>488</v>
      </c>
      <c r="E33" s="2">
        <v>2017</v>
      </c>
      <c r="F33" s="2">
        <v>27019386</v>
      </c>
    </row>
    <row r="34" spans="1:6">
      <c r="A34" s="13" t="s">
        <v>188</v>
      </c>
      <c r="B34" s="3">
        <v>851712</v>
      </c>
      <c r="C34" s="3" t="s">
        <v>195</v>
      </c>
      <c r="D34" s="3" t="s">
        <v>185</v>
      </c>
      <c r="E34" s="3">
        <v>2017</v>
      </c>
      <c r="F34" s="3">
        <v>31565301</v>
      </c>
    </row>
    <row r="35" spans="1:6" hidden="1">
      <c r="A35" t="s">
        <v>188</v>
      </c>
      <c r="B35" s="2">
        <v>851712</v>
      </c>
      <c r="C35" s="2" t="s">
        <v>195</v>
      </c>
      <c r="D35" s="2" t="s">
        <v>487</v>
      </c>
      <c r="E35" s="2">
        <v>2018</v>
      </c>
      <c r="F35" s="2">
        <v>8304438185</v>
      </c>
    </row>
    <row r="36" spans="1:6" hidden="1">
      <c r="A36" s="13" t="s">
        <v>188</v>
      </c>
      <c r="B36" s="3">
        <v>851712</v>
      </c>
      <c r="C36" s="3" t="s">
        <v>195</v>
      </c>
      <c r="D36" s="3" t="s">
        <v>488</v>
      </c>
      <c r="E36" s="3">
        <v>2018</v>
      </c>
      <c r="F36" s="3">
        <v>17330327</v>
      </c>
    </row>
    <row r="37" spans="1:6">
      <c r="A37" t="s">
        <v>188</v>
      </c>
      <c r="B37" s="2">
        <v>851712</v>
      </c>
      <c r="C37" s="2" t="s">
        <v>195</v>
      </c>
      <c r="D37" s="2" t="s">
        <v>185</v>
      </c>
      <c r="E37" s="2">
        <v>2018</v>
      </c>
      <c r="F37" s="2">
        <v>29393691</v>
      </c>
    </row>
    <row r="38" spans="1:6" hidden="1">
      <c r="A38" s="13" t="s">
        <v>188</v>
      </c>
      <c r="B38" s="3">
        <v>851712</v>
      </c>
      <c r="C38" s="3" t="s">
        <v>195</v>
      </c>
      <c r="D38" s="3" t="s">
        <v>487</v>
      </c>
      <c r="E38" s="3">
        <v>2019</v>
      </c>
      <c r="F38" s="3">
        <v>8262482690</v>
      </c>
    </row>
    <row r="39" spans="1:6" hidden="1">
      <c r="A39" t="s">
        <v>188</v>
      </c>
      <c r="B39" s="2">
        <v>851712</v>
      </c>
      <c r="C39" s="2" t="s">
        <v>195</v>
      </c>
      <c r="D39" s="2" t="s">
        <v>488</v>
      </c>
      <c r="E39" s="2">
        <v>2019</v>
      </c>
      <c r="F39" s="2">
        <v>10583474</v>
      </c>
    </row>
    <row r="40" spans="1:6">
      <c r="A40" s="13" t="s">
        <v>188</v>
      </c>
      <c r="B40" s="3">
        <v>851712</v>
      </c>
      <c r="C40" s="3" t="s">
        <v>195</v>
      </c>
      <c r="D40" s="3" t="s">
        <v>185</v>
      </c>
      <c r="E40" s="3">
        <v>2019</v>
      </c>
      <c r="F40" s="3">
        <v>28868296</v>
      </c>
    </row>
    <row r="41" spans="1:6" hidden="1">
      <c r="A41" t="s">
        <v>188</v>
      </c>
      <c r="B41" s="2">
        <v>851712</v>
      </c>
      <c r="C41" s="2" t="s">
        <v>195</v>
      </c>
      <c r="D41" s="2" t="s">
        <v>487</v>
      </c>
      <c r="E41" s="2">
        <v>2020</v>
      </c>
      <c r="F41" s="2">
        <v>7842019746</v>
      </c>
    </row>
    <row r="42" spans="1:6" hidden="1">
      <c r="A42" s="13" t="s">
        <v>188</v>
      </c>
      <c r="B42" s="3">
        <v>851712</v>
      </c>
      <c r="C42" s="3" t="s">
        <v>195</v>
      </c>
      <c r="D42" s="3" t="s">
        <v>488</v>
      </c>
      <c r="E42" s="3">
        <v>2020</v>
      </c>
      <c r="F42" s="3">
        <v>11957371</v>
      </c>
    </row>
    <row r="43" spans="1:6">
      <c r="A43" t="s">
        <v>188</v>
      </c>
      <c r="B43" s="2">
        <v>851712</v>
      </c>
      <c r="C43" s="2" t="s">
        <v>195</v>
      </c>
      <c r="D43" s="2" t="s">
        <v>185</v>
      </c>
      <c r="E43" s="2">
        <v>2020</v>
      </c>
      <c r="F43" s="2">
        <v>29606472</v>
      </c>
    </row>
    <row r="44" spans="1:6" hidden="1">
      <c r="A44" s="13" t="s">
        <v>188</v>
      </c>
      <c r="B44" s="3">
        <v>851712</v>
      </c>
      <c r="C44" s="3" t="s">
        <v>195</v>
      </c>
      <c r="D44" s="3" t="s">
        <v>487</v>
      </c>
      <c r="E44" s="3">
        <v>2021</v>
      </c>
      <c r="F44" s="3">
        <v>7513188766</v>
      </c>
    </row>
    <row r="45" spans="1:6" hidden="1">
      <c r="A45" t="s">
        <v>188</v>
      </c>
      <c r="B45" s="2">
        <v>851712</v>
      </c>
      <c r="C45" s="2" t="s">
        <v>195</v>
      </c>
      <c r="D45" s="2" t="s">
        <v>488</v>
      </c>
      <c r="E45" s="2">
        <v>2021</v>
      </c>
      <c r="F45" s="2">
        <v>9731994</v>
      </c>
    </row>
    <row r="46" spans="1:6">
      <c r="A46" s="13" t="s">
        <v>188</v>
      </c>
      <c r="B46" s="3">
        <v>851712</v>
      </c>
      <c r="C46" s="3" t="s">
        <v>195</v>
      </c>
      <c r="D46" s="3" t="s">
        <v>185</v>
      </c>
      <c r="E46" s="3">
        <v>2021</v>
      </c>
      <c r="F46" s="3">
        <v>25570564</v>
      </c>
    </row>
    <row r="47" spans="1:6" hidden="1">
      <c r="A47" t="s">
        <v>188</v>
      </c>
      <c r="B47" s="2">
        <v>851712</v>
      </c>
      <c r="C47" s="2" t="s">
        <v>489</v>
      </c>
      <c r="D47" s="2" t="s">
        <v>487</v>
      </c>
      <c r="E47" s="2">
        <v>2007</v>
      </c>
      <c r="F47" s="2">
        <v>2654024774</v>
      </c>
    </row>
    <row r="48" spans="1:6" hidden="1">
      <c r="A48" s="13" t="s">
        <v>188</v>
      </c>
      <c r="B48" s="3">
        <v>851712</v>
      </c>
      <c r="C48" s="3" t="s">
        <v>489</v>
      </c>
      <c r="D48" s="3" t="s">
        <v>488</v>
      </c>
      <c r="E48" s="3">
        <v>2007</v>
      </c>
      <c r="F48" s="3">
        <v>46195391</v>
      </c>
    </row>
    <row r="49" spans="1:6">
      <c r="A49" t="s">
        <v>188</v>
      </c>
      <c r="B49" s="2">
        <v>851712</v>
      </c>
      <c r="C49" s="2" t="s">
        <v>489</v>
      </c>
      <c r="D49" s="2" t="s">
        <v>185</v>
      </c>
      <c r="E49" s="2">
        <v>2007</v>
      </c>
      <c r="F49" s="2">
        <v>38409094</v>
      </c>
    </row>
    <row r="50" spans="1:6" hidden="1">
      <c r="A50" s="13" t="s">
        <v>188</v>
      </c>
      <c r="B50" s="3">
        <v>851712</v>
      </c>
      <c r="C50" s="3" t="s">
        <v>489</v>
      </c>
      <c r="D50" s="3" t="s">
        <v>487</v>
      </c>
      <c r="E50" s="3">
        <v>2008</v>
      </c>
      <c r="F50" s="3">
        <v>2628863509</v>
      </c>
    </row>
    <row r="51" spans="1:6" hidden="1">
      <c r="A51" t="s">
        <v>188</v>
      </c>
      <c r="B51" s="2">
        <v>851712</v>
      </c>
      <c r="C51" s="2" t="s">
        <v>489</v>
      </c>
      <c r="D51" s="2" t="s">
        <v>488</v>
      </c>
      <c r="E51" s="2">
        <v>2008</v>
      </c>
      <c r="F51" s="2">
        <v>127891061</v>
      </c>
    </row>
    <row r="52" spans="1:6">
      <c r="A52" s="13" t="s">
        <v>188</v>
      </c>
      <c r="B52" s="3">
        <v>851712</v>
      </c>
      <c r="C52" s="3" t="s">
        <v>489</v>
      </c>
      <c r="D52" s="3" t="s">
        <v>185</v>
      </c>
      <c r="E52" s="3">
        <v>2008</v>
      </c>
      <c r="F52" s="3">
        <v>36063662</v>
      </c>
    </row>
    <row r="53" spans="1:6" hidden="1">
      <c r="A53" t="s">
        <v>188</v>
      </c>
      <c r="B53" s="2">
        <v>851712</v>
      </c>
      <c r="C53" s="2" t="s">
        <v>489</v>
      </c>
      <c r="D53" s="2" t="s">
        <v>487</v>
      </c>
      <c r="E53" s="2">
        <v>2009</v>
      </c>
      <c r="F53" s="2">
        <v>2863205228</v>
      </c>
    </row>
    <row r="54" spans="1:6" hidden="1">
      <c r="A54" s="13" t="s">
        <v>188</v>
      </c>
      <c r="B54" s="3">
        <v>851712</v>
      </c>
      <c r="C54" s="3" t="s">
        <v>489</v>
      </c>
      <c r="D54" s="3" t="s">
        <v>488</v>
      </c>
      <c r="E54" s="3">
        <v>2009</v>
      </c>
      <c r="F54" s="3">
        <v>19624308</v>
      </c>
    </row>
    <row r="55" spans="1:6">
      <c r="A55" t="s">
        <v>188</v>
      </c>
      <c r="B55" s="2">
        <v>851712</v>
      </c>
      <c r="C55" s="2" t="s">
        <v>489</v>
      </c>
      <c r="D55" s="2" t="s">
        <v>185</v>
      </c>
      <c r="E55" s="2">
        <v>2009</v>
      </c>
      <c r="F55" s="2">
        <v>36875495</v>
      </c>
    </row>
    <row r="56" spans="1:6" hidden="1">
      <c r="A56" s="13" t="s">
        <v>188</v>
      </c>
      <c r="B56" s="3">
        <v>851712</v>
      </c>
      <c r="C56" s="3" t="s">
        <v>489</v>
      </c>
      <c r="D56" s="3" t="s">
        <v>487</v>
      </c>
      <c r="E56" s="3">
        <v>2010</v>
      </c>
      <c r="F56" s="3">
        <v>3946924981</v>
      </c>
    </row>
    <row r="57" spans="1:6" hidden="1">
      <c r="A57" t="s">
        <v>188</v>
      </c>
      <c r="B57" s="2">
        <v>851712</v>
      </c>
      <c r="C57" s="2" t="s">
        <v>489</v>
      </c>
      <c r="D57" s="2" t="s">
        <v>488</v>
      </c>
      <c r="E57" s="2">
        <v>2010</v>
      </c>
      <c r="F57" s="2">
        <v>11194364</v>
      </c>
    </row>
    <row r="58" spans="1:6">
      <c r="A58" s="13" t="s">
        <v>188</v>
      </c>
      <c r="B58" s="3">
        <v>851712</v>
      </c>
      <c r="C58" s="3" t="s">
        <v>489</v>
      </c>
      <c r="D58" s="3" t="s">
        <v>185</v>
      </c>
      <c r="E58" s="3">
        <v>2010</v>
      </c>
      <c r="F58" s="3">
        <v>38018231</v>
      </c>
    </row>
    <row r="59" spans="1:6" hidden="1">
      <c r="A59" t="s">
        <v>188</v>
      </c>
      <c r="B59" s="2">
        <v>851712</v>
      </c>
      <c r="C59" s="2" t="s">
        <v>489</v>
      </c>
      <c r="D59" s="2" t="s">
        <v>487</v>
      </c>
      <c r="E59" s="2">
        <v>2011</v>
      </c>
      <c r="F59" s="2">
        <v>3917294695</v>
      </c>
    </row>
    <row r="60" spans="1:6" hidden="1">
      <c r="A60" s="13" t="s">
        <v>188</v>
      </c>
      <c r="B60" s="3">
        <v>851712</v>
      </c>
      <c r="C60" s="3" t="s">
        <v>489</v>
      </c>
      <c r="D60" s="3" t="s">
        <v>488</v>
      </c>
      <c r="E60" s="3">
        <v>2011</v>
      </c>
      <c r="F60" s="3">
        <v>10058517</v>
      </c>
    </row>
    <row r="61" spans="1:6">
      <c r="A61" t="s">
        <v>188</v>
      </c>
      <c r="B61" s="2">
        <v>851712</v>
      </c>
      <c r="C61" s="2" t="s">
        <v>489</v>
      </c>
      <c r="D61" s="2" t="s">
        <v>185</v>
      </c>
      <c r="E61" s="2">
        <v>2011</v>
      </c>
      <c r="F61" s="2">
        <v>32130701</v>
      </c>
    </row>
    <row r="62" spans="1:6" hidden="1">
      <c r="A62" s="13" t="s">
        <v>188</v>
      </c>
      <c r="B62" s="3">
        <v>851712</v>
      </c>
      <c r="C62" s="3" t="s">
        <v>489</v>
      </c>
      <c r="D62" s="3" t="s">
        <v>487</v>
      </c>
      <c r="E62" s="3">
        <v>2012</v>
      </c>
      <c r="F62" s="3">
        <v>4933544595</v>
      </c>
    </row>
    <row r="63" spans="1:6" hidden="1">
      <c r="A63" t="s">
        <v>188</v>
      </c>
      <c r="B63" s="2">
        <v>851712</v>
      </c>
      <c r="C63" s="2" t="s">
        <v>489</v>
      </c>
      <c r="D63" s="2" t="s">
        <v>488</v>
      </c>
      <c r="E63" s="2">
        <v>2012</v>
      </c>
      <c r="F63" s="2">
        <v>28068173</v>
      </c>
    </row>
    <row r="64" spans="1:6">
      <c r="A64" s="13" t="s">
        <v>188</v>
      </c>
      <c r="B64" s="3">
        <v>851712</v>
      </c>
      <c r="C64" s="3" t="s">
        <v>489</v>
      </c>
      <c r="D64" s="3" t="s">
        <v>185</v>
      </c>
      <c r="E64" s="3">
        <v>2012</v>
      </c>
      <c r="F64" s="3">
        <v>32979632</v>
      </c>
    </row>
    <row r="65" spans="1:6" hidden="1">
      <c r="A65" t="s">
        <v>188</v>
      </c>
      <c r="B65" s="2">
        <v>851712</v>
      </c>
      <c r="C65" s="2" t="s">
        <v>489</v>
      </c>
      <c r="D65" s="2" t="s">
        <v>487</v>
      </c>
      <c r="E65" s="2">
        <v>2013</v>
      </c>
      <c r="F65" s="2">
        <v>5504788912</v>
      </c>
    </row>
    <row r="66" spans="1:6" hidden="1">
      <c r="A66" s="13" t="s">
        <v>188</v>
      </c>
      <c r="B66" s="3">
        <v>851712</v>
      </c>
      <c r="C66" s="3" t="s">
        <v>489</v>
      </c>
      <c r="D66" s="3" t="s">
        <v>488</v>
      </c>
      <c r="E66" s="3">
        <v>2013</v>
      </c>
      <c r="F66" s="3">
        <v>9790837</v>
      </c>
    </row>
    <row r="67" spans="1:6">
      <c r="A67" t="s">
        <v>188</v>
      </c>
      <c r="B67" s="2">
        <v>851712</v>
      </c>
      <c r="C67" s="2" t="s">
        <v>489</v>
      </c>
      <c r="D67" s="2" t="s">
        <v>185</v>
      </c>
      <c r="E67" s="2">
        <v>2013</v>
      </c>
      <c r="F67" s="2">
        <v>34692847</v>
      </c>
    </row>
    <row r="68" spans="1:6" hidden="1">
      <c r="A68" s="13" t="s">
        <v>188</v>
      </c>
      <c r="B68" s="3">
        <v>851712</v>
      </c>
      <c r="C68" s="3" t="s">
        <v>489</v>
      </c>
      <c r="D68" s="3" t="s">
        <v>487</v>
      </c>
      <c r="E68" s="3">
        <v>2014</v>
      </c>
      <c r="F68" s="3">
        <v>4507123037</v>
      </c>
    </row>
    <row r="69" spans="1:6" hidden="1">
      <c r="A69" t="s">
        <v>188</v>
      </c>
      <c r="B69" s="2">
        <v>851712</v>
      </c>
      <c r="C69" s="2" t="s">
        <v>489</v>
      </c>
      <c r="D69" s="2" t="s">
        <v>488</v>
      </c>
      <c r="E69" s="2">
        <v>2014</v>
      </c>
      <c r="F69" s="2">
        <v>10867080</v>
      </c>
    </row>
    <row r="70" spans="1:6">
      <c r="A70" s="13" t="s">
        <v>188</v>
      </c>
      <c r="B70" s="3">
        <v>851712</v>
      </c>
      <c r="C70" s="3" t="s">
        <v>489</v>
      </c>
      <c r="D70" s="3" t="s">
        <v>185</v>
      </c>
      <c r="E70" s="3">
        <v>2014</v>
      </c>
      <c r="F70" s="3">
        <v>31459219</v>
      </c>
    </row>
    <row r="71" spans="1:6" hidden="1">
      <c r="A71" t="s">
        <v>188</v>
      </c>
      <c r="B71" s="2">
        <v>851712</v>
      </c>
      <c r="C71" s="2" t="s">
        <v>489</v>
      </c>
      <c r="D71" s="2" t="s">
        <v>487</v>
      </c>
      <c r="E71" s="2">
        <v>2015</v>
      </c>
      <c r="F71" s="2">
        <v>5336509440</v>
      </c>
    </row>
    <row r="72" spans="1:6" hidden="1">
      <c r="A72" s="13" t="s">
        <v>188</v>
      </c>
      <c r="B72" s="3">
        <v>851712</v>
      </c>
      <c r="C72" s="3" t="s">
        <v>489</v>
      </c>
      <c r="D72" s="3" t="s">
        <v>488</v>
      </c>
      <c r="E72" s="3">
        <v>2015</v>
      </c>
      <c r="F72" s="3">
        <v>19486517</v>
      </c>
    </row>
    <row r="73" spans="1:6">
      <c r="A73" t="s">
        <v>188</v>
      </c>
      <c r="B73" s="2">
        <v>851712</v>
      </c>
      <c r="C73" s="2" t="s">
        <v>489</v>
      </c>
      <c r="D73" s="2" t="s">
        <v>185</v>
      </c>
      <c r="E73" s="2">
        <v>2015</v>
      </c>
      <c r="F73" s="2">
        <v>30780880</v>
      </c>
    </row>
    <row r="74" spans="1:6" hidden="1">
      <c r="A74" s="13" t="s">
        <v>188</v>
      </c>
      <c r="B74" s="3">
        <v>851712</v>
      </c>
      <c r="C74" s="3" t="s">
        <v>489</v>
      </c>
      <c r="D74" s="3" t="s">
        <v>487</v>
      </c>
      <c r="E74" s="3">
        <v>2016</v>
      </c>
      <c r="F74" s="3">
        <v>5761539864</v>
      </c>
    </row>
    <row r="75" spans="1:6" hidden="1">
      <c r="A75" t="s">
        <v>188</v>
      </c>
      <c r="B75" s="2">
        <v>851712</v>
      </c>
      <c r="C75" s="2" t="s">
        <v>489</v>
      </c>
      <c r="D75" s="2" t="s">
        <v>488</v>
      </c>
      <c r="E75" s="2">
        <v>2016</v>
      </c>
      <c r="F75" s="2">
        <v>18824334</v>
      </c>
    </row>
    <row r="76" spans="1:6">
      <c r="A76" s="13" t="s">
        <v>188</v>
      </c>
      <c r="B76" s="3">
        <v>851712</v>
      </c>
      <c r="C76" s="3" t="s">
        <v>489</v>
      </c>
      <c r="D76" s="3" t="s">
        <v>185</v>
      </c>
      <c r="E76" s="3">
        <v>2016</v>
      </c>
      <c r="F76" s="3">
        <v>29880702</v>
      </c>
    </row>
    <row r="77" spans="1:6" hidden="1">
      <c r="A77" t="s">
        <v>188</v>
      </c>
      <c r="B77" s="2">
        <v>851712</v>
      </c>
      <c r="C77" s="2" t="s">
        <v>489</v>
      </c>
      <c r="D77" s="2" t="s">
        <v>487</v>
      </c>
      <c r="E77" s="2">
        <v>2017</v>
      </c>
      <c r="F77" s="2">
        <v>6881294829</v>
      </c>
    </row>
    <row r="78" spans="1:6" hidden="1">
      <c r="A78" s="13" t="s">
        <v>188</v>
      </c>
      <c r="B78" s="3">
        <v>851712</v>
      </c>
      <c r="C78" s="3" t="s">
        <v>489</v>
      </c>
      <c r="D78" s="3" t="s">
        <v>488</v>
      </c>
      <c r="E78" s="3">
        <v>2017</v>
      </c>
      <c r="F78" s="3">
        <v>24942711</v>
      </c>
    </row>
    <row r="79" spans="1:6">
      <c r="A79" t="s">
        <v>188</v>
      </c>
      <c r="B79" s="2">
        <v>851712</v>
      </c>
      <c r="C79" s="2" t="s">
        <v>489</v>
      </c>
      <c r="D79" s="2" t="s">
        <v>185</v>
      </c>
      <c r="E79" s="2">
        <v>2017</v>
      </c>
      <c r="F79" s="2">
        <v>24587538</v>
      </c>
    </row>
    <row r="80" spans="1:6" hidden="1">
      <c r="A80" s="13" t="s">
        <v>188</v>
      </c>
      <c r="B80" s="3">
        <v>851712</v>
      </c>
      <c r="C80" s="3" t="s">
        <v>489</v>
      </c>
      <c r="D80" s="3" t="s">
        <v>487</v>
      </c>
      <c r="E80" s="3">
        <v>2018</v>
      </c>
      <c r="F80" s="3">
        <v>7370323507</v>
      </c>
    </row>
    <row r="81" spans="1:6" hidden="1">
      <c r="A81" t="s">
        <v>188</v>
      </c>
      <c r="B81" s="2">
        <v>851712</v>
      </c>
      <c r="C81" s="2" t="s">
        <v>489</v>
      </c>
      <c r="D81" s="2" t="s">
        <v>488</v>
      </c>
      <c r="E81" s="2">
        <v>2018</v>
      </c>
      <c r="F81" s="2">
        <v>15383089</v>
      </c>
    </row>
    <row r="82" spans="1:6">
      <c r="A82" s="13" t="s">
        <v>188</v>
      </c>
      <c r="B82" s="3">
        <v>851712</v>
      </c>
      <c r="C82" s="3" t="s">
        <v>489</v>
      </c>
      <c r="D82" s="3" t="s">
        <v>185</v>
      </c>
      <c r="E82" s="3">
        <v>2018</v>
      </c>
      <c r="F82" s="3">
        <v>24408120</v>
      </c>
    </row>
    <row r="83" spans="1:6" hidden="1">
      <c r="A83" t="s">
        <v>188</v>
      </c>
      <c r="B83" s="2">
        <v>851712</v>
      </c>
      <c r="C83" s="2" t="s">
        <v>489</v>
      </c>
      <c r="D83" s="2" t="s">
        <v>487</v>
      </c>
      <c r="E83" s="2">
        <v>2019</v>
      </c>
      <c r="F83" s="2">
        <v>7079333154</v>
      </c>
    </row>
    <row r="84" spans="1:6" hidden="1">
      <c r="A84" s="13" t="s">
        <v>188</v>
      </c>
      <c r="B84" s="3">
        <v>851712</v>
      </c>
      <c r="C84" s="3" t="s">
        <v>489</v>
      </c>
      <c r="D84" s="3" t="s">
        <v>488</v>
      </c>
      <c r="E84" s="3">
        <v>2019</v>
      </c>
      <c r="F84" s="3">
        <v>8821318</v>
      </c>
    </row>
    <row r="85" spans="1:6">
      <c r="A85" t="s">
        <v>188</v>
      </c>
      <c r="B85" s="2">
        <v>851712</v>
      </c>
      <c r="C85" s="2" t="s">
        <v>489</v>
      </c>
      <c r="D85" s="2" t="s">
        <v>185</v>
      </c>
      <c r="E85" s="2">
        <v>2019</v>
      </c>
      <c r="F85" s="2">
        <v>22958190</v>
      </c>
    </row>
    <row r="86" spans="1:6" hidden="1">
      <c r="A86" s="13" t="s">
        <v>188</v>
      </c>
      <c r="B86" s="3">
        <v>851712</v>
      </c>
      <c r="C86" s="3" t="s">
        <v>489</v>
      </c>
      <c r="D86" s="3" t="s">
        <v>487</v>
      </c>
      <c r="E86" s="3">
        <v>2020</v>
      </c>
      <c r="F86" s="3">
        <v>6942815968</v>
      </c>
    </row>
    <row r="87" spans="1:6" hidden="1">
      <c r="A87" t="s">
        <v>188</v>
      </c>
      <c r="B87" s="2">
        <v>851712</v>
      </c>
      <c r="C87" s="2" t="s">
        <v>489</v>
      </c>
      <c r="D87" s="2" t="s">
        <v>488</v>
      </c>
      <c r="E87" s="2">
        <v>2020</v>
      </c>
      <c r="F87" s="2">
        <v>9740106</v>
      </c>
    </row>
    <row r="88" spans="1:6">
      <c r="A88" s="13" t="s">
        <v>188</v>
      </c>
      <c r="B88" s="3">
        <v>851712</v>
      </c>
      <c r="C88" s="3" t="s">
        <v>489</v>
      </c>
      <c r="D88" s="3" t="s">
        <v>185</v>
      </c>
      <c r="E88" s="3">
        <v>2020</v>
      </c>
      <c r="F88" s="3">
        <v>23152262</v>
      </c>
    </row>
    <row r="89" spans="1:6" hidden="1">
      <c r="A89" t="s">
        <v>188</v>
      </c>
      <c r="B89" s="2">
        <v>851712</v>
      </c>
      <c r="C89" s="2" t="s">
        <v>489</v>
      </c>
      <c r="D89" s="2" t="s">
        <v>487</v>
      </c>
      <c r="E89" s="2">
        <v>2021</v>
      </c>
      <c r="F89" s="2">
        <v>6818909459</v>
      </c>
    </row>
    <row r="90" spans="1:6" hidden="1">
      <c r="A90" s="13" t="s">
        <v>188</v>
      </c>
      <c r="B90" s="3">
        <v>851712</v>
      </c>
      <c r="C90" s="3" t="s">
        <v>489</v>
      </c>
      <c r="D90" s="3" t="s">
        <v>488</v>
      </c>
      <c r="E90" s="3">
        <v>2021</v>
      </c>
      <c r="F90" s="3">
        <v>8264212</v>
      </c>
    </row>
    <row r="91" spans="1:6">
      <c r="A91" t="s">
        <v>188</v>
      </c>
      <c r="B91" s="2">
        <v>851712</v>
      </c>
      <c r="C91" s="2" t="s">
        <v>489</v>
      </c>
      <c r="D91" s="2" t="s">
        <v>185</v>
      </c>
      <c r="E91" s="2">
        <v>2021</v>
      </c>
      <c r="F91" s="2">
        <v>21921340</v>
      </c>
    </row>
    <row r="92" spans="1:6" hidden="1">
      <c r="A92" s="13" t="s">
        <v>40</v>
      </c>
      <c r="B92" s="3">
        <v>847130</v>
      </c>
      <c r="C92" s="3" t="s">
        <v>195</v>
      </c>
      <c r="D92" s="3" t="s">
        <v>487</v>
      </c>
      <c r="E92" s="3">
        <v>2000</v>
      </c>
      <c r="F92" s="3">
        <v>1461673287</v>
      </c>
    </row>
    <row r="93" spans="1:6" hidden="1">
      <c r="A93" t="s">
        <v>40</v>
      </c>
      <c r="B93" s="2">
        <v>847130</v>
      </c>
      <c r="C93" s="2" t="s">
        <v>195</v>
      </c>
      <c r="D93" s="2" t="s">
        <v>488</v>
      </c>
      <c r="E93" s="2">
        <v>2000</v>
      </c>
      <c r="F93" s="2">
        <v>9387348</v>
      </c>
    </row>
    <row r="94" spans="1:6">
      <c r="A94" s="13" t="s">
        <v>40</v>
      </c>
      <c r="B94" s="3">
        <v>847130</v>
      </c>
      <c r="C94" s="3" t="s">
        <v>195</v>
      </c>
      <c r="D94" s="3" t="s">
        <v>185</v>
      </c>
      <c r="E94" s="3">
        <v>2000</v>
      </c>
      <c r="F94" s="3">
        <v>2863402</v>
      </c>
    </row>
    <row r="95" spans="1:6" hidden="1">
      <c r="A95" t="s">
        <v>40</v>
      </c>
      <c r="B95" s="2">
        <v>847130</v>
      </c>
      <c r="C95" s="2" t="s">
        <v>195</v>
      </c>
      <c r="D95" s="2" t="s">
        <v>487</v>
      </c>
      <c r="E95" s="2">
        <v>2001</v>
      </c>
      <c r="F95" s="2">
        <v>1327111350</v>
      </c>
    </row>
    <row r="96" spans="1:6" hidden="1">
      <c r="A96" s="13" t="s">
        <v>40</v>
      </c>
      <c r="B96" s="3">
        <v>847130</v>
      </c>
      <c r="C96" s="3" t="s">
        <v>195</v>
      </c>
      <c r="D96" s="3" t="s">
        <v>488</v>
      </c>
      <c r="E96" s="3">
        <v>2001</v>
      </c>
      <c r="F96" s="3">
        <v>10393271</v>
      </c>
    </row>
    <row r="97" spans="1:6">
      <c r="A97" t="s">
        <v>40</v>
      </c>
      <c r="B97" s="2">
        <v>847130</v>
      </c>
      <c r="C97" s="2" t="s">
        <v>195</v>
      </c>
      <c r="D97" s="2" t="s">
        <v>185</v>
      </c>
      <c r="E97" s="2">
        <v>2001</v>
      </c>
      <c r="F97" s="2">
        <v>3044012</v>
      </c>
    </row>
    <row r="98" spans="1:6" hidden="1">
      <c r="A98" s="13" t="s">
        <v>40</v>
      </c>
      <c r="B98" s="3">
        <v>847130</v>
      </c>
      <c r="C98" s="3" t="s">
        <v>195</v>
      </c>
      <c r="D98" s="3" t="s">
        <v>487</v>
      </c>
      <c r="E98" s="3">
        <v>2002</v>
      </c>
      <c r="F98" s="3">
        <v>1213491896</v>
      </c>
    </row>
    <row r="99" spans="1:6" hidden="1">
      <c r="A99" t="s">
        <v>40</v>
      </c>
      <c r="B99" s="2">
        <v>847130</v>
      </c>
      <c r="C99" s="2" t="s">
        <v>195</v>
      </c>
      <c r="D99" s="2" t="s">
        <v>488</v>
      </c>
      <c r="E99" s="2">
        <v>2002</v>
      </c>
      <c r="F99" s="2">
        <v>11512502</v>
      </c>
    </row>
    <row r="100" spans="1:6">
      <c r="A100" s="13" t="s">
        <v>40</v>
      </c>
      <c r="B100" s="3">
        <v>847130</v>
      </c>
      <c r="C100" s="3" t="s">
        <v>195</v>
      </c>
      <c r="D100" s="3" t="s">
        <v>185</v>
      </c>
      <c r="E100" s="3">
        <v>2002</v>
      </c>
      <c r="F100" s="3">
        <v>2780863</v>
      </c>
    </row>
    <row r="101" spans="1:6" hidden="1">
      <c r="A101" t="s">
        <v>40</v>
      </c>
      <c r="B101" s="2">
        <v>847130</v>
      </c>
      <c r="C101" s="2" t="s">
        <v>195</v>
      </c>
      <c r="D101" s="2" t="s">
        <v>487</v>
      </c>
      <c r="E101" s="2">
        <v>2003</v>
      </c>
      <c r="F101" s="2">
        <v>1349704289</v>
      </c>
    </row>
    <row r="102" spans="1:6" hidden="1">
      <c r="A102" s="13" t="s">
        <v>40</v>
      </c>
      <c r="B102" s="3">
        <v>847130</v>
      </c>
      <c r="C102" s="3" t="s">
        <v>195</v>
      </c>
      <c r="D102" s="3" t="s">
        <v>488</v>
      </c>
      <c r="E102" s="3">
        <v>2003</v>
      </c>
      <c r="F102" s="3">
        <v>13691828</v>
      </c>
    </row>
    <row r="103" spans="1:6">
      <c r="A103" t="s">
        <v>40</v>
      </c>
      <c r="B103" s="2">
        <v>847130</v>
      </c>
      <c r="C103" s="2" t="s">
        <v>195</v>
      </c>
      <c r="D103" s="2" t="s">
        <v>185</v>
      </c>
      <c r="E103" s="2">
        <v>2003</v>
      </c>
      <c r="F103" s="2">
        <v>3352922</v>
      </c>
    </row>
    <row r="104" spans="1:6" hidden="1">
      <c r="A104" s="13" t="s">
        <v>40</v>
      </c>
      <c r="B104" s="3">
        <v>847130</v>
      </c>
      <c r="C104" s="3" t="s">
        <v>195</v>
      </c>
      <c r="D104" s="3" t="s">
        <v>487</v>
      </c>
      <c r="E104" s="3">
        <v>2004</v>
      </c>
      <c r="F104" s="3">
        <v>1848611473</v>
      </c>
    </row>
    <row r="105" spans="1:6" hidden="1">
      <c r="A105" t="s">
        <v>40</v>
      </c>
      <c r="B105" s="2">
        <v>847130</v>
      </c>
      <c r="C105" s="2" t="s">
        <v>195</v>
      </c>
      <c r="D105" s="2" t="s">
        <v>488</v>
      </c>
      <c r="E105" s="2">
        <v>2004</v>
      </c>
      <c r="F105" s="2">
        <v>13598514</v>
      </c>
    </row>
    <row r="106" spans="1:6">
      <c r="A106" s="13" t="s">
        <v>40</v>
      </c>
      <c r="B106" s="3">
        <v>847130</v>
      </c>
      <c r="C106" s="3" t="s">
        <v>195</v>
      </c>
      <c r="D106" s="3" t="s">
        <v>185</v>
      </c>
      <c r="E106" s="3">
        <v>2004</v>
      </c>
      <c r="F106" s="3">
        <v>3694624</v>
      </c>
    </row>
    <row r="107" spans="1:6" hidden="1">
      <c r="A107" t="s">
        <v>40</v>
      </c>
      <c r="B107" s="2">
        <v>847130</v>
      </c>
      <c r="C107" s="2" t="s">
        <v>195</v>
      </c>
      <c r="D107" s="2" t="s">
        <v>487</v>
      </c>
      <c r="E107" s="2">
        <v>2005</v>
      </c>
      <c r="F107" s="2">
        <v>2079104443</v>
      </c>
    </row>
    <row r="108" spans="1:6" hidden="1">
      <c r="A108" s="13" t="s">
        <v>40</v>
      </c>
      <c r="B108" s="3">
        <v>847130</v>
      </c>
      <c r="C108" s="3" t="s">
        <v>195</v>
      </c>
      <c r="D108" s="3" t="s">
        <v>488</v>
      </c>
      <c r="E108" s="3">
        <v>2005</v>
      </c>
      <c r="F108" s="3">
        <v>32903615</v>
      </c>
    </row>
    <row r="109" spans="1:6">
      <c r="A109" t="s">
        <v>40</v>
      </c>
      <c r="B109" s="2">
        <v>847130</v>
      </c>
      <c r="C109" s="2" t="s">
        <v>195</v>
      </c>
      <c r="D109" s="2" t="s">
        <v>185</v>
      </c>
      <c r="E109" s="2">
        <v>2005</v>
      </c>
      <c r="F109" s="2">
        <v>6186527</v>
      </c>
    </row>
    <row r="110" spans="1:6" hidden="1">
      <c r="A110" s="13" t="s">
        <v>40</v>
      </c>
      <c r="B110" s="3">
        <v>847130</v>
      </c>
      <c r="C110" s="3" t="s">
        <v>195</v>
      </c>
      <c r="D110" s="3" t="s">
        <v>487</v>
      </c>
      <c r="E110" s="3">
        <v>2006</v>
      </c>
      <c r="F110" s="3">
        <v>2456747459</v>
      </c>
    </row>
    <row r="111" spans="1:6" hidden="1">
      <c r="A111" t="s">
        <v>40</v>
      </c>
      <c r="B111" s="2">
        <v>847130</v>
      </c>
      <c r="C111" s="2" t="s">
        <v>195</v>
      </c>
      <c r="D111" s="2" t="s">
        <v>488</v>
      </c>
      <c r="E111" s="2">
        <v>2006</v>
      </c>
      <c r="F111" s="2">
        <v>94255215</v>
      </c>
    </row>
    <row r="112" spans="1:6">
      <c r="A112" s="13" t="s">
        <v>40</v>
      </c>
      <c r="B112" s="3">
        <v>847130</v>
      </c>
      <c r="C112" s="3" t="s">
        <v>195</v>
      </c>
      <c r="D112" s="3" t="s">
        <v>185</v>
      </c>
      <c r="E112" s="3">
        <v>2006</v>
      </c>
      <c r="F112" s="3">
        <v>7480785</v>
      </c>
    </row>
    <row r="113" spans="1:6" hidden="1">
      <c r="A113" t="s">
        <v>40</v>
      </c>
      <c r="B113" s="2">
        <v>847130</v>
      </c>
      <c r="C113" s="2" t="s">
        <v>195</v>
      </c>
      <c r="D113" s="2" t="s">
        <v>487</v>
      </c>
      <c r="E113" s="2">
        <v>2007</v>
      </c>
      <c r="F113" s="2">
        <v>2559854193</v>
      </c>
    </row>
    <row r="114" spans="1:6" hidden="1">
      <c r="A114" s="13" t="s">
        <v>40</v>
      </c>
      <c r="B114" s="3">
        <v>847130</v>
      </c>
      <c r="C114" s="3" t="s">
        <v>195</v>
      </c>
      <c r="D114" s="3" t="s">
        <v>488</v>
      </c>
      <c r="E114" s="3">
        <v>2007</v>
      </c>
      <c r="F114" s="3">
        <v>63667245</v>
      </c>
    </row>
    <row r="115" spans="1:6">
      <c r="A115" t="s">
        <v>40</v>
      </c>
      <c r="B115" s="2">
        <v>847130</v>
      </c>
      <c r="C115" s="2" t="s">
        <v>195</v>
      </c>
      <c r="D115" s="2" t="s">
        <v>185</v>
      </c>
      <c r="E115" s="2">
        <v>2007</v>
      </c>
      <c r="F115" s="2">
        <v>7096698</v>
      </c>
    </row>
    <row r="116" spans="1:6" hidden="1">
      <c r="A116" s="13" t="s">
        <v>40</v>
      </c>
      <c r="B116" s="3">
        <v>847130</v>
      </c>
      <c r="C116" s="3" t="s">
        <v>195</v>
      </c>
      <c r="D116" s="3" t="s">
        <v>487</v>
      </c>
      <c r="E116" s="3">
        <v>2008</v>
      </c>
      <c r="F116" s="3">
        <v>3096837781</v>
      </c>
    </row>
    <row r="117" spans="1:6" hidden="1">
      <c r="A117" t="s">
        <v>40</v>
      </c>
      <c r="B117" s="2">
        <v>847130</v>
      </c>
      <c r="C117" s="2" t="s">
        <v>195</v>
      </c>
      <c r="D117" s="2" t="s">
        <v>488</v>
      </c>
      <c r="E117" s="2">
        <v>2008</v>
      </c>
      <c r="F117" s="2">
        <v>34586542</v>
      </c>
    </row>
    <row r="118" spans="1:6">
      <c r="A118" s="13" t="s">
        <v>40</v>
      </c>
      <c r="B118" s="3">
        <v>847130</v>
      </c>
      <c r="C118" s="3" t="s">
        <v>195</v>
      </c>
      <c r="D118" s="3" t="s">
        <v>185</v>
      </c>
      <c r="E118" s="3">
        <v>2008</v>
      </c>
      <c r="F118" s="3">
        <v>10746372</v>
      </c>
    </row>
    <row r="119" spans="1:6" hidden="1">
      <c r="A119" t="s">
        <v>40</v>
      </c>
      <c r="B119" s="2">
        <v>847130</v>
      </c>
      <c r="C119" s="2" t="s">
        <v>195</v>
      </c>
      <c r="D119" s="2" t="s">
        <v>487</v>
      </c>
      <c r="E119" s="2">
        <v>2009</v>
      </c>
      <c r="F119" s="2">
        <v>3025519140</v>
      </c>
    </row>
    <row r="120" spans="1:6" hidden="1">
      <c r="A120" s="13" t="s">
        <v>40</v>
      </c>
      <c r="B120" s="3">
        <v>847130</v>
      </c>
      <c r="C120" s="3" t="s">
        <v>195</v>
      </c>
      <c r="D120" s="3" t="s">
        <v>488</v>
      </c>
      <c r="E120" s="3">
        <v>2009</v>
      </c>
      <c r="F120" s="3">
        <v>30600581</v>
      </c>
    </row>
    <row r="121" spans="1:6">
      <c r="A121" t="s">
        <v>40</v>
      </c>
      <c r="B121" s="2">
        <v>847130</v>
      </c>
      <c r="C121" s="2" t="s">
        <v>195</v>
      </c>
      <c r="D121" s="2" t="s">
        <v>185</v>
      </c>
      <c r="E121" s="2">
        <v>2009</v>
      </c>
      <c r="F121" s="2">
        <v>10327917</v>
      </c>
    </row>
    <row r="122" spans="1:6" hidden="1">
      <c r="A122" s="13" t="s">
        <v>40</v>
      </c>
      <c r="B122" s="3">
        <v>847130</v>
      </c>
      <c r="C122" s="3" t="s">
        <v>195</v>
      </c>
      <c r="D122" s="3" t="s">
        <v>487</v>
      </c>
      <c r="E122" s="3">
        <v>2010</v>
      </c>
      <c r="F122" s="3">
        <v>3709299536</v>
      </c>
    </row>
    <row r="123" spans="1:6" hidden="1">
      <c r="A123" t="s">
        <v>40</v>
      </c>
      <c r="B123" s="2">
        <v>847130</v>
      </c>
      <c r="C123" s="2" t="s">
        <v>195</v>
      </c>
      <c r="D123" s="2" t="s">
        <v>488</v>
      </c>
      <c r="E123" s="2">
        <v>2010</v>
      </c>
      <c r="F123" s="2">
        <v>34243421</v>
      </c>
    </row>
    <row r="124" spans="1:6">
      <c r="A124" s="13" t="s">
        <v>40</v>
      </c>
      <c r="B124" s="3">
        <v>847130</v>
      </c>
      <c r="C124" s="3" t="s">
        <v>195</v>
      </c>
      <c r="D124" s="3" t="s">
        <v>185</v>
      </c>
      <c r="E124" s="3">
        <v>2010</v>
      </c>
      <c r="F124" s="3">
        <v>12289847</v>
      </c>
    </row>
    <row r="125" spans="1:6" hidden="1">
      <c r="A125" t="s">
        <v>40</v>
      </c>
      <c r="B125" s="2">
        <v>847130</v>
      </c>
      <c r="C125" s="2" t="s">
        <v>195</v>
      </c>
      <c r="D125" s="2" t="s">
        <v>487</v>
      </c>
      <c r="E125" s="2">
        <v>2011</v>
      </c>
      <c r="F125" s="2">
        <v>3629808981</v>
      </c>
    </row>
    <row r="126" spans="1:6" hidden="1">
      <c r="A126" s="13" t="s">
        <v>40</v>
      </c>
      <c r="B126" s="3">
        <v>847130</v>
      </c>
      <c r="C126" s="3" t="s">
        <v>195</v>
      </c>
      <c r="D126" s="3" t="s">
        <v>488</v>
      </c>
      <c r="E126" s="3">
        <v>2011</v>
      </c>
      <c r="F126" s="3">
        <v>35389528</v>
      </c>
    </row>
    <row r="127" spans="1:6">
      <c r="A127" t="s">
        <v>40</v>
      </c>
      <c r="B127" s="2">
        <v>847130</v>
      </c>
      <c r="C127" s="2" t="s">
        <v>195</v>
      </c>
      <c r="D127" s="2" t="s">
        <v>185</v>
      </c>
      <c r="E127" s="2">
        <v>2011</v>
      </c>
      <c r="F127" s="2">
        <v>12670090</v>
      </c>
    </row>
    <row r="128" spans="1:6" hidden="1">
      <c r="A128" s="13" t="s">
        <v>40</v>
      </c>
      <c r="B128" s="3">
        <v>847130</v>
      </c>
      <c r="C128" s="3" t="s">
        <v>195</v>
      </c>
      <c r="D128" s="3" t="s">
        <v>487</v>
      </c>
      <c r="E128" s="3">
        <v>2012</v>
      </c>
      <c r="F128" s="3">
        <v>4387465730</v>
      </c>
    </row>
    <row r="129" spans="1:6" hidden="1">
      <c r="A129" t="s">
        <v>40</v>
      </c>
      <c r="B129" s="2">
        <v>847130</v>
      </c>
      <c r="C129" s="2" t="s">
        <v>195</v>
      </c>
      <c r="D129" s="2" t="s">
        <v>488</v>
      </c>
      <c r="E129" s="2">
        <v>2012</v>
      </c>
      <c r="F129" s="2">
        <v>38216094</v>
      </c>
    </row>
    <row r="130" spans="1:6">
      <c r="A130" s="13" t="s">
        <v>40</v>
      </c>
      <c r="B130" s="3">
        <v>847130</v>
      </c>
      <c r="C130" s="3" t="s">
        <v>195</v>
      </c>
      <c r="D130" s="3" t="s">
        <v>185</v>
      </c>
      <c r="E130" s="3">
        <v>2012</v>
      </c>
      <c r="F130" s="3">
        <v>17918117</v>
      </c>
    </row>
    <row r="131" spans="1:6" hidden="1">
      <c r="A131" t="s">
        <v>40</v>
      </c>
      <c r="B131" s="2">
        <v>847130</v>
      </c>
      <c r="C131" s="2" t="s">
        <v>195</v>
      </c>
      <c r="D131" s="2" t="s">
        <v>487</v>
      </c>
      <c r="E131" s="2">
        <v>2013</v>
      </c>
      <c r="F131" s="2">
        <v>4412142573</v>
      </c>
    </row>
    <row r="132" spans="1:6" hidden="1">
      <c r="A132" s="13" t="s">
        <v>40</v>
      </c>
      <c r="B132" s="3">
        <v>847130</v>
      </c>
      <c r="C132" s="3" t="s">
        <v>195</v>
      </c>
      <c r="D132" s="3" t="s">
        <v>488</v>
      </c>
      <c r="E132" s="3">
        <v>2013</v>
      </c>
      <c r="F132" s="3">
        <v>30557292</v>
      </c>
    </row>
    <row r="133" spans="1:6">
      <c r="A133" t="s">
        <v>40</v>
      </c>
      <c r="B133" s="2">
        <v>847130</v>
      </c>
      <c r="C133" s="2" t="s">
        <v>195</v>
      </c>
      <c r="D133" s="2" t="s">
        <v>185</v>
      </c>
      <c r="E133" s="2">
        <v>2013</v>
      </c>
      <c r="F133" s="2">
        <v>20030384</v>
      </c>
    </row>
    <row r="134" spans="1:6" hidden="1">
      <c r="A134" s="13" t="s">
        <v>40</v>
      </c>
      <c r="B134" s="3">
        <v>847130</v>
      </c>
      <c r="C134" s="3" t="s">
        <v>195</v>
      </c>
      <c r="D134" s="3" t="s">
        <v>487</v>
      </c>
      <c r="E134" s="3">
        <v>2014</v>
      </c>
      <c r="F134" s="3">
        <v>4141128343</v>
      </c>
    </row>
    <row r="135" spans="1:6" hidden="1">
      <c r="A135" t="s">
        <v>40</v>
      </c>
      <c r="B135" s="2">
        <v>847130</v>
      </c>
      <c r="C135" s="2" t="s">
        <v>195</v>
      </c>
      <c r="D135" s="2" t="s">
        <v>488</v>
      </c>
      <c r="E135" s="2">
        <v>2014</v>
      </c>
      <c r="F135" s="2">
        <v>29796326</v>
      </c>
    </row>
    <row r="136" spans="1:6">
      <c r="A136" s="13" t="s">
        <v>40</v>
      </c>
      <c r="B136" s="3">
        <v>847130</v>
      </c>
      <c r="C136" s="3" t="s">
        <v>195</v>
      </c>
      <c r="D136" s="3" t="s">
        <v>185</v>
      </c>
      <c r="E136" s="3">
        <v>2014</v>
      </c>
      <c r="F136" s="3">
        <v>19552570</v>
      </c>
    </row>
    <row r="137" spans="1:6" hidden="1">
      <c r="A137" t="s">
        <v>40</v>
      </c>
      <c r="B137" s="2">
        <v>847130</v>
      </c>
      <c r="C137" s="2" t="s">
        <v>195</v>
      </c>
      <c r="D137" s="2" t="s">
        <v>487</v>
      </c>
      <c r="E137" s="2">
        <v>2015</v>
      </c>
      <c r="F137" s="2">
        <v>3990945258</v>
      </c>
    </row>
    <row r="138" spans="1:6" hidden="1">
      <c r="A138" s="13" t="s">
        <v>40</v>
      </c>
      <c r="B138" s="3">
        <v>847130</v>
      </c>
      <c r="C138" s="3" t="s">
        <v>195</v>
      </c>
      <c r="D138" s="3" t="s">
        <v>488</v>
      </c>
      <c r="E138" s="3">
        <v>2015</v>
      </c>
      <c r="F138" s="3">
        <v>31426773</v>
      </c>
    </row>
    <row r="139" spans="1:6">
      <c r="A139" t="s">
        <v>40</v>
      </c>
      <c r="B139" s="2">
        <v>847130</v>
      </c>
      <c r="C139" s="2" t="s">
        <v>195</v>
      </c>
      <c r="D139" s="2" t="s">
        <v>185</v>
      </c>
      <c r="E139" s="2">
        <v>2015</v>
      </c>
      <c r="F139" s="2">
        <v>18376250</v>
      </c>
    </row>
    <row r="140" spans="1:6" hidden="1">
      <c r="A140" s="13" t="s">
        <v>40</v>
      </c>
      <c r="B140" s="3">
        <v>847130</v>
      </c>
      <c r="C140" s="3" t="s">
        <v>195</v>
      </c>
      <c r="D140" s="3" t="s">
        <v>487</v>
      </c>
      <c r="E140" s="3">
        <v>2016</v>
      </c>
      <c r="F140" s="3">
        <v>4294930906</v>
      </c>
    </row>
    <row r="141" spans="1:6" hidden="1">
      <c r="A141" t="s">
        <v>40</v>
      </c>
      <c r="B141" s="2">
        <v>847130</v>
      </c>
      <c r="C141" s="2" t="s">
        <v>195</v>
      </c>
      <c r="D141" s="2" t="s">
        <v>488</v>
      </c>
      <c r="E141" s="2">
        <v>2016</v>
      </c>
      <c r="F141" s="2">
        <v>28039401</v>
      </c>
    </row>
    <row r="142" spans="1:6">
      <c r="A142" s="13" t="s">
        <v>40</v>
      </c>
      <c r="B142" s="3">
        <v>847130</v>
      </c>
      <c r="C142" s="3" t="s">
        <v>195</v>
      </c>
      <c r="D142" s="3" t="s">
        <v>185</v>
      </c>
      <c r="E142" s="3">
        <v>2016</v>
      </c>
      <c r="F142" s="3">
        <v>18480366</v>
      </c>
    </row>
    <row r="143" spans="1:6" hidden="1">
      <c r="A143" t="s">
        <v>40</v>
      </c>
      <c r="B143" s="2">
        <v>847130</v>
      </c>
      <c r="C143" s="2" t="s">
        <v>195</v>
      </c>
      <c r="D143" s="2" t="s">
        <v>487</v>
      </c>
      <c r="E143" s="2">
        <v>2017</v>
      </c>
      <c r="F143" s="2">
        <v>4709067557</v>
      </c>
    </row>
    <row r="144" spans="1:6" hidden="1">
      <c r="A144" s="13" t="s">
        <v>40</v>
      </c>
      <c r="B144" s="3">
        <v>847130</v>
      </c>
      <c r="C144" s="3" t="s">
        <v>195</v>
      </c>
      <c r="D144" s="3" t="s">
        <v>488</v>
      </c>
      <c r="E144" s="3">
        <v>2017</v>
      </c>
      <c r="F144" s="3">
        <v>24562120</v>
      </c>
    </row>
    <row r="145" spans="1:10">
      <c r="A145" t="s">
        <v>40</v>
      </c>
      <c r="B145" s="2">
        <v>847130</v>
      </c>
      <c r="C145" s="2" t="s">
        <v>195</v>
      </c>
      <c r="D145" s="2" t="s">
        <v>185</v>
      </c>
      <c r="E145" s="2">
        <v>2017</v>
      </c>
      <c r="F145" s="2">
        <v>17270897</v>
      </c>
    </row>
    <row r="146" spans="1:10" hidden="1">
      <c r="A146" s="13" t="s">
        <v>40</v>
      </c>
      <c r="B146" s="3">
        <v>847130</v>
      </c>
      <c r="C146" s="3" t="s">
        <v>195</v>
      </c>
      <c r="D146" s="3" t="s">
        <v>487</v>
      </c>
      <c r="E146" s="3">
        <v>2018</v>
      </c>
      <c r="F146" s="3">
        <v>5377400459</v>
      </c>
    </row>
    <row r="147" spans="1:10" hidden="1">
      <c r="A147" t="s">
        <v>40</v>
      </c>
      <c r="B147" s="2">
        <v>847130</v>
      </c>
      <c r="C147" s="2" t="s">
        <v>195</v>
      </c>
      <c r="D147" s="2" t="s">
        <v>488</v>
      </c>
      <c r="E147" s="2">
        <v>2018</v>
      </c>
      <c r="F147" s="2">
        <v>26527768</v>
      </c>
    </row>
    <row r="148" spans="1:10">
      <c r="A148" s="13" t="s">
        <v>40</v>
      </c>
      <c r="B148" s="3">
        <v>847130</v>
      </c>
      <c r="C148" s="3" t="s">
        <v>195</v>
      </c>
      <c r="D148" s="3" t="s">
        <v>185</v>
      </c>
      <c r="E148" s="3">
        <v>2018</v>
      </c>
      <c r="F148" s="3">
        <v>17526366</v>
      </c>
    </row>
    <row r="149" spans="1:10" hidden="1">
      <c r="A149" t="s">
        <v>40</v>
      </c>
      <c r="B149" s="2">
        <v>847130</v>
      </c>
      <c r="C149" s="2" t="s">
        <v>195</v>
      </c>
      <c r="D149" s="2" t="s">
        <v>487</v>
      </c>
      <c r="E149" s="2">
        <v>2019</v>
      </c>
      <c r="F149" s="2">
        <v>5883493991</v>
      </c>
    </row>
    <row r="150" spans="1:10" hidden="1">
      <c r="A150" s="13" t="s">
        <v>40</v>
      </c>
      <c r="B150" s="3">
        <v>847130</v>
      </c>
      <c r="C150" s="3" t="s">
        <v>195</v>
      </c>
      <c r="D150" s="3" t="s">
        <v>488</v>
      </c>
      <c r="E150" s="3">
        <v>2019</v>
      </c>
      <c r="F150" s="3">
        <v>31287375</v>
      </c>
    </row>
    <row r="151" spans="1:10">
      <c r="A151" t="s">
        <v>40</v>
      </c>
      <c r="B151" s="2">
        <v>847130</v>
      </c>
      <c r="C151" s="2" t="s">
        <v>195</v>
      </c>
      <c r="D151" s="2" t="s">
        <v>185</v>
      </c>
      <c r="E151" s="2">
        <v>2019</v>
      </c>
      <c r="F151" s="2">
        <v>20829643</v>
      </c>
    </row>
    <row r="152" spans="1:10" hidden="1">
      <c r="A152" s="13" t="s">
        <v>40</v>
      </c>
      <c r="B152" s="3">
        <v>847130</v>
      </c>
      <c r="C152" s="3" t="s">
        <v>195</v>
      </c>
      <c r="D152" s="3" t="s">
        <v>487</v>
      </c>
      <c r="E152" s="3">
        <v>2020</v>
      </c>
      <c r="F152" s="3">
        <v>7069397132</v>
      </c>
    </row>
    <row r="153" spans="1:10" hidden="1">
      <c r="A153" t="s">
        <v>40</v>
      </c>
      <c r="B153" s="2">
        <v>847130</v>
      </c>
      <c r="C153" s="2" t="s">
        <v>195</v>
      </c>
      <c r="D153" s="2" t="s">
        <v>488</v>
      </c>
      <c r="E153" s="2">
        <v>2020</v>
      </c>
      <c r="F153" s="2">
        <v>36633939</v>
      </c>
    </row>
    <row r="154" spans="1:10">
      <c r="A154" s="13" t="s">
        <v>40</v>
      </c>
      <c r="B154" s="3">
        <v>847130</v>
      </c>
      <c r="C154" s="3" t="s">
        <v>195</v>
      </c>
      <c r="D154" s="3" t="s">
        <v>185</v>
      </c>
      <c r="E154" s="3">
        <v>2020</v>
      </c>
      <c r="F154" s="3">
        <v>23123937</v>
      </c>
    </row>
    <row r="155" spans="1:10" hidden="1">
      <c r="A155" t="s">
        <v>40</v>
      </c>
      <c r="B155" s="2">
        <v>847130</v>
      </c>
      <c r="C155" s="2" t="s">
        <v>195</v>
      </c>
      <c r="D155" s="2" t="s">
        <v>487</v>
      </c>
      <c r="E155" s="2">
        <v>2021</v>
      </c>
      <c r="F155" s="2">
        <v>6969920659</v>
      </c>
    </row>
    <row r="156" spans="1:10" hidden="1">
      <c r="A156" s="13" t="s">
        <v>40</v>
      </c>
      <c r="B156" s="3">
        <v>847130</v>
      </c>
      <c r="C156" s="3" t="s">
        <v>195</v>
      </c>
      <c r="D156" s="3" t="s">
        <v>488</v>
      </c>
      <c r="E156" s="3">
        <v>2021</v>
      </c>
      <c r="F156" s="3">
        <v>34896966</v>
      </c>
    </row>
    <row r="157" spans="1:10">
      <c r="A157" t="s">
        <v>40</v>
      </c>
      <c r="B157" s="2">
        <v>847130</v>
      </c>
      <c r="C157" s="2" t="s">
        <v>195</v>
      </c>
      <c r="D157" s="2" t="s">
        <v>185</v>
      </c>
      <c r="E157" s="2">
        <v>2021</v>
      </c>
      <c r="F157" s="2">
        <v>20770355</v>
      </c>
      <c r="J157" s="5"/>
    </row>
    <row r="158" spans="1:10" hidden="1">
      <c r="A158" s="13" t="s">
        <v>40</v>
      </c>
      <c r="B158" s="3">
        <v>847130</v>
      </c>
      <c r="C158" s="3" t="s">
        <v>489</v>
      </c>
      <c r="D158" s="3" t="s">
        <v>487</v>
      </c>
      <c r="E158" s="3">
        <v>2000</v>
      </c>
      <c r="F158" s="3">
        <v>591667931</v>
      </c>
    </row>
    <row r="159" spans="1:10" hidden="1">
      <c r="A159" t="s">
        <v>40</v>
      </c>
      <c r="B159" s="2">
        <v>847130</v>
      </c>
      <c r="C159" s="2" t="s">
        <v>489</v>
      </c>
      <c r="D159" s="2" t="s">
        <v>488</v>
      </c>
      <c r="E159" s="2">
        <v>2000</v>
      </c>
      <c r="F159" s="2">
        <v>4292953</v>
      </c>
    </row>
    <row r="160" spans="1:10">
      <c r="A160" s="13" t="s">
        <v>40</v>
      </c>
      <c r="B160" s="3">
        <v>847130</v>
      </c>
      <c r="C160" s="3" t="s">
        <v>489</v>
      </c>
      <c r="D160" s="3" t="s">
        <v>185</v>
      </c>
      <c r="E160" s="3">
        <v>2000</v>
      </c>
      <c r="F160" s="192">
        <v>1396570</v>
      </c>
    </row>
    <row r="161" spans="1:6" hidden="1">
      <c r="A161" t="s">
        <v>40</v>
      </c>
      <c r="B161" s="2">
        <v>847130</v>
      </c>
      <c r="C161" s="2" t="s">
        <v>489</v>
      </c>
      <c r="D161" s="2" t="s">
        <v>487</v>
      </c>
      <c r="E161" s="2">
        <v>2001</v>
      </c>
      <c r="F161" s="2">
        <v>438030483</v>
      </c>
    </row>
    <row r="162" spans="1:6" hidden="1">
      <c r="A162" s="13" t="s">
        <v>40</v>
      </c>
      <c r="B162" s="3">
        <v>847130</v>
      </c>
      <c r="C162" s="3" t="s">
        <v>489</v>
      </c>
      <c r="D162" s="3" t="s">
        <v>488</v>
      </c>
      <c r="E162" s="3">
        <v>2001</v>
      </c>
      <c r="F162" s="3">
        <v>3984586</v>
      </c>
    </row>
    <row r="163" spans="1:6">
      <c r="A163" t="s">
        <v>40</v>
      </c>
      <c r="B163" s="2">
        <v>847130</v>
      </c>
      <c r="C163" s="2" t="s">
        <v>489</v>
      </c>
      <c r="D163" s="2" t="s">
        <v>185</v>
      </c>
      <c r="E163" s="2">
        <v>2001</v>
      </c>
      <c r="F163" s="192">
        <v>1396570</v>
      </c>
    </row>
    <row r="164" spans="1:6" hidden="1">
      <c r="A164" s="13" t="s">
        <v>40</v>
      </c>
      <c r="B164" s="3">
        <v>847130</v>
      </c>
      <c r="C164" s="3" t="s">
        <v>489</v>
      </c>
      <c r="D164" s="3" t="s">
        <v>487</v>
      </c>
      <c r="E164" s="3">
        <v>2002</v>
      </c>
      <c r="F164" s="3">
        <v>528908879</v>
      </c>
    </row>
    <row r="165" spans="1:6" hidden="1">
      <c r="A165" t="s">
        <v>40</v>
      </c>
      <c r="B165" s="2">
        <v>847130</v>
      </c>
      <c r="C165" s="2" t="s">
        <v>489</v>
      </c>
      <c r="D165" s="2" t="s">
        <v>488</v>
      </c>
      <c r="E165" s="2">
        <v>2002</v>
      </c>
      <c r="F165" s="2">
        <v>8001243</v>
      </c>
    </row>
    <row r="166" spans="1:6">
      <c r="A166" s="13" t="s">
        <v>40</v>
      </c>
      <c r="B166" s="3">
        <v>847130</v>
      </c>
      <c r="C166" s="3" t="s">
        <v>489</v>
      </c>
      <c r="D166" s="3" t="s">
        <v>185</v>
      </c>
      <c r="E166" s="3">
        <v>2002</v>
      </c>
      <c r="F166" s="3">
        <v>1352079</v>
      </c>
    </row>
    <row r="167" spans="1:6" hidden="1">
      <c r="A167" t="s">
        <v>40</v>
      </c>
      <c r="B167" s="2">
        <v>847130</v>
      </c>
      <c r="C167" s="2" t="s">
        <v>489</v>
      </c>
      <c r="D167" s="2" t="s">
        <v>487</v>
      </c>
      <c r="E167" s="2">
        <v>2003</v>
      </c>
      <c r="F167" s="2">
        <v>851228976</v>
      </c>
    </row>
    <row r="168" spans="1:6" hidden="1">
      <c r="A168" s="13" t="s">
        <v>40</v>
      </c>
      <c r="B168" s="3">
        <v>847130</v>
      </c>
      <c r="C168" s="3" t="s">
        <v>489</v>
      </c>
      <c r="D168" s="3" t="s">
        <v>488</v>
      </c>
      <c r="E168" s="3">
        <v>2003</v>
      </c>
      <c r="F168" s="3">
        <v>10496682</v>
      </c>
    </row>
    <row r="169" spans="1:6">
      <c r="A169" t="s">
        <v>40</v>
      </c>
      <c r="B169" s="2">
        <v>847130</v>
      </c>
      <c r="C169" s="2" t="s">
        <v>489</v>
      </c>
      <c r="D169" s="2" t="s">
        <v>185</v>
      </c>
      <c r="E169" s="2">
        <v>2003</v>
      </c>
      <c r="F169" s="2">
        <v>2431101</v>
      </c>
    </row>
    <row r="170" spans="1:6" hidden="1">
      <c r="A170" s="13" t="s">
        <v>40</v>
      </c>
      <c r="B170" s="3">
        <v>847130</v>
      </c>
      <c r="C170" s="3" t="s">
        <v>489</v>
      </c>
      <c r="D170" s="3" t="s">
        <v>487</v>
      </c>
      <c r="E170" s="3">
        <v>2004</v>
      </c>
      <c r="F170" s="3">
        <v>1622768637</v>
      </c>
    </row>
    <row r="171" spans="1:6" hidden="1">
      <c r="A171" t="s">
        <v>40</v>
      </c>
      <c r="B171" s="2">
        <v>847130</v>
      </c>
      <c r="C171" s="2" t="s">
        <v>489</v>
      </c>
      <c r="D171" s="2" t="s">
        <v>488</v>
      </c>
      <c r="E171" s="2">
        <v>2004</v>
      </c>
      <c r="F171" s="2">
        <v>11209994</v>
      </c>
    </row>
    <row r="172" spans="1:6">
      <c r="A172" s="13" t="s">
        <v>40</v>
      </c>
      <c r="B172" s="3">
        <v>847130</v>
      </c>
      <c r="C172" s="3" t="s">
        <v>489</v>
      </c>
      <c r="D172" s="3" t="s">
        <v>185</v>
      </c>
      <c r="E172" s="3">
        <v>2004</v>
      </c>
      <c r="F172" s="3">
        <v>3037920</v>
      </c>
    </row>
    <row r="173" spans="1:6" hidden="1">
      <c r="A173" t="s">
        <v>40</v>
      </c>
      <c r="B173" s="2">
        <v>847130</v>
      </c>
      <c r="C173" s="2" t="s">
        <v>489</v>
      </c>
      <c r="D173" s="2" t="s">
        <v>487</v>
      </c>
      <c r="E173" s="2">
        <v>2005</v>
      </c>
      <c r="F173" s="2">
        <v>1811825724</v>
      </c>
    </row>
    <row r="174" spans="1:6" hidden="1">
      <c r="A174" s="13" t="s">
        <v>40</v>
      </c>
      <c r="B174" s="3">
        <v>847130</v>
      </c>
      <c r="C174" s="3" t="s">
        <v>489</v>
      </c>
      <c r="D174" s="3" t="s">
        <v>488</v>
      </c>
      <c r="E174" s="3">
        <v>2005</v>
      </c>
      <c r="F174" s="3">
        <v>29215153</v>
      </c>
    </row>
    <row r="175" spans="1:6">
      <c r="A175" t="s">
        <v>40</v>
      </c>
      <c r="B175" s="2">
        <v>847130</v>
      </c>
      <c r="C175" s="2" t="s">
        <v>489</v>
      </c>
      <c r="D175" s="2" t="s">
        <v>185</v>
      </c>
      <c r="E175" s="2">
        <v>2005</v>
      </c>
      <c r="F175" s="2">
        <v>5013066</v>
      </c>
    </row>
    <row r="176" spans="1:6" hidden="1">
      <c r="A176" s="13" t="s">
        <v>40</v>
      </c>
      <c r="B176" s="3">
        <v>847130</v>
      </c>
      <c r="C176" s="3" t="s">
        <v>489</v>
      </c>
      <c r="D176" s="3" t="s">
        <v>487</v>
      </c>
      <c r="E176" s="3">
        <v>2006</v>
      </c>
      <c r="F176" s="3">
        <v>1755211736</v>
      </c>
    </row>
    <row r="177" spans="1:6" hidden="1">
      <c r="A177" t="s">
        <v>40</v>
      </c>
      <c r="B177" s="2">
        <v>847130</v>
      </c>
      <c r="C177" s="2" t="s">
        <v>489</v>
      </c>
      <c r="D177" s="2" t="s">
        <v>488</v>
      </c>
      <c r="E177" s="2">
        <v>2006</v>
      </c>
      <c r="F177" s="2">
        <v>87809842</v>
      </c>
    </row>
    <row r="178" spans="1:6">
      <c r="A178" s="13" t="s">
        <v>40</v>
      </c>
      <c r="B178" s="3">
        <v>847130</v>
      </c>
      <c r="C178" s="3" t="s">
        <v>489</v>
      </c>
      <c r="D178" s="3" t="s">
        <v>185</v>
      </c>
      <c r="E178" s="3">
        <v>2006</v>
      </c>
      <c r="F178" s="3">
        <v>5966884</v>
      </c>
    </row>
    <row r="179" spans="1:6" hidden="1">
      <c r="A179" t="s">
        <v>40</v>
      </c>
      <c r="B179" s="2">
        <v>847130</v>
      </c>
      <c r="C179" s="2" t="s">
        <v>489</v>
      </c>
      <c r="D179" s="2" t="s">
        <v>487</v>
      </c>
      <c r="E179" s="2">
        <v>2007</v>
      </c>
      <c r="F179" s="2">
        <v>2254133166</v>
      </c>
    </row>
    <row r="180" spans="1:6" hidden="1">
      <c r="A180" s="13" t="s">
        <v>40</v>
      </c>
      <c r="B180" s="3">
        <v>847130</v>
      </c>
      <c r="C180" s="3" t="s">
        <v>489</v>
      </c>
      <c r="D180" s="3" t="s">
        <v>488</v>
      </c>
      <c r="E180" s="3">
        <v>2007</v>
      </c>
      <c r="F180" s="3">
        <v>56869281</v>
      </c>
    </row>
    <row r="181" spans="1:6">
      <c r="A181" t="s">
        <v>40</v>
      </c>
      <c r="B181" s="2">
        <v>847130</v>
      </c>
      <c r="C181" s="2" t="s">
        <v>489</v>
      </c>
      <c r="D181" s="2" t="s">
        <v>185</v>
      </c>
      <c r="E181" s="2">
        <v>2007</v>
      </c>
      <c r="F181" s="2">
        <v>5595341</v>
      </c>
    </row>
    <row r="182" spans="1:6" hidden="1">
      <c r="A182" s="13" t="s">
        <v>40</v>
      </c>
      <c r="B182" s="3">
        <v>847130</v>
      </c>
      <c r="C182" s="3" t="s">
        <v>489</v>
      </c>
      <c r="D182" s="3" t="s">
        <v>487</v>
      </c>
      <c r="E182" s="3">
        <v>2008</v>
      </c>
      <c r="F182" s="3">
        <v>2716901402</v>
      </c>
    </row>
    <row r="183" spans="1:6" hidden="1">
      <c r="A183" t="s">
        <v>40</v>
      </c>
      <c r="B183" s="2">
        <v>847130</v>
      </c>
      <c r="C183" s="2" t="s">
        <v>489</v>
      </c>
      <c r="D183" s="2" t="s">
        <v>488</v>
      </c>
      <c r="E183" s="2">
        <v>2008</v>
      </c>
      <c r="F183" s="2">
        <v>27136010</v>
      </c>
    </row>
    <row r="184" spans="1:6">
      <c r="A184" s="13" t="s">
        <v>40</v>
      </c>
      <c r="B184" s="3">
        <v>847130</v>
      </c>
      <c r="C184" s="3" t="s">
        <v>489</v>
      </c>
      <c r="D184" s="3" t="s">
        <v>185</v>
      </c>
      <c r="E184" s="3">
        <v>2008</v>
      </c>
      <c r="F184" s="3">
        <v>8803501</v>
      </c>
    </row>
    <row r="185" spans="1:6" hidden="1">
      <c r="A185" t="s">
        <v>40</v>
      </c>
      <c r="B185" s="2">
        <v>847130</v>
      </c>
      <c r="C185" s="2" t="s">
        <v>489</v>
      </c>
      <c r="D185" s="2" t="s">
        <v>487</v>
      </c>
      <c r="E185" s="2">
        <v>2009</v>
      </c>
      <c r="F185" s="2">
        <v>2606337835</v>
      </c>
    </row>
    <row r="186" spans="1:6" hidden="1">
      <c r="A186" s="13" t="s">
        <v>40</v>
      </c>
      <c r="B186" s="3">
        <v>847130</v>
      </c>
      <c r="C186" s="3" t="s">
        <v>489</v>
      </c>
      <c r="D186" s="3" t="s">
        <v>488</v>
      </c>
      <c r="E186" s="3">
        <v>2009</v>
      </c>
      <c r="F186" s="3">
        <v>21997721</v>
      </c>
    </row>
    <row r="187" spans="1:6">
      <c r="A187" t="s">
        <v>40</v>
      </c>
      <c r="B187" s="2">
        <v>847130</v>
      </c>
      <c r="C187" s="2" t="s">
        <v>489</v>
      </c>
      <c r="D187" s="2" t="s">
        <v>185</v>
      </c>
      <c r="E187" s="2">
        <v>2009</v>
      </c>
      <c r="F187" s="2">
        <v>8378551</v>
      </c>
    </row>
    <row r="188" spans="1:6" hidden="1">
      <c r="A188" s="13" t="s">
        <v>40</v>
      </c>
      <c r="B188" s="3">
        <v>847130</v>
      </c>
      <c r="C188" s="3" t="s">
        <v>489</v>
      </c>
      <c r="D188" s="3" t="s">
        <v>487</v>
      </c>
      <c r="E188" s="3">
        <v>2010</v>
      </c>
      <c r="F188" s="3">
        <v>3281102538</v>
      </c>
    </row>
    <row r="189" spans="1:6" hidden="1">
      <c r="A189" t="s">
        <v>40</v>
      </c>
      <c r="B189" s="2">
        <v>847130</v>
      </c>
      <c r="C189" s="2" t="s">
        <v>489</v>
      </c>
      <c r="D189" s="2" t="s">
        <v>488</v>
      </c>
      <c r="E189" s="2">
        <v>2010</v>
      </c>
      <c r="F189" s="2">
        <v>24089192</v>
      </c>
    </row>
    <row r="190" spans="1:6">
      <c r="A190" s="13" t="s">
        <v>40</v>
      </c>
      <c r="B190" s="3">
        <v>847130</v>
      </c>
      <c r="C190" s="3" t="s">
        <v>489</v>
      </c>
      <c r="D190" s="3" t="s">
        <v>185</v>
      </c>
      <c r="E190" s="3">
        <v>2010</v>
      </c>
      <c r="F190" s="3">
        <v>9693344</v>
      </c>
    </row>
    <row r="191" spans="1:6" hidden="1">
      <c r="A191" t="s">
        <v>40</v>
      </c>
      <c r="B191" s="2">
        <v>847130</v>
      </c>
      <c r="C191" s="2" t="s">
        <v>489</v>
      </c>
      <c r="D191" s="2" t="s">
        <v>487</v>
      </c>
      <c r="E191" s="2">
        <v>2011</v>
      </c>
      <c r="F191" s="2">
        <v>3120669800</v>
      </c>
    </row>
    <row r="192" spans="1:6" hidden="1">
      <c r="A192" s="13" t="s">
        <v>40</v>
      </c>
      <c r="B192" s="3">
        <v>847130</v>
      </c>
      <c r="C192" s="3" t="s">
        <v>489</v>
      </c>
      <c r="D192" s="3" t="s">
        <v>488</v>
      </c>
      <c r="E192" s="3">
        <v>2011</v>
      </c>
      <c r="F192" s="3">
        <v>25056091</v>
      </c>
    </row>
    <row r="193" spans="1:6">
      <c r="A193" t="s">
        <v>40</v>
      </c>
      <c r="B193" s="2">
        <v>847130</v>
      </c>
      <c r="C193" s="2" t="s">
        <v>489</v>
      </c>
      <c r="D193" s="2" t="s">
        <v>185</v>
      </c>
      <c r="E193" s="2">
        <v>2011</v>
      </c>
      <c r="F193" s="2">
        <v>10235550</v>
      </c>
    </row>
    <row r="194" spans="1:6" hidden="1">
      <c r="A194" s="13" t="s">
        <v>40</v>
      </c>
      <c r="B194" s="3">
        <v>847130</v>
      </c>
      <c r="C194" s="3" t="s">
        <v>489</v>
      </c>
      <c r="D194" s="3" t="s">
        <v>487</v>
      </c>
      <c r="E194" s="3">
        <v>2012</v>
      </c>
      <c r="F194" s="3">
        <v>3701568577</v>
      </c>
    </row>
    <row r="195" spans="1:6" hidden="1">
      <c r="A195" t="s">
        <v>40</v>
      </c>
      <c r="B195" s="2">
        <v>847130</v>
      </c>
      <c r="C195" s="2" t="s">
        <v>489</v>
      </c>
      <c r="D195" s="2" t="s">
        <v>488</v>
      </c>
      <c r="E195" s="2">
        <v>2012</v>
      </c>
      <c r="F195" s="2">
        <v>28490894</v>
      </c>
    </row>
    <row r="196" spans="1:6">
      <c r="A196" s="13" t="s">
        <v>40</v>
      </c>
      <c r="B196" s="3">
        <v>847130</v>
      </c>
      <c r="C196" s="3" t="s">
        <v>489</v>
      </c>
      <c r="D196" s="3" t="s">
        <v>185</v>
      </c>
      <c r="E196" s="3">
        <v>2012</v>
      </c>
      <c r="F196" s="3">
        <v>14299610</v>
      </c>
    </row>
    <row r="197" spans="1:6" hidden="1">
      <c r="A197" t="s">
        <v>40</v>
      </c>
      <c r="B197" s="2">
        <v>847130</v>
      </c>
      <c r="C197" s="2" t="s">
        <v>489</v>
      </c>
      <c r="D197" s="2" t="s">
        <v>487</v>
      </c>
      <c r="E197" s="2">
        <v>2013</v>
      </c>
      <c r="F197" s="2">
        <v>3791810554</v>
      </c>
    </row>
    <row r="198" spans="1:6" hidden="1">
      <c r="A198" s="13" t="s">
        <v>40</v>
      </c>
      <c r="B198" s="3">
        <v>847130</v>
      </c>
      <c r="C198" s="3" t="s">
        <v>489</v>
      </c>
      <c r="D198" s="3" t="s">
        <v>488</v>
      </c>
      <c r="E198" s="3">
        <v>2013</v>
      </c>
      <c r="F198" s="3">
        <v>21248641</v>
      </c>
    </row>
    <row r="199" spans="1:6">
      <c r="A199" t="s">
        <v>40</v>
      </c>
      <c r="B199" s="2">
        <v>847130</v>
      </c>
      <c r="C199" s="2" t="s">
        <v>489</v>
      </c>
      <c r="D199" s="2" t="s">
        <v>185</v>
      </c>
      <c r="E199" s="2">
        <v>2013</v>
      </c>
      <c r="F199" s="2">
        <v>16721528</v>
      </c>
    </row>
    <row r="200" spans="1:6" hidden="1">
      <c r="A200" s="13" t="s">
        <v>40</v>
      </c>
      <c r="B200" s="3">
        <v>847130</v>
      </c>
      <c r="C200" s="3" t="s">
        <v>489</v>
      </c>
      <c r="D200" s="3" t="s">
        <v>487</v>
      </c>
      <c r="E200" s="3">
        <v>2014</v>
      </c>
      <c r="F200" s="3">
        <v>3550134453</v>
      </c>
    </row>
    <row r="201" spans="1:6" hidden="1">
      <c r="A201" t="s">
        <v>40</v>
      </c>
      <c r="B201" s="2">
        <v>847130</v>
      </c>
      <c r="C201" s="2" t="s">
        <v>489</v>
      </c>
      <c r="D201" s="2" t="s">
        <v>488</v>
      </c>
      <c r="E201" s="2">
        <v>2014</v>
      </c>
      <c r="F201" s="2">
        <v>18864855</v>
      </c>
    </row>
    <row r="202" spans="1:6">
      <c r="A202" s="13" t="s">
        <v>40</v>
      </c>
      <c r="B202" s="3">
        <v>847130</v>
      </c>
      <c r="C202" s="3" t="s">
        <v>489</v>
      </c>
      <c r="D202" s="3" t="s">
        <v>185</v>
      </c>
      <c r="E202" s="3">
        <v>2014</v>
      </c>
      <c r="F202" s="3">
        <v>16619734</v>
      </c>
    </row>
    <row r="203" spans="1:6" hidden="1">
      <c r="A203" t="s">
        <v>40</v>
      </c>
      <c r="B203" s="2">
        <v>847130</v>
      </c>
      <c r="C203" s="2" t="s">
        <v>489</v>
      </c>
      <c r="D203" s="2" t="s">
        <v>487</v>
      </c>
      <c r="E203" s="2">
        <v>2015</v>
      </c>
      <c r="F203" s="2">
        <v>3387604160</v>
      </c>
    </row>
    <row r="204" spans="1:6" hidden="1">
      <c r="A204" s="13" t="s">
        <v>40</v>
      </c>
      <c r="B204" s="3">
        <v>847130</v>
      </c>
      <c r="C204" s="3" t="s">
        <v>489</v>
      </c>
      <c r="D204" s="3" t="s">
        <v>488</v>
      </c>
      <c r="E204" s="3">
        <v>2015</v>
      </c>
      <c r="F204" s="3">
        <v>22415961</v>
      </c>
    </row>
    <row r="205" spans="1:6">
      <c r="A205" t="s">
        <v>40</v>
      </c>
      <c r="B205" s="2">
        <v>847130</v>
      </c>
      <c r="C205" s="2" t="s">
        <v>489</v>
      </c>
      <c r="D205" s="2" t="s">
        <v>185</v>
      </c>
      <c r="E205" s="2">
        <v>2015</v>
      </c>
      <c r="F205" s="2">
        <v>15324849</v>
      </c>
    </row>
    <row r="206" spans="1:6" hidden="1">
      <c r="A206" s="13" t="s">
        <v>40</v>
      </c>
      <c r="B206" s="3">
        <v>847130</v>
      </c>
      <c r="C206" s="3" t="s">
        <v>489</v>
      </c>
      <c r="D206" s="3" t="s">
        <v>487</v>
      </c>
      <c r="E206" s="3">
        <v>2016</v>
      </c>
      <c r="F206" s="3">
        <v>3633556001</v>
      </c>
    </row>
    <row r="207" spans="1:6" hidden="1">
      <c r="A207" t="s">
        <v>40</v>
      </c>
      <c r="B207" s="2">
        <v>847130</v>
      </c>
      <c r="C207" s="2" t="s">
        <v>489</v>
      </c>
      <c r="D207" s="2" t="s">
        <v>488</v>
      </c>
      <c r="E207" s="2">
        <v>2016</v>
      </c>
      <c r="F207" s="2">
        <v>18551598</v>
      </c>
    </row>
    <row r="208" spans="1:6">
      <c r="A208" s="13" t="s">
        <v>40</v>
      </c>
      <c r="B208" s="3">
        <v>847130</v>
      </c>
      <c r="C208" s="3" t="s">
        <v>489</v>
      </c>
      <c r="D208" s="3" t="s">
        <v>185</v>
      </c>
      <c r="E208" s="3">
        <v>2016</v>
      </c>
      <c r="F208" s="3">
        <v>15285793</v>
      </c>
    </row>
    <row r="209" spans="1:6" hidden="1">
      <c r="A209" t="s">
        <v>40</v>
      </c>
      <c r="B209" s="2">
        <v>847130</v>
      </c>
      <c r="C209" s="2" t="s">
        <v>489</v>
      </c>
      <c r="D209" s="2" t="s">
        <v>487</v>
      </c>
      <c r="E209" s="2">
        <v>2017</v>
      </c>
      <c r="F209" s="2">
        <v>4033400211</v>
      </c>
    </row>
    <row r="210" spans="1:6" hidden="1">
      <c r="A210" s="13" t="s">
        <v>40</v>
      </c>
      <c r="B210" s="3">
        <v>847130</v>
      </c>
      <c r="C210" s="3" t="s">
        <v>489</v>
      </c>
      <c r="D210" s="3" t="s">
        <v>488</v>
      </c>
      <c r="E210" s="3">
        <v>2017</v>
      </c>
      <c r="F210" s="3">
        <v>9621671</v>
      </c>
    </row>
    <row r="211" spans="1:6">
      <c r="A211" t="s">
        <v>40</v>
      </c>
      <c r="B211" s="2">
        <v>847130</v>
      </c>
      <c r="C211" s="2" t="s">
        <v>489</v>
      </c>
      <c r="D211" s="2" t="s">
        <v>185</v>
      </c>
      <c r="E211" s="2">
        <v>2017</v>
      </c>
      <c r="F211" s="2">
        <v>13081404</v>
      </c>
    </row>
    <row r="212" spans="1:6" hidden="1">
      <c r="A212" s="13" t="s">
        <v>40</v>
      </c>
      <c r="B212" s="3">
        <v>847130</v>
      </c>
      <c r="C212" s="3" t="s">
        <v>489</v>
      </c>
      <c r="D212" s="3" t="s">
        <v>487</v>
      </c>
      <c r="E212" s="3">
        <v>2018</v>
      </c>
      <c r="F212" s="3">
        <v>4623663091</v>
      </c>
    </row>
    <row r="213" spans="1:6" hidden="1">
      <c r="A213" t="s">
        <v>40</v>
      </c>
      <c r="B213" s="2">
        <v>847130</v>
      </c>
      <c r="C213" s="2" t="s">
        <v>489</v>
      </c>
      <c r="D213" s="2" t="s">
        <v>488</v>
      </c>
      <c r="E213" s="2">
        <v>2018</v>
      </c>
      <c r="F213" s="2">
        <v>15683895</v>
      </c>
    </row>
    <row r="214" spans="1:6">
      <c r="A214" s="13" t="s">
        <v>40</v>
      </c>
      <c r="B214" s="3">
        <v>847130</v>
      </c>
      <c r="C214" s="3" t="s">
        <v>489</v>
      </c>
      <c r="D214" s="3" t="s">
        <v>185</v>
      </c>
      <c r="E214" s="3">
        <v>2018</v>
      </c>
      <c r="F214" s="3">
        <v>13979823</v>
      </c>
    </row>
    <row r="215" spans="1:6" hidden="1">
      <c r="A215" t="s">
        <v>40</v>
      </c>
      <c r="B215" s="2">
        <v>847130</v>
      </c>
      <c r="C215" s="2" t="s">
        <v>489</v>
      </c>
      <c r="D215" s="2" t="s">
        <v>487</v>
      </c>
      <c r="E215" s="2">
        <v>2019</v>
      </c>
      <c r="F215" s="2">
        <v>5018538204</v>
      </c>
    </row>
    <row r="216" spans="1:6" hidden="1">
      <c r="A216" s="13" t="s">
        <v>40</v>
      </c>
      <c r="B216" s="3">
        <v>847130</v>
      </c>
      <c r="C216" s="3" t="s">
        <v>489</v>
      </c>
      <c r="D216" s="3" t="s">
        <v>488</v>
      </c>
      <c r="E216" s="3">
        <v>2019</v>
      </c>
      <c r="F216" s="3">
        <v>20319028</v>
      </c>
    </row>
    <row r="217" spans="1:6">
      <c r="A217" t="s">
        <v>40</v>
      </c>
      <c r="B217" s="2">
        <v>847130</v>
      </c>
      <c r="C217" s="2" t="s">
        <v>489</v>
      </c>
      <c r="D217" s="2" t="s">
        <v>185</v>
      </c>
      <c r="E217" s="2">
        <v>2019</v>
      </c>
      <c r="F217" s="2">
        <v>17320539</v>
      </c>
    </row>
    <row r="218" spans="1:6" hidden="1">
      <c r="A218" s="13" t="s">
        <v>40</v>
      </c>
      <c r="B218" s="3">
        <v>847130</v>
      </c>
      <c r="C218" s="3" t="s">
        <v>489</v>
      </c>
      <c r="D218" s="3" t="s">
        <v>487</v>
      </c>
      <c r="E218" s="3">
        <v>2020</v>
      </c>
      <c r="F218" s="3">
        <v>6189775894</v>
      </c>
    </row>
    <row r="219" spans="1:6" hidden="1">
      <c r="A219" t="s">
        <v>40</v>
      </c>
      <c r="B219" s="2">
        <v>847130</v>
      </c>
      <c r="C219" s="2" t="s">
        <v>489</v>
      </c>
      <c r="D219" s="2" t="s">
        <v>488</v>
      </c>
      <c r="E219" s="2">
        <v>2020</v>
      </c>
      <c r="F219" s="2">
        <v>25774638</v>
      </c>
    </row>
    <row r="220" spans="1:6">
      <c r="A220" s="13" t="s">
        <v>40</v>
      </c>
      <c r="B220" s="3">
        <v>847130</v>
      </c>
      <c r="C220" s="3" t="s">
        <v>489</v>
      </c>
      <c r="D220" s="3" t="s">
        <v>185</v>
      </c>
      <c r="E220" s="3">
        <v>2020</v>
      </c>
      <c r="F220" s="186">
        <v>19576317</v>
      </c>
    </row>
    <row r="221" spans="1:6" hidden="1">
      <c r="A221" t="s">
        <v>40</v>
      </c>
      <c r="B221" s="2">
        <v>847130</v>
      </c>
      <c r="C221" s="2" t="s">
        <v>489</v>
      </c>
      <c r="D221" s="2" t="s">
        <v>487</v>
      </c>
      <c r="E221" s="2">
        <v>2021</v>
      </c>
      <c r="F221" s="2">
        <v>6074330608</v>
      </c>
    </row>
    <row r="222" spans="1:6" hidden="1">
      <c r="A222" s="13" t="s">
        <v>40</v>
      </c>
      <c r="B222" s="3">
        <v>847130</v>
      </c>
      <c r="C222" s="3" t="s">
        <v>489</v>
      </c>
      <c r="D222" s="3" t="s">
        <v>488</v>
      </c>
      <c r="E222" s="3">
        <v>2021</v>
      </c>
      <c r="F222" s="3">
        <v>23691052</v>
      </c>
    </row>
    <row r="223" spans="1:6">
      <c r="A223" t="s">
        <v>40</v>
      </c>
      <c r="B223" s="2">
        <v>847130</v>
      </c>
      <c r="C223" s="2" t="s">
        <v>489</v>
      </c>
      <c r="D223" s="2" t="s">
        <v>185</v>
      </c>
      <c r="E223" s="2">
        <v>2021</v>
      </c>
      <c r="F223" s="185">
        <v>16583355</v>
      </c>
    </row>
    <row r="224" spans="1:6">
      <c r="A224" s="183" t="s">
        <v>40</v>
      </c>
      <c r="B224" s="183">
        <v>847130</v>
      </c>
      <c r="C224" s="183" t="s">
        <v>489</v>
      </c>
      <c r="D224" s="183" t="s">
        <v>185</v>
      </c>
      <c r="E224" s="183">
        <v>2022</v>
      </c>
      <c r="F224" s="181">
        <v>20308726.079793785</v>
      </c>
    </row>
    <row r="225" spans="1:6">
      <c r="A225" s="184" t="s">
        <v>40</v>
      </c>
      <c r="B225" s="184">
        <v>847130</v>
      </c>
      <c r="C225" s="184" t="s">
        <v>489</v>
      </c>
      <c r="D225" s="184" t="s">
        <v>185</v>
      </c>
      <c r="E225" s="184">
        <v>2023</v>
      </c>
      <c r="F225" s="181">
        <v>21221250.646521993</v>
      </c>
    </row>
    <row r="226" spans="1:6">
      <c r="A226" s="183" t="s">
        <v>40</v>
      </c>
      <c r="B226" s="183">
        <v>847130</v>
      </c>
      <c r="C226" s="183" t="s">
        <v>489</v>
      </c>
      <c r="D226" s="183" t="s">
        <v>185</v>
      </c>
      <c r="E226" s="183">
        <v>2024</v>
      </c>
      <c r="F226" s="181">
        <v>22253999.546821445</v>
      </c>
    </row>
    <row r="227" spans="1:6">
      <c r="A227" s="184" t="s">
        <v>40</v>
      </c>
      <c r="B227" s="184">
        <v>847130</v>
      </c>
      <c r="C227" s="184" t="s">
        <v>489</v>
      </c>
      <c r="D227" s="184" t="s">
        <v>185</v>
      </c>
      <c r="E227" s="184">
        <v>2025</v>
      </c>
      <c r="F227" s="181">
        <v>23178425.043478224</v>
      </c>
    </row>
    <row r="228" spans="1:6">
      <c r="A228" s="183" t="s">
        <v>40</v>
      </c>
      <c r="B228" s="183">
        <v>847130</v>
      </c>
      <c r="C228" s="183" t="s">
        <v>489</v>
      </c>
      <c r="D228" s="183" t="s">
        <v>185</v>
      </c>
      <c r="E228" s="183">
        <v>2026</v>
      </c>
      <c r="F228" s="181">
        <v>23886968.768046502</v>
      </c>
    </row>
    <row r="229" spans="1:6">
      <c r="A229" s="184" t="s">
        <v>40</v>
      </c>
      <c r="B229" s="184">
        <v>847130</v>
      </c>
      <c r="C229" s="184" t="s">
        <v>489</v>
      </c>
      <c r="D229" s="184" t="s">
        <v>185</v>
      </c>
      <c r="E229" s="184">
        <v>2027</v>
      </c>
      <c r="F229" s="181">
        <v>24502185.097060725</v>
      </c>
    </row>
    <row r="230" spans="1:6">
      <c r="A230" s="183" t="s">
        <v>40</v>
      </c>
      <c r="B230" s="183">
        <v>847130</v>
      </c>
      <c r="C230" s="183" t="s">
        <v>489</v>
      </c>
      <c r="D230" s="183" t="s">
        <v>185</v>
      </c>
      <c r="E230" s="183">
        <v>2028</v>
      </c>
      <c r="F230" s="181">
        <v>25367082.972222548</v>
      </c>
    </row>
    <row r="231" spans="1:6">
      <c r="A231" s="184" t="s">
        <v>40</v>
      </c>
      <c r="B231" s="184">
        <v>847130</v>
      </c>
      <c r="C231" s="184" t="s">
        <v>489</v>
      </c>
      <c r="D231" s="184" t="s">
        <v>185</v>
      </c>
      <c r="E231" s="184">
        <v>2029</v>
      </c>
      <c r="F231" s="181">
        <v>26208635.324615069</v>
      </c>
    </row>
    <row r="232" spans="1:6">
      <c r="A232" s="183" t="s">
        <v>40</v>
      </c>
      <c r="B232" s="183">
        <v>847130</v>
      </c>
      <c r="C232" s="183" t="s">
        <v>489</v>
      </c>
      <c r="D232" s="183" t="s">
        <v>185</v>
      </c>
      <c r="E232" s="183">
        <v>2030</v>
      </c>
      <c r="F232" s="181">
        <v>26564706.202506624</v>
      </c>
    </row>
    <row r="233" spans="1:6">
      <c r="A233" t="s">
        <v>188</v>
      </c>
      <c r="B233" s="2">
        <v>851712</v>
      </c>
      <c r="C233" s="2" t="s">
        <v>489</v>
      </c>
      <c r="D233" s="2" t="s">
        <v>185</v>
      </c>
      <c r="E233" s="2">
        <v>2022</v>
      </c>
      <c r="F233" s="2">
        <v>25000000</v>
      </c>
    </row>
    <row r="234" spans="1:6">
      <c r="A234" t="s">
        <v>188</v>
      </c>
      <c r="B234" s="2">
        <v>851712</v>
      </c>
      <c r="C234" s="2" t="s">
        <v>489</v>
      </c>
      <c r="D234" s="2" t="s">
        <v>185</v>
      </c>
      <c r="E234" s="2">
        <v>2023</v>
      </c>
      <c r="F234" s="2">
        <v>25000000</v>
      </c>
    </row>
    <row r="235" spans="1:6">
      <c r="A235" t="s">
        <v>188</v>
      </c>
      <c r="B235" s="2">
        <v>851712</v>
      </c>
      <c r="C235" s="2" t="s">
        <v>489</v>
      </c>
      <c r="D235" s="2" t="s">
        <v>185</v>
      </c>
      <c r="E235" s="2">
        <v>2024</v>
      </c>
      <c r="F235" s="2">
        <v>25000000</v>
      </c>
    </row>
    <row r="236" spans="1:6">
      <c r="A236" t="s">
        <v>188</v>
      </c>
      <c r="B236" s="2">
        <v>851712</v>
      </c>
      <c r="C236" s="2" t="s">
        <v>489</v>
      </c>
      <c r="D236" s="2" t="s">
        <v>185</v>
      </c>
      <c r="E236" s="2">
        <v>2025</v>
      </c>
      <c r="F236" s="2">
        <v>25000000</v>
      </c>
    </row>
    <row r="237" spans="1:6">
      <c r="A237" t="s">
        <v>188</v>
      </c>
      <c r="B237" s="2">
        <v>851712</v>
      </c>
      <c r="C237" s="2" t="s">
        <v>489</v>
      </c>
      <c r="D237" s="2" t="s">
        <v>185</v>
      </c>
      <c r="E237" s="2">
        <v>2026</v>
      </c>
      <c r="F237" s="2">
        <v>25000000</v>
      </c>
    </row>
    <row r="238" spans="1:6">
      <c r="A238" t="s">
        <v>188</v>
      </c>
      <c r="B238" s="2">
        <v>851712</v>
      </c>
      <c r="C238" s="2" t="s">
        <v>489</v>
      </c>
      <c r="D238" s="2" t="s">
        <v>185</v>
      </c>
      <c r="E238" s="2">
        <v>2027</v>
      </c>
      <c r="F238" s="2">
        <v>25000000</v>
      </c>
    </row>
    <row r="239" spans="1:6">
      <c r="A239" t="s">
        <v>188</v>
      </c>
      <c r="B239" s="2">
        <v>851712</v>
      </c>
      <c r="C239" s="2" t="s">
        <v>489</v>
      </c>
      <c r="D239" s="2" t="s">
        <v>185</v>
      </c>
      <c r="E239" s="2">
        <v>2028</v>
      </c>
      <c r="F239" s="2">
        <v>25000000</v>
      </c>
    </row>
    <row r="240" spans="1:6">
      <c r="A240" t="s">
        <v>188</v>
      </c>
      <c r="B240" s="2">
        <v>851712</v>
      </c>
      <c r="C240" s="2" t="s">
        <v>489</v>
      </c>
      <c r="D240" s="2" t="s">
        <v>185</v>
      </c>
      <c r="E240" s="2">
        <v>2029</v>
      </c>
      <c r="F240" s="2">
        <v>25000000</v>
      </c>
    </row>
    <row r="241" spans="1:6">
      <c r="A241" t="s">
        <v>188</v>
      </c>
      <c r="B241" s="2">
        <v>851712</v>
      </c>
      <c r="C241" s="2" t="s">
        <v>489</v>
      </c>
      <c r="D241" s="2" t="s">
        <v>185</v>
      </c>
      <c r="E241" s="2">
        <v>2030</v>
      </c>
      <c r="F241" s="2">
        <v>25000000</v>
      </c>
    </row>
    <row r="242" spans="1:6">
      <c r="A242" t="s">
        <v>114</v>
      </c>
      <c r="B242" s="2">
        <v>6105</v>
      </c>
      <c r="C242" s="2" t="s">
        <v>489</v>
      </c>
      <c r="D242" s="2" t="s">
        <v>185</v>
      </c>
      <c r="E242" s="2">
        <v>2010</v>
      </c>
      <c r="F242" s="2">
        <v>10000000</v>
      </c>
    </row>
    <row r="243" spans="1:6">
      <c r="B243" s="2"/>
      <c r="C243" s="2"/>
      <c r="D243" s="2"/>
      <c r="E243" s="2"/>
      <c r="F243" s="2"/>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EEDAEB-9911-F542-BB94-0495EE6FE9DC}">
  <dimension ref="A1:F54"/>
  <sheetViews>
    <sheetView topLeftCell="A22" workbookViewId="0">
      <selection activeCell="D21" sqref="D21"/>
    </sheetView>
  </sheetViews>
  <sheetFormatPr baseColWidth="10" defaultRowHeight="16"/>
  <cols>
    <col min="2" max="2" width="14" bestFit="1" customWidth="1"/>
    <col min="6" max="6" width="13" bestFit="1" customWidth="1"/>
  </cols>
  <sheetData>
    <row r="1" spans="1:2" ht="17">
      <c r="A1" s="46" t="s">
        <v>159</v>
      </c>
      <c r="B1" s="47" t="s">
        <v>40</v>
      </c>
    </row>
    <row r="2" spans="1:2">
      <c r="A2" s="48" t="s">
        <v>279</v>
      </c>
      <c r="B2">
        <v>2013</v>
      </c>
    </row>
    <row r="3" spans="1:2">
      <c r="A3" s="48" t="s">
        <v>5</v>
      </c>
      <c r="B3" t="s">
        <v>280</v>
      </c>
    </row>
    <row r="4" spans="1:2">
      <c r="A4" s="49">
        <v>1970</v>
      </c>
    </row>
    <row r="5" spans="1:2">
      <c r="A5" s="49">
        <v>1971</v>
      </c>
    </row>
    <row r="6" spans="1:2">
      <c r="A6" s="49">
        <v>1972</v>
      </c>
    </row>
    <row r="7" spans="1:2">
      <c r="A7" s="49">
        <v>1973</v>
      </c>
    </row>
    <row r="8" spans="1:2">
      <c r="A8" s="49">
        <v>1974</v>
      </c>
    </row>
    <row r="9" spans="1:2">
      <c r="A9" s="49">
        <v>1975</v>
      </c>
    </row>
    <row r="10" spans="1:2">
      <c r="A10" s="49">
        <v>1976</v>
      </c>
    </row>
    <row r="11" spans="1:2">
      <c r="A11" s="49">
        <v>1977</v>
      </c>
    </row>
    <row r="12" spans="1:2">
      <c r="A12" s="49">
        <v>1978</v>
      </c>
    </row>
    <row r="13" spans="1:2">
      <c r="A13" s="49">
        <v>1979</v>
      </c>
    </row>
    <row r="14" spans="1:2">
      <c r="A14" s="49">
        <v>1980</v>
      </c>
    </row>
    <row r="15" spans="1:2">
      <c r="A15" s="49">
        <v>1981</v>
      </c>
    </row>
    <row r="16" spans="1:2">
      <c r="A16" s="49">
        <v>1982</v>
      </c>
    </row>
    <row r="17" spans="1:2">
      <c r="A17" s="49">
        <v>1983</v>
      </c>
    </row>
    <row r="18" spans="1:2">
      <c r="A18" s="49">
        <v>1984</v>
      </c>
    </row>
    <row r="19" spans="1:2">
      <c r="A19" s="49">
        <v>1985</v>
      </c>
    </row>
    <row r="20" spans="1:2">
      <c r="A20" s="49">
        <v>1986</v>
      </c>
    </row>
    <row r="21" spans="1:2">
      <c r="A21" s="49">
        <v>1987</v>
      </c>
    </row>
    <row r="22" spans="1:2">
      <c r="A22" s="49">
        <v>1988</v>
      </c>
    </row>
    <row r="23" spans="1:2">
      <c r="A23" s="49">
        <v>1989</v>
      </c>
      <c r="B23" s="50">
        <v>10801</v>
      </c>
    </row>
    <row r="24" spans="1:2">
      <c r="A24" s="49">
        <v>1990</v>
      </c>
      <c r="B24" s="50">
        <v>54578</v>
      </c>
    </row>
    <row r="25" spans="1:2">
      <c r="A25" s="49">
        <v>1991</v>
      </c>
      <c r="B25" s="50">
        <v>150482</v>
      </c>
    </row>
    <row r="26" spans="1:2">
      <c r="A26" s="49">
        <v>1992</v>
      </c>
      <c r="B26" s="50">
        <v>282910</v>
      </c>
    </row>
    <row r="27" spans="1:2">
      <c r="A27" s="49">
        <v>1993</v>
      </c>
      <c r="B27" s="50">
        <v>432996</v>
      </c>
    </row>
    <row r="28" spans="1:2">
      <c r="A28" s="49">
        <v>1994</v>
      </c>
      <c r="B28" s="50">
        <v>588887</v>
      </c>
    </row>
    <row r="29" spans="1:2">
      <c r="A29" s="49">
        <v>1995</v>
      </c>
      <c r="B29" s="50">
        <v>745825</v>
      </c>
    </row>
    <row r="30" spans="1:2">
      <c r="A30" s="49">
        <v>1996</v>
      </c>
      <c r="B30" s="50">
        <v>902589</v>
      </c>
    </row>
    <row r="31" spans="1:2">
      <c r="A31" s="49">
        <v>1997</v>
      </c>
      <c r="B31" s="50">
        <v>1058482</v>
      </c>
    </row>
    <row r="32" spans="1:2">
      <c r="A32" s="49">
        <v>1998</v>
      </c>
      <c r="B32" s="50">
        <v>1211682</v>
      </c>
    </row>
    <row r="33" spans="1:6">
      <c r="A33" s="49">
        <v>1999</v>
      </c>
      <c r="B33" s="50">
        <v>1358895</v>
      </c>
    </row>
    <row r="34" spans="1:6">
      <c r="A34" s="49">
        <v>2000</v>
      </c>
      <c r="B34" s="50">
        <v>1498474</v>
      </c>
    </row>
    <row r="35" spans="1:6">
      <c r="A35" s="49">
        <v>2001</v>
      </c>
      <c r="B35" s="50"/>
    </row>
    <row r="36" spans="1:6">
      <c r="A36" s="49">
        <v>2002</v>
      </c>
      <c r="B36" s="50"/>
      <c r="F36" s="159"/>
    </row>
    <row r="37" spans="1:6">
      <c r="A37" s="49">
        <v>2003</v>
      </c>
      <c r="B37" s="50"/>
    </row>
    <row r="38" spans="1:6">
      <c r="A38" s="49">
        <v>2004</v>
      </c>
      <c r="B38" s="50"/>
    </row>
    <row r="39" spans="1:6">
      <c r="A39" s="49">
        <v>2005</v>
      </c>
      <c r="B39" s="50"/>
    </row>
    <row r="40" spans="1:6">
      <c r="A40" s="49">
        <v>2006</v>
      </c>
      <c r="B40" s="50"/>
    </row>
    <row r="41" spans="1:6">
      <c r="A41" s="49">
        <v>2007</v>
      </c>
      <c r="B41" s="50"/>
    </row>
    <row r="42" spans="1:6">
      <c r="A42" s="49">
        <v>2008</v>
      </c>
      <c r="B42" s="50"/>
    </row>
    <row r="43" spans="1:6">
      <c r="A43" s="49">
        <v>2009</v>
      </c>
      <c r="B43" s="50"/>
    </row>
    <row r="44" spans="1:6">
      <c r="A44" s="49">
        <v>2010</v>
      </c>
      <c r="B44" s="50"/>
    </row>
    <row r="45" spans="1:6">
      <c r="A45" s="49">
        <v>2011</v>
      </c>
      <c r="B45" s="50"/>
    </row>
    <row r="46" spans="1:6">
      <c r="A46" s="49">
        <v>2012</v>
      </c>
      <c r="B46" s="50"/>
    </row>
    <row r="47" spans="1:6">
      <c r="A47" s="49">
        <v>2013</v>
      </c>
      <c r="B47" s="50"/>
    </row>
    <row r="48" spans="1:6">
      <c r="A48" s="49">
        <v>2014</v>
      </c>
      <c r="B48" s="50"/>
    </row>
    <row r="49" spans="1:2">
      <c r="A49" s="49">
        <v>2015</v>
      </c>
      <c r="B49" s="50"/>
    </row>
    <row r="50" spans="1:2">
      <c r="A50" s="49">
        <v>2016</v>
      </c>
      <c r="B50" s="50"/>
    </row>
    <row r="51" spans="1:2">
      <c r="A51" s="49">
        <v>2017</v>
      </c>
      <c r="B51" s="50"/>
    </row>
    <row r="52" spans="1:2">
      <c r="A52" s="49">
        <v>2018</v>
      </c>
      <c r="B52" s="50"/>
    </row>
    <row r="53" spans="1:2">
      <c r="A53" s="49">
        <v>2019</v>
      </c>
      <c r="B53" s="50"/>
    </row>
    <row r="54" spans="1:2">
      <c r="A54" s="49">
        <v>2020</v>
      </c>
      <c r="B54" s="50"/>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2DE6EE-1846-7E4E-8699-1163FD4C07DD}">
  <dimension ref="A1:A5"/>
  <sheetViews>
    <sheetView workbookViewId="0">
      <selection activeCell="F33" sqref="F33"/>
    </sheetView>
  </sheetViews>
  <sheetFormatPr baseColWidth="10" defaultRowHeight="16"/>
  <sheetData>
    <row r="1" spans="1:1">
      <c r="A1" t="s">
        <v>177</v>
      </c>
    </row>
    <row r="2" spans="1:1">
      <c r="A2" t="s">
        <v>178</v>
      </c>
    </row>
    <row r="3" spans="1:1">
      <c r="A3" t="s">
        <v>179</v>
      </c>
    </row>
    <row r="4" spans="1:1">
      <c r="A4" t="s">
        <v>180</v>
      </c>
    </row>
    <row r="5" spans="1:1">
      <c r="A5" t="s">
        <v>181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7DAF38-AC33-314A-A34D-D3DC298DC4EF}">
  <dimension ref="A1:F48"/>
  <sheetViews>
    <sheetView workbookViewId="0">
      <selection activeCell="G12" sqref="G12"/>
    </sheetView>
  </sheetViews>
  <sheetFormatPr baseColWidth="10" defaultRowHeight="16"/>
  <cols>
    <col min="2" max="2" width="13.83203125" customWidth="1"/>
    <col min="3" max="3" width="18.1640625" customWidth="1"/>
    <col min="6" max="6" width="12.1640625" bestFit="1" customWidth="1"/>
  </cols>
  <sheetData>
    <row r="1" spans="1:4" s="1" customFormat="1">
      <c r="A1" s="1" t="s">
        <v>155</v>
      </c>
      <c r="B1" s="1" t="s">
        <v>190</v>
      </c>
      <c r="C1" s="1" t="s">
        <v>227</v>
      </c>
      <c r="D1" s="1" t="s">
        <v>191</v>
      </c>
    </row>
    <row r="2" spans="1:4">
      <c r="A2" t="s">
        <v>188</v>
      </c>
      <c r="B2" t="s">
        <v>197</v>
      </c>
      <c r="C2">
        <v>22.18</v>
      </c>
      <c r="D2" s="15">
        <v>0.1386</v>
      </c>
    </row>
    <row r="3" spans="1:4">
      <c r="A3" t="s">
        <v>188</v>
      </c>
      <c r="B3" t="s">
        <v>198</v>
      </c>
      <c r="C3">
        <v>15.12</v>
      </c>
      <c r="D3" s="15">
        <v>9.4500000000000001E-2</v>
      </c>
    </row>
    <row r="4" spans="1:4">
      <c r="A4" t="s">
        <v>188</v>
      </c>
      <c r="B4" t="s">
        <v>199</v>
      </c>
      <c r="C4">
        <v>9.5299999999999994</v>
      </c>
      <c r="D4" s="15">
        <v>5.96E-2</v>
      </c>
    </row>
    <row r="5" spans="1:4">
      <c r="A5" t="s">
        <v>188</v>
      </c>
      <c r="B5" t="s">
        <v>200</v>
      </c>
      <c r="C5">
        <v>5.54</v>
      </c>
      <c r="D5" s="15">
        <v>3.4599999999999999E-2</v>
      </c>
    </row>
    <row r="6" spans="1:4">
      <c r="A6" t="s">
        <v>188</v>
      </c>
      <c r="B6" t="s">
        <v>201</v>
      </c>
      <c r="C6">
        <v>5.38</v>
      </c>
      <c r="D6" s="15">
        <v>3.3599999999999998E-2</v>
      </c>
    </row>
    <row r="7" spans="1:4">
      <c r="A7" t="s">
        <v>188</v>
      </c>
      <c r="B7" t="s">
        <v>202</v>
      </c>
      <c r="C7">
        <v>1.21</v>
      </c>
      <c r="D7" s="15">
        <v>7.6E-3</v>
      </c>
    </row>
    <row r="8" spans="1:4">
      <c r="A8" t="s">
        <v>188</v>
      </c>
      <c r="B8" t="s">
        <v>226</v>
      </c>
      <c r="C8">
        <v>0.88</v>
      </c>
      <c r="D8" s="15">
        <v>5.4999999999999997E-3</v>
      </c>
    </row>
    <row r="9" spans="1:4">
      <c r="A9" t="s">
        <v>188</v>
      </c>
      <c r="B9" t="s">
        <v>203</v>
      </c>
      <c r="C9">
        <v>0.44</v>
      </c>
      <c r="D9" s="15">
        <v>2.7000000000000001E-3</v>
      </c>
    </row>
    <row r="10" spans="1:4">
      <c r="A10" t="s">
        <v>188</v>
      </c>
      <c r="B10" t="s">
        <v>204</v>
      </c>
      <c r="C10">
        <v>0.31</v>
      </c>
      <c r="D10" s="15">
        <v>1.9E-3</v>
      </c>
    </row>
    <row r="11" spans="1:4">
      <c r="A11" t="s">
        <v>188</v>
      </c>
      <c r="B11" t="s">
        <v>205</v>
      </c>
      <c r="C11">
        <v>0.05</v>
      </c>
      <c r="D11" s="15">
        <v>2.9999999999999997E-4</v>
      </c>
    </row>
    <row r="12" spans="1:4">
      <c r="A12" t="s">
        <v>188</v>
      </c>
      <c r="B12" t="s">
        <v>206</v>
      </c>
      <c r="C12">
        <v>0.03</v>
      </c>
      <c r="D12" s="15">
        <v>2.0000000000000001E-4</v>
      </c>
    </row>
    <row r="13" spans="1:4">
      <c r="A13" t="s">
        <v>188</v>
      </c>
      <c r="B13" t="s">
        <v>207</v>
      </c>
      <c r="C13">
        <v>0.02</v>
      </c>
      <c r="D13" s="15">
        <v>1E-4</v>
      </c>
    </row>
    <row r="14" spans="1:4">
      <c r="A14" t="s">
        <v>188</v>
      </c>
      <c r="B14" t="s">
        <v>208</v>
      </c>
      <c r="C14">
        <v>0.01</v>
      </c>
      <c r="D14" s="15">
        <v>1E-4</v>
      </c>
    </row>
    <row r="15" spans="1:4">
      <c r="A15" t="s">
        <v>188</v>
      </c>
      <c r="B15" t="s">
        <v>209</v>
      </c>
      <c r="C15">
        <v>0.01</v>
      </c>
      <c r="D15" s="15">
        <v>1E-4</v>
      </c>
    </row>
    <row r="16" spans="1:4">
      <c r="A16" t="s">
        <v>188</v>
      </c>
      <c r="B16" t="s">
        <v>210</v>
      </c>
      <c r="C16">
        <v>0.01</v>
      </c>
      <c r="D16" s="15">
        <v>1E-4</v>
      </c>
    </row>
    <row r="17" spans="1:6">
      <c r="A17" t="s">
        <v>188</v>
      </c>
      <c r="B17" t="s">
        <v>211</v>
      </c>
      <c r="C17">
        <v>4.0000000000000002E-4</v>
      </c>
      <c r="D17" s="15">
        <v>0</v>
      </c>
      <c r="F17" s="22"/>
    </row>
    <row r="18" spans="1:6">
      <c r="A18" t="s">
        <v>188</v>
      </c>
      <c r="B18" t="s">
        <v>212</v>
      </c>
      <c r="C18">
        <v>4.0000000000000002E-4</v>
      </c>
      <c r="D18" s="15">
        <v>0</v>
      </c>
    </row>
    <row r="19" spans="1:6">
      <c r="A19" t="s">
        <v>188</v>
      </c>
      <c r="B19" t="s">
        <v>213</v>
      </c>
      <c r="C19">
        <v>2.0000000000000001E-4</v>
      </c>
      <c r="D19" s="15">
        <v>0</v>
      </c>
    </row>
    <row r="20" spans="1:6">
      <c r="A20" t="s">
        <v>188</v>
      </c>
      <c r="B20" t="s">
        <v>214</v>
      </c>
      <c r="C20">
        <v>1E-4</v>
      </c>
      <c r="D20" s="15">
        <v>0</v>
      </c>
    </row>
    <row r="21" spans="1:6">
      <c r="A21" t="s">
        <v>188</v>
      </c>
      <c r="B21" t="s">
        <v>215</v>
      </c>
      <c r="C21">
        <v>3.0000000000000001E-5</v>
      </c>
      <c r="D21" s="15">
        <v>0</v>
      </c>
    </row>
    <row r="22" spans="1:6">
      <c r="A22" t="s">
        <v>188</v>
      </c>
      <c r="B22" t="s">
        <v>228</v>
      </c>
      <c r="C22">
        <v>99.29</v>
      </c>
      <c r="D22" s="15">
        <v>0.62050000000000005</v>
      </c>
    </row>
    <row r="23" spans="1:6">
      <c r="A23" t="s">
        <v>40</v>
      </c>
      <c r="B23" t="s">
        <v>216</v>
      </c>
      <c r="C23">
        <v>43</v>
      </c>
      <c r="D23" s="15">
        <v>1.5100000000000001E-2</v>
      </c>
    </row>
    <row r="24" spans="1:6">
      <c r="A24" t="s">
        <v>40</v>
      </c>
      <c r="B24" t="s">
        <v>217</v>
      </c>
      <c r="C24">
        <v>142</v>
      </c>
      <c r="D24" s="15">
        <v>4.9799999999999997E-2</v>
      </c>
    </row>
    <row r="25" spans="1:6">
      <c r="A25" t="s">
        <v>40</v>
      </c>
      <c r="B25" t="s">
        <v>218</v>
      </c>
      <c r="C25">
        <v>281</v>
      </c>
      <c r="D25" s="15">
        <v>9.8500000000000004E-2</v>
      </c>
    </row>
    <row r="26" spans="1:6">
      <c r="A26" t="s">
        <v>40</v>
      </c>
      <c r="B26" t="s">
        <v>219</v>
      </c>
      <c r="C26">
        <v>267</v>
      </c>
      <c r="D26" s="15">
        <v>9.3600000000000003E-2</v>
      </c>
    </row>
    <row r="27" spans="1:6">
      <c r="A27" t="s">
        <v>40</v>
      </c>
      <c r="B27" t="s">
        <v>220</v>
      </c>
      <c r="C27">
        <v>3</v>
      </c>
      <c r="D27" s="15">
        <v>1.1000000000000001E-3</v>
      </c>
    </row>
    <row r="28" spans="1:6">
      <c r="A28" t="s">
        <v>40</v>
      </c>
      <c r="B28" t="s">
        <v>221</v>
      </c>
      <c r="C28">
        <v>36</v>
      </c>
      <c r="D28" s="15">
        <v>1.26E-2</v>
      </c>
    </row>
    <row r="29" spans="1:6">
      <c r="A29" t="s">
        <v>40</v>
      </c>
      <c r="B29" t="s">
        <v>229</v>
      </c>
      <c r="C29">
        <v>489</v>
      </c>
      <c r="D29" s="15">
        <v>0.1714</v>
      </c>
    </row>
    <row r="30" spans="1:6">
      <c r="A30" t="s">
        <v>40</v>
      </c>
      <c r="B30" t="s">
        <v>222</v>
      </c>
      <c r="C30">
        <v>4</v>
      </c>
      <c r="D30" s="15">
        <v>1.4E-3</v>
      </c>
    </row>
    <row r="31" spans="1:6">
      <c r="A31" t="s">
        <v>40</v>
      </c>
      <c r="B31" t="s">
        <v>223</v>
      </c>
      <c r="C31">
        <v>3</v>
      </c>
      <c r="D31" s="15">
        <v>1.1000000000000001E-3</v>
      </c>
    </row>
    <row r="32" spans="1:6">
      <c r="A32" t="s">
        <v>40</v>
      </c>
      <c r="B32" t="s">
        <v>224</v>
      </c>
      <c r="C32">
        <v>50</v>
      </c>
      <c r="D32" s="15">
        <v>1.7500000000000002E-2</v>
      </c>
    </row>
    <row r="33" spans="1:4">
      <c r="A33" t="s">
        <v>40</v>
      </c>
      <c r="B33" t="s">
        <v>230</v>
      </c>
      <c r="C33">
        <v>38</v>
      </c>
      <c r="D33" s="15">
        <v>1.3299999999999999E-2</v>
      </c>
    </row>
    <row r="34" spans="1:4">
      <c r="A34" t="s">
        <v>40</v>
      </c>
      <c r="B34" t="s">
        <v>225</v>
      </c>
      <c r="C34">
        <v>23</v>
      </c>
      <c r="D34" s="15">
        <v>8.0999999999999996E-3</v>
      </c>
    </row>
    <row r="35" spans="1:4">
      <c r="A35" t="s">
        <v>40</v>
      </c>
      <c r="B35" t="s">
        <v>231</v>
      </c>
      <c r="C35">
        <v>63</v>
      </c>
      <c r="D35" s="15">
        <v>2.2100000000000002E-2</v>
      </c>
    </row>
    <row r="36" spans="1:4">
      <c r="A36" t="s">
        <v>40</v>
      </c>
      <c r="B36" t="s">
        <v>232</v>
      </c>
      <c r="C36">
        <v>60</v>
      </c>
      <c r="D36" s="15">
        <v>2.1000000000000001E-2</v>
      </c>
    </row>
    <row r="37" spans="1:4">
      <c r="A37" t="s">
        <v>40</v>
      </c>
      <c r="B37" t="s">
        <v>233</v>
      </c>
      <c r="C37">
        <v>15</v>
      </c>
      <c r="D37" s="15">
        <v>5.3E-3</v>
      </c>
    </row>
    <row r="38" spans="1:4">
      <c r="A38" t="s">
        <v>40</v>
      </c>
      <c r="B38" t="s">
        <v>234</v>
      </c>
      <c r="C38">
        <v>122</v>
      </c>
      <c r="D38" s="15">
        <v>4.2799999999999998E-2</v>
      </c>
    </row>
    <row r="39" spans="1:4">
      <c r="A39" t="s">
        <v>40</v>
      </c>
      <c r="B39" t="s">
        <v>235</v>
      </c>
      <c r="C39">
        <v>501</v>
      </c>
      <c r="D39" s="15">
        <v>0.17560000000000001</v>
      </c>
    </row>
    <row r="40" spans="1:4">
      <c r="A40" t="s">
        <v>40</v>
      </c>
      <c r="B40" t="s">
        <v>236</v>
      </c>
      <c r="C40">
        <v>133</v>
      </c>
      <c r="D40" s="15">
        <v>4.6600000000000003E-2</v>
      </c>
    </row>
    <row r="41" spans="1:4">
      <c r="A41" t="s">
        <v>40</v>
      </c>
      <c r="B41" t="s">
        <v>237</v>
      </c>
      <c r="C41">
        <v>47</v>
      </c>
      <c r="D41" s="15">
        <v>1.6500000000000001E-2</v>
      </c>
    </row>
    <row r="42" spans="1:4">
      <c r="A42" t="s">
        <v>40</v>
      </c>
      <c r="B42" t="s">
        <v>238</v>
      </c>
      <c r="C42">
        <v>31</v>
      </c>
      <c r="D42" s="15">
        <v>1.09E-2</v>
      </c>
    </row>
    <row r="43" spans="1:4">
      <c r="A43" t="s">
        <v>40</v>
      </c>
      <c r="B43" t="s">
        <v>239</v>
      </c>
      <c r="C43">
        <v>50</v>
      </c>
      <c r="D43" s="15">
        <v>1.7500000000000002E-2</v>
      </c>
    </row>
    <row r="44" spans="1:4">
      <c r="A44" t="s">
        <v>40</v>
      </c>
      <c r="B44" t="s">
        <v>240</v>
      </c>
      <c r="C44">
        <v>5</v>
      </c>
      <c r="D44" s="15">
        <v>1.8E-3</v>
      </c>
    </row>
    <row r="45" spans="1:4">
      <c r="A45" t="s">
        <v>40</v>
      </c>
      <c r="B45" t="s">
        <v>241</v>
      </c>
      <c r="C45">
        <v>77</v>
      </c>
      <c r="D45" s="15">
        <v>2.7E-2</v>
      </c>
    </row>
    <row r="46" spans="1:4">
      <c r="A46" t="s">
        <v>40</v>
      </c>
      <c r="B46" t="s">
        <v>242</v>
      </c>
      <c r="C46">
        <v>7</v>
      </c>
      <c r="D46" s="15">
        <v>2.5000000000000001E-3</v>
      </c>
    </row>
    <row r="47" spans="1:4">
      <c r="A47" t="s">
        <v>40</v>
      </c>
      <c r="B47" t="s">
        <v>243</v>
      </c>
      <c r="C47">
        <v>1</v>
      </c>
      <c r="D47" s="15">
        <v>4.0000000000000002E-4</v>
      </c>
    </row>
    <row r="48" spans="1:4">
      <c r="A48" t="s">
        <v>40</v>
      </c>
      <c r="B48" t="s">
        <v>244</v>
      </c>
      <c r="C48">
        <v>362</v>
      </c>
      <c r="D48" s="15">
        <v>0.12690000000000001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21</vt:i4>
      </vt:variant>
    </vt:vector>
  </HeadingPairs>
  <TitlesOfParts>
    <vt:vector size="21" baseType="lpstr">
      <vt:lpstr>Notes</vt:lpstr>
      <vt:lpstr>Inputs</vt:lpstr>
      <vt:lpstr>Lookup</vt:lpstr>
      <vt:lpstr>Sheet1</vt:lpstr>
      <vt:lpstr>Flow_domestic</vt:lpstr>
      <vt:lpstr>Flow_trade</vt:lpstr>
      <vt:lpstr>Stocks</vt:lpstr>
      <vt:lpstr>Dropdown</vt:lpstr>
      <vt:lpstr>Composition</vt:lpstr>
      <vt:lpstr>Energy_use</vt:lpstr>
      <vt:lpstr>EoL_Emissions_coefficients</vt:lpstr>
      <vt:lpstr>Landfill_costs</vt:lpstr>
      <vt:lpstr>Model</vt:lpstr>
      <vt:lpstr>Lifespan_distribution</vt:lpstr>
      <vt:lpstr>Lifespan-based_stock_model</vt:lpstr>
      <vt:lpstr>Lifespan-based_stock_model_toas</vt:lpstr>
      <vt:lpstr>Uses</vt:lpstr>
      <vt:lpstr>Monetary_flows</vt:lpstr>
      <vt:lpstr>Carbon_flows</vt:lpstr>
      <vt:lpstr>Dummy</vt:lpstr>
      <vt:lpstr>Wrap_textiles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Oliver Lysaght</dc:creator>
  <cp:lastModifiedBy>Oliver Lysaght</cp:lastModifiedBy>
  <dcterms:created xsi:type="dcterms:W3CDTF">2022-08-02T00:09:07Z</dcterms:created>
  <dcterms:modified xsi:type="dcterms:W3CDTF">2022-10-09T20:27:18Z</dcterms:modified>
</cp:coreProperties>
</file>