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ysaght/Desktop/CE-Hub/4. Lifespans/Lifespan_markdown.nosync/Case Examples/Electronics_quarto/"/>
    </mc:Choice>
  </mc:AlternateContent>
  <xr:revisionPtr revIDLastSave="0" documentId="8_{EAC309EB-7FAB-B449-B821-DA1FDBB26D94}" xr6:coauthVersionLast="47" xr6:coauthVersionMax="47" xr10:uidLastSave="{00000000-0000-0000-0000-000000000000}"/>
  <bookViews>
    <workbookView xWindow="0" yWindow="0" windowWidth="25600" windowHeight="16000" activeTab="3" xr2:uid="{166AA493-4ACC-F743-8ECD-E296930B745D}"/>
  </bookViews>
  <sheets>
    <sheet name="Inputs" sheetId="15" r:id="rId1"/>
    <sheet name="Lifespans" sheetId="1" r:id="rId2"/>
    <sheet name="Lifespan" sheetId="23" state="hidden" r:id="rId3"/>
    <sheet name="Flows" sheetId="25" r:id="rId4"/>
    <sheet name="Stocks" sheetId="14" r:id="rId5"/>
    <sheet name="Dropdown" sheetId="9" state="hidden" r:id="rId6"/>
    <sheet name="BOM_longform" sheetId="30" r:id="rId7"/>
    <sheet name="BoM" sheetId="24" state="hidden" r:id="rId8"/>
    <sheet name="Composition" sheetId="13" state="hidden" r:id="rId9"/>
    <sheet name="EoL_Emissions_coefficients" sheetId="19" r:id="rId10"/>
    <sheet name="eBay_data" sheetId="27" state="hidden" r:id="rId11"/>
    <sheet name="Model" sheetId="16" r:id="rId12"/>
    <sheet name="Product_lifespan" sheetId="28" r:id="rId13"/>
    <sheet name="Mass" sheetId="29" r:id="rId14"/>
    <sheet name="Uses" sheetId="20" r:id="rId15"/>
    <sheet name="Energy" sheetId="22" r:id="rId16"/>
    <sheet name="Carbon" sheetId="18" r:id="rId17"/>
    <sheet name="Monetary" sheetId="17" r:id="rId18"/>
    <sheet name="Dummy" sheetId="5" state="hidden" r:id="rId19"/>
    <sheet name="Wrap_textiles" sheetId="4" state="hidden" r:id="rId20"/>
  </sheets>
  <externalReferences>
    <externalReference r:id="rId21"/>
  </externalReferences>
  <definedNames>
    <definedName name="solver_adj" localSheetId="13" hidden="1">Mass!$O$11</definedName>
    <definedName name="solver_cvg" localSheetId="13" hidden="1">0.0001</definedName>
    <definedName name="solver_drv" localSheetId="13" hidden="1">1</definedName>
    <definedName name="solver_eng" localSheetId="13" hidden="1">1</definedName>
    <definedName name="solver_itr" localSheetId="13" hidden="1">2147483647</definedName>
    <definedName name="solver_lin" localSheetId="13" hidden="1">2</definedName>
    <definedName name="solver_mip" localSheetId="13" hidden="1">2147483647</definedName>
    <definedName name="solver_mni" localSheetId="13" hidden="1">30</definedName>
    <definedName name="solver_mrt" localSheetId="13" hidden="1">0.075</definedName>
    <definedName name="solver_msl" localSheetId="13" hidden="1">2</definedName>
    <definedName name="solver_neg" localSheetId="13" hidden="1">1</definedName>
    <definedName name="solver_nod" localSheetId="13" hidden="1">2147483647</definedName>
    <definedName name="solver_num" localSheetId="13" hidden="1">0</definedName>
    <definedName name="solver_opt" localSheetId="13" hidden="1">Mass!$R$58</definedName>
    <definedName name="solver_pre" localSheetId="13" hidden="1">0.000001</definedName>
    <definedName name="solver_rbv" localSheetId="13" hidden="1">1</definedName>
    <definedName name="solver_rlx" localSheetId="13" hidden="1">1</definedName>
    <definedName name="solver_rsd" localSheetId="13" hidden="1">0</definedName>
    <definedName name="solver_scl" localSheetId="13" hidden="1">2</definedName>
    <definedName name="solver_sho" localSheetId="13" hidden="1">2</definedName>
    <definedName name="solver_ssz" localSheetId="13" hidden="1">100</definedName>
    <definedName name="solver_tim" localSheetId="13" hidden="1">2147483647</definedName>
    <definedName name="solver_tol" localSheetId="13" hidden="1">0.01</definedName>
    <definedName name="solver_typ" localSheetId="13" hidden="1">3</definedName>
    <definedName name="solver_val" localSheetId="13" hidden="1">1244973</definedName>
    <definedName name="solver_ver" localSheetId="1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2" i="29" l="1"/>
  <c r="AQ12" i="29"/>
  <c r="AP12" i="29"/>
  <c r="AO12" i="29"/>
  <c r="AN12" i="29"/>
  <c r="AM12" i="29"/>
  <c r="AL12" i="29"/>
  <c r="AK12" i="29"/>
  <c r="AJ12" i="29"/>
  <c r="AI12" i="29"/>
  <c r="AH12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5" i="29"/>
  <c r="AP8" i="28"/>
  <c r="AP9" i="28" s="1"/>
  <c r="AO8" i="28"/>
  <c r="AO9" i="28" s="1"/>
  <c r="AN8" i="28"/>
  <c r="AN9" i="28" s="1"/>
  <c r="AM8" i="28"/>
  <c r="AM9" i="28" s="1"/>
  <c r="AL8" i="28"/>
  <c r="AL9" i="28" s="1"/>
  <c r="AK8" i="28"/>
  <c r="AK9" i="28" s="1"/>
  <c r="AJ8" i="28"/>
  <c r="AJ9" i="28" s="1"/>
  <c r="AI8" i="28"/>
  <c r="AI9" i="28" s="1"/>
  <c r="AH8" i="28"/>
  <c r="AH9" i="28" s="1"/>
  <c r="AG8" i="28"/>
  <c r="AG9" i="28" s="1"/>
  <c r="AF8" i="28"/>
  <c r="AF9" i="28" s="1"/>
  <c r="AE8" i="28"/>
  <c r="AE9" i="28" s="1"/>
  <c r="AD8" i="28"/>
  <c r="AD9" i="28" s="1"/>
  <c r="AC8" i="28"/>
  <c r="AC9" i="28" s="1"/>
  <c r="AB8" i="28"/>
  <c r="AB9" i="28" s="1"/>
  <c r="AA8" i="28"/>
  <c r="AA9" i="28" s="1"/>
  <c r="Z8" i="28"/>
  <c r="Z9" i="28" s="1"/>
  <c r="Y8" i="28"/>
  <c r="Y9" i="28" s="1"/>
  <c r="X8" i="28"/>
  <c r="X9" i="28" s="1"/>
  <c r="W8" i="28"/>
  <c r="W9" i="28" s="1"/>
  <c r="V8" i="28"/>
  <c r="V9" i="28" s="1"/>
  <c r="U8" i="28"/>
  <c r="U9" i="28" s="1"/>
  <c r="T8" i="28"/>
  <c r="T9" i="28" s="1"/>
  <c r="S8" i="28"/>
  <c r="S9" i="28" s="1"/>
  <c r="R8" i="28"/>
  <c r="R9" i="28" s="1"/>
  <c r="Q8" i="28"/>
  <c r="Q9" i="28" s="1"/>
  <c r="P8" i="28"/>
  <c r="P9" i="28" s="1"/>
  <c r="O8" i="28"/>
  <c r="O9" i="28" s="1"/>
  <c r="N8" i="28"/>
  <c r="N9" i="28" s="1"/>
  <c r="M8" i="28"/>
  <c r="M9" i="28" s="1"/>
  <c r="L8" i="28"/>
  <c r="L9" i="28" s="1"/>
  <c r="K8" i="28"/>
  <c r="K9" i="28" s="1"/>
  <c r="J8" i="28"/>
  <c r="J9" i="28" s="1"/>
  <c r="I8" i="28"/>
  <c r="I9" i="28" s="1"/>
  <c r="H8" i="28"/>
  <c r="H9" i="28" s="1"/>
  <c r="G8" i="28"/>
  <c r="G9" i="28" s="1"/>
  <c r="F8" i="28"/>
  <c r="F9" i="28" s="1"/>
  <c r="E8" i="28"/>
  <c r="E9" i="28" s="1"/>
  <c r="D8" i="28"/>
  <c r="D9" i="28" s="1"/>
  <c r="C8" i="28"/>
  <c r="C9" i="28" s="1"/>
  <c r="B8" i="28"/>
  <c r="B9" i="28" s="1"/>
  <c r="AP7" i="28"/>
  <c r="AO7" i="28"/>
  <c r="AP16" i="29" s="1"/>
  <c r="AN7" i="28"/>
  <c r="AM7" i="28"/>
  <c r="AL7" i="28"/>
  <c r="AK7" i="28"/>
  <c r="AJ7" i="28"/>
  <c r="AI7" i="28"/>
  <c r="AN20" i="29" s="1"/>
  <c r="AH7" i="28"/>
  <c r="AG7" i="28"/>
  <c r="AK19" i="29" s="1"/>
  <c r="AF7" i="28"/>
  <c r="AE7" i="28"/>
  <c r="AJ20" i="29" s="1"/>
  <c r="AD7" i="28"/>
  <c r="AC7" i="28"/>
  <c r="AB7" i="28"/>
  <c r="AA7" i="28"/>
  <c r="AD18" i="29" s="1"/>
  <c r="Z7" i="28"/>
  <c r="Y7" i="28"/>
  <c r="X7" i="28"/>
  <c r="W7" i="28"/>
  <c r="V7" i="28"/>
  <c r="U7" i="28"/>
  <c r="T7" i="28"/>
  <c r="S7" i="28"/>
  <c r="X20" i="29" s="1"/>
  <c r="R7" i="28"/>
  <c r="Q7" i="28"/>
  <c r="U19" i="29" s="1"/>
  <c r="P7" i="28"/>
  <c r="O7" i="28"/>
  <c r="T20" i="29" s="1"/>
  <c r="N7" i="28"/>
  <c r="M7" i="28"/>
  <c r="L7" i="28"/>
  <c r="K7" i="28"/>
  <c r="N18" i="29" s="1"/>
  <c r="J7" i="28"/>
  <c r="I7" i="28"/>
  <c r="H7" i="28"/>
  <c r="G7" i="28"/>
  <c r="F7" i="28"/>
  <c r="E7" i="28"/>
  <c r="D7" i="28"/>
  <c r="C7" i="28"/>
  <c r="H20" i="29" s="1"/>
  <c r="B7" i="28"/>
  <c r="AO98" i="29" l="1"/>
  <c r="AJ93" i="29"/>
  <c r="AM96" i="29"/>
  <c r="AN97" i="29"/>
  <c r="AQ100" i="29"/>
  <c r="AP99" i="29"/>
  <c r="AK94" i="29"/>
  <c r="AI92" i="29"/>
  <c r="AG90" i="29"/>
  <c r="AB85" i="29"/>
  <c r="Y82" i="29"/>
  <c r="T77" i="29"/>
  <c r="AL95" i="29"/>
  <c r="AH91" i="29"/>
  <c r="AE88" i="29"/>
  <c r="AD87" i="29"/>
  <c r="W80" i="29"/>
  <c r="V79" i="29"/>
  <c r="AF89" i="29"/>
  <c r="AC86" i="29"/>
  <c r="X81" i="29"/>
  <c r="U78" i="29"/>
  <c r="AA84" i="29"/>
  <c r="Z83" i="29"/>
  <c r="S76" i="29"/>
  <c r="R75" i="29"/>
  <c r="P73" i="29"/>
  <c r="M70" i="29"/>
  <c r="H65" i="29"/>
  <c r="E62" i="29"/>
  <c r="AO52" i="29"/>
  <c r="AJ47" i="29"/>
  <c r="AG44" i="29"/>
  <c r="AB39" i="29"/>
  <c r="K68" i="29"/>
  <c r="J67" i="29"/>
  <c r="AM50" i="29"/>
  <c r="AL49" i="29"/>
  <c r="AE42" i="29"/>
  <c r="AD41" i="29"/>
  <c r="Q74" i="29"/>
  <c r="L69" i="29"/>
  <c r="I66" i="29"/>
  <c r="AN51" i="29"/>
  <c r="AK48" i="29"/>
  <c r="AF43" i="29"/>
  <c r="O72" i="29"/>
  <c r="N71" i="29"/>
  <c r="G64" i="29"/>
  <c r="F63" i="29"/>
  <c r="AQ54" i="29"/>
  <c r="AP53" i="29"/>
  <c r="AI46" i="29"/>
  <c r="AH45" i="29"/>
  <c r="AC40" i="29"/>
  <c r="AA38" i="29"/>
  <c r="Z37" i="29"/>
  <c r="S30" i="29"/>
  <c r="R29" i="29"/>
  <c r="K22" i="29"/>
  <c r="J21" i="29"/>
  <c r="Y36" i="29"/>
  <c r="T31" i="29"/>
  <c r="Q28" i="29"/>
  <c r="L23" i="29"/>
  <c r="I20" i="29"/>
  <c r="W34" i="29"/>
  <c r="V33" i="29"/>
  <c r="O26" i="29"/>
  <c r="N25" i="29"/>
  <c r="X35" i="29"/>
  <c r="U32" i="29"/>
  <c r="P27" i="29"/>
  <c r="M24" i="29"/>
  <c r="H19" i="29"/>
  <c r="AN93" i="29"/>
  <c r="AQ96" i="29"/>
  <c r="AP95" i="29"/>
  <c r="AK90" i="29"/>
  <c r="AF85" i="29"/>
  <c r="AC82" i="29"/>
  <c r="X77" i="29"/>
  <c r="U74" i="29"/>
  <c r="AO94" i="29"/>
  <c r="AM92" i="29"/>
  <c r="AI88" i="29"/>
  <c r="AH87" i="29"/>
  <c r="AA80" i="29"/>
  <c r="Z79" i="29"/>
  <c r="AL91" i="29"/>
  <c r="AJ89" i="29"/>
  <c r="AG86" i="29"/>
  <c r="AB81" i="29"/>
  <c r="Y78" i="29"/>
  <c r="AE84" i="29"/>
  <c r="AD83" i="29"/>
  <c r="W76" i="29"/>
  <c r="T73" i="29"/>
  <c r="Q70" i="29"/>
  <c r="L65" i="29"/>
  <c r="I62" i="29"/>
  <c r="AN47" i="29"/>
  <c r="AK44" i="29"/>
  <c r="AF39" i="29"/>
  <c r="V75" i="29"/>
  <c r="O68" i="29"/>
  <c r="N67" i="29"/>
  <c r="AQ50" i="29"/>
  <c r="AP49" i="29"/>
  <c r="AI42" i="29"/>
  <c r="AH41" i="29"/>
  <c r="P69" i="29"/>
  <c r="M66" i="29"/>
  <c r="AO48" i="29"/>
  <c r="AJ43" i="29"/>
  <c r="S72" i="29"/>
  <c r="R71" i="29"/>
  <c r="K64" i="29"/>
  <c r="J63" i="29"/>
  <c r="AM46" i="29"/>
  <c r="AL45" i="29"/>
  <c r="AE38" i="29"/>
  <c r="AD37" i="29"/>
  <c r="W30" i="29"/>
  <c r="V29" i="29"/>
  <c r="O22" i="29"/>
  <c r="N21" i="29"/>
  <c r="AG40" i="29"/>
  <c r="AC36" i="29"/>
  <c r="X31" i="29"/>
  <c r="U28" i="29"/>
  <c r="P23" i="29"/>
  <c r="M20" i="29"/>
  <c r="AA34" i="29"/>
  <c r="Z33" i="29"/>
  <c r="S26" i="29"/>
  <c r="R25" i="29"/>
  <c r="AB35" i="29"/>
  <c r="Y32" i="29"/>
  <c r="T27" i="29"/>
  <c r="Q24" i="29"/>
  <c r="L19" i="29"/>
  <c r="AO90" i="29"/>
  <c r="AJ85" i="29"/>
  <c r="AG82" i="29"/>
  <c r="AB77" i="29"/>
  <c r="Y74" i="29"/>
  <c r="AM88" i="29"/>
  <c r="AL87" i="29"/>
  <c r="AE80" i="29"/>
  <c r="AD79" i="29"/>
  <c r="AQ92" i="29"/>
  <c r="AN89" i="29"/>
  <c r="AK86" i="29"/>
  <c r="AF81" i="29"/>
  <c r="AC78" i="29"/>
  <c r="AP91" i="29"/>
  <c r="AI84" i="29"/>
  <c r="AH83" i="29"/>
  <c r="AA76" i="29"/>
  <c r="X73" i="29"/>
  <c r="U70" i="29"/>
  <c r="P65" i="29"/>
  <c r="M62" i="29"/>
  <c r="AO44" i="29"/>
  <c r="AJ39" i="29"/>
  <c r="S68" i="29"/>
  <c r="R67" i="29"/>
  <c r="AM42" i="29"/>
  <c r="AL41" i="29"/>
  <c r="Z75" i="29"/>
  <c r="T69" i="29"/>
  <c r="Q66" i="29"/>
  <c r="AN43" i="29"/>
  <c r="W72" i="29"/>
  <c r="V71" i="29"/>
  <c r="O64" i="29"/>
  <c r="N63" i="29"/>
  <c r="AQ46" i="29"/>
  <c r="AP45" i="29"/>
  <c r="AI38" i="29"/>
  <c r="AH37" i="29"/>
  <c r="AA30" i="29"/>
  <c r="Z29" i="29"/>
  <c r="S22" i="29"/>
  <c r="R21" i="29"/>
  <c r="AG36" i="29"/>
  <c r="AB31" i="29"/>
  <c r="Y28" i="29"/>
  <c r="T23" i="29"/>
  <c r="Q20" i="29"/>
  <c r="AE34" i="29"/>
  <c r="AD33" i="29"/>
  <c r="W26" i="29"/>
  <c r="V25" i="29"/>
  <c r="AK40" i="29"/>
  <c r="AF35" i="29"/>
  <c r="AC32" i="29"/>
  <c r="X27" i="29"/>
  <c r="U24" i="29"/>
  <c r="P19" i="29"/>
  <c r="AN85" i="29"/>
  <c r="AK82" i="29"/>
  <c r="AF77" i="29"/>
  <c r="AC74" i="29"/>
  <c r="AQ88" i="29"/>
  <c r="AP87" i="29"/>
  <c r="AI80" i="29"/>
  <c r="AH79" i="29"/>
  <c r="AO86" i="29"/>
  <c r="AJ81" i="29"/>
  <c r="AG78" i="29"/>
  <c r="AM84" i="29"/>
  <c r="AL83" i="29"/>
  <c r="AE76" i="29"/>
  <c r="AB73" i="29"/>
  <c r="Y70" i="29"/>
  <c r="T65" i="29"/>
  <c r="Q62" i="29"/>
  <c r="AN39" i="29"/>
  <c r="W68" i="29"/>
  <c r="V67" i="29"/>
  <c r="AQ42" i="29"/>
  <c r="AP41" i="29"/>
  <c r="X69" i="29"/>
  <c r="U66" i="29"/>
  <c r="AD75" i="29"/>
  <c r="AA72" i="29"/>
  <c r="Z71" i="29"/>
  <c r="S64" i="29"/>
  <c r="R63" i="29"/>
  <c r="AM38" i="29"/>
  <c r="AL37" i="29"/>
  <c r="AE30" i="29"/>
  <c r="AD29" i="29"/>
  <c r="W22" i="29"/>
  <c r="V21" i="29"/>
  <c r="AO40" i="29"/>
  <c r="AK36" i="29"/>
  <c r="AF31" i="29"/>
  <c r="AC28" i="29"/>
  <c r="X23" i="29"/>
  <c r="U20" i="29"/>
  <c r="AI34" i="29"/>
  <c r="AH33" i="29"/>
  <c r="AA26" i="29"/>
  <c r="Z25" i="29"/>
  <c r="AJ35" i="29"/>
  <c r="AG32" i="29"/>
  <c r="AB27" i="29"/>
  <c r="Y24" i="29"/>
  <c r="T19" i="29"/>
  <c r="AO82" i="29"/>
  <c r="AJ77" i="29"/>
  <c r="AG74" i="29"/>
  <c r="AM80" i="29"/>
  <c r="AL79" i="29"/>
  <c r="AN81" i="29"/>
  <c r="AK78" i="29"/>
  <c r="AQ84" i="29"/>
  <c r="AP83" i="29"/>
  <c r="AI76" i="29"/>
  <c r="AH75" i="29"/>
  <c r="AF73" i="29"/>
  <c r="AC70" i="29"/>
  <c r="X65" i="29"/>
  <c r="U62" i="29"/>
  <c r="AA68" i="29"/>
  <c r="Z67" i="29"/>
  <c r="AB69" i="29"/>
  <c r="Y66" i="29"/>
  <c r="AE72" i="29"/>
  <c r="AD71" i="29"/>
  <c r="W64" i="29"/>
  <c r="V63" i="29"/>
  <c r="AQ38" i="29"/>
  <c r="AP37" i="29"/>
  <c r="AI30" i="29"/>
  <c r="AH29" i="29"/>
  <c r="AA22" i="29"/>
  <c r="Z21" i="29"/>
  <c r="AO36" i="29"/>
  <c r="AJ31" i="29"/>
  <c r="AG28" i="29"/>
  <c r="AB23" i="29"/>
  <c r="Y20" i="29"/>
  <c r="AM34" i="29"/>
  <c r="AL33" i="29"/>
  <c r="AE26" i="29"/>
  <c r="AD25" i="29"/>
  <c r="AN35" i="29"/>
  <c r="AK32" i="29"/>
  <c r="AF27" i="29"/>
  <c r="AC24" i="29"/>
  <c r="X19" i="29"/>
  <c r="AN77" i="29"/>
  <c r="AK74" i="29"/>
  <c r="AQ80" i="29"/>
  <c r="AP79" i="29"/>
  <c r="AO78" i="29"/>
  <c r="AM76" i="29"/>
  <c r="AL75" i="29"/>
  <c r="AJ73" i="29"/>
  <c r="AG70" i="29"/>
  <c r="AB65" i="29"/>
  <c r="Y62" i="29"/>
  <c r="AE68" i="29"/>
  <c r="AD67" i="29"/>
  <c r="AF69" i="29"/>
  <c r="AC66" i="29"/>
  <c r="AI72" i="29"/>
  <c r="AH71" i="29"/>
  <c r="AA64" i="29"/>
  <c r="Z63" i="29"/>
  <c r="AM30" i="29"/>
  <c r="AL29" i="29"/>
  <c r="AE22" i="29"/>
  <c r="AD21" i="29"/>
  <c r="AN31" i="29"/>
  <c r="AK28" i="29"/>
  <c r="AF23" i="29"/>
  <c r="AC20" i="29"/>
  <c r="AQ34" i="29"/>
  <c r="AP33" i="29"/>
  <c r="AI26" i="29"/>
  <c r="AH25" i="29"/>
  <c r="AO32" i="29"/>
  <c r="AJ27" i="29"/>
  <c r="AG24" i="29"/>
  <c r="AB19" i="29"/>
  <c r="AO74" i="29"/>
  <c r="AQ76" i="29"/>
  <c r="AP75" i="29"/>
  <c r="AN73" i="29"/>
  <c r="AK70" i="29"/>
  <c r="AF65" i="29"/>
  <c r="AC62" i="29"/>
  <c r="AI68" i="29"/>
  <c r="AH67" i="29"/>
  <c r="AJ69" i="29"/>
  <c r="AG66" i="29"/>
  <c r="AM72" i="29"/>
  <c r="AL71" i="29"/>
  <c r="AE64" i="29"/>
  <c r="AD63" i="29"/>
  <c r="AQ30" i="29"/>
  <c r="AP29" i="29"/>
  <c r="AI22" i="29"/>
  <c r="AH21" i="29"/>
  <c r="AO28" i="29"/>
  <c r="AJ23" i="29"/>
  <c r="AG20" i="29"/>
  <c r="AM26" i="29"/>
  <c r="AL25" i="29"/>
  <c r="AN27" i="29"/>
  <c r="AK24" i="29"/>
  <c r="AF19" i="29"/>
  <c r="AO70" i="29"/>
  <c r="AJ65" i="29"/>
  <c r="AG62" i="29"/>
  <c r="AM68" i="29"/>
  <c r="AL67" i="29"/>
  <c r="AN69" i="29"/>
  <c r="AK66" i="29"/>
  <c r="AQ72" i="29"/>
  <c r="AP71" i="29"/>
  <c r="AI64" i="29"/>
  <c r="AH63" i="29"/>
  <c r="AM22" i="29"/>
  <c r="AL21" i="29"/>
  <c r="AN23" i="29"/>
  <c r="AK20" i="29"/>
  <c r="AQ26" i="29"/>
  <c r="AP25" i="29"/>
  <c r="AO24" i="29"/>
  <c r="AJ19" i="29"/>
  <c r="AN65" i="29"/>
  <c r="AK62" i="29"/>
  <c r="AQ68" i="29"/>
  <c r="AP67" i="29"/>
  <c r="AO66" i="29"/>
  <c r="AM64" i="29"/>
  <c r="AL63" i="29"/>
  <c r="AQ22" i="29"/>
  <c r="AP21" i="29"/>
  <c r="AO20" i="29"/>
  <c r="AN19" i="29"/>
  <c r="AO62" i="29"/>
  <c r="AQ64" i="29"/>
  <c r="AP63" i="29"/>
  <c r="E16" i="29"/>
  <c r="I16" i="29"/>
  <c r="M16" i="29"/>
  <c r="Q16" i="29"/>
  <c r="U16" i="29"/>
  <c r="Y16" i="29"/>
  <c r="AC16" i="29"/>
  <c r="AG16" i="29"/>
  <c r="AK16" i="29"/>
  <c r="J17" i="29"/>
  <c r="R17" i="29"/>
  <c r="Z17" i="29"/>
  <c r="AH17" i="29"/>
  <c r="AP17" i="29"/>
  <c r="K18" i="29"/>
  <c r="S18" i="29"/>
  <c r="AA18" i="29"/>
  <c r="AI18" i="29"/>
  <c r="AQ18" i="29"/>
  <c r="P20" i="29"/>
  <c r="AF20" i="29"/>
  <c r="AN96" i="29"/>
  <c r="AM95" i="29"/>
  <c r="AO97" i="29"/>
  <c r="AQ99" i="29"/>
  <c r="AP98" i="29"/>
  <c r="AI91" i="29"/>
  <c r="AF88" i="29"/>
  <c r="AE87" i="29"/>
  <c r="X80" i="29"/>
  <c r="W79" i="29"/>
  <c r="AG89" i="29"/>
  <c r="AD86" i="29"/>
  <c r="Y81" i="29"/>
  <c r="V78" i="29"/>
  <c r="AB84" i="29"/>
  <c r="AA83" i="29"/>
  <c r="AL94" i="29"/>
  <c r="AK93" i="29"/>
  <c r="AJ92" i="29"/>
  <c r="AH90" i="29"/>
  <c r="AC85" i="29"/>
  <c r="Z82" i="29"/>
  <c r="U77" i="29"/>
  <c r="L68" i="29"/>
  <c r="K67" i="29"/>
  <c r="AN50" i="29"/>
  <c r="AM49" i="29"/>
  <c r="AF42" i="29"/>
  <c r="AE41" i="29"/>
  <c r="R74" i="29"/>
  <c r="M69" i="29"/>
  <c r="J66" i="29"/>
  <c r="AO51" i="29"/>
  <c r="AL48" i="29"/>
  <c r="AG43" i="29"/>
  <c r="P72" i="29"/>
  <c r="O71" i="29"/>
  <c r="H64" i="29"/>
  <c r="G63" i="29"/>
  <c r="AQ53" i="29"/>
  <c r="AJ46" i="29"/>
  <c r="AI45" i="29"/>
  <c r="T76" i="29"/>
  <c r="S75" i="29"/>
  <c r="Q73" i="29"/>
  <c r="N70" i="29"/>
  <c r="I65" i="29"/>
  <c r="F62" i="29"/>
  <c r="AP52" i="29"/>
  <c r="AK47" i="29"/>
  <c r="AH44" i="29"/>
  <c r="Z36" i="29"/>
  <c r="U31" i="29"/>
  <c r="R28" i="29"/>
  <c r="M23" i="29"/>
  <c r="J20" i="29"/>
  <c r="AC39" i="29"/>
  <c r="X34" i="29"/>
  <c r="W33" i="29"/>
  <c r="P26" i="29"/>
  <c r="O25" i="29"/>
  <c r="H18" i="29"/>
  <c r="G17" i="29"/>
  <c r="Y35" i="29"/>
  <c r="V32" i="29"/>
  <c r="Q27" i="29"/>
  <c r="N24" i="29"/>
  <c r="AD40" i="29"/>
  <c r="AB38" i="29"/>
  <c r="AA37" i="29"/>
  <c r="T30" i="29"/>
  <c r="S29" i="29"/>
  <c r="L22" i="29"/>
  <c r="K21" i="29"/>
  <c r="AQ95" i="29"/>
  <c r="AP94" i="29"/>
  <c r="AO93" i="29"/>
  <c r="AN92" i="29"/>
  <c r="AJ88" i="29"/>
  <c r="AI87" i="29"/>
  <c r="AB80" i="29"/>
  <c r="AA79" i="29"/>
  <c r="AM91" i="29"/>
  <c r="AK89" i="29"/>
  <c r="AH86" i="29"/>
  <c r="AC81" i="29"/>
  <c r="Z78" i="29"/>
  <c r="AF84" i="29"/>
  <c r="AE83" i="29"/>
  <c r="AL90" i="29"/>
  <c r="AG85" i="29"/>
  <c r="AD82" i="29"/>
  <c r="Y77" i="29"/>
  <c r="W75" i="29"/>
  <c r="P68" i="29"/>
  <c r="O67" i="29"/>
  <c r="AQ49" i="29"/>
  <c r="AJ42" i="29"/>
  <c r="AI41" i="29"/>
  <c r="Q69" i="29"/>
  <c r="N66" i="29"/>
  <c r="AP48" i="29"/>
  <c r="AK43" i="29"/>
  <c r="X76" i="29"/>
  <c r="V74" i="29"/>
  <c r="T72" i="29"/>
  <c r="S71" i="29"/>
  <c r="L64" i="29"/>
  <c r="K63" i="29"/>
  <c r="AN46" i="29"/>
  <c r="AM45" i="29"/>
  <c r="U73" i="29"/>
  <c r="R70" i="29"/>
  <c r="M65" i="29"/>
  <c r="J62" i="29"/>
  <c r="AO47" i="29"/>
  <c r="AL44" i="29"/>
  <c r="AH40" i="29"/>
  <c r="AD36" i="29"/>
  <c r="Y31" i="29"/>
  <c r="V28" i="29"/>
  <c r="Q23" i="29"/>
  <c r="N20" i="29"/>
  <c r="AB34" i="29"/>
  <c r="AA33" i="29"/>
  <c r="T26" i="29"/>
  <c r="S25" i="29"/>
  <c r="L18" i="29"/>
  <c r="K17" i="29"/>
  <c r="AG39" i="29"/>
  <c r="AC35" i="29"/>
  <c r="Z32" i="29"/>
  <c r="U27" i="29"/>
  <c r="R24" i="29"/>
  <c r="AF38" i="29"/>
  <c r="AE37" i="29"/>
  <c r="X30" i="29"/>
  <c r="W29" i="29"/>
  <c r="P22" i="29"/>
  <c r="O21" i="29"/>
  <c r="AP90" i="29"/>
  <c r="AN88" i="29"/>
  <c r="AM87" i="29"/>
  <c r="AF80" i="29"/>
  <c r="AE79" i="29"/>
  <c r="AO89" i="29"/>
  <c r="AL86" i="29"/>
  <c r="AG81" i="29"/>
  <c r="AD78" i="29"/>
  <c r="AQ91" i="29"/>
  <c r="AJ84" i="29"/>
  <c r="AI83" i="29"/>
  <c r="AK85" i="29"/>
  <c r="AH82" i="29"/>
  <c r="AC77" i="29"/>
  <c r="T68" i="29"/>
  <c r="S67" i="29"/>
  <c r="AN42" i="29"/>
  <c r="AM41" i="29"/>
  <c r="AB76" i="29"/>
  <c r="AA75" i="29"/>
  <c r="U69" i="29"/>
  <c r="R66" i="29"/>
  <c r="AO43" i="29"/>
  <c r="X72" i="29"/>
  <c r="W71" i="29"/>
  <c r="P64" i="29"/>
  <c r="O63" i="29"/>
  <c r="AQ45" i="29"/>
  <c r="Z74" i="29"/>
  <c r="Y73" i="29"/>
  <c r="V70" i="29"/>
  <c r="Q65" i="29"/>
  <c r="N62" i="29"/>
  <c r="AP44" i="29"/>
  <c r="AH36" i="29"/>
  <c r="AC31" i="29"/>
  <c r="Z28" i="29"/>
  <c r="U23" i="29"/>
  <c r="R20" i="29"/>
  <c r="AF34" i="29"/>
  <c r="AE33" i="29"/>
  <c r="X26" i="29"/>
  <c r="W25" i="29"/>
  <c r="P18" i="29"/>
  <c r="O17" i="29"/>
  <c r="AL40" i="29"/>
  <c r="AG35" i="29"/>
  <c r="AD32" i="29"/>
  <c r="Y27" i="29"/>
  <c r="V24" i="29"/>
  <c r="AK39" i="29"/>
  <c r="AJ38" i="29"/>
  <c r="AI37" i="29"/>
  <c r="AB30" i="29"/>
  <c r="AA29" i="29"/>
  <c r="T22" i="29"/>
  <c r="S21" i="29"/>
  <c r="AQ87" i="29"/>
  <c r="AJ80" i="29"/>
  <c r="AI79" i="29"/>
  <c r="AP86" i="29"/>
  <c r="AK81" i="29"/>
  <c r="AH78" i="29"/>
  <c r="AN84" i="29"/>
  <c r="AM83" i="29"/>
  <c r="AF76" i="29"/>
  <c r="AO85" i="29"/>
  <c r="AL82" i="29"/>
  <c r="AG77" i="29"/>
  <c r="AD74" i="29"/>
  <c r="X68" i="29"/>
  <c r="W67" i="29"/>
  <c r="AQ41" i="29"/>
  <c r="Y69" i="29"/>
  <c r="V66" i="29"/>
  <c r="AP40" i="29"/>
  <c r="AE75" i="29"/>
  <c r="AB72" i="29"/>
  <c r="AA71" i="29"/>
  <c r="T64" i="29"/>
  <c r="S63" i="29"/>
  <c r="AC73" i="29"/>
  <c r="Z70" i="29"/>
  <c r="U65" i="29"/>
  <c r="R62" i="29"/>
  <c r="AO39" i="29"/>
  <c r="AL36" i="29"/>
  <c r="AG31" i="29"/>
  <c r="AD28" i="29"/>
  <c r="Y23" i="29"/>
  <c r="V20" i="29"/>
  <c r="AJ34" i="29"/>
  <c r="AI33" i="29"/>
  <c r="AB26" i="29"/>
  <c r="AA25" i="29"/>
  <c r="T18" i="29"/>
  <c r="S17" i="29"/>
  <c r="AK35" i="29"/>
  <c r="AH32" i="29"/>
  <c r="AC27" i="29"/>
  <c r="Z24" i="29"/>
  <c r="AN38" i="29"/>
  <c r="AM37" i="29"/>
  <c r="AF30" i="29"/>
  <c r="AE29" i="29"/>
  <c r="X22" i="29"/>
  <c r="W21" i="29"/>
  <c r="AN80" i="29"/>
  <c r="AM79" i="29"/>
  <c r="AO81" i="29"/>
  <c r="AL78" i="29"/>
  <c r="AQ83" i="29"/>
  <c r="AJ76" i="29"/>
  <c r="AP82" i="29"/>
  <c r="AK77" i="29"/>
  <c r="AB68" i="29"/>
  <c r="AA67" i="29"/>
  <c r="AH74" i="29"/>
  <c r="AC69" i="29"/>
  <c r="Z66" i="29"/>
  <c r="AF72" i="29"/>
  <c r="AE71" i="29"/>
  <c r="X64" i="29"/>
  <c r="W63" i="29"/>
  <c r="AI75" i="29"/>
  <c r="AG73" i="29"/>
  <c r="AD70" i="29"/>
  <c r="Y65" i="29"/>
  <c r="V62" i="29"/>
  <c r="AP36" i="29"/>
  <c r="AK31" i="29"/>
  <c r="AH28" i="29"/>
  <c r="AC23" i="29"/>
  <c r="Z20" i="29"/>
  <c r="AN34" i="29"/>
  <c r="AM33" i="29"/>
  <c r="AF26" i="29"/>
  <c r="AE25" i="29"/>
  <c r="X18" i="29"/>
  <c r="W17" i="29"/>
  <c r="AO35" i="29"/>
  <c r="AL32" i="29"/>
  <c r="AG27" i="29"/>
  <c r="AD24" i="29"/>
  <c r="AQ37" i="29"/>
  <c r="AJ30" i="29"/>
  <c r="AI29" i="29"/>
  <c r="AB22" i="29"/>
  <c r="AA21" i="29"/>
  <c r="AQ79" i="29"/>
  <c r="AP78" i="29"/>
  <c r="AN76" i="29"/>
  <c r="AO77" i="29"/>
  <c r="AF68" i="29"/>
  <c r="AE67" i="29"/>
  <c r="AM75" i="29"/>
  <c r="AG69" i="29"/>
  <c r="AD66" i="29"/>
  <c r="AL74" i="29"/>
  <c r="AJ72" i="29"/>
  <c r="AI71" i="29"/>
  <c r="AB64" i="29"/>
  <c r="AA63" i="29"/>
  <c r="AK73" i="29"/>
  <c r="AH70" i="29"/>
  <c r="AC65" i="29"/>
  <c r="Z62" i="29"/>
  <c r="AO31" i="29"/>
  <c r="AL28" i="29"/>
  <c r="AG23" i="29"/>
  <c r="AD20" i="29"/>
  <c r="AQ33" i="29"/>
  <c r="AJ26" i="29"/>
  <c r="AI25" i="29"/>
  <c r="AB18" i="29"/>
  <c r="AA17" i="29"/>
  <c r="AP32" i="29"/>
  <c r="AK27" i="29"/>
  <c r="AH24" i="29"/>
  <c r="AN30" i="29"/>
  <c r="AM29" i="29"/>
  <c r="AF22" i="29"/>
  <c r="AE21" i="29"/>
  <c r="AQ75" i="29"/>
  <c r="AJ68" i="29"/>
  <c r="AI67" i="29"/>
  <c r="AK69" i="29"/>
  <c r="AH66" i="29"/>
  <c r="AN72" i="29"/>
  <c r="AM71" i="29"/>
  <c r="AF64" i="29"/>
  <c r="AE63" i="29"/>
  <c r="AP74" i="29"/>
  <c r="AO73" i="29"/>
  <c r="AL70" i="29"/>
  <c r="AG65" i="29"/>
  <c r="AD62" i="29"/>
  <c r="AP28" i="29"/>
  <c r="AK23" i="29"/>
  <c r="AH20" i="29"/>
  <c r="AN26" i="29"/>
  <c r="AM25" i="29"/>
  <c r="AF18" i="29"/>
  <c r="AE17" i="29"/>
  <c r="AO27" i="29"/>
  <c r="AL24" i="29"/>
  <c r="AQ29" i="29"/>
  <c r="AJ22" i="29"/>
  <c r="AI21" i="29"/>
  <c r="AN68" i="29"/>
  <c r="AM67" i="29"/>
  <c r="AO69" i="29"/>
  <c r="AL66" i="29"/>
  <c r="AQ71" i="29"/>
  <c r="AJ64" i="29"/>
  <c r="AI63" i="29"/>
  <c r="AP70" i="29"/>
  <c r="AK65" i="29"/>
  <c r="AH62" i="29"/>
  <c r="AO23" i="29"/>
  <c r="AL20" i="29"/>
  <c r="AQ25" i="29"/>
  <c r="AJ18" i="29"/>
  <c r="AI17" i="29"/>
  <c r="AP24" i="29"/>
  <c r="AN22" i="29"/>
  <c r="AM21" i="29"/>
  <c r="AQ67" i="29"/>
  <c r="AP66" i="29"/>
  <c r="AN64" i="29"/>
  <c r="AM63" i="29"/>
  <c r="AO65" i="29"/>
  <c r="AL62" i="29"/>
  <c r="AP20" i="29"/>
  <c r="AN18" i="29"/>
  <c r="AM17" i="29"/>
  <c r="AQ21" i="29"/>
  <c r="AQ63" i="29"/>
  <c r="AP62" i="29"/>
  <c r="AQ17" i="29"/>
  <c r="F16" i="29"/>
  <c r="J16" i="29"/>
  <c r="N16" i="29"/>
  <c r="R16" i="29"/>
  <c r="V16" i="29"/>
  <c r="Z16" i="29"/>
  <c r="AD16" i="29"/>
  <c r="AH16" i="29"/>
  <c r="AL16" i="29"/>
  <c r="E17" i="29"/>
  <c r="M17" i="29"/>
  <c r="U17" i="29"/>
  <c r="AC17" i="29"/>
  <c r="AK17" i="29"/>
  <c r="F18" i="29"/>
  <c r="V18" i="29"/>
  <c r="AL18" i="29"/>
  <c r="I19" i="29"/>
  <c r="Y19" i="29"/>
  <c r="AO19" i="29"/>
  <c r="AQ102" i="29"/>
  <c r="AL97" i="29"/>
  <c r="AI94" i="29"/>
  <c r="AO100" i="29"/>
  <c r="AN99" i="29"/>
  <c r="AP101" i="29"/>
  <c r="AM98" i="29"/>
  <c r="AK96" i="29"/>
  <c r="AD89" i="29"/>
  <c r="AA86" i="29"/>
  <c r="V81" i="29"/>
  <c r="S78" i="29"/>
  <c r="AH93" i="29"/>
  <c r="AG92" i="29"/>
  <c r="Y84" i="29"/>
  <c r="X83" i="29"/>
  <c r="Q76" i="29"/>
  <c r="AF91" i="29"/>
  <c r="AE90" i="29"/>
  <c r="Z85" i="29"/>
  <c r="W82" i="29"/>
  <c r="R77" i="29"/>
  <c r="AJ95" i="29"/>
  <c r="AC88" i="29"/>
  <c r="AB87" i="29"/>
  <c r="U80" i="29"/>
  <c r="T79" i="29"/>
  <c r="O74" i="29"/>
  <c r="J69" i="29"/>
  <c r="G66" i="29"/>
  <c r="AQ56" i="29"/>
  <c r="AL51" i="29"/>
  <c r="AI48" i="29"/>
  <c r="AD43" i="29"/>
  <c r="AA40" i="29"/>
  <c r="P75" i="29"/>
  <c r="M72" i="29"/>
  <c r="L71" i="29"/>
  <c r="E64" i="29"/>
  <c r="D63" i="29"/>
  <c r="AO54" i="29"/>
  <c r="AN53" i="29"/>
  <c r="AG46" i="29"/>
  <c r="AF45" i="29"/>
  <c r="N73" i="29"/>
  <c r="K70" i="29"/>
  <c r="F65" i="29"/>
  <c r="C62" i="29"/>
  <c r="C104" i="29" s="1"/>
  <c r="AP55" i="29"/>
  <c r="AM52" i="29"/>
  <c r="AH47" i="29"/>
  <c r="AE44" i="29"/>
  <c r="I68" i="29"/>
  <c r="H67" i="29"/>
  <c r="AK50" i="29"/>
  <c r="AJ49" i="29"/>
  <c r="AC42" i="29"/>
  <c r="AB41" i="29"/>
  <c r="U34" i="29"/>
  <c r="T33" i="29"/>
  <c r="M26" i="29"/>
  <c r="L25" i="29"/>
  <c r="E18" i="29"/>
  <c r="D17" i="29"/>
  <c r="V35" i="29"/>
  <c r="S32" i="29"/>
  <c r="N27" i="29"/>
  <c r="K24" i="29"/>
  <c r="F19" i="29"/>
  <c r="Y38" i="29"/>
  <c r="X37" i="29"/>
  <c r="Q30" i="29"/>
  <c r="P29" i="29"/>
  <c r="I22" i="29"/>
  <c r="H21" i="29"/>
  <c r="Z39" i="29"/>
  <c r="W36" i="29"/>
  <c r="R31" i="29"/>
  <c r="O28" i="29"/>
  <c r="J23" i="29"/>
  <c r="G20" i="29"/>
  <c r="AP97" i="29"/>
  <c r="AM94" i="29"/>
  <c r="AQ98" i="29"/>
  <c r="AO96" i="29"/>
  <c r="AN95" i="29"/>
  <c r="AH89" i="29"/>
  <c r="AE86" i="29"/>
  <c r="Z81" i="29"/>
  <c r="W78" i="29"/>
  <c r="AC84" i="29"/>
  <c r="AB83" i="29"/>
  <c r="U76" i="29"/>
  <c r="AL93" i="29"/>
  <c r="AK92" i="29"/>
  <c r="AI90" i="29"/>
  <c r="AD85" i="29"/>
  <c r="AA82" i="29"/>
  <c r="V77" i="29"/>
  <c r="AJ91" i="29"/>
  <c r="AG88" i="29"/>
  <c r="AF87" i="29"/>
  <c r="Y80" i="29"/>
  <c r="X79" i="29"/>
  <c r="S74" i="29"/>
  <c r="N69" i="29"/>
  <c r="K66" i="29"/>
  <c r="AP51" i="29"/>
  <c r="AM48" i="29"/>
  <c r="AH43" i="29"/>
  <c r="AE40" i="29"/>
  <c r="Q72" i="29"/>
  <c r="P71" i="29"/>
  <c r="I64" i="29"/>
  <c r="H63" i="29"/>
  <c r="AK46" i="29"/>
  <c r="AJ45" i="29"/>
  <c r="T75" i="29"/>
  <c r="R73" i="29"/>
  <c r="O70" i="29"/>
  <c r="J65" i="29"/>
  <c r="G62" i="29"/>
  <c r="AQ52" i="29"/>
  <c r="AL47" i="29"/>
  <c r="AI44" i="29"/>
  <c r="M68" i="29"/>
  <c r="L67" i="29"/>
  <c r="AO50" i="29"/>
  <c r="AN49" i="29"/>
  <c r="AG42" i="29"/>
  <c r="AF41" i="29"/>
  <c r="AD39" i="29"/>
  <c r="Y34" i="29"/>
  <c r="X33" i="29"/>
  <c r="Q26" i="29"/>
  <c r="P25" i="29"/>
  <c r="I18" i="29"/>
  <c r="H17" i="29"/>
  <c r="Z35" i="29"/>
  <c r="W32" i="29"/>
  <c r="R27" i="29"/>
  <c r="O24" i="29"/>
  <c r="J19" i="29"/>
  <c r="AC38" i="29"/>
  <c r="AB37" i="29"/>
  <c r="U30" i="29"/>
  <c r="T29" i="29"/>
  <c r="M22" i="29"/>
  <c r="L21" i="29"/>
  <c r="AA36" i="29"/>
  <c r="V31" i="29"/>
  <c r="S28" i="29"/>
  <c r="N23" i="29"/>
  <c r="K20" i="29"/>
  <c r="AQ94" i="29"/>
  <c r="AN91" i="29"/>
  <c r="AL89" i="29"/>
  <c r="AI86" i="29"/>
  <c r="AD81" i="29"/>
  <c r="AA78" i="29"/>
  <c r="AG84" i="29"/>
  <c r="AF83" i="29"/>
  <c r="Y76" i="29"/>
  <c r="AM90" i="29"/>
  <c r="AH85" i="29"/>
  <c r="AE82" i="29"/>
  <c r="Z77" i="29"/>
  <c r="AP93" i="29"/>
  <c r="AO92" i="29"/>
  <c r="AK88" i="29"/>
  <c r="AJ87" i="29"/>
  <c r="AC80" i="29"/>
  <c r="AB79" i="29"/>
  <c r="R69" i="29"/>
  <c r="O66" i="29"/>
  <c r="AQ48" i="29"/>
  <c r="AL43" i="29"/>
  <c r="AI40" i="29"/>
  <c r="W74" i="29"/>
  <c r="U72" i="29"/>
  <c r="T71" i="29"/>
  <c r="M64" i="29"/>
  <c r="L63" i="29"/>
  <c r="AO46" i="29"/>
  <c r="AN45" i="29"/>
  <c r="V73" i="29"/>
  <c r="S70" i="29"/>
  <c r="N65" i="29"/>
  <c r="K62" i="29"/>
  <c r="AP47" i="29"/>
  <c r="AM44" i="29"/>
  <c r="X75" i="29"/>
  <c r="Q68" i="29"/>
  <c r="P67" i="29"/>
  <c r="AK42" i="29"/>
  <c r="AJ41" i="29"/>
  <c r="AC34" i="29"/>
  <c r="AB33" i="29"/>
  <c r="U26" i="29"/>
  <c r="T25" i="29"/>
  <c r="M18" i="29"/>
  <c r="L17" i="29"/>
  <c r="AH39" i="29"/>
  <c r="AD35" i="29"/>
  <c r="AA32" i="29"/>
  <c r="V27" i="29"/>
  <c r="S24" i="29"/>
  <c r="N19" i="29"/>
  <c r="AG38" i="29"/>
  <c r="AF37" i="29"/>
  <c r="Y30" i="29"/>
  <c r="X29" i="29"/>
  <c r="Q22" i="29"/>
  <c r="P21" i="29"/>
  <c r="AE36" i="29"/>
  <c r="Z31" i="29"/>
  <c r="W28" i="29"/>
  <c r="R23" i="29"/>
  <c r="O20" i="29"/>
  <c r="AP89" i="29"/>
  <c r="AM86" i="29"/>
  <c r="AH81" i="29"/>
  <c r="AE78" i="29"/>
  <c r="AK84" i="29"/>
  <c r="AJ83" i="29"/>
  <c r="AC76" i="29"/>
  <c r="AL85" i="29"/>
  <c r="AI82" i="29"/>
  <c r="AD77" i="29"/>
  <c r="AQ90" i="29"/>
  <c r="AO88" i="29"/>
  <c r="AN87" i="29"/>
  <c r="AG80" i="29"/>
  <c r="AF79" i="29"/>
  <c r="AB75" i="29"/>
  <c r="V69" i="29"/>
  <c r="S66" i="29"/>
  <c r="AP43" i="29"/>
  <c r="AM40" i="29"/>
  <c r="Y72" i="29"/>
  <c r="X71" i="29"/>
  <c r="Q64" i="29"/>
  <c r="P63" i="29"/>
  <c r="AA74" i="29"/>
  <c r="Z73" i="29"/>
  <c r="W70" i="29"/>
  <c r="R65" i="29"/>
  <c r="O62" i="29"/>
  <c r="AQ44" i="29"/>
  <c r="U68" i="29"/>
  <c r="T67" i="29"/>
  <c r="AO42" i="29"/>
  <c r="AN41" i="29"/>
  <c r="AG34" i="29"/>
  <c r="AF33" i="29"/>
  <c r="Y26" i="29"/>
  <c r="X25" i="29"/>
  <c r="Q18" i="29"/>
  <c r="P17" i="29"/>
  <c r="AH35" i="29"/>
  <c r="AE32" i="29"/>
  <c r="Z27" i="29"/>
  <c r="W24" i="29"/>
  <c r="R19" i="29"/>
  <c r="AL39" i="29"/>
  <c r="AK38" i="29"/>
  <c r="AJ37" i="29"/>
  <c r="AC30" i="29"/>
  <c r="AB29" i="29"/>
  <c r="U22" i="29"/>
  <c r="T21" i="29"/>
  <c r="AI36" i="29"/>
  <c r="AD31" i="29"/>
  <c r="AA28" i="29"/>
  <c r="V23" i="29"/>
  <c r="S20" i="29"/>
  <c r="AQ86" i="29"/>
  <c r="AL81" i="29"/>
  <c r="AI78" i="29"/>
  <c r="AO84" i="29"/>
  <c r="AN83" i="29"/>
  <c r="AG76" i="29"/>
  <c r="AP85" i="29"/>
  <c r="AM82" i="29"/>
  <c r="AH77" i="29"/>
  <c r="AK80" i="29"/>
  <c r="AJ79" i="29"/>
  <c r="Z69" i="29"/>
  <c r="W66" i="29"/>
  <c r="AQ40" i="29"/>
  <c r="AF75" i="29"/>
  <c r="AC72" i="29"/>
  <c r="AB71" i="29"/>
  <c r="U64" i="29"/>
  <c r="T63" i="29"/>
  <c r="AD73" i="29"/>
  <c r="AA70" i="29"/>
  <c r="V65" i="29"/>
  <c r="S62" i="29"/>
  <c r="AE74" i="29"/>
  <c r="Y68" i="29"/>
  <c r="X67" i="29"/>
  <c r="AK34" i="29"/>
  <c r="AJ33" i="29"/>
  <c r="AC26" i="29"/>
  <c r="AB25" i="29"/>
  <c r="U18" i="29"/>
  <c r="T17" i="29"/>
  <c r="AL35" i="29"/>
  <c r="AI32" i="29"/>
  <c r="AD27" i="29"/>
  <c r="AA24" i="29"/>
  <c r="V19" i="29"/>
  <c r="AO38" i="29"/>
  <c r="AN37" i="29"/>
  <c r="AG30" i="29"/>
  <c r="AF29" i="29"/>
  <c r="Y22" i="29"/>
  <c r="X21" i="29"/>
  <c r="AP39" i="29"/>
  <c r="AM36" i="29"/>
  <c r="AH31" i="29"/>
  <c r="AE28" i="29"/>
  <c r="Z23" i="29"/>
  <c r="W20" i="29"/>
  <c r="AP81" i="29"/>
  <c r="AM78" i="29"/>
  <c r="AK76" i="29"/>
  <c r="AQ82" i="29"/>
  <c r="AL77" i="29"/>
  <c r="AO80" i="29"/>
  <c r="AN79" i="29"/>
  <c r="AI74" i="29"/>
  <c r="AD69" i="29"/>
  <c r="AA66" i="29"/>
  <c r="AG72" i="29"/>
  <c r="AF71" i="29"/>
  <c r="Y64" i="29"/>
  <c r="X63" i="29"/>
  <c r="AJ75" i="29"/>
  <c r="AH73" i="29"/>
  <c r="AE70" i="29"/>
  <c r="Z65" i="29"/>
  <c r="W62" i="29"/>
  <c r="AC68" i="29"/>
  <c r="AB67" i="29"/>
  <c r="AO34" i="29"/>
  <c r="AN33" i="29"/>
  <c r="AG26" i="29"/>
  <c r="AF25" i="29"/>
  <c r="Y18" i="29"/>
  <c r="X17" i="29"/>
  <c r="AP35" i="29"/>
  <c r="AM32" i="29"/>
  <c r="AH27" i="29"/>
  <c r="AE24" i="29"/>
  <c r="Z19" i="29"/>
  <c r="AK30" i="29"/>
  <c r="AJ29" i="29"/>
  <c r="AC22" i="29"/>
  <c r="AB21" i="29"/>
  <c r="AQ36" i="29"/>
  <c r="AL31" i="29"/>
  <c r="AI28" i="29"/>
  <c r="AD23" i="29"/>
  <c r="AA20" i="29"/>
  <c r="AQ78" i="29"/>
  <c r="AO76" i="29"/>
  <c r="AN75" i="29"/>
  <c r="AP77" i="29"/>
  <c r="AH69" i="29"/>
  <c r="AE66" i="29"/>
  <c r="AM74" i="29"/>
  <c r="AK72" i="29"/>
  <c r="AJ71" i="29"/>
  <c r="AC64" i="29"/>
  <c r="AB63" i="29"/>
  <c r="AL73" i="29"/>
  <c r="AI70" i="29"/>
  <c r="AD65" i="29"/>
  <c r="AA62" i="29"/>
  <c r="AG68" i="29"/>
  <c r="AF67" i="29"/>
  <c r="AK26" i="29"/>
  <c r="AJ25" i="29"/>
  <c r="AC18" i="29"/>
  <c r="AB17" i="29"/>
  <c r="AQ32" i="29"/>
  <c r="AL27" i="29"/>
  <c r="AI24" i="29"/>
  <c r="AD19" i="29"/>
  <c r="AO30" i="29"/>
  <c r="AN29" i="29"/>
  <c r="AG22" i="29"/>
  <c r="AF21" i="29"/>
  <c r="AP31" i="29"/>
  <c r="AM28" i="29"/>
  <c r="AH23" i="29"/>
  <c r="AE20" i="29"/>
  <c r="AL69" i="29"/>
  <c r="AI66" i="29"/>
  <c r="AO72" i="29"/>
  <c r="AN71" i="29"/>
  <c r="AG64" i="29"/>
  <c r="AF63" i="29"/>
  <c r="AQ74" i="29"/>
  <c r="AP73" i="29"/>
  <c r="AM70" i="29"/>
  <c r="AH65" i="29"/>
  <c r="AE62" i="29"/>
  <c r="AK68" i="29"/>
  <c r="AJ67" i="29"/>
  <c r="AO26" i="29"/>
  <c r="AN25" i="29"/>
  <c r="AG18" i="29"/>
  <c r="AF17" i="29"/>
  <c r="AP27" i="29"/>
  <c r="AM24" i="29"/>
  <c r="AH19" i="29"/>
  <c r="AK22" i="29"/>
  <c r="AJ21" i="29"/>
  <c r="AQ28" i="29"/>
  <c r="AL23" i="29"/>
  <c r="AI20" i="29"/>
  <c r="AP69" i="29"/>
  <c r="AM66" i="29"/>
  <c r="AK64" i="29"/>
  <c r="AJ63" i="29"/>
  <c r="AQ70" i="29"/>
  <c r="AL65" i="29"/>
  <c r="AI62" i="29"/>
  <c r="AO68" i="29"/>
  <c r="AN67" i="29"/>
  <c r="AK18" i="29"/>
  <c r="AJ17" i="29"/>
  <c r="AQ24" i="29"/>
  <c r="AL19" i="29"/>
  <c r="AO22" i="29"/>
  <c r="AN21" i="29"/>
  <c r="AP23" i="29"/>
  <c r="AM20" i="29"/>
  <c r="AQ66" i="29"/>
  <c r="AO64" i="29"/>
  <c r="AN63" i="29"/>
  <c r="AP65" i="29"/>
  <c r="AM62" i="29"/>
  <c r="AO18" i="29"/>
  <c r="AN17" i="29"/>
  <c r="AP19" i="29"/>
  <c r="AQ20" i="29"/>
  <c r="AQ62" i="29"/>
  <c r="AQ16" i="29"/>
  <c r="C16" i="29"/>
  <c r="C58" i="29" s="1"/>
  <c r="G16" i="29"/>
  <c r="K16" i="29"/>
  <c r="O16" i="29"/>
  <c r="S16" i="29"/>
  <c r="W16" i="29"/>
  <c r="AA16" i="29"/>
  <c r="AE16" i="29"/>
  <c r="AI16" i="29"/>
  <c r="AM16" i="29"/>
  <c r="F17" i="29"/>
  <c r="N17" i="29"/>
  <c r="V17" i="29"/>
  <c r="AD17" i="29"/>
  <c r="AL17" i="29"/>
  <c r="G18" i="29"/>
  <c r="O18" i="29"/>
  <c r="W18" i="29"/>
  <c r="AE18" i="29"/>
  <c r="AM18" i="29"/>
  <c r="M19" i="29"/>
  <c r="AC19" i="29"/>
  <c r="AP100" i="29"/>
  <c r="AO99" i="29"/>
  <c r="AH92" i="29"/>
  <c r="AG91" i="29"/>
  <c r="AQ101" i="29"/>
  <c r="AN98" i="29"/>
  <c r="AL96" i="29"/>
  <c r="AM97" i="29"/>
  <c r="AI93" i="29"/>
  <c r="Z84" i="29"/>
  <c r="Y83" i="29"/>
  <c r="R76" i="29"/>
  <c r="Q75" i="29"/>
  <c r="AJ94" i="29"/>
  <c r="AF90" i="29"/>
  <c r="AA85" i="29"/>
  <c r="X82" i="29"/>
  <c r="S77" i="29"/>
  <c r="AK95" i="29"/>
  <c r="AD88" i="29"/>
  <c r="AC87" i="29"/>
  <c r="V80" i="29"/>
  <c r="U79" i="29"/>
  <c r="AE89" i="29"/>
  <c r="AB86" i="29"/>
  <c r="W81" i="29"/>
  <c r="T78" i="29"/>
  <c r="N72" i="29"/>
  <c r="M71" i="29"/>
  <c r="F64" i="29"/>
  <c r="E63" i="29"/>
  <c r="AP54" i="29"/>
  <c r="AO53" i="29"/>
  <c r="AH46" i="29"/>
  <c r="AG45" i="29"/>
  <c r="O73" i="29"/>
  <c r="L70" i="29"/>
  <c r="G65" i="29"/>
  <c r="D62" i="29"/>
  <c r="AQ55" i="29"/>
  <c r="AN52" i="29"/>
  <c r="AI47" i="29"/>
  <c r="AF44" i="29"/>
  <c r="J68" i="29"/>
  <c r="I67" i="29"/>
  <c r="AL50" i="29"/>
  <c r="AK49" i="29"/>
  <c r="AD42" i="29"/>
  <c r="P74" i="29"/>
  <c r="K69" i="29"/>
  <c r="H66" i="29"/>
  <c r="AM51" i="29"/>
  <c r="AJ48" i="29"/>
  <c r="AE43" i="29"/>
  <c r="AC41" i="29"/>
  <c r="W35" i="29"/>
  <c r="T32" i="29"/>
  <c r="O27" i="29"/>
  <c r="L24" i="29"/>
  <c r="G19" i="29"/>
  <c r="AB40" i="29"/>
  <c r="Z38" i="29"/>
  <c r="Y37" i="29"/>
  <c r="R30" i="29"/>
  <c r="Q29" i="29"/>
  <c r="J22" i="29"/>
  <c r="I21" i="29"/>
  <c r="AA39" i="29"/>
  <c r="X36" i="29"/>
  <c r="S31" i="29"/>
  <c r="P28" i="29"/>
  <c r="K23" i="29"/>
  <c r="V34" i="29"/>
  <c r="U33" i="29"/>
  <c r="N26" i="29"/>
  <c r="M25" i="29"/>
  <c r="AL92" i="29"/>
  <c r="AK91" i="29"/>
  <c r="AP96" i="29"/>
  <c r="AO95" i="29"/>
  <c r="AQ97" i="29"/>
  <c r="AD84" i="29"/>
  <c r="AC83" i="29"/>
  <c r="V76" i="29"/>
  <c r="U75" i="29"/>
  <c r="AM93" i="29"/>
  <c r="AJ90" i="29"/>
  <c r="AE85" i="29"/>
  <c r="AB82" i="29"/>
  <c r="W77" i="29"/>
  <c r="AN94" i="29"/>
  <c r="AH88" i="29"/>
  <c r="AG87" i="29"/>
  <c r="Z80" i="29"/>
  <c r="Y79" i="29"/>
  <c r="AI89" i="29"/>
  <c r="AF86" i="29"/>
  <c r="AA81" i="29"/>
  <c r="X78" i="29"/>
  <c r="R72" i="29"/>
  <c r="Q71" i="29"/>
  <c r="J64" i="29"/>
  <c r="I63" i="29"/>
  <c r="AL46" i="29"/>
  <c r="AK45" i="29"/>
  <c r="S73" i="29"/>
  <c r="P70" i="29"/>
  <c r="K65" i="29"/>
  <c r="H62" i="29"/>
  <c r="AM47" i="29"/>
  <c r="AJ44" i="29"/>
  <c r="N68" i="29"/>
  <c r="M67" i="29"/>
  <c r="AP50" i="29"/>
  <c r="AO49" i="29"/>
  <c r="AH42" i="29"/>
  <c r="T74" i="29"/>
  <c r="O69" i="29"/>
  <c r="L66" i="29"/>
  <c r="AQ51" i="29"/>
  <c r="AN48" i="29"/>
  <c r="AI43" i="29"/>
  <c r="AA35" i="29"/>
  <c r="X32" i="29"/>
  <c r="S27" i="29"/>
  <c r="P24" i="29"/>
  <c r="K19" i="29"/>
  <c r="AD38" i="29"/>
  <c r="AC37" i="29"/>
  <c r="V30" i="29"/>
  <c r="U29" i="29"/>
  <c r="N22" i="29"/>
  <c r="M21" i="29"/>
  <c r="AF40" i="29"/>
  <c r="AB36" i="29"/>
  <c r="W31" i="29"/>
  <c r="T28" i="29"/>
  <c r="O23" i="29"/>
  <c r="AG41" i="29"/>
  <c r="AE39" i="29"/>
  <c r="Z34" i="29"/>
  <c r="Y33" i="29"/>
  <c r="R26" i="29"/>
  <c r="Q25" i="29"/>
  <c r="AP92" i="29"/>
  <c r="AO91" i="29"/>
  <c r="AH84" i="29"/>
  <c r="AG83" i="29"/>
  <c r="Z76" i="29"/>
  <c r="Y75" i="29"/>
  <c r="AN90" i="29"/>
  <c r="AI85" i="29"/>
  <c r="AF82" i="29"/>
  <c r="AA77" i="29"/>
  <c r="AQ93" i="29"/>
  <c r="AL88" i="29"/>
  <c r="AK87" i="29"/>
  <c r="AD80" i="29"/>
  <c r="AC79" i="29"/>
  <c r="AM89" i="29"/>
  <c r="AJ86" i="29"/>
  <c r="AE81" i="29"/>
  <c r="AB78" i="29"/>
  <c r="X74" i="29"/>
  <c r="V72" i="29"/>
  <c r="U71" i="29"/>
  <c r="N64" i="29"/>
  <c r="M63" i="29"/>
  <c r="AP46" i="29"/>
  <c r="AO45" i="29"/>
  <c r="W73" i="29"/>
  <c r="T70" i="29"/>
  <c r="O65" i="29"/>
  <c r="L62" i="29"/>
  <c r="AQ47" i="29"/>
  <c r="AN44" i="29"/>
  <c r="R68" i="29"/>
  <c r="Q67" i="29"/>
  <c r="AL42" i="29"/>
  <c r="S69" i="29"/>
  <c r="P66" i="29"/>
  <c r="AM43" i="29"/>
  <c r="AJ40" i="29"/>
  <c r="AI39" i="29"/>
  <c r="AE35" i="29"/>
  <c r="AB32" i="29"/>
  <c r="W27" i="29"/>
  <c r="T24" i="29"/>
  <c r="O19" i="29"/>
  <c r="AH38" i="29"/>
  <c r="AG37" i="29"/>
  <c r="Z30" i="29"/>
  <c r="Y29" i="29"/>
  <c r="R22" i="29"/>
  <c r="Q21" i="29"/>
  <c r="AK41" i="29"/>
  <c r="AF36" i="29"/>
  <c r="AA31" i="29"/>
  <c r="X28" i="29"/>
  <c r="S23" i="29"/>
  <c r="AD34" i="29"/>
  <c r="AC33" i="29"/>
  <c r="V26" i="29"/>
  <c r="U25" i="29"/>
  <c r="AL84" i="29"/>
  <c r="AK83" i="29"/>
  <c r="AD76" i="29"/>
  <c r="AC75" i="29"/>
  <c r="AM85" i="29"/>
  <c r="AJ82" i="29"/>
  <c r="AE77" i="29"/>
  <c r="AP88" i="29"/>
  <c r="AO87" i="29"/>
  <c r="AH80" i="29"/>
  <c r="AG79" i="29"/>
  <c r="AQ89" i="29"/>
  <c r="AN86" i="29"/>
  <c r="AI81" i="29"/>
  <c r="AF78" i="29"/>
  <c r="Z72" i="29"/>
  <c r="Y71" i="29"/>
  <c r="R64" i="29"/>
  <c r="Q63" i="29"/>
  <c r="AB74" i="29"/>
  <c r="AA73" i="29"/>
  <c r="X70" i="29"/>
  <c r="S65" i="29"/>
  <c r="P62" i="29"/>
  <c r="V68" i="29"/>
  <c r="U67" i="29"/>
  <c r="AP42" i="29"/>
  <c r="W69" i="29"/>
  <c r="T66" i="29"/>
  <c r="AQ43" i="29"/>
  <c r="AN40" i="29"/>
  <c r="AI35" i="29"/>
  <c r="AF32" i="29"/>
  <c r="AA27" i="29"/>
  <c r="X24" i="29"/>
  <c r="S19" i="29"/>
  <c r="AO41" i="29"/>
  <c r="AM39" i="29"/>
  <c r="AL38" i="29"/>
  <c r="AK37" i="29"/>
  <c r="AD30" i="29"/>
  <c r="AC29" i="29"/>
  <c r="V22" i="29"/>
  <c r="U21" i="29"/>
  <c r="AJ36" i="29"/>
  <c r="AE31" i="29"/>
  <c r="AB28" i="29"/>
  <c r="W23" i="29"/>
  <c r="AH34" i="29"/>
  <c r="AG33" i="29"/>
  <c r="Z26" i="29"/>
  <c r="Y25" i="29"/>
  <c r="AP84" i="29"/>
  <c r="AO83" i="29"/>
  <c r="AH76" i="29"/>
  <c r="AG75" i="29"/>
  <c r="AQ85" i="29"/>
  <c r="AN82" i="29"/>
  <c r="AI77" i="29"/>
  <c r="AL80" i="29"/>
  <c r="AK79" i="29"/>
  <c r="AM81" i="29"/>
  <c r="AJ78" i="29"/>
  <c r="AD72" i="29"/>
  <c r="AC71" i="29"/>
  <c r="V64" i="29"/>
  <c r="U63" i="29"/>
  <c r="AE73" i="29"/>
  <c r="AB70" i="29"/>
  <c r="W65" i="29"/>
  <c r="T62" i="29"/>
  <c r="AF74" i="29"/>
  <c r="Z68" i="29"/>
  <c r="Y67" i="29"/>
  <c r="AA69" i="29"/>
  <c r="X66" i="29"/>
  <c r="AM35" i="29"/>
  <c r="AJ32" i="29"/>
  <c r="AE27" i="29"/>
  <c r="AB24" i="29"/>
  <c r="W19" i="29"/>
  <c r="AP38" i="29"/>
  <c r="AO37" i="29"/>
  <c r="AH30" i="29"/>
  <c r="AG29" i="29"/>
  <c r="Z22" i="29"/>
  <c r="Y21" i="29"/>
  <c r="AQ39" i="29"/>
  <c r="AN36" i="29"/>
  <c r="AI31" i="29"/>
  <c r="AF28" i="29"/>
  <c r="AA23" i="29"/>
  <c r="AL34" i="29"/>
  <c r="AK33" i="29"/>
  <c r="AD26" i="29"/>
  <c r="AC25" i="29"/>
  <c r="AL76" i="29"/>
  <c r="AK75" i="29"/>
  <c r="AM77" i="29"/>
  <c r="AP80" i="29"/>
  <c r="AO79" i="29"/>
  <c r="AQ81" i="29"/>
  <c r="AN78" i="29"/>
  <c r="AH72" i="29"/>
  <c r="AG71" i="29"/>
  <c r="Z64" i="29"/>
  <c r="Y63" i="29"/>
  <c r="AI73" i="29"/>
  <c r="AF70" i="29"/>
  <c r="AA65" i="29"/>
  <c r="X62" i="29"/>
  <c r="AD68" i="29"/>
  <c r="AC67" i="29"/>
  <c r="AJ74" i="29"/>
  <c r="AE69" i="29"/>
  <c r="AB66" i="29"/>
  <c r="AQ35" i="29"/>
  <c r="AN32" i="29"/>
  <c r="AI27" i="29"/>
  <c r="AF24" i="29"/>
  <c r="AA19" i="29"/>
  <c r="AL30" i="29"/>
  <c r="AK29" i="29"/>
  <c r="AD22" i="29"/>
  <c r="AC21" i="29"/>
  <c r="AM31" i="29"/>
  <c r="AJ28" i="29"/>
  <c r="AE23" i="29"/>
  <c r="AP34" i="29"/>
  <c r="AO33" i="29"/>
  <c r="AH26" i="29"/>
  <c r="AG25" i="29"/>
  <c r="AP76" i="29"/>
  <c r="AO75" i="29"/>
  <c r="AQ77" i="29"/>
  <c r="AN74" i="29"/>
  <c r="AL72" i="29"/>
  <c r="AK71" i="29"/>
  <c r="AD64" i="29"/>
  <c r="AC63" i="29"/>
  <c r="AM73" i="29"/>
  <c r="AJ70" i="29"/>
  <c r="AE65" i="29"/>
  <c r="AB62" i="29"/>
  <c r="AH68" i="29"/>
  <c r="AG67" i="29"/>
  <c r="AI69" i="29"/>
  <c r="AF66" i="29"/>
  <c r="AM27" i="29"/>
  <c r="AJ24" i="29"/>
  <c r="AE19" i="29"/>
  <c r="AP30" i="29"/>
  <c r="AO29" i="29"/>
  <c r="AH22" i="29"/>
  <c r="AG21" i="29"/>
  <c r="AQ31" i="29"/>
  <c r="AN28" i="29"/>
  <c r="AI23" i="29"/>
  <c r="AL26" i="29"/>
  <c r="AK25" i="29"/>
  <c r="AP72" i="29"/>
  <c r="AO71" i="29"/>
  <c r="AH64" i="29"/>
  <c r="AG63" i="29"/>
  <c r="AQ73" i="29"/>
  <c r="AN70" i="29"/>
  <c r="AI65" i="29"/>
  <c r="AF62" i="29"/>
  <c r="AL68" i="29"/>
  <c r="AK67" i="29"/>
  <c r="AM69" i="29"/>
  <c r="AJ66" i="29"/>
  <c r="AQ27" i="29"/>
  <c r="AN24" i="29"/>
  <c r="AI19" i="29"/>
  <c r="AL22" i="29"/>
  <c r="AK21" i="29"/>
  <c r="AM23" i="29"/>
  <c r="AP26" i="29"/>
  <c r="AO25" i="29"/>
  <c r="AL64" i="29"/>
  <c r="AK63" i="29"/>
  <c r="AM65" i="29"/>
  <c r="AJ62" i="29"/>
  <c r="AP68" i="29"/>
  <c r="AO67" i="29"/>
  <c r="AQ69" i="29"/>
  <c r="AN66" i="29"/>
  <c r="AM19" i="29"/>
  <c r="AP22" i="29"/>
  <c r="AO21" i="29"/>
  <c r="AQ23" i="29"/>
  <c r="AP64" i="29"/>
  <c r="AO63" i="29"/>
  <c r="AQ65" i="29"/>
  <c r="AN62" i="29"/>
  <c r="AQ19" i="29"/>
  <c r="AN16" i="29"/>
  <c r="D16" i="29"/>
  <c r="H16" i="29"/>
  <c r="H58" i="29" s="1"/>
  <c r="L16" i="29"/>
  <c r="P16" i="29"/>
  <c r="T16" i="29"/>
  <c r="X16" i="29"/>
  <c r="AB16" i="29"/>
  <c r="AF16" i="29"/>
  <c r="AJ16" i="29"/>
  <c r="AO16" i="29"/>
  <c r="I17" i="29"/>
  <c r="Q17" i="29"/>
  <c r="Y17" i="29"/>
  <c r="AG17" i="29"/>
  <c r="AO17" i="29"/>
  <c r="J18" i="29"/>
  <c r="R18" i="29"/>
  <c r="Z18" i="29"/>
  <c r="AH18" i="29"/>
  <c r="AP18" i="29"/>
  <c r="Q19" i="29"/>
  <c r="AG19" i="29"/>
  <c r="L20" i="29"/>
  <c r="AB20" i="29"/>
  <c r="P58" i="29" l="1"/>
  <c r="AJ58" i="29"/>
  <c r="T58" i="29"/>
  <c r="D58" i="29"/>
  <c r="X104" i="29"/>
  <c r="X118" i="29" s="1"/>
  <c r="T104" i="29"/>
  <c r="T113" i="29" s="1"/>
  <c r="D104" i="29"/>
  <c r="AP58" i="29"/>
  <c r="H104" i="29"/>
  <c r="H114" i="29" s="1"/>
  <c r="T118" i="29"/>
  <c r="T108" i="29"/>
  <c r="AF58" i="29"/>
  <c r="AB58" i="29"/>
  <c r="L58" i="29"/>
  <c r="AA58" i="29"/>
  <c r="K58" i="29"/>
  <c r="AQ104" i="29"/>
  <c r="AI104" i="29"/>
  <c r="S104" i="29"/>
  <c r="AD58" i="29"/>
  <c r="N58" i="29"/>
  <c r="AP104" i="29"/>
  <c r="AH104" i="29"/>
  <c r="Z104" i="29"/>
  <c r="F104" i="29"/>
  <c r="AK58" i="29"/>
  <c r="U58" i="29"/>
  <c r="E58" i="29"/>
  <c r="U104" i="29"/>
  <c r="Q104" i="29"/>
  <c r="AO58" i="29"/>
  <c r="X58" i="29"/>
  <c r="AN104" i="29"/>
  <c r="AJ104" i="29"/>
  <c r="AF104" i="29"/>
  <c r="AB104" i="29"/>
  <c r="P104" i="29"/>
  <c r="AM58" i="29"/>
  <c r="W58" i="29"/>
  <c r="G58" i="29"/>
  <c r="AM104" i="29"/>
  <c r="AE104" i="29"/>
  <c r="G104" i="29"/>
  <c r="Z58" i="29"/>
  <c r="J58" i="29"/>
  <c r="J104" i="29"/>
  <c r="AG58" i="29"/>
  <c r="Q58" i="29"/>
  <c r="AK104" i="29"/>
  <c r="Y104" i="29"/>
  <c r="E104" i="29"/>
  <c r="X114" i="29"/>
  <c r="X109" i="29"/>
  <c r="X112" i="29"/>
  <c r="X110" i="29"/>
  <c r="D118" i="29"/>
  <c r="D114" i="29"/>
  <c r="D113" i="29"/>
  <c r="D109" i="29"/>
  <c r="D112" i="29"/>
  <c r="D108" i="29"/>
  <c r="D111" i="29"/>
  <c r="D110" i="29"/>
  <c r="AI58" i="29"/>
  <c r="S58" i="29"/>
  <c r="AA104" i="29"/>
  <c r="K104" i="29"/>
  <c r="AL58" i="29"/>
  <c r="V58" i="29"/>
  <c r="F58" i="29"/>
  <c r="AL104" i="29"/>
  <c r="AD104" i="29"/>
  <c r="V104" i="29"/>
  <c r="R104" i="29"/>
  <c r="N104" i="29"/>
  <c r="AC58" i="29"/>
  <c r="M58" i="29"/>
  <c r="AC104" i="29"/>
  <c r="I104" i="29"/>
  <c r="AN58" i="29"/>
  <c r="L104" i="29"/>
  <c r="AE58" i="29"/>
  <c r="O58" i="29"/>
  <c r="O6" i="29" s="1"/>
  <c r="P6" i="29" s="1"/>
  <c r="Q6" i="29" s="1"/>
  <c r="AQ58" i="29"/>
  <c r="W104" i="29"/>
  <c r="O104" i="29"/>
  <c r="C112" i="29"/>
  <c r="C118" i="29"/>
  <c r="C114" i="29"/>
  <c r="C110" i="29"/>
  <c r="C109" i="29"/>
  <c r="C113" i="29"/>
  <c r="C108" i="29"/>
  <c r="C111" i="29"/>
  <c r="C7" i="29"/>
  <c r="D7" i="29" s="1"/>
  <c r="E7" i="29" s="1"/>
  <c r="F7" i="29" s="1"/>
  <c r="G7" i="29" s="1"/>
  <c r="H7" i="29" s="1"/>
  <c r="I7" i="29" s="1"/>
  <c r="AH58" i="29"/>
  <c r="R58" i="29"/>
  <c r="Y58" i="29"/>
  <c r="I58" i="29"/>
  <c r="AO104" i="29"/>
  <c r="AG104" i="29"/>
  <c r="M104" i="29"/>
  <c r="T109" i="29" l="1"/>
  <c r="T110" i="29"/>
  <c r="T114" i="29"/>
  <c r="T112" i="29"/>
  <c r="H108" i="29"/>
  <c r="J7" i="29"/>
  <c r="K7" i="29" s="1"/>
  <c r="L7" i="29" s="1"/>
  <c r="M7" i="29" s="1"/>
  <c r="N7" i="29" s="1"/>
  <c r="O7" i="29" s="1"/>
  <c r="P7" i="29" s="1"/>
  <c r="Q7" i="29" s="1"/>
  <c r="R7" i="29" s="1"/>
  <c r="S7" i="29" s="1"/>
  <c r="T7" i="29" s="1"/>
  <c r="U7" i="29" s="1"/>
  <c r="V7" i="29" s="1"/>
  <c r="W7" i="29" s="1"/>
  <c r="X7" i="29" s="1"/>
  <c r="Y7" i="29" s="1"/>
  <c r="Z7" i="29" s="1"/>
  <c r="AA7" i="29" s="1"/>
  <c r="AB7" i="29" s="1"/>
  <c r="AC7" i="29" s="1"/>
  <c r="AD7" i="29" s="1"/>
  <c r="AE7" i="29" s="1"/>
  <c r="AF7" i="29" s="1"/>
  <c r="AG7" i="29" s="1"/>
  <c r="AH7" i="29" s="1"/>
  <c r="AI7" i="29" s="1"/>
  <c r="AJ7" i="29" s="1"/>
  <c r="AK7" i="29" s="1"/>
  <c r="AL7" i="29" s="1"/>
  <c r="AM7" i="29" s="1"/>
  <c r="AN7" i="29" s="1"/>
  <c r="AO7" i="29" s="1"/>
  <c r="AP7" i="29" s="1"/>
  <c r="AQ7" i="29" s="1"/>
  <c r="H118" i="29"/>
  <c r="X111" i="29"/>
  <c r="X113" i="29"/>
  <c r="H110" i="29"/>
  <c r="H109" i="29"/>
  <c r="T111" i="29"/>
  <c r="H111" i="29"/>
  <c r="H113" i="29"/>
  <c r="X108" i="29"/>
  <c r="H112" i="29"/>
  <c r="R6" i="29"/>
  <c r="S6" i="29" s="1"/>
  <c r="T6" i="29" s="1"/>
  <c r="U6" i="29" s="1"/>
  <c r="V6" i="29" s="1"/>
  <c r="W6" i="29" s="1"/>
  <c r="X6" i="29" s="1"/>
  <c r="Y6" i="29" s="1"/>
  <c r="Z6" i="29" s="1"/>
  <c r="AA6" i="29" s="1"/>
  <c r="AB6" i="29" s="1"/>
  <c r="AC6" i="29" s="1"/>
  <c r="AD6" i="29" s="1"/>
  <c r="AE6" i="29" s="1"/>
  <c r="AF6" i="29" s="1"/>
  <c r="AG6" i="29" s="1"/>
  <c r="AH6" i="29" s="1"/>
  <c r="AI6" i="29" s="1"/>
  <c r="AJ6" i="29" s="1"/>
  <c r="AK6" i="29" s="1"/>
  <c r="AL6" i="29" s="1"/>
  <c r="AM6" i="29" s="1"/>
  <c r="AN6" i="29" s="1"/>
  <c r="AO6" i="29" s="1"/>
  <c r="AP6" i="29" s="1"/>
  <c r="AQ6" i="29" s="1"/>
  <c r="I114" i="29"/>
  <c r="I113" i="29"/>
  <c r="I118" i="29"/>
  <c r="I108" i="29"/>
  <c r="I112" i="29"/>
  <c r="I111" i="29"/>
  <c r="I110" i="29"/>
  <c r="I109" i="29"/>
  <c r="N113" i="29"/>
  <c r="N118" i="29"/>
  <c r="N111" i="29"/>
  <c r="N114" i="29"/>
  <c r="N112" i="29"/>
  <c r="N110" i="29"/>
  <c r="N109" i="29"/>
  <c r="N108" i="29"/>
  <c r="AL113" i="29"/>
  <c r="AL112" i="29"/>
  <c r="AL118" i="29"/>
  <c r="AL110" i="29"/>
  <c r="AL111" i="29"/>
  <c r="AL109" i="29"/>
  <c r="AL114" i="29"/>
  <c r="AL108" i="29"/>
  <c r="K112" i="29"/>
  <c r="K118" i="29"/>
  <c r="K114" i="29"/>
  <c r="K113" i="29"/>
  <c r="K110" i="29"/>
  <c r="K109" i="29"/>
  <c r="K108" i="29"/>
  <c r="K111" i="29"/>
  <c r="E114" i="29"/>
  <c r="E113" i="29"/>
  <c r="E112" i="29"/>
  <c r="E108" i="29"/>
  <c r="E118" i="29"/>
  <c r="E111" i="29"/>
  <c r="E110" i="29"/>
  <c r="E109" i="29"/>
  <c r="G112" i="29"/>
  <c r="G118" i="29"/>
  <c r="G114" i="29"/>
  <c r="G110" i="29"/>
  <c r="G113" i="29"/>
  <c r="G109" i="29"/>
  <c r="G108" i="29"/>
  <c r="G111" i="29"/>
  <c r="AF118" i="29"/>
  <c r="AF111" i="29"/>
  <c r="AF114" i="29"/>
  <c r="AF113" i="29"/>
  <c r="AF109" i="29"/>
  <c r="AF112" i="29"/>
  <c r="AF108" i="29"/>
  <c r="AF110" i="29"/>
  <c r="AH113" i="29"/>
  <c r="AH112" i="29"/>
  <c r="AH118" i="29"/>
  <c r="AH114" i="29"/>
  <c r="AH111" i="29"/>
  <c r="AH110" i="29"/>
  <c r="AH109" i="29"/>
  <c r="AH108" i="29"/>
  <c r="S112" i="29"/>
  <c r="S118" i="29"/>
  <c r="S114" i="29"/>
  <c r="S110" i="29"/>
  <c r="S109" i="29"/>
  <c r="S113" i="29"/>
  <c r="S108" i="29"/>
  <c r="S111" i="29"/>
  <c r="H120" i="29"/>
  <c r="H122" i="29" s="1"/>
  <c r="H119" i="29"/>
  <c r="H121" i="29" s="1"/>
  <c r="H123" i="29" s="1"/>
  <c r="M114" i="29"/>
  <c r="M113" i="29"/>
  <c r="M108" i="29"/>
  <c r="M111" i="29"/>
  <c r="M112" i="29"/>
  <c r="M110" i="29"/>
  <c r="M118" i="29"/>
  <c r="M109" i="29"/>
  <c r="O112" i="29"/>
  <c r="O118" i="29"/>
  <c r="O114" i="29"/>
  <c r="O110" i="29"/>
  <c r="O109" i="29"/>
  <c r="O108" i="29"/>
  <c r="O113" i="29"/>
  <c r="O111" i="29"/>
  <c r="AC114" i="29"/>
  <c r="AC113" i="29"/>
  <c r="AC108" i="29"/>
  <c r="AC111" i="29"/>
  <c r="AC112" i="29"/>
  <c r="AC110" i="29"/>
  <c r="AC118" i="29"/>
  <c r="AC109" i="29"/>
  <c r="R113" i="29"/>
  <c r="R118" i="29"/>
  <c r="R114" i="29"/>
  <c r="R111" i="29"/>
  <c r="R110" i="29"/>
  <c r="R112" i="29"/>
  <c r="R109" i="29"/>
  <c r="R108" i="29"/>
  <c r="AA112" i="29"/>
  <c r="AA118" i="29"/>
  <c r="AA114" i="29"/>
  <c r="AA113" i="29"/>
  <c r="AA110" i="29"/>
  <c r="AA109" i="29"/>
  <c r="AA108" i="29"/>
  <c r="AA111" i="29"/>
  <c r="Y114" i="29"/>
  <c r="Y113" i="29"/>
  <c r="Y118" i="29"/>
  <c r="Y108" i="29"/>
  <c r="Y112" i="29"/>
  <c r="Y111" i="29"/>
  <c r="Y110" i="29"/>
  <c r="Y109" i="29"/>
  <c r="J113" i="29"/>
  <c r="J118" i="29"/>
  <c r="J112" i="29"/>
  <c r="J111" i="29"/>
  <c r="J110" i="29"/>
  <c r="J114" i="29"/>
  <c r="J109" i="29"/>
  <c r="J108" i="29"/>
  <c r="AE112" i="29"/>
  <c r="AE118" i="29"/>
  <c r="AE114" i="29"/>
  <c r="AE110" i="29"/>
  <c r="AE109" i="29"/>
  <c r="AE108" i="29"/>
  <c r="AE113" i="29"/>
  <c r="AE111" i="29"/>
  <c r="AJ118" i="29"/>
  <c r="AJ111" i="29"/>
  <c r="AJ114" i="29"/>
  <c r="AJ113" i="29"/>
  <c r="AJ112" i="29"/>
  <c r="AJ109" i="29"/>
  <c r="AJ108" i="29"/>
  <c r="AJ110" i="29"/>
  <c r="Q114" i="29"/>
  <c r="Q113" i="29"/>
  <c r="Q108" i="29"/>
  <c r="Q111" i="29"/>
  <c r="Q118" i="29"/>
  <c r="Q110" i="29"/>
  <c r="Q112" i="29"/>
  <c r="Q109" i="29"/>
  <c r="AP113" i="29"/>
  <c r="AP112" i="29"/>
  <c r="AP118" i="29"/>
  <c r="AP110" i="29"/>
  <c r="AP114" i="29"/>
  <c r="AP109" i="29"/>
  <c r="AP111" i="29"/>
  <c r="AP108" i="29"/>
  <c r="AI112" i="29"/>
  <c r="AI118" i="29"/>
  <c r="AI114" i="29"/>
  <c r="AI111" i="29"/>
  <c r="AI110" i="29"/>
  <c r="AI109" i="29"/>
  <c r="AI113" i="29"/>
  <c r="AI108" i="29"/>
  <c r="AG114" i="29"/>
  <c r="AG113" i="29"/>
  <c r="AG112" i="29"/>
  <c r="AG108" i="29"/>
  <c r="AG118" i="29"/>
  <c r="AG111" i="29"/>
  <c r="AG110" i="29"/>
  <c r="AG109" i="29"/>
  <c r="W112" i="29"/>
  <c r="W118" i="29"/>
  <c r="W114" i="29"/>
  <c r="W110" i="29"/>
  <c r="W113" i="29"/>
  <c r="W109" i="29"/>
  <c r="W108" i="29"/>
  <c r="W111" i="29"/>
  <c r="L118" i="29"/>
  <c r="L114" i="29"/>
  <c r="L113" i="29"/>
  <c r="L109" i="29"/>
  <c r="L108" i="29"/>
  <c r="L111" i="29"/>
  <c r="L112" i="29"/>
  <c r="L110" i="29"/>
  <c r="V113" i="29"/>
  <c r="V118" i="29"/>
  <c r="V111" i="29"/>
  <c r="V110" i="29"/>
  <c r="V109" i="29"/>
  <c r="V114" i="29"/>
  <c r="V112" i="29"/>
  <c r="V108" i="29"/>
  <c r="AK114" i="29"/>
  <c r="AK113" i="29"/>
  <c r="AK112" i="29"/>
  <c r="AK108" i="29"/>
  <c r="AK118" i="29"/>
  <c r="AK110" i="29"/>
  <c r="AK111" i="29"/>
  <c r="AK109" i="29"/>
  <c r="AM112" i="29"/>
  <c r="AM118" i="29"/>
  <c r="AM114" i="29"/>
  <c r="AM110" i="29"/>
  <c r="AM113" i="29"/>
  <c r="AM111" i="29"/>
  <c r="AM109" i="29"/>
  <c r="AM108" i="29"/>
  <c r="P118" i="29"/>
  <c r="P114" i="29"/>
  <c r="P113" i="29"/>
  <c r="P112" i="29"/>
  <c r="P109" i="29"/>
  <c r="P108" i="29"/>
  <c r="P111" i="29"/>
  <c r="P110" i="29"/>
  <c r="AN118" i="29"/>
  <c r="AN111" i="29"/>
  <c r="AN114" i="29"/>
  <c r="AN113" i="29"/>
  <c r="AN109" i="29"/>
  <c r="AN108" i="29"/>
  <c r="AN112" i="29"/>
  <c r="AN110" i="29"/>
  <c r="U114" i="29"/>
  <c r="U113" i="29"/>
  <c r="U112" i="29"/>
  <c r="U108" i="29"/>
  <c r="U118" i="29"/>
  <c r="U111" i="29"/>
  <c r="U110" i="29"/>
  <c r="U109" i="29"/>
  <c r="F113" i="29"/>
  <c r="F118" i="29"/>
  <c r="F111" i="29"/>
  <c r="F110" i="29"/>
  <c r="F109" i="29"/>
  <c r="F114" i="29"/>
  <c r="F112" i="29"/>
  <c r="F108" i="29"/>
  <c r="AQ112" i="29"/>
  <c r="AQ118" i="29"/>
  <c r="AQ114" i="29"/>
  <c r="AQ113" i="29"/>
  <c r="AQ110" i="29"/>
  <c r="AQ109" i="29"/>
  <c r="AQ111" i="29"/>
  <c r="AQ108" i="29"/>
  <c r="AO114" i="29"/>
  <c r="AO113" i="29"/>
  <c r="AO112" i="29"/>
  <c r="AO118" i="29"/>
  <c r="AO111" i="29"/>
  <c r="AO108" i="29"/>
  <c r="AO110" i="29"/>
  <c r="AO109" i="29"/>
  <c r="C119" i="29"/>
  <c r="C121" i="29" s="1"/>
  <c r="C123" i="29" s="1"/>
  <c r="C120" i="29"/>
  <c r="AD113" i="29"/>
  <c r="AD112" i="29"/>
  <c r="AD118" i="29"/>
  <c r="AD111" i="29"/>
  <c r="AD114" i="29"/>
  <c r="AD110" i="29"/>
  <c r="AD109" i="29"/>
  <c r="AD108" i="29"/>
  <c r="D120" i="29"/>
  <c r="D122" i="29" s="1"/>
  <c r="D119" i="29"/>
  <c r="D121" i="29" s="1"/>
  <c r="D123" i="29" s="1"/>
  <c r="X120" i="29"/>
  <c r="X122" i="29" s="1"/>
  <c r="X119" i="29"/>
  <c r="X121" i="29" s="1"/>
  <c r="AB118" i="29"/>
  <c r="AB114" i="29"/>
  <c r="AB113" i="29"/>
  <c r="AB109" i="29"/>
  <c r="AB108" i="29"/>
  <c r="AB111" i="29"/>
  <c r="AB112" i="29"/>
  <c r="AB110" i="29"/>
  <c r="Z113" i="29"/>
  <c r="Z118" i="29"/>
  <c r="Z112" i="29"/>
  <c r="Z111" i="29"/>
  <c r="Z110" i="29"/>
  <c r="Z114" i="29"/>
  <c r="Z109" i="29"/>
  <c r="Z108" i="29"/>
  <c r="T120" i="29"/>
  <c r="T122" i="29" s="1"/>
  <c r="T119" i="29"/>
  <c r="T121" i="29" s="1"/>
  <c r="T123" i="29" s="1"/>
  <c r="AD120" i="29" l="1"/>
  <c r="AD122" i="29" s="1"/>
  <c r="AD119" i="29"/>
  <c r="AD121" i="29" s="1"/>
  <c r="U120" i="29"/>
  <c r="U122" i="29" s="1"/>
  <c r="U119" i="29"/>
  <c r="U121" i="29" s="1"/>
  <c r="AN120" i="29"/>
  <c r="AN122" i="29" s="1"/>
  <c r="AN119" i="29"/>
  <c r="AN121" i="29" s="1"/>
  <c r="P120" i="29"/>
  <c r="P122" i="29" s="1"/>
  <c r="P119" i="29"/>
  <c r="P121" i="29" s="1"/>
  <c r="AK120" i="29"/>
  <c r="AK122" i="29" s="1"/>
  <c r="AK119" i="29"/>
  <c r="AK121" i="29" s="1"/>
  <c r="L120" i="29"/>
  <c r="L122" i="29" s="1"/>
  <c r="L119" i="29"/>
  <c r="L121" i="29" s="1"/>
  <c r="L123" i="29" s="1"/>
  <c r="AG120" i="29"/>
  <c r="AG122" i="29" s="1"/>
  <c r="AG119" i="29"/>
  <c r="AG121" i="29" s="1"/>
  <c r="Q120" i="29"/>
  <c r="Q122" i="29" s="1"/>
  <c r="Q119" i="29"/>
  <c r="Q121" i="29" s="1"/>
  <c r="Q123" i="29" s="1"/>
  <c r="AJ120" i="29"/>
  <c r="AJ122" i="29" s="1"/>
  <c r="AJ119" i="29"/>
  <c r="AJ121" i="29" s="1"/>
  <c r="AH120" i="29"/>
  <c r="AH122" i="29" s="1"/>
  <c r="AH119" i="29"/>
  <c r="AH121" i="29" s="1"/>
  <c r="AH123" i="29" s="1"/>
  <c r="AL120" i="29"/>
  <c r="AL122" i="29" s="1"/>
  <c r="AL119" i="29"/>
  <c r="AL121" i="29" s="1"/>
  <c r="I120" i="29"/>
  <c r="I122" i="29" s="1"/>
  <c r="I119" i="29"/>
  <c r="I121" i="29" s="1"/>
  <c r="I123" i="29" s="1"/>
  <c r="Z120" i="29"/>
  <c r="Z122" i="29" s="1"/>
  <c r="Z119" i="29"/>
  <c r="Z121" i="29" s="1"/>
  <c r="AO120" i="29"/>
  <c r="AO122" i="29" s="1"/>
  <c r="AO119" i="29"/>
  <c r="AO121" i="29" s="1"/>
  <c r="AO123" i="29" s="1"/>
  <c r="S119" i="29"/>
  <c r="S121" i="29" s="1"/>
  <c r="S120" i="29"/>
  <c r="S122" i="29" s="1"/>
  <c r="G119" i="29"/>
  <c r="G121" i="29" s="1"/>
  <c r="G123" i="29" s="1"/>
  <c r="G120" i="29"/>
  <c r="G122" i="29" s="1"/>
  <c r="K119" i="29"/>
  <c r="K121" i="29" s="1"/>
  <c r="K120" i="29"/>
  <c r="K122" i="29" s="1"/>
  <c r="N120" i="29"/>
  <c r="N122" i="29" s="1"/>
  <c r="N119" i="29"/>
  <c r="N121" i="29" s="1"/>
  <c r="N123" i="29" s="1"/>
  <c r="AB120" i="29"/>
  <c r="AB122" i="29" s="1"/>
  <c r="AB119" i="29"/>
  <c r="AB121" i="29" s="1"/>
  <c r="AP120" i="29"/>
  <c r="AP122" i="29" s="1"/>
  <c r="AP119" i="29"/>
  <c r="AP121" i="29" s="1"/>
  <c r="AP123" i="29" s="1"/>
  <c r="Y120" i="29"/>
  <c r="Y122" i="29" s="1"/>
  <c r="Y119" i="29"/>
  <c r="Y121" i="29" s="1"/>
  <c r="AC120" i="29"/>
  <c r="AC122" i="29" s="1"/>
  <c r="AC119" i="29"/>
  <c r="AC121" i="29" s="1"/>
  <c r="AC123" i="29" s="1"/>
  <c r="M120" i="29"/>
  <c r="M122" i="29" s="1"/>
  <c r="M119" i="29"/>
  <c r="M121" i="29" s="1"/>
  <c r="AF120" i="29"/>
  <c r="AF122" i="29" s="1"/>
  <c r="AF119" i="29"/>
  <c r="AF121" i="29" s="1"/>
  <c r="AF123" i="29" s="1"/>
  <c r="E120" i="29"/>
  <c r="E122" i="29" s="1"/>
  <c r="E119" i="29"/>
  <c r="E121" i="29" s="1"/>
  <c r="E123" i="29" s="1"/>
  <c r="X123" i="29"/>
  <c r="AQ119" i="29"/>
  <c r="AQ121" i="29" s="1"/>
  <c r="AQ120" i="29"/>
  <c r="AQ122" i="29" s="1"/>
  <c r="F120" i="29"/>
  <c r="F122" i="29" s="1"/>
  <c r="F119" i="29"/>
  <c r="F121" i="29" s="1"/>
  <c r="F123" i="29" s="1"/>
  <c r="AM119" i="29"/>
  <c r="AM121" i="29" s="1"/>
  <c r="AM120" i="29"/>
  <c r="AM122" i="29" s="1"/>
  <c r="V120" i="29"/>
  <c r="V122" i="29" s="1"/>
  <c r="V119" i="29"/>
  <c r="V121" i="29" s="1"/>
  <c r="W119" i="29"/>
  <c r="W121" i="29" s="1"/>
  <c r="W120" i="29"/>
  <c r="W122" i="29" s="1"/>
  <c r="AI119" i="29"/>
  <c r="AI121" i="29" s="1"/>
  <c r="AI123" i="29" s="1"/>
  <c r="AI120" i="29"/>
  <c r="AI122" i="29" s="1"/>
  <c r="AE119" i="29"/>
  <c r="AE121" i="29" s="1"/>
  <c r="AE120" i="29"/>
  <c r="AE122" i="29" s="1"/>
  <c r="J120" i="29"/>
  <c r="J122" i="29" s="1"/>
  <c r="J119" i="29"/>
  <c r="J121" i="29" s="1"/>
  <c r="J123" i="29" s="1"/>
  <c r="AA119" i="29"/>
  <c r="AA121" i="29" s="1"/>
  <c r="AA120" i="29"/>
  <c r="AA122" i="29" s="1"/>
  <c r="R120" i="29"/>
  <c r="R122" i="29" s="1"/>
  <c r="R119" i="29"/>
  <c r="R121" i="29" s="1"/>
  <c r="O119" i="29"/>
  <c r="O121" i="29" s="1"/>
  <c r="O120" i="29"/>
  <c r="O122" i="29" s="1"/>
  <c r="P123" i="29" l="1"/>
  <c r="K123" i="29"/>
  <c r="U123" i="29"/>
  <c r="S123" i="29"/>
  <c r="AA123" i="29"/>
  <c r="AM123" i="29"/>
  <c r="O123" i="29"/>
  <c r="W123" i="29"/>
  <c r="AQ123" i="29"/>
  <c r="R123" i="29"/>
  <c r="V123" i="29"/>
  <c r="AE123" i="29"/>
  <c r="M123" i="29"/>
  <c r="Y123" i="29"/>
  <c r="AB123" i="29"/>
  <c r="Z123" i="29"/>
  <c r="AL123" i="29"/>
  <c r="AJ123" i="29"/>
  <c r="AG123" i="29"/>
  <c r="AK123" i="29"/>
  <c r="AN123" i="29"/>
  <c r="AD123" i="29"/>
  <c r="N263" i="24" l="1"/>
  <c r="L263" i="24"/>
  <c r="J263" i="24"/>
  <c r="I263" i="24"/>
  <c r="H263" i="24"/>
  <c r="G263" i="24"/>
  <c r="E263" i="24"/>
  <c r="D263" i="24"/>
  <c r="O263" i="24" s="1"/>
  <c r="F262" i="24"/>
  <c r="F263" i="24" s="1"/>
  <c r="O261" i="24"/>
  <c r="J260" i="24"/>
  <c r="O260" i="24" s="1"/>
  <c r="O259" i="24"/>
  <c r="O258" i="24"/>
  <c r="N257" i="24"/>
  <c r="L257" i="24"/>
  <c r="I257" i="24"/>
  <c r="H257" i="24"/>
  <c r="G257" i="24"/>
  <c r="F257" i="24"/>
  <c r="E257" i="24"/>
  <c r="O256" i="24"/>
  <c r="O255" i="24"/>
  <c r="J254" i="24"/>
  <c r="J257" i="24" s="1"/>
  <c r="O253" i="24"/>
  <c r="O252" i="24"/>
  <c r="L251" i="24"/>
  <c r="J251" i="24"/>
  <c r="I251" i="24"/>
  <c r="H251" i="24"/>
  <c r="G251" i="24"/>
  <c r="F251" i="24"/>
  <c r="E251" i="24"/>
  <c r="D251" i="24"/>
  <c r="O250" i="24"/>
  <c r="O249" i="24"/>
  <c r="N248" i="24"/>
  <c r="N251" i="24" s="1"/>
  <c r="J248" i="24"/>
  <c r="O248" i="24" s="1"/>
  <c r="O247" i="24"/>
  <c r="O246" i="24"/>
  <c r="O251" i="24" s="1"/>
  <c r="N245" i="24"/>
  <c r="L245" i="24"/>
  <c r="J245" i="24"/>
  <c r="I245" i="24"/>
  <c r="H245" i="24"/>
  <c r="G245" i="24"/>
  <c r="F245" i="24"/>
  <c r="E245" i="24"/>
  <c r="D245" i="24"/>
  <c r="O244" i="24"/>
  <c r="N244" i="24"/>
  <c r="O243" i="24"/>
  <c r="O245" i="24" s="1"/>
  <c r="L242" i="24"/>
  <c r="I242" i="24"/>
  <c r="H242" i="24"/>
  <c r="G242" i="24"/>
  <c r="F242" i="24"/>
  <c r="E242" i="24"/>
  <c r="D242" i="24"/>
  <c r="O241" i="24"/>
  <c r="L240" i="24"/>
  <c r="J240" i="24"/>
  <c r="J242" i="24" s="1"/>
  <c r="O239" i="24"/>
  <c r="L239" i="24"/>
  <c r="J239" i="24"/>
  <c r="I239" i="24"/>
  <c r="H239" i="24"/>
  <c r="G239" i="24"/>
  <c r="F239" i="24"/>
  <c r="E239" i="24"/>
  <c r="D239" i="24"/>
  <c r="O238" i="24"/>
  <c r="O237" i="24"/>
  <c r="J237" i="24"/>
  <c r="O236" i="24"/>
  <c r="L236" i="24"/>
  <c r="J236" i="24"/>
  <c r="I236" i="24"/>
  <c r="H236" i="24"/>
  <c r="G236" i="24"/>
  <c r="F236" i="24"/>
  <c r="E236" i="24"/>
  <c r="D236" i="24"/>
  <c r="O235" i="24"/>
  <c r="O234" i="24"/>
  <c r="J234" i="24"/>
  <c r="M233" i="24"/>
  <c r="L233" i="24"/>
  <c r="J233" i="24"/>
  <c r="I233" i="24"/>
  <c r="H233" i="24"/>
  <c r="G233" i="24"/>
  <c r="F233" i="24"/>
  <c r="E233" i="24"/>
  <c r="D233" i="24"/>
  <c r="N232" i="24"/>
  <c r="N233" i="24" s="1"/>
  <c r="O231" i="24"/>
  <c r="L230" i="24"/>
  <c r="J230" i="24"/>
  <c r="I230" i="24"/>
  <c r="H230" i="24"/>
  <c r="G230" i="24"/>
  <c r="F230" i="24"/>
  <c r="E230" i="24"/>
  <c r="D230" i="24"/>
  <c r="O229" i="24"/>
  <c r="N229" i="24"/>
  <c r="N230" i="24" s="1"/>
  <c r="O228" i="24"/>
  <c r="O230" i="24" s="1"/>
  <c r="L228" i="24"/>
  <c r="O227" i="24"/>
  <c r="N227" i="24"/>
  <c r="M227" i="24"/>
  <c r="J227" i="24"/>
  <c r="I227" i="24"/>
  <c r="H227" i="24"/>
  <c r="G227" i="24"/>
  <c r="F227" i="24"/>
  <c r="D227" i="24"/>
  <c r="O226" i="24"/>
  <c r="O225" i="24"/>
  <c r="N224" i="24"/>
  <c r="L224" i="24"/>
  <c r="J224" i="24"/>
  <c r="I224" i="24"/>
  <c r="H224" i="24"/>
  <c r="G224" i="24"/>
  <c r="F224" i="24"/>
  <c r="E224" i="24"/>
  <c r="D224" i="24"/>
  <c r="N223" i="24"/>
  <c r="O223" i="24" s="1"/>
  <c r="D223" i="24"/>
  <c r="O222" i="24"/>
  <c r="O224" i="24" s="1"/>
  <c r="J222" i="24"/>
  <c r="J221" i="24"/>
  <c r="I221" i="24"/>
  <c r="H221" i="24"/>
  <c r="G221" i="24"/>
  <c r="F221" i="24"/>
  <c r="E221" i="24"/>
  <c r="O220" i="24"/>
  <c r="O219" i="24"/>
  <c r="O221" i="24" s="1"/>
  <c r="N218" i="24"/>
  <c r="L218" i="24"/>
  <c r="J218" i="24"/>
  <c r="I218" i="24"/>
  <c r="H218" i="24"/>
  <c r="G218" i="24"/>
  <c r="F218" i="24"/>
  <c r="E218" i="24"/>
  <c r="D218" i="24"/>
  <c r="O217" i="24"/>
  <c r="O216" i="24"/>
  <c r="O218" i="24" s="1"/>
  <c r="N215" i="24"/>
  <c r="J215" i="24"/>
  <c r="I215" i="24"/>
  <c r="H215" i="24"/>
  <c r="G215" i="24"/>
  <c r="F215" i="24"/>
  <c r="E215" i="24"/>
  <c r="O214" i="24"/>
  <c r="O213" i="24"/>
  <c r="O215" i="24" s="1"/>
  <c r="N212" i="24"/>
  <c r="J212" i="24"/>
  <c r="I212" i="24"/>
  <c r="H212" i="24"/>
  <c r="G212" i="24"/>
  <c r="F212" i="24"/>
  <c r="E212" i="24"/>
  <c r="D212" i="24"/>
  <c r="O212" i="24" s="1"/>
  <c r="O211" i="24"/>
  <c r="O210" i="24"/>
  <c r="N209" i="24"/>
  <c r="M209" i="24"/>
  <c r="J209" i="24"/>
  <c r="I209" i="24"/>
  <c r="H209" i="24"/>
  <c r="G209" i="24"/>
  <c r="F209" i="24"/>
  <c r="E209" i="24"/>
  <c r="O208" i="24"/>
  <c r="D208" i="24"/>
  <c r="O207" i="24"/>
  <c r="O206" i="24"/>
  <c r="O205" i="24"/>
  <c r="D205" i="24"/>
  <c r="D209" i="24" s="1"/>
  <c r="O209" i="24" s="1"/>
  <c r="O204" i="24"/>
  <c r="G204" i="24"/>
  <c r="O203" i="24"/>
  <c r="O202" i="24"/>
  <c r="O201" i="24"/>
  <c r="O200" i="24"/>
  <c r="O199" i="24"/>
  <c r="O198" i="24"/>
  <c r="O197" i="24"/>
  <c r="J196" i="24"/>
  <c r="I196" i="24"/>
  <c r="H196" i="24"/>
  <c r="G196" i="24"/>
  <c r="E196" i="24"/>
  <c r="N195" i="24"/>
  <c r="O195" i="24" s="1"/>
  <c r="O194" i="24"/>
  <c r="O193" i="24"/>
  <c r="O192" i="24"/>
  <c r="O191" i="24"/>
  <c r="F190" i="24"/>
  <c r="O190" i="24" s="1"/>
  <c r="F189" i="24"/>
  <c r="F196" i="24" s="1"/>
  <c r="O188" i="24"/>
  <c r="O187" i="24"/>
  <c r="N186" i="24"/>
  <c r="N196" i="24" s="1"/>
  <c r="D186" i="24"/>
  <c r="O186" i="24" s="1"/>
  <c r="M185" i="24"/>
  <c r="M196" i="24" s="1"/>
  <c r="D185" i="24"/>
  <c r="D196" i="24" s="1"/>
  <c r="O184" i="24"/>
  <c r="J183" i="24"/>
  <c r="H183" i="24"/>
  <c r="G183" i="24"/>
  <c r="E183" i="24"/>
  <c r="N182" i="24"/>
  <c r="I182" i="24"/>
  <c r="I183" i="24" s="1"/>
  <c r="G182" i="24"/>
  <c r="F182" i="24"/>
  <c r="O182" i="24" s="1"/>
  <c r="E182" i="24"/>
  <c r="D182" i="24"/>
  <c r="O181" i="24"/>
  <c r="O180" i="24"/>
  <c r="N180" i="24"/>
  <c r="O179" i="24"/>
  <c r="O178" i="24"/>
  <c r="O177" i="24"/>
  <c r="O175" i="24"/>
  <c r="N174" i="24"/>
  <c r="N183" i="24" s="1"/>
  <c r="M174" i="24"/>
  <c r="M183" i="24" s="1"/>
  <c r="I174" i="24"/>
  <c r="G174" i="24"/>
  <c r="F174" i="24"/>
  <c r="F183" i="24" s="1"/>
  <c r="D174" i="24"/>
  <c r="O174" i="24" s="1"/>
  <c r="O172" i="24"/>
  <c r="O171" i="24"/>
  <c r="M170" i="24"/>
  <c r="J170" i="24"/>
  <c r="H170" i="24"/>
  <c r="D170" i="24"/>
  <c r="N169" i="24"/>
  <c r="I169" i="24"/>
  <c r="G169" i="24"/>
  <c r="F169" i="24"/>
  <c r="E169" i="24"/>
  <c r="E170" i="24" s="1"/>
  <c r="D169" i="24"/>
  <c r="O169" i="24" s="1"/>
  <c r="O168" i="24"/>
  <c r="N167" i="24"/>
  <c r="O167" i="24" s="1"/>
  <c r="O166" i="24"/>
  <c r="N165" i="24"/>
  <c r="I165" i="24"/>
  <c r="I170" i="24" s="1"/>
  <c r="G165" i="24"/>
  <c r="G170" i="24" s="1"/>
  <c r="F165" i="24"/>
  <c r="F170" i="24" s="1"/>
  <c r="D165" i="24"/>
  <c r="O164" i="24"/>
  <c r="N163" i="24"/>
  <c r="N170" i="24" s="1"/>
  <c r="O162" i="24"/>
  <c r="O161" i="24"/>
  <c r="O160" i="24"/>
  <c r="O159" i="24"/>
  <c r="N159" i="24"/>
  <c r="O158" i="24"/>
  <c r="N157" i="24"/>
  <c r="M157" i="24"/>
  <c r="J157" i="24"/>
  <c r="H157" i="24"/>
  <c r="N156" i="24"/>
  <c r="I156" i="24"/>
  <c r="G156" i="24"/>
  <c r="F156" i="24"/>
  <c r="E156" i="24"/>
  <c r="O156" i="24" s="1"/>
  <c r="O155" i="24"/>
  <c r="O154" i="24"/>
  <c r="O153" i="24"/>
  <c r="N152" i="24"/>
  <c r="I152" i="24"/>
  <c r="I157" i="24" s="1"/>
  <c r="G152" i="24"/>
  <c r="G157" i="24" s="1"/>
  <c r="F152" i="24"/>
  <c r="F157" i="24" s="1"/>
  <c r="E152" i="24"/>
  <c r="E157" i="24" s="1"/>
  <c r="D152" i="24"/>
  <c r="D157" i="24" s="1"/>
  <c r="O151" i="24"/>
  <c r="O150" i="24"/>
  <c r="O149" i="24"/>
  <c r="O148" i="24"/>
  <c r="N148" i="24"/>
  <c r="O147" i="24"/>
  <c r="O146" i="24"/>
  <c r="O145" i="24"/>
  <c r="J144" i="24"/>
  <c r="I144" i="24"/>
  <c r="H144" i="24"/>
  <c r="E144" i="24"/>
  <c r="I143" i="24"/>
  <c r="G143" i="24"/>
  <c r="O143" i="24" s="1"/>
  <c r="F143" i="24"/>
  <c r="O142" i="24"/>
  <c r="O141" i="24"/>
  <c r="O140" i="24"/>
  <c r="N140" i="24"/>
  <c r="I139" i="24"/>
  <c r="G139" i="24"/>
  <c r="G144" i="24" s="1"/>
  <c r="F139" i="24"/>
  <c r="F144" i="24" s="1"/>
  <c r="D139" i="24"/>
  <c r="O139" i="24" s="1"/>
  <c r="O138" i="24"/>
  <c r="O137" i="24"/>
  <c r="O136" i="24"/>
  <c r="O135" i="24"/>
  <c r="N133" i="24"/>
  <c r="N144" i="24" s="1"/>
  <c r="D133" i="24"/>
  <c r="D144" i="24" s="1"/>
  <c r="O132" i="24"/>
  <c r="N131" i="24"/>
  <c r="M131" i="24"/>
  <c r="J131" i="24"/>
  <c r="H131" i="24"/>
  <c r="D131" i="24"/>
  <c r="N130" i="24"/>
  <c r="I130" i="24"/>
  <c r="I131" i="24" s="1"/>
  <c r="G130" i="24"/>
  <c r="G131" i="24" s="1"/>
  <c r="F130" i="24"/>
  <c r="E130" i="24"/>
  <c r="E131" i="24" s="1"/>
  <c r="D130" i="24"/>
  <c r="O130" i="24" s="1"/>
  <c r="O129" i="24"/>
  <c r="F128" i="24"/>
  <c r="O128" i="24" s="1"/>
  <c r="O127" i="24"/>
  <c r="O126" i="24"/>
  <c r="O125" i="24"/>
  <c r="N124" i="24"/>
  <c r="F124" i="24"/>
  <c r="O124" i="24" s="1"/>
  <c r="O123" i="24"/>
  <c r="F122" i="24"/>
  <c r="F131" i="24" s="1"/>
  <c r="O121" i="24"/>
  <c r="O120" i="24"/>
  <c r="O119" i="24"/>
  <c r="N118" i="24"/>
  <c r="M118" i="24"/>
  <c r="J118" i="24"/>
  <c r="H118" i="24"/>
  <c r="D118" i="24"/>
  <c r="N117" i="24"/>
  <c r="I117" i="24"/>
  <c r="I118" i="24" s="1"/>
  <c r="G117" i="24"/>
  <c r="F117" i="24"/>
  <c r="F118" i="24" s="1"/>
  <c r="E117" i="24"/>
  <c r="E118" i="24" s="1"/>
  <c r="D117" i="24"/>
  <c r="O117" i="24" s="1"/>
  <c r="O116" i="24"/>
  <c r="O115" i="24"/>
  <c r="O114" i="24"/>
  <c r="O113" i="24"/>
  <c r="O112" i="24"/>
  <c r="N111" i="24"/>
  <c r="O111" i="24" s="1"/>
  <c r="O110" i="24"/>
  <c r="O109" i="24"/>
  <c r="G109" i="24"/>
  <c r="G118" i="24" s="1"/>
  <c r="O108" i="24"/>
  <c r="O107" i="24"/>
  <c r="O106" i="24"/>
  <c r="M105" i="24"/>
  <c r="J105" i="24"/>
  <c r="H105" i="24"/>
  <c r="E105" i="24"/>
  <c r="N104" i="24"/>
  <c r="I104" i="24"/>
  <c r="I105" i="24" s="1"/>
  <c r="G104" i="24"/>
  <c r="F104" i="24"/>
  <c r="D104" i="24"/>
  <c r="D105" i="24" s="1"/>
  <c r="O103" i="24"/>
  <c r="O102" i="24"/>
  <c r="F101" i="24"/>
  <c r="F105" i="24" s="1"/>
  <c r="O100" i="24"/>
  <c r="O99" i="24"/>
  <c r="N98" i="24"/>
  <c r="N105" i="24" s="1"/>
  <c r="O97" i="24"/>
  <c r="O96" i="24"/>
  <c r="G96" i="24"/>
  <c r="G105" i="24" s="1"/>
  <c r="O95" i="24"/>
  <c r="O94" i="24"/>
  <c r="O93" i="24"/>
  <c r="M92" i="24"/>
  <c r="J92" i="24"/>
  <c r="H92" i="24"/>
  <c r="F92" i="24"/>
  <c r="E92" i="24"/>
  <c r="D92" i="24"/>
  <c r="N91" i="24"/>
  <c r="I91" i="24"/>
  <c r="G91" i="24"/>
  <c r="O91" i="24" s="1"/>
  <c r="O90" i="24"/>
  <c r="G90" i="24"/>
  <c r="I89" i="24"/>
  <c r="G89" i="24"/>
  <c r="O89" i="24" s="1"/>
  <c r="N88" i="24"/>
  <c r="I88" i="24"/>
  <c r="O88" i="24" s="1"/>
  <c r="O87" i="24"/>
  <c r="O86" i="24"/>
  <c r="I85" i="24"/>
  <c r="G85" i="24"/>
  <c r="O85" i="24" s="1"/>
  <c r="O84" i="24"/>
  <c r="N83" i="24"/>
  <c r="I83" i="24"/>
  <c r="I92" i="24" s="1"/>
  <c r="G83" i="24"/>
  <c r="O83" i="24" s="1"/>
  <c r="G82" i="24"/>
  <c r="O82" i="24" s="1"/>
  <c r="O81" i="24"/>
  <c r="G81" i="24"/>
  <c r="G92" i="24" s="1"/>
  <c r="N80" i="24"/>
  <c r="N92" i="24" s="1"/>
  <c r="N79" i="24"/>
  <c r="M79" i="24"/>
  <c r="J79" i="24"/>
  <c r="I79" i="24"/>
  <c r="H79" i="24"/>
  <c r="F79" i="24"/>
  <c r="E79" i="24"/>
  <c r="D79" i="24"/>
  <c r="G78" i="24"/>
  <c r="O78" i="24" s="1"/>
  <c r="O77" i="24"/>
  <c r="O76" i="24"/>
  <c r="G76" i="24"/>
  <c r="O75" i="24"/>
  <c r="O74" i="24"/>
  <c r="G74" i="24"/>
  <c r="O73" i="24"/>
  <c r="O72" i="24"/>
  <c r="O71" i="24"/>
  <c r="O70" i="24"/>
  <c r="G70" i="24"/>
  <c r="G79" i="24" s="1"/>
  <c r="O69" i="24"/>
  <c r="O68" i="24"/>
  <c r="O67" i="24"/>
  <c r="N66" i="24"/>
  <c r="J66" i="24"/>
  <c r="H66" i="24"/>
  <c r="G66" i="24"/>
  <c r="D66" i="24"/>
  <c r="O65" i="24"/>
  <c r="F65" i="24"/>
  <c r="O64" i="24"/>
  <c r="O63" i="24"/>
  <c r="O62" i="24"/>
  <c r="O61" i="24"/>
  <c r="F61" i="24"/>
  <c r="O60" i="24"/>
  <c r="O59" i="24"/>
  <c r="N59" i="24"/>
  <c r="I58" i="24"/>
  <c r="I66" i="24" s="1"/>
  <c r="E58" i="24"/>
  <c r="E66" i="24" s="1"/>
  <c r="O57" i="24"/>
  <c r="G57" i="24"/>
  <c r="F57" i="24"/>
  <c r="F66" i="24" s="1"/>
  <c r="O56" i="24"/>
  <c r="O55" i="24"/>
  <c r="O54" i="24"/>
  <c r="N53" i="24"/>
  <c r="M53" i="24"/>
  <c r="J53" i="24"/>
  <c r="H53" i="24"/>
  <c r="E53" i="24"/>
  <c r="D53" i="24"/>
  <c r="O52" i="24"/>
  <c r="O51" i="24"/>
  <c r="O50" i="24"/>
  <c r="O49" i="24"/>
  <c r="O48" i="24"/>
  <c r="O47" i="24"/>
  <c r="O46" i="24"/>
  <c r="O45" i="24"/>
  <c r="N44" i="24"/>
  <c r="I44" i="24"/>
  <c r="I53" i="24" s="1"/>
  <c r="G44" i="24"/>
  <c r="G53" i="24" s="1"/>
  <c r="F44" i="24"/>
  <c r="O44" i="24" s="1"/>
  <c r="O43" i="24"/>
  <c r="O42" i="24"/>
  <c r="O41" i="24"/>
  <c r="O53" i="24" s="1"/>
  <c r="N40" i="24"/>
  <c r="J40" i="24"/>
  <c r="I40" i="24"/>
  <c r="H40" i="24"/>
  <c r="F40" i="24"/>
  <c r="E40" i="24"/>
  <c r="D40" i="24"/>
  <c r="O40" i="24" s="1"/>
  <c r="O39" i="24"/>
  <c r="O38" i="24"/>
  <c r="O37" i="24"/>
  <c r="O36" i="24"/>
  <c r="O35" i="24"/>
  <c r="O34" i="24"/>
  <c r="O33" i="24"/>
  <c r="O32" i="24"/>
  <c r="I31" i="24"/>
  <c r="G31" i="24"/>
  <c r="G40" i="24" s="1"/>
  <c r="O30" i="24"/>
  <c r="O29" i="24"/>
  <c r="O28" i="24"/>
  <c r="M27" i="24"/>
  <c r="J27" i="24"/>
  <c r="I27" i="24"/>
  <c r="H27" i="24"/>
  <c r="G27" i="24"/>
  <c r="F27" i="24"/>
  <c r="E27" i="24"/>
  <c r="D27" i="24"/>
  <c r="O26" i="24"/>
  <c r="N26" i="24"/>
  <c r="O25" i="24"/>
  <c r="O24" i="24"/>
  <c r="N24" i="24"/>
  <c r="O23" i="24"/>
  <c r="O22" i="24"/>
  <c r="O21" i="24"/>
  <c r="O20" i="24"/>
  <c r="N20" i="24"/>
  <c r="N27" i="24" s="1"/>
  <c r="O19" i="24"/>
  <c r="O18" i="24"/>
  <c r="I18" i="24"/>
  <c r="O17" i="24"/>
  <c r="O16" i="24"/>
  <c r="O27" i="24" s="1"/>
  <c r="O15" i="24"/>
  <c r="M14" i="24"/>
  <c r="J14" i="24"/>
  <c r="I14" i="24"/>
  <c r="H14" i="24"/>
  <c r="G14" i="24"/>
  <c r="F14" i="24"/>
  <c r="E14" i="24"/>
  <c r="D14" i="24"/>
  <c r="O13" i="24"/>
  <c r="N13" i="24"/>
  <c r="N14" i="24" s="1"/>
  <c r="O12" i="24"/>
  <c r="O11" i="24"/>
  <c r="O10" i="24"/>
  <c r="O9" i="24"/>
  <c r="O8" i="24"/>
  <c r="O7" i="24"/>
  <c r="O6" i="24"/>
  <c r="O5" i="24"/>
  <c r="O4" i="24"/>
  <c r="O3" i="24"/>
  <c r="O2" i="24"/>
  <c r="O14" i="24" s="1"/>
  <c r="O196" i="24" l="1"/>
  <c r="O92" i="24"/>
  <c r="O66" i="24"/>
  <c r="O79" i="24"/>
  <c r="O118" i="24"/>
  <c r="O183" i="24"/>
  <c r="O257" i="24"/>
  <c r="O80" i="24"/>
  <c r="O98" i="24"/>
  <c r="O105" i="24" s="1"/>
  <c r="O101" i="24"/>
  <c r="O104" i="24"/>
  <c r="O133" i="24"/>
  <c r="O144" i="24" s="1"/>
  <c r="O163" i="24"/>
  <c r="O170" i="24" s="1"/>
  <c r="D183" i="24"/>
  <c r="O189" i="24"/>
  <c r="O232" i="24"/>
  <c r="O233" i="24" s="1"/>
  <c r="O262" i="24"/>
  <c r="O165" i="24"/>
  <c r="O31" i="24"/>
  <c r="F53" i="24"/>
  <c r="O58" i="24"/>
  <c r="O122" i="24"/>
  <c r="O131" i="24" s="1"/>
  <c r="O152" i="24"/>
  <c r="O157" i="24" s="1"/>
  <c r="O185" i="24"/>
  <c r="O240" i="24"/>
  <c r="O242" i="24" s="1"/>
  <c r="O254" i="24"/>
  <c r="C18" i="18" l="1"/>
  <c r="C20" i="18"/>
  <c r="C25" i="18"/>
  <c r="C11" i="18"/>
  <c r="C12" i="18"/>
  <c r="C13" i="18"/>
  <c r="C14" i="18"/>
  <c r="C15" i="18"/>
  <c r="C16" i="18"/>
  <c r="C17" i="18"/>
  <c r="C10" i="18"/>
  <c r="G25" i="18" l="1"/>
  <c r="F25" i="18"/>
  <c r="E25" i="18"/>
  <c r="D25" i="18"/>
  <c r="B25" i="18"/>
  <c r="G24" i="18"/>
  <c r="F24" i="18"/>
  <c r="E24" i="18"/>
  <c r="D24" i="18"/>
  <c r="C24" i="18"/>
  <c r="B24" i="18"/>
  <c r="G23" i="18"/>
  <c r="F23" i="18"/>
  <c r="E23" i="18"/>
  <c r="D23" i="18"/>
  <c r="C23" i="18"/>
  <c r="G22" i="18"/>
  <c r="F22" i="18"/>
  <c r="E22" i="18"/>
  <c r="D22" i="18"/>
  <c r="C22" i="18"/>
  <c r="B22" i="18"/>
  <c r="G21" i="18"/>
  <c r="F21" i="18"/>
  <c r="E21" i="18"/>
  <c r="D21" i="18"/>
  <c r="C21" i="18"/>
  <c r="B21" i="18"/>
  <c r="G20" i="18"/>
  <c r="F20" i="18"/>
  <c r="E20" i="18"/>
  <c r="D20" i="18"/>
  <c r="B20" i="18"/>
  <c r="G19" i="18"/>
  <c r="F19" i="18"/>
  <c r="E19" i="18"/>
  <c r="D19" i="18"/>
  <c r="C19" i="18"/>
  <c r="B19" i="18"/>
  <c r="G18" i="18"/>
  <c r="F18" i="18"/>
  <c r="E18" i="18"/>
  <c r="D18" i="18"/>
  <c r="B18" i="18"/>
  <c r="G17" i="18"/>
  <c r="F17" i="18"/>
  <c r="E17" i="18"/>
  <c r="B17" i="18"/>
  <c r="G16" i="18"/>
  <c r="F16" i="18"/>
  <c r="E16" i="18"/>
  <c r="D16" i="18"/>
  <c r="B16" i="18"/>
  <c r="G15" i="18"/>
  <c r="F15" i="18"/>
  <c r="E15" i="18"/>
  <c r="D15" i="18"/>
  <c r="B15" i="18"/>
  <c r="G14" i="18"/>
  <c r="F14" i="18"/>
  <c r="E14" i="18"/>
  <c r="D14" i="18"/>
  <c r="B14" i="18"/>
  <c r="G13" i="18"/>
  <c r="F13" i="18"/>
  <c r="E13" i="18"/>
  <c r="B13" i="18"/>
  <c r="G12" i="18"/>
  <c r="F12" i="18"/>
  <c r="E12" i="18"/>
  <c r="D12" i="18"/>
  <c r="B12" i="18"/>
  <c r="G11" i="18"/>
  <c r="F11" i="18"/>
  <c r="E11" i="18"/>
  <c r="D11" i="18"/>
  <c r="B11" i="18"/>
  <c r="F10" i="18"/>
  <c r="E10" i="18"/>
  <c r="D10" i="18"/>
  <c r="B10" i="18" l="1"/>
  <c r="G10" i="18"/>
  <c r="G27" i="18" s="1"/>
  <c r="H13" i="18"/>
  <c r="D13" i="18"/>
  <c r="H17" i="18"/>
  <c r="D17" i="18"/>
  <c r="H23" i="18"/>
  <c r="B23" i="18"/>
  <c r="C27" i="18"/>
  <c r="H11" i="18"/>
  <c r="H14" i="18"/>
  <c r="H20" i="18"/>
  <c r="H21" i="18"/>
  <c r="D27" i="18"/>
  <c r="H19" i="18"/>
  <c r="H24" i="18"/>
  <c r="H15" i="18"/>
  <c r="H18" i="18"/>
  <c r="H25" i="18"/>
  <c r="E27" i="18"/>
  <c r="H12" i="18"/>
  <c r="H16" i="18"/>
  <c r="H22" i="18"/>
  <c r="F27" i="18"/>
  <c r="H10" i="18"/>
  <c r="B27" i="18" l="1"/>
  <c r="H27" i="18" s="1"/>
  <c r="N30" i="1" l="1"/>
  <c r="N29" i="1"/>
  <c r="N28" i="1"/>
  <c r="N25" i="1"/>
  <c r="N23" i="1"/>
  <c r="N12" i="1"/>
  <c r="N13" i="1"/>
  <c r="N11" i="1"/>
  <c r="D25" i="4" l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Lysaght</author>
  </authors>
  <commentList>
    <comment ref="A1" authorId="0" shapeId="0" xr:uid="{D1B7D9A3-0EC6-1F49-8ED4-CF0FA67F0610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Parent-child relationships</t>
        </r>
      </text>
    </comment>
    <comment ref="J1" authorId="0" shapeId="0" xr:uid="{61EF0127-D2FF-1844-BE65-19A38778E04A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https://ric.werecycle.eu/Wiki/WEEEE</t>
        </r>
      </text>
    </comment>
    <comment ref="V3" authorId="0" shapeId="0" xr:uid="{DD83F77B-3724-4F49-8A18-B42B382C1479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(Industry feedback, more like 8-12 years with maintenance including replacement of small pistons every 3-4 years)</t>
        </r>
      </text>
    </comment>
    <comment ref="S28" authorId="0" shapeId="0" xr:uid="{270A6446-997E-944D-B01C-E85277013125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Luminaires: 5, 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Lysaght</author>
  </authors>
  <commentList>
    <comment ref="J4" authorId="0" shapeId="0" xr:uid="{A1211E4D-12E0-2D4F-9573-E2AAC00F2283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a shape parameter of 4, this value will sit somewhere between 15-16 to satisfy a median value of 13.5-14.2, which would be the same as the mean given an approximately normal distribution associated with a shape of 4.</t>
        </r>
      </text>
    </comment>
    <comment ref="A7" authorId="0" shapeId="0" xr:uid="{817AF707-F867-F34B-BC5A-D130D45CA0D7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hazard function (h(y) is the risk or probability that an event occurs in a period of time</t>
        </r>
        <r>
          <rPr>
            <sz val="10"/>
            <color rgb="FF000000"/>
            <rFont val="Tahoma"/>
            <family val="2"/>
          </rPr>
          <t xml:space="preserve">. </t>
        </r>
        <r>
          <rPr>
            <sz val="10"/>
            <color rgb="FF000000"/>
            <rFont val="Calibri"/>
            <family val="2"/>
          </rPr>
          <t xml:space="preserve">Weibull distribution ('a continuous probability distribution that, when used for stock and flow models, can be described as modelling the population given a variable and time-dependent failure rate.') for electronic products (ProSUM, 2017). The two-component Weibull distribution function is defined by a time-varying shape parameter α (t) and a scale parameter β(t) (van Schaik and Reuter, 2004; Polak and Drapalova, 2012).
</t>
        </r>
      </text>
    </comment>
    <comment ref="A8" authorId="0" shapeId="0" xr:uid="{3572488D-08CF-8243-94F1-56E81A373BF4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cumulative distribution function F(y) (the probability that an event occurs at or before time y)
</t>
        </r>
      </text>
    </comment>
    <comment ref="A9" authorId="0" shapeId="0" xr:uid="{CB9E7E0F-DD34-FE43-82CE-0CB5F6133B36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survival function S(y), the probability that the event occurs after time (y).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Lysaght</author>
  </authors>
  <commentList>
    <comment ref="A6" authorId="0" shapeId="0" xr:uid="{6EE0213A-77E1-1742-B09F-D32BB0BB87F0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(based on additions solved to ensure straight-line growth)</t>
        </r>
      </text>
    </comment>
    <comment ref="B10" authorId="0" shapeId="0" xr:uid="{14A7B1CE-0DBA-6043-81FA-B10604BEDB9E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https://www.nhm.ac.uk/press-office/press-releases/leading-scientists-set-out-resource-challenge-of-meeting-net-zer.html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https://www.esru.strath.ac.uk/EandE/Web_sites/17-18/paradigmev/rare-earth-elements.html</t>
        </r>
      </text>
    </comment>
    <comment ref="B11" authorId="0" shapeId="0" xr:uid="{6B2D7371-2DC8-E44D-A932-8AAB6D4A01C5}">
      <text>
        <r>
          <rPr>
            <b/>
            <sz val="10"/>
            <color rgb="FF000000"/>
            <rFont val="Tahoma"/>
            <family val="2"/>
          </rPr>
          <t>Oliver Lysaght: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 best to solve for this?</t>
        </r>
      </text>
    </comment>
  </commentList>
</comments>
</file>

<file path=xl/sharedStrings.xml><?xml version="1.0" encoding="utf-8"?>
<sst xmlns="http://schemas.openxmlformats.org/spreadsheetml/2006/main" count="28068" uniqueCount="6994">
  <si>
    <t>Extension_potential_route</t>
  </si>
  <si>
    <t>Extension_potential_lower_yr</t>
  </si>
  <si>
    <t>Extension_potential_upper_yr</t>
  </si>
  <si>
    <t>Mass_lower_kg</t>
  </si>
  <si>
    <t>Mass_upper_kg</t>
  </si>
  <si>
    <t>Source</t>
  </si>
  <si>
    <t>Source URL</t>
  </si>
  <si>
    <t>Year of estimate</t>
  </si>
  <si>
    <t>Electronics</t>
  </si>
  <si>
    <t>Low pressure air compressor</t>
  </si>
  <si>
    <t>ICF (2021)</t>
  </si>
  <si>
    <t>https://etl.beis.gov.uk/shared-files/3316/3713/8281/UK_ErP_Policy_Study_final_v4-stc_2_11_21.pdf</t>
  </si>
  <si>
    <t>Oil free air compressor</t>
  </si>
  <si>
    <t>Standard air compressor</t>
  </si>
  <si>
    <t>Refrigeration compressors</t>
  </si>
  <si>
    <t>TV</t>
  </si>
  <si>
    <t>Electronic display</t>
  </si>
  <si>
    <t>Induction hob</t>
  </si>
  <si>
    <t>Solid plate/cast iron hob</t>
  </si>
  <si>
    <t>Gas hob</t>
  </si>
  <si>
    <t>Rechargeable batteries</t>
  </si>
  <si>
    <t>NiMH</t>
  </si>
  <si>
    <t>Li-ion, laptops</t>
  </si>
  <si>
    <t>Li-ion, portable audio, power tools</t>
  </si>
  <si>
    <t>External power supplies</t>
  </si>
  <si>
    <t>small</t>
  </si>
  <si>
    <t>large</t>
  </si>
  <si>
    <t>Building automation and control systems</t>
  </si>
  <si>
    <t>domestic</t>
  </si>
  <si>
    <t>non-domestic</t>
  </si>
  <si>
    <t>Electric/gas patio heater</t>
  </si>
  <si>
    <t>Space heater</t>
  </si>
  <si>
    <t>gas boiler</t>
  </si>
  <si>
    <t>heat pump</t>
  </si>
  <si>
    <t>Electric instantaneous water heater</t>
  </si>
  <si>
    <t>Split system air conditioner</t>
  </si>
  <si>
    <t>Heat emitter</t>
  </si>
  <si>
    <t>ICT Server</t>
  </si>
  <si>
    <t>Smart phones</t>
  </si>
  <si>
    <t>Computer</t>
  </si>
  <si>
    <t>Laptop</t>
  </si>
  <si>
    <t>LED Lamps &amp; luminaires</t>
  </si>
  <si>
    <t>Inkjet &amp; toner cartridges</t>
  </si>
  <si>
    <t>Taps &amp; showerheads</t>
  </si>
  <si>
    <t>Water pump</t>
  </si>
  <si>
    <t>Commercial refrigerating appliances</t>
  </si>
  <si>
    <t>refridgerated display cabinets (RDC)</t>
  </si>
  <si>
    <t>Beverage coolers</t>
  </si>
  <si>
    <t>Ice cream freezers</t>
  </si>
  <si>
    <t>RDC covers</t>
  </si>
  <si>
    <t>Refridgerated containers</t>
  </si>
  <si>
    <t>Vacuum cleaner</t>
  </si>
  <si>
    <t>Professional dishwasher</t>
  </si>
  <si>
    <t>undercounter</t>
  </si>
  <si>
    <t>hood/door type</t>
  </si>
  <si>
    <t>Aircon/dehumidifier</t>
  </si>
  <si>
    <t>Open_repair</t>
  </si>
  <si>
    <t>https://github.com/openrepair/data</t>
  </si>
  <si>
    <t>2012-2021</t>
  </si>
  <si>
    <t>Battery/charger/adapter</t>
  </si>
  <si>
    <t>Coffee maker</t>
  </si>
  <si>
    <t>Decorative or safety lights</t>
  </si>
  <si>
    <t>Desktop computer</t>
  </si>
  <si>
    <t>Digital compact camera</t>
  </si>
  <si>
    <t>DSLR/video camera</t>
  </si>
  <si>
    <t>Fan</t>
  </si>
  <si>
    <t>Flat screen</t>
  </si>
  <si>
    <t>Food processor</t>
  </si>
  <si>
    <t>Games console</t>
  </si>
  <si>
    <t>Hair &amp; beauty item</t>
  </si>
  <si>
    <t>Hair dryer</t>
  </si>
  <si>
    <t>Handheld entertainment device</t>
  </si>
  <si>
    <t>Headphones</t>
  </si>
  <si>
    <t>Hi-Fi integrated</t>
  </si>
  <si>
    <t>Hi-Fi separates</t>
  </si>
  <si>
    <t>Iron</t>
  </si>
  <si>
    <t>Kettle</t>
  </si>
  <si>
    <t>Lamp</t>
  </si>
  <si>
    <t>Large home electrical</t>
  </si>
  <si>
    <t>Misc</t>
  </si>
  <si>
    <t>Mobile</t>
  </si>
  <si>
    <t>Musical instrument</t>
  </si>
  <si>
    <t>Paper shredder</t>
  </si>
  <si>
    <t>PC accessory</t>
  </si>
  <si>
    <t>Portable radio</t>
  </si>
  <si>
    <t>Power tool</t>
  </si>
  <si>
    <t>Printer/scanner</t>
  </si>
  <si>
    <t>Projector</t>
  </si>
  <si>
    <t>Sewing machine</t>
  </si>
  <si>
    <t>Small home electrical</t>
  </si>
  <si>
    <t>Small kitchen item</t>
  </si>
  <si>
    <t>Tablet</t>
  </si>
  <si>
    <t>Toaster</t>
  </si>
  <si>
    <t>Toy</t>
  </si>
  <si>
    <t>TV and gaming-related accessories</t>
  </si>
  <si>
    <t>Vacuum</t>
  </si>
  <si>
    <t>Watch/clock</t>
  </si>
  <si>
    <t>Vehicles</t>
  </si>
  <si>
    <t>Inland marine vessels and yachts</t>
  </si>
  <si>
    <t>Oakdene Hollins (2022)</t>
  </si>
  <si>
    <t>Textiles</t>
  </si>
  <si>
    <t>Blouse</t>
  </si>
  <si>
    <t>Wrap</t>
  </si>
  <si>
    <t>Bra/Corset</t>
  </si>
  <si>
    <t>Coat</t>
  </si>
  <si>
    <t>Dress</t>
  </si>
  <si>
    <t>Fleece/body warmer</t>
  </si>
  <si>
    <t>Jacket/blazer</t>
  </si>
  <si>
    <t>Jeans</t>
  </si>
  <si>
    <t>Leggings</t>
  </si>
  <si>
    <t>Knickers/underpants</t>
  </si>
  <si>
    <t>Nightwear</t>
  </si>
  <si>
    <t>Outdoor wear</t>
  </si>
  <si>
    <t>Peticoat/camisole/slip</t>
  </si>
  <si>
    <t>Shirt</t>
  </si>
  <si>
    <t>Shorts/cropped trousers</t>
  </si>
  <si>
    <t>Skirt</t>
  </si>
  <si>
    <t>Socks/tights/stockings</t>
  </si>
  <si>
    <t>Sportswear</t>
  </si>
  <si>
    <t>Sweatshirt/hoodie</t>
  </si>
  <si>
    <t>Swimwear</t>
  </si>
  <si>
    <t>Tie</t>
  </si>
  <si>
    <t>Top</t>
  </si>
  <si>
    <t>Trousers/suit trousers</t>
  </si>
  <si>
    <t>T-shirt/polo shirt/vest</t>
  </si>
  <si>
    <t>Suits</t>
  </si>
  <si>
    <t>Laitala and Klepp 2020</t>
  </si>
  <si>
    <t>https://www.mdpi.com/2071-1050/12/21/9151</t>
  </si>
  <si>
    <t>Varies</t>
  </si>
  <si>
    <t>Dresses</t>
  </si>
  <si>
    <t>Laitala and Klepp 2021</t>
  </si>
  <si>
    <t>Coats</t>
  </si>
  <si>
    <t>Laitala and Klepp 2022</t>
  </si>
  <si>
    <t>Skirts</t>
  </si>
  <si>
    <t>Laitala and Klepp 2023</t>
  </si>
  <si>
    <t>Laitala and Klepp 2024</t>
  </si>
  <si>
    <t>Laitala and Klepp 2025</t>
  </si>
  <si>
    <t>Blouse/shirts</t>
  </si>
  <si>
    <t>Laitala and Klepp 2026</t>
  </si>
  <si>
    <t>Trousers/pants</t>
  </si>
  <si>
    <t>Laitala and Klepp 2027</t>
  </si>
  <si>
    <t>T-shirts</t>
  </si>
  <si>
    <t>Laitala and Klepp 2028</t>
  </si>
  <si>
    <t>Bras</t>
  </si>
  <si>
    <t>Laitala and Klepp 2029</t>
  </si>
  <si>
    <t>Laitala and Klepp 2030</t>
  </si>
  <si>
    <t>Underpants</t>
  </si>
  <si>
    <t>Laitala and Klepp 2031</t>
  </si>
  <si>
    <t>Socks</t>
  </si>
  <si>
    <t>Laitala and Klepp 2032</t>
  </si>
  <si>
    <t>Jumper/knitwear</t>
  </si>
  <si>
    <t>14.14.25</t>
  </si>
  <si>
    <t>14.14.24</t>
  </si>
  <si>
    <t>https://wrap.org.uk/resources/report/measuring-active-life-clothing#download-file</t>
  </si>
  <si>
    <t>MRI Scanners</t>
  </si>
  <si>
    <t>Philips study</t>
  </si>
  <si>
    <t>T-shirt</t>
  </si>
  <si>
    <t>Cotton</t>
  </si>
  <si>
    <t>Carpet</t>
  </si>
  <si>
    <t>Sofa</t>
  </si>
  <si>
    <t>Furniture</t>
  </si>
  <si>
    <t>Printer</t>
  </si>
  <si>
    <t xml:space="preserve">Laptop </t>
  </si>
  <si>
    <t>Washing machine</t>
  </si>
  <si>
    <t>ERM</t>
  </si>
  <si>
    <t>http://randd.defra.gov.uk/Default.aspx?Menu=Menu&amp;Module=More&amp;Location=None&amp;ProjectID=17047&amp;FromSearch=Y&amp;Publisher=1&amp;SearchText=lifetimes&amp;SortString=ProjectCode&amp;SortOrder=Asc&amp;Paging=10#Description</t>
  </si>
  <si>
    <t>Jumpe/knitwear</t>
  </si>
  <si>
    <t>Shrt</t>
  </si>
  <si>
    <t>Wrap study</t>
  </si>
  <si>
    <t>Lifespan</t>
  </si>
  <si>
    <t>Mass</t>
  </si>
  <si>
    <t>Product</t>
  </si>
  <si>
    <t>Aircraft</t>
  </si>
  <si>
    <t>Lee, J.J., S.P. Lukachko, I.A. Waitz, and A. Schafer, 2001. Historical and Future Trends in
Aircraft Performance, Cost and Emissions. Annual Review of Energy and the Environment
26:167-200.</t>
  </si>
  <si>
    <t>Stock</t>
  </si>
  <si>
    <t>Year</t>
  </si>
  <si>
    <t>Shape</t>
  </si>
  <si>
    <t>Scale</t>
  </si>
  <si>
    <t>Buildings</t>
  </si>
  <si>
    <t>Cultivated biological resources</t>
  </si>
  <si>
    <t>Dwellings</t>
  </si>
  <si>
    <t>Entertainment, literary or artistic originals</t>
  </si>
  <si>
    <t>ICT Hardware</t>
  </si>
  <si>
    <t>Mineral exploration and evaluation</t>
  </si>
  <si>
    <t>Other machinery and equipmnt</t>
  </si>
  <si>
    <t>Computer software</t>
  </si>
  <si>
    <t>Telecommunications equipment</t>
  </si>
  <si>
    <t>Transport equipment</t>
  </si>
  <si>
    <t>Weapons</t>
  </si>
  <si>
    <t>ONS</t>
  </si>
  <si>
    <t>https://www.niesr.ac.uk/wp-content/uploads/2021/10/DP474-4.pdf</t>
  </si>
  <si>
    <t>Product type</t>
  </si>
  <si>
    <t>Raw material</t>
  </si>
  <si>
    <t>Semi-manufactured products</t>
  </si>
  <si>
    <t>Final good</t>
  </si>
  <si>
    <t>Scrap/waste</t>
  </si>
  <si>
    <t>Electric vehicle</t>
  </si>
  <si>
    <t>Infrastructure</t>
  </si>
  <si>
    <t>Wind turbine</t>
  </si>
  <si>
    <t>26.30.22.00</t>
  </si>
  <si>
    <t>Value £000's</t>
  </si>
  <si>
    <t>Volume (Number of items)</t>
  </si>
  <si>
    <t>26.30.22</t>
  </si>
  <si>
    <t>26.30</t>
  </si>
  <si>
    <t>26.20</t>
  </si>
  <si>
    <t>26.30.1</t>
  </si>
  <si>
    <t>26.20.11</t>
  </si>
  <si>
    <t>26.20.11.00</t>
  </si>
  <si>
    <t>product_category(1)</t>
  </si>
  <si>
    <t>product_category(3)</t>
  </si>
  <si>
    <t>Smart phone</t>
  </si>
  <si>
    <t>Indicator</t>
  </si>
  <si>
    <t>Material</t>
  </si>
  <si>
    <t>Percentage</t>
  </si>
  <si>
    <t>Mass_average_kg</t>
  </si>
  <si>
    <t>26.20.13.00</t>
  </si>
  <si>
    <t>851712</t>
  </si>
  <si>
    <t>Domestic</t>
  </si>
  <si>
    <t>Imports</t>
  </si>
  <si>
    <t>847130</t>
  </si>
  <si>
    <t>Aluminium</t>
  </si>
  <si>
    <t>Copper</t>
  </si>
  <si>
    <t>Plastics</t>
  </si>
  <si>
    <t>Magnesium</t>
  </si>
  <si>
    <t>Cobalt</t>
  </si>
  <si>
    <t>Tin</t>
  </si>
  <si>
    <t>Tungsten</t>
  </si>
  <si>
    <t>Silver</t>
  </si>
  <si>
    <t>Neodymium</t>
  </si>
  <si>
    <t>Gold</t>
  </si>
  <si>
    <t>Tantalum</t>
  </si>
  <si>
    <t>Palladium</t>
  </si>
  <si>
    <t>Praseodymium</t>
  </si>
  <si>
    <t>Indium</t>
  </si>
  <si>
    <t>Yttrium</t>
  </si>
  <si>
    <t>Gallium</t>
  </si>
  <si>
    <t>Gadolinium</t>
  </si>
  <si>
    <t>Europium</t>
  </si>
  <si>
    <t>Cerium</t>
  </si>
  <si>
    <t>LDPE</t>
  </si>
  <si>
    <t>ABS</t>
  </si>
  <si>
    <t>PA6</t>
  </si>
  <si>
    <t>PC</t>
  </si>
  <si>
    <t>Epoxy</t>
  </si>
  <si>
    <t>PMMA</t>
  </si>
  <si>
    <t>PP</t>
  </si>
  <si>
    <t>PS</t>
  </si>
  <si>
    <t>EPS</t>
  </si>
  <si>
    <t>PVC</t>
  </si>
  <si>
    <t>Iron (steel)</t>
  </si>
  <si>
    <t>Mass (g)</t>
  </si>
  <si>
    <t>Others (ceramics, semiconductors)</t>
  </si>
  <si>
    <t>Steel sheet (galvanized)</t>
  </si>
  <si>
    <t>Aluminium sheet</t>
  </si>
  <si>
    <t>LCD screen m2</t>
  </si>
  <si>
    <t>Copper wire</t>
  </si>
  <si>
    <t>Copper tube</t>
  </si>
  <si>
    <t>Powder coating</t>
  </si>
  <si>
    <t>Big caps &amp; coils</t>
  </si>
  <si>
    <t>Slots/ext. Ports</t>
  </si>
  <si>
    <t>Integrated circuits 5% Silicon, Gold</t>
  </si>
  <si>
    <t>Integrated circuits 1% silicon</t>
  </si>
  <si>
    <t>SMD &amp; LEDs avg</t>
  </si>
  <si>
    <t>PWB ½ lay 3.75 kg/m2</t>
  </si>
  <si>
    <t>PWB 6 lay 4.5 kg/m2</t>
  </si>
  <si>
    <t>Solder Alloy (SnAg4Cu0.5)</t>
  </si>
  <si>
    <t>Glass for lamps</t>
  </si>
  <si>
    <t>Glass for LCD</t>
  </si>
  <si>
    <t>Product_type</t>
  </si>
  <si>
    <t>28.13.14</t>
  </si>
  <si>
    <t>0108</t>
  </si>
  <si>
    <t>1</t>
  </si>
  <si>
    <t>0111</t>
  </si>
  <si>
    <t>0112</t>
  </si>
  <si>
    <t>0113</t>
  </si>
  <si>
    <t>0303</t>
  </si>
  <si>
    <t>2</t>
  </si>
  <si>
    <t>0309</t>
  </si>
  <si>
    <t>0408</t>
  </si>
  <si>
    <t>0505</t>
  </si>
  <si>
    <t>3</t>
  </si>
  <si>
    <t>0102</t>
  </si>
  <si>
    <t>4</t>
  </si>
  <si>
    <t>0104</t>
  </si>
  <si>
    <t>0106</t>
  </si>
  <si>
    <t>0307</t>
  </si>
  <si>
    <t>0802</t>
  </si>
  <si>
    <t>0201</t>
  </si>
  <si>
    <t>5</t>
  </si>
  <si>
    <t>0202</t>
  </si>
  <si>
    <t>0203</t>
  </si>
  <si>
    <t>0204</t>
  </si>
  <si>
    <t>0205</t>
  </si>
  <si>
    <t>0401</t>
  </si>
  <si>
    <t>0403</t>
  </si>
  <si>
    <t>0406</t>
  </si>
  <si>
    <t>0501</t>
  </si>
  <si>
    <t>0702</t>
  </si>
  <si>
    <t>6</t>
  </si>
  <si>
    <t>0302</t>
  </si>
  <si>
    <t>0304</t>
  </si>
  <si>
    <t>0306</t>
  </si>
  <si>
    <t>Total uses</t>
  </si>
  <si>
    <t>Identifier_NACE</t>
  </si>
  <si>
    <t>Identifier_SIC09</t>
  </si>
  <si>
    <t>Identifier_CPA</t>
  </si>
  <si>
    <t>Identifier_HS6/CN6</t>
  </si>
  <si>
    <t>Identifier_UNU</t>
  </si>
  <si>
    <t>Identifier_WEEE_Cat</t>
  </si>
  <si>
    <t>Lifespan_EoL_lower_yr</t>
  </si>
  <si>
    <t>Lifespan_EoL_upper_yr</t>
  </si>
  <si>
    <t>Lifespan_EoL_average_yr</t>
  </si>
  <si>
    <t>Lifespan_Weibull_shape</t>
  </si>
  <si>
    <t>Lifespan_Weibull_scale</t>
  </si>
  <si>
    <t>Resale</t>
  </si>
  <si>
    <t>Expenditures on maintenance</t>
  </si>
  <si>
    <t>English carbon metric table of unnormalised values</t>
  </si>
  <si>
    <t>Closed loop recycling</t>
  </si>
  <si>
    <t>Open Loop recycling</t>
  </si>
  <si>
    <t>Anaerobic digestion</t>
  </si>
  <si>
    <t>Composting</t>
  </si>
  <si>
    <t>Energy from Waste</t>
  </si>
  <si>
    <t>Landfill</t>
  </si>
  <si>
    <t>Food</t>
  </si>
  <si>
    <t>Garden</t>
  </si>
  <si>
    <t>Food and garden</t>
  </si>
  <si>
    <t>Paper</t>
  </si>
  <si>
    <t>Cardboard</t>
  </si>
  <si>
    <t>Paper and board</t>
  </si>
  <si>
    <t>Steel</t>
  </si>
  <si>
    <t>Mixed (cans)</t>
  </si>
  <si>
    <t>Glass</t>
  </si>
  <si>
    <t>PET</t>
  </si>
  <si>
    <t>HDPE</t>
  </si>
  <si>
    <t>Dense plastics</t>
  </si>
  <si>
    <t>Film</t>
  </si>
  <si>
    <t>Wood</t>
  </si>
  <si>
    <t>Other organics (uses food / garden average)</t>
  </si>
  <si>
    <t>Mixed fibres (uses paper and board)</t>
  </si>
  <si>
    <t>Mixed cans (only use if steel / alu not known)</t>
  </si>
  <si>
    <t>Open loop recycling</t>
  </si>
  <si>
    <t>Anaerobic digestion (tonnes)</t>
  </si>
  <si>
    <t>Composting (tonnes)</t>
  </si>
  <si>
    <t>Energy from Waste (tonnes)</t>
  </si>
  <si>
    <t>Landfill (tonnes)</t>
  </si>
  <si>
    <t>Material total emission</t>
  </si>
  <si>
    <t>Disposal route total emission</t>
  </si>
  <si>
    <t>Expenditures on waste treatment</t>
  </si>
  <si>
    <t>Emissions - downstream</t>
  </si>
  <si>
    <t>Expenditures on devices - inflow</t>
  </si>
  <si>
    <t>Emission - upstream (Leeds)</t>
  </si>
  <si>
    <t>Emissions - in use (energy use x carbon coefficient)</t>
  </si>
  <si>
    <t>Uses (stock x uses p.a)</t>
  </si>
  <si>
    <t>Identifier_PRODCOM</t>
  </si>
  <si>
    <t>Expenditures on energy in use - energy use x cost per unit of energy</t>
  </si>
  <si>
    <t>Lifespan_EoL_SD</t>
  </si>
  <si>
    <t>Lifespan_EoL_median_yr</t>
  </si>
  <si>
    <t>product_category(2)</t>
  </si>
  <si>
    <t>Lifespan_owned_until_fixed_average_yr</t>
  </si>
  <si>
    <t>Lifespan_owned_until_fixed_median_yr</t>
  </si>
  <si>
    <t>UNU-Key</t>
  </si>
  <si>
    <t>group</t>
  </si>
  <si>
    <t>scale</t>
  </si>
  <si>
    <t>shape</t>
  </si>
  <si>
    <t>heating</t>
  </si>
  <si>
    <t>(household)</t>
  </si>
  <si>
    <t>[31]</t>
  </si>
  <si>
    <t>Dishwashers</t>
  </si>
  <si>
    <t>[31,</t>
  </si>
  <si>
    <t>32]</t>
  </si>
  <si>
    <t>Washing</t>
  </si>
  <si>
    <t>machines</t>
  </si>
  <si>
    <t>Dryers</t>
  </si>
  <si>
    <t>[11,</t>
  </si>
  <si>
    <t>31]</t>
  </si>
  <si>
    <t>and</t>
  </si>
  <si>
    <t>ventilation</t>
  </si>
  <si>
    <t>Fridges</t>
  </si>
  <si>
    <t>Freezers</t>
  </si>
  <si>
    <t>33]</t>
  </si>
  <si>
    <t>Air</t>
  </si>
  <si>
    <t>conditioners</t>
  </si>
  <si>
    <t>Other</t>
  </si>
  <si>
    <t>cooling</t>
  </si>
  <si>
    <t>Cooling</t>
  </si>
  <si>
    <t>(professional)</t>
  </si>
  <si>
    <t>Microwaves</t>
  </si>
  <si>
    <t>0201b</t>
  </si>
  <si>
    <t>Fans</t>
  </si>
  <si>
    <t>cleaners</t>
  </si>
  <si>
    <t>Personal</t>
  </si>
  <si>
    <t>care</t>
  </si>
  <si>
    <t>0205b</t>
  </si>
  <si>
    <t>Shavers</t>
  </si>
  <si>
    <t>0301b</t>
  </si>
  <si>
    <t>HDDs</t>
  </si>
  <si>
    <t>Desktop</t>
  </si>
  <si>
    <t>PCs</t>
  </si>
  <si>
    <t>0303a</t>
  </si>
  <si>
    <t>Laptops</t>
  </si>
  <si>
    <t>0303b</t>
  </si>
  <si>
    <t>Tablets</t>
  </si>
  <si>
    <t>Printers</t>
  </si>
  <si>
    <t>Telecom</t>
  </si>
  <si>
    <t>0306a</t>
  </si>
  <si>
    <t>phones</t>
  </si>
  <si>
    <t>0306b</t>
  </si>
  <si>
    <t>Smartphones</t>
  </si>
  <si>
    <t>Professional</t>
  </si>
  <si>
    <t>IT</t>
  </si>
  <si>
    <t>Flat</t>
  </si>
  <si>
    <t>screen</t>
  </si>
  <si>
    <t>0401b</t>
  </si>
  <si>
    <t>Headphones,</t>
  </si>
  <si>
    <t>earphones</t>
  </si>
  <si>
    <t>Music</t>
  </si>
  <si>
    <t>instruments,</t>
  </si>
  <si>
    <t>radio,</t>
  </si>
  <si>
    <t>HiFi</t>
  </si>
  <si>
    <t>0404b</t>
  </si>
  <si>
    <t>Video</t>
  </si>
  <si>
    <t>players</t>
  </si>
  <si>
    <t>Speakers</t>
  </si>
  <si>
    <t>34]</t>
  </si>
  <si>
    <t>Cameras</t>
  </si>
  <si>
    <t>TVs</t>
  </si>
  <si>
    <t>Game</t>
  </si>
  <si>
    <t>consoles</t>
  </si>
  <si>
    <t>0802b</t>
  </si>
  <si>
    <t>MRIs</t>
  </si>
  <si>
    <t>35]</t>
  </si>
  <si>
    <t>Cooled</t>
  </si>
  <si>
    <t>vending</t>
  </si>
  <si>
    <t>Cars</t>
  </si>
  <si>
    <t>[10,</t>
  </si>
  <si>
    <t>36]</t>
  </si>
  <si>
    <t>1102a</t>
  </si>
  <si>
    <t>BEVs</t>
  </si>
  <si>
    <t>1102b</t>
  </si>
  <si>
    <t>PHEVs</t>
  </si>
  <si>
    <t>HEVs</t>
  </si>
  <si>
    <t>Snowmobiles,</t>
  </si>
  <si>
    <t>golf</t>
  </si>
  <si>
    <t>cars,</t>
  </si>
  <si>
    <t>etc.</t>
  </si>
  <si>
    <t>Trucks</t>
  </si>
  <si>
    <t>Buses</t>
  </si>
  <si>
    <t>Motorhomes</t>
  </si>
  <si>
    <t>[32]</t>
  </si>
  <si>
    <t>Electric</t>
  </si>
  <si>
    <t>bikes</t>
  </si>
  <si>
    <t>Industrial</t>
  </si>
  <si>
    <t>&amp;</t>
  </si>
  <si>
    <t>motors</t>
  </si>
  <si>
    <t>[37]</t>
  </si>
  <si>
    <t>pumps</t>
  </si>
  <si>
    <t>[38]</t>
  </si>
  <si>
    <t>Lifting</t>
  </si>
  <si>
    <t>conveying</t>
  </si>
  <si>
    <t>Shaping</t>
  </si>
  <si>
    <t>1205a</t>
  </si>
  <si>
    <t>Wind</t>
  </si>
  <si>
    <t>turbines,</t>
  </si>
  <si>
    <t>onshore</t>
  </si>
  <si>
    <t>12,</t>
  </si>
  <si>
    <t>38]</t>
  </si>
  <si>
    <t>1205b</t>
  </si>
  <si>
    <t>o shore</t>
  </si>
  <si>
    <t>robots</t>
  </si>
  <si>
    <t>FCC</t>
  </si>
  <si>
    <t>catalyst</t>
  </si>
  <si>
    <t>[39]</t>
  </si>
  <si>
    <t>Central heating</t>
  </si>
  <si>
    <t>Heating and ventilation</t>
  </si>
  <si>
    <t>Flat screen monitors</t>
  </si>
  <si>
    <t>Small consumer electronics</t>
  </si>
  <si>
    <t xml:space="preserve">Component </t>
  </si>
  <si>
    <t>Aluminum</t>
  </si>
  <si>
    <t xml:space="preserve">Copper </t>
  </si>
  <si>
    <t xml:space="preserve">Steel </t>
  </si>
  <si>
    <t xml:space="preserve">Plastic </t>
  </si>
  <si>
    <t>Li-ion battery</t>
  </si>
  <si>
    <t xml:space="preserve">PCB </t>
  </si>
  <si>
    <t>Flat panel glass</t>
  </si>
  <si>
    <t xml:space="preserve">CRT glass </t>
  </si>
  <si>
    <t>Other glass</t>
  </si>
  <si>
    <t xml:space="preserve">Other metals </t>
  </si>
  <si>
    <t>Others</t>
  </si>
  <si>
    <t>Total mass (g)</t>
  </si>
  <si>
    <t>Dell Latitude CPi R -series PPX (1999)</t>
  </si>
  <si>
    <t xml:space="preserve">Battery </t>
  </si>
  <si>
    <t xml:space="preserve">Chasis bottom </t>
  </si>
  <si>
    <t xml:space="preserve">Chasis top </t>
  </si>
  <si>
    <t xml:space="preserve">Display </t>
  </si>
  <si>
    <t xml:space="preserve">Fan </t>
  </si>
  <si>
    <t>Hard drive</t>
  </si>
  <si>
    <t xml:space="preserve">Heat sink </t>
  </si>
  <si>
    <t>Keyboard</t>
  </si>
  <si>
    <t xml:space="preserve">Motherboard </t>
  </si>
  <si>
    <t xml:space="preserve">Optical drive </t>
  </si>
  <si>
    <t>Other components*</t>
  </si>
  <si>
    <t>Dell CPX H5005T PPX (2000)</t>
  </si>
  <si>
    <t>Dell Inspiron 14.1" 4100 (2001)</t>
  </si>
  <si>
    <t>Display*</t>
  </si>
  <si>
    <t>Dell Latitude 14.1" C600 (2001)</t>
  </si>
  <si>
    <t>Dell Latitude 14.1" C610 (2002)</t>
  </si>
  <si>
    <t>Dell Inspiron 14.1" 5100 (2003)</t>
  </si>
  <si>
    <t>Display</t>
  </si>
  <si>
    <t>Dell latitude 14.1" D600 (2003)</t>
  </si>
  <si>
    <t>Dell Latitude 14.1" D610 (2005)</t>
  </si>
  <si>
    <t>Dell Latitude 14.1" D620 (2006)</t>
  </si>
  <si>
    <t>Dell latitude 14.1" D630 (2007)</t>
  </si>
  <si>
    <t>Dell Inspiron 15.4"1525 (2008)</t>
  </si>
  <si>
    <t>Chasis bottom /Back cover</t>
  </si>
  <si>
    <t>HP Elitebook 12.1" 2530p (2008)</t>
  </si>
  <si>
    <t>HP elitebook 14.1" 6930p (2008)</t>
  </si>
  <si>
    <t>HP Elitebook 17" 8730w (2008)</t>
  </si>
  <si>
    <t>Dell Latitude 14.1" E6410 (2010)</t>
  </si>
  <si>
    <t xml:space="preserve"> </t>
  </si>
  <si>
    <t>Apple Macbook pro 15.4" A1286 (2011)</t>
  </si>
  <si>
    <t>Smartphone</t>
  </si>
  <si>
    <t>Palm Treo 650 (2004)*</t>
  </si>
  <si>
    <t>Main body</t>
  </si>
  <si>
    <t>LG VX5300 (2006)</t>
  </si>
  <si>
    <t>iPhone 1st generation A1203 (2007)</t>
  </si>
  <si>
    <t>Motorola ROKR (RIZR) Z6 (2007)</t>
  </si>
  <si>
    <t>iPhone 3G A1241 (2008)</t>
  </si>
  <si>
    <t>Blackberry Curve 8900 (2008)</t>
  </si>
  <si>
    <t>Motorola Droid MB810 (2010)</t>
  </si>
  <si>
    <t>Samsung Epic 4G SPHD700 (2010)</t>
  </si>
  <si>
    <t xml:space="preserve"> ZTE Z992 (2013)</t>
  </si>
  <si>
    <t>Samsung Duos GTI9082 (2013)</t>
  </si>
  <si>
    <t>Motorola Moto_E XT1527 (2015)</t>
  </si>
  <si>
    <t>Samsung Galaxy S6 SMG920V(2015)</t>
  </si>
  <si>
    <t>Samsung Galaxy Tab GT-P7510 (2011)</t>
  </si>
  <si>
    <t xml:space="preserve">Casing </t>
  </si>
  <si>
    <t xml:space="preserve">Interior parts </t>
  </si>
  <si>
    <t>Motherboard</t>
  </si>
  <si>
    <t>Samsung Galaxy Tab 4 SM-T530 (2014)</t>
  </si>
  <si>
    <t>Apple iPad 8GB 1st gen (2009)</t>
  </si>
  <si>
    <t xml:space="preserve">Display* </t>
  </si>
  <si>
    <t>Value</t>
  </si>
  <si>
    <t>Net Imports</t>
  </si>
  <si>
    <t>brand</t>
  </si>
  <si>
    <t>title</t>
  </si>
  <si>
    <t>price</t>
  </si>
  <si>
    <t>Samsung</t>
  </si>
  <si>
    <t>Samsung Galaxy S10 | Unlocked | All Colours | Good Condition</t>
  </si>
  <si>
    <t>S&amp;M</t>
  </si>
  <si>
    <r>
      <t>Samsung Galaxy S6 SM-G920F 32GB, Black, White, Gold, Blue (Unlocked) Smartphone</t>
    </r>
    <r>
      <rPr>
        <sz val="10"/>
        <color rgb="FF000000"/>
        <rFont val="Apple Color Emoji"/>
      </rPr>
      <t>⭐</t>
    </r>
  </si>
  <si>
    <r>
      <t>Samsung Galaxy S7 G930F 32GB Black White Gold Silver Rose Unlocked GOOD</t>
    </r>
    <r>
      <rPr>
        <sz val="10"/>
        <color rgb="FF000000"/>
        <rFont val="Apple Color Emoji"/>
      </rPr>
      <t>⭐</t>
    </r>
  </si>
  <si>
    <t>Apple</t>
  </si>
  <si>
    <t>Apple iPhone 12 Pro - All Sizes - All Colours - Unlocked - Good Condition</t>
  </si>
  <si>
    <t>Apple iPhone 11 64GB/128GB/256&lt;wbr/&gt;GB - ALL COLOURS - UNLOCKED - VERY GOOD CONDITION</t>
  </si>
  <si>
    <t>Apple iPhone 8 - 64GB/256GB - Gold/Grey/ Silver - UNLOCKED - Excellent Grade A</t>
  </si>
  <si>
    <t>Apple iPhone 12 - All Sizes - All Colours - Unlocked - Good Condition</t>
  </si>
  <si>
    <t>Apple iPhone SE 2020 - 64/128/256GB - All Colours -UNLOCKED- GOOD CONDITION</t>
  </si>
  <si>
    <t>Apple iPhone XR - 64GB/128/256GB - ALL COLOURS - UNLOCKED - GOOD CONDITION</t>
  </si>
  <si>
    <t>Apple iPhone XS - 64GB, 256GB, 512GB - All Colours - Unlocked - Good Condition</t>
  </si>
  <si>
    <t>Apple iPhone X - 64GB 256GB - All Colours - Unlocked - Good Condition</t>
  </si>
  <si>
    <t>Apple iPhone 7 - 32GB 128GB 256GB-Unlocked SIM Free Smartphone Colours Very Good</t>
  </si>
  <si>
    <t>Apple iPhone 13 5G 6.1" Smart Phone 128GB Unlocked Sim-Free - (Midnight) B+</t>
  </si>
  <si>
    <r>
      <t>⭐</t>
    </r>
    <r>
      <rPr>
        <sz val="10"/>
        <color rgb="FF000000"/>
        <rFont val="Helvetica Neue"/>
        <family val="2"/>
      </rPr>
      <t>Apple iPhone 6S 16/32/64GB -All Colours-Unlock&lt;wbr/&gt;ed | Grade A EXCELLENT Condition</t>
    </r>
  </si>
  <si>
    <t>Apple iPhone 12 Pro Max - All Sizes - All Colours - Unlocked - Good Condition</t>
  </si>
  <si>
    <t>Google</t>
  </si>
  <si>
    <t>Google Pixel 5 128GB Just Black Sorta Sage Unlocked Smartphone Phone Very Good</t>
  </si>
  <si>
    <t>Apple iPhone 11 Pro Max  - All Sizes - All Colours - Unlocked - Good Condition</t>
  </si>
  <si>
    <t>Apple iPhone 11 - 64GB 128GB 256GB - Unlocked Smartphone Good Condition Warranty</t>
  </si>
  <si>
    <t>Apple iPhone 11 Pro - All Sizes - All Colours - Unlocked - Good Condition</t>
  </si>
  <si>
    <t>Apple iPhone 13 Pro Max - All Sizes - All Colours - Unlocked - Good Condition</t>
  </si>
  <si>
    <t>Motorola</t>
  </si>
  <si>
    <t>Motorola V3 Razr Sim Free Unlocked Bluetooth Flip Mobile Cell Phone</t>
  </si>
  <si>
    <r>
      <t xml:space="preserve">Samsung Galaxy S7 G930F 32GB Black White Gold Silver Unlocked - GOOD </t>
    </r>
    <r>
      <rPr>
        <sz val="10"/>
        <color rgb="FF000000"/>
        <rFont val="Apple Color Emoji"/>
      </rPr>
      <t>⭐</t>
    </r>
  </si>
  <si>
    <t>Samsung Galaxy J3 2017 SM-J330F - 16 GB - Black (Unlocked) Android Smartphone</t>
  </si>
  <si>
    <t>Samsung Galaxy J6+ Plus - SM-J610F - 32GB - Black - Unlocked - Very Good Grade B</t>
  </si>
  <si>
    <t>Apple iPhone 12 Mini - All Sizes - All Colours - Unlocked - Good Condition</t>
  </si>
  <si>
    <t>Apple iPhone 11 Pro Max  - All Sizes &amp; Colours - Unlocked - Very Good Condition</t>
  </si>
  <si>
    <t>Apple iPhone 12 64GB/128GB/256&lt;wbr/&gt;GB - ALL COLOURS - UNLOCKED - GOOD CONDITION</t>
  </si>
  <si>
    <t>Apple iPhone 11 - 64GB/128GB/256&lt;wbr/&gt;GB - All Colours - Unlocked - Good Condition</t>
  </si>
  <si>
    <t>Apple iPhone 12 64GB/128GB/256&lt;wbr/&gt;GB - ALL COLOURS - UNLOCKED- VERY GOOD CONDITION</t>
  </si>
  <si>
    <t>Apple iPhone 5C 8GB White Blue Green Pink Yellow Unlocked Grade A + CHARGR lead</t>
  </si>
  <si>
    <t>Apple iPhone 12 Pro Max - All Sizes- All Colours -Unlocked - Very Good Condition</t>
  </si>
  <si>
    <t>Samsung Galaxy Z Flip3 5G 128GB|256GB SM-F711B All Colours *VERY GOOD CONDITION*</t>
  </si>
  <si>
    <t>Apple iPhone 5S 16GB 32GB 64GB Unlocked Smartphone - Very Good Condition + CHRGR</t>
  </si>
  <si>
    <t>Apple iPhone 6 - 16/32/64GB Unlocked All Colours Grade A Condition + CHARGR</t>
  </si>
  <si>
    <t>Samsung Smartphone Galaxy J5 (2016) 16GB Black Unlocked Android Good ConditionA3</t>
  </si>
  <si>
    <r>
      <t xml:space="preserve">SAMSUNG GALAXY A30s - 64GB - DUO SIM -  ANDROID PHONE (2019) UNLOCKED - BLACK </t>
    </r>
    <r>
      <rPr>
        <sz val="10"/>
        <color rgb="FF000000"/>
        <rFont val="Apple Color Emoji"/>
      </rPr>
      <t>🔥</t>
    </r>
  </si>
  <si>
    <t>Nokia</t>
  </si>
  <si>
    <r>
      <t>⭐</t>
    </r>
    <r>
      <rPr>
        <sz val="10"/>
        <color rgb="FF000000"/>
        <rFont val="Helvetica Neue"/>
        <family val="2"/>
      </rPr>
      <t>EXCELLENT</t>
    </r>
    <r>
      <rPr>
        <sz val="10"/>
        <color rgb="FF000000"/>
        <rFont val="Apple Color Emoji"/>
      </rPr>
      <t>⭐</t>
    </r>
    <r>
      <rPr>
        <sz val="10"/>
        <color rgb="FF000000"/>
        <rFont val="Helvetica Neue"/>
        <family val="2"/>
      </rPr>
      <t>MIN&lt;wbr/&gt;T NOKIA 3310 BLUE (UNLOCKED) MOBILE PHONE- UK WARRANTY- FREE SIM</t>
    </r>
  </si>
  <si>
    <t>Apple iPhone SE 16GB 32GB 64GB 128GB 4G Unlocked iOS Smartphone Grade Pristine</t>
  </si>
  <si>
    <t>Samsung Galaxy S22 Ultra SM-S908B/DS - 128gb, 256gb, 512gb, 1TB (Unlocked)</t>
  </si>
  <si>
    <t>Apple iPhone 11 - 64GB 128GB 256GB - Unlocked - Good Condition UK Stock</t>
  </si>
  <si>
    <t>Samsung Galaxy S21 Ultra 5G, 128GB, 256GB, 512GB - Black, Silver, (Unlocked)</t>
  </si>
  <si>
    <t>Samsung Galaxy A50 128GB Dual Sim Unlocked 4G Android Smartphone Various Colours</t>
  </si>
  <si>
    <t>Google Pixel 4 64GB 128GB Unlocked Black White Orange Android Smart Phone | Good</t>
  </si>
  <si>
    <t>SAMSUNG Galaxy S9 - S9+ - S10e - S10 - 64GB - 128GB Unlocked Very good</t>
  </si>
  <si>
    <t>Apple iPhone 8 64GB 256GB Unlocked Smartphone Very Good 12 Months Warranty</t>
  </si>
  <si>
    <t>Original Boxed Nokia 3310 - Blue (Unlocked) Mobile Phone +WARRANTY</t>
  </si>
  <si>
    <t>Samsung Galaxy A20e Dual SIM 32GB Unlocked Black White Blue 4G Phone Excellent</t>
  </si>
  <si>
    <t>Apple iPhone 12 Pro - All Sizes - All Colours - Unlocked - Very Good Condition</t>
  </si>
  <si>
    <t>Motorola XT2231-2 Moto G22 4G 6.5" Smartphone 64GB 4GB RAM Unlocked - Black B+</t>
  </si>
  <si>
    <t>Apple iPhone 8 - 64GB, 256GB All Colours - Unlocked - Good Condition</t>
  </si>
  <si>
    <t>Huawei</t>
  </si>
  <si>
    <t>Huawei P40 5G Dual-SIM ANA-NX9 128GB 8GB RAM UNLOCKED -All Colours - UK Version</t>
  </si>
  <si>
    <t>Samsung Galaxy S21 Ultra 5G - All Sizes - All Colour - Unlocked - Good Condition</t>
  </si>
  <si>
    <r>
      <t>SAMSUNG GALAXY A30s - 64GB - DUO SIM - ANDROID PHONE (2019) UNLOCKED - WHITE</t>
    </r>
    <r>
      <rPr>
        <sz val="10"/>
        <color rgb="FF000000"/>
        <rFont val="Apple Color Emoji"/>
      </rPr>
      <t>🔥</t>
    </r>
  </si>
  <si>
    <t>Samsung Galaxy A70 128GB Dual Sim Unlocked 4G Smartphone *BUDGET GREAT PRICE*</t>
  </si>
  <si>
    <t>Apple iPhone XS Unlocked SIM Free Smartphone - 64GB 256GB 512GB - Excellent</t>
  </si>
  <si>
    <t>Apple iPhone 11 64GB/128GB/256&lt;wbr/&gt;GB - ALL COLOURS - UNLOCKED - GOOD CONDITION</t>
  </si>
  <si>
    <t>Apple iPhone 12 - 64GB 128GB 256GB - Unlocked - 12 Months Warranty - Grade A+</t>
  </si>
  <si>
    <t>Sony</t>
  </si>
  <si>
    <t>Sony Xperia 5 IV 128GB Black White Unlocked Android Smart Phone 5G | Excellent</t>
  </si>
  <si>
    <t>Apple iPhone 11 64GB 128GB 256GB All Colours  Unlocked Good Condition</t>
  </si>
  <si>
    <t>Apple iPhone SE 2020 - 64/128/256GB - All Colours -UNLOCKED- VERY GOOD CONDITION</t>
  </si>
  <si>
    <t>Apple iPhone 11 All Sizes All Colours  Unlocked 12M Warranty - Good Condition</t>
  </si>
  <si>
    <t>Samsung Galaxy A8 2018 32GB SM-A530F Unlocked DualSim 4G Android Smartphone GOOD</t>
  </si>
  <si>
    <t>Google Pixel 4 64GB Unlocked 4G Android Smartphone Excellent Condition</t>
  </si>
  <si>
    <t>Apple iPhone 6s 16GB 32GB 64GB 128GB Unlocked -All Colours - Very Good Condition</t>
  </si>
  <si>
    <t>Apple iPhone 8 - 64GB, 256GB All Colours - Unlocked - Very Good Condition</t>
  </si>
  <si>
    <t>Google Pixel 5 128GB 5G Unlocked Just Black Green Android Smartphone | Excellent</t>
  </si>
  <si>
    <t>APPLE</t>
  </si>
  <si>
    <t>Apple iPhone 12 64GB 128GB 256GB Unlocked All Colours - Good</t>
  </si>
  <si>
    <t>Apple iPhone 11 - 64GB 128GB 256GB - Unlocked - Excellent A+ Condition - UK</t>
  </si>
  <si>
    <t>Samsung Galaxy S10 S10e S10+ PLUS 128GB Dual Sim Unlocked Android Phone -GOOD</t>
  </si>
  <si>
    <t>Apple iPhone 8 64GB–256GB-All Colours - Unlocked Smartphone - Excellent-Grad&lt;wbr/&gt;e A</t>
  </si>
  <si>
    <t>Apple iPhone XS Max - All Sizes &amp; Colours - Unlocked Smartphone - Good Condition</t>
  </si>
  <si>
    <t>Nokia 8850 Black Mobile Phone GSM900/1800 Unlocked Full box</t>
  </si>
  <si>
    <r>
      <t>⭐</t>
    </r>
    <r>
      <rPr>
        <sz val="10"/>
        <color rgb="FF000000"/>
        <rFont val="Helvetica Neue"/>
        <family val="2"/>
      </rPr>
      <t>Huawei P9 Lite - P10 Lite - P20 Lite - 16GB -32GB Unlocked Grade A Smartphone</t>
    </r>
    <r>
      <rPr>
        <sz val="10"/>
        <color rgb="FF000000"/>
        <rFont val="Apple Color Emoji"/>
      </rPr>
      <t>⭐</t>
    </r>
  </si>
  <si>
    <t>Samsung Galaxy A12 SM-A125F/DSN - 64GB -Black (Unlocked) Good Condition+</t>
  </si>
  <si>
    <t>Samsung Galaxy Z Flip3 5G 128GB 256GB 6.7" Unlocked ALL COLOURS *GOOD CONDITION*</t>
  </si>
  <si>
    <t>Samsung Galaxy S22 / S22+ / S22 Ultra 5G Unlocked  EXCELLENT CONDITION A++</t>
  </si>
  <si>
    <t>Apple iPhone 13 - All Sizes - All Colours - Unlocked - Good Condition</t>
  </si>
  <si>
    <t>Apple iPhone X (iPhone 10) - 64GB 256GB Unlocked - Good - 12M Warranty</t>
  </si>
  <si>
    <t>Apple iPhone 13 Pro Max - All Sizes All Colours - Unlocked - Very Good Condition</t>
  </si>
  <si>
    <t>Apple iPhone SE 2020 64GB 128GB 256GB All Colours Unlocked Good</t>
  </si>
  <si>
    <t>Apple iPhone XS Max - All Sizes &amp; Colours - (UNLOCKED) - Very Good Condition</t>
  </si>
  <si>
    <t>Apple iPhone 12 64GB 128GB 256GB Unlocked All Colours - Excellent</t>
  </si>
  <si>
    <t>NEW CONDITION NOKIA 6303I (UNLOCKED)MOBI&lt;wbr/&gt;LE PHONE + WARRANTY</t>
  </si>
  <si>
    <t>Apple iPhone 7 Plus - 32GB 128GB 256GB - Unlocked Smartphone Very Good Condition</t>
  </si>
  <si>
    <t>Apple iPhone 12 Pro 128GB/256/512 - ALL COLOURS - UNLOCKED - VERY GOOD CONDITION</t>
  </si>
  <si>
    <t>Apple iPhone XS - 64GB 256GB 512GB, All Colours - Unlocked - Very Good Condition</t>
  </si>
  <si>
    <t>Apple iPhone 8 64GB-UNLOCKED-&lt;wbr/&gt;Excellent- Grade A - All Colours-12 Months Warranty</t>
  </si>
  <si>
    <t>Samsung Galaxy A8 2018 32GB SM-A530F Unlocked Dual Sim 4G Android Smartphone</t>
  </si>
  <si>
    <t>Samsung Galaxy S21, 5G, 128GB, Phantom Grey, Unlocked - Good Condition</t>
  </si>
  <si>
    <t>Samsung Galaxy S5 SM-G900F -16GB Black Gold White Blue - Unlocked Smartphone</t>
  </si>
  <si>
    <t>Apple iPhone 12 Pro 128GB 256GB 512GB Unlocked All Colours - Very Good</t>
  </si>
  <si>
    <t>Apple iPhone 7 - 32GB 128GB 256GB-Unlocked SIM Free Smartphone Colours Good</t>
  </si>
  <si>
    <t>Apple iPhone XR 64GB 128GB 256GB All Colours Unlocked Very Good Good Condition</t>
  </si>
  <si>
    <t>HTC</t>
  </si>
  <si>
    <t>HTC HD HD2 Phone T8585 Microsoft Windows Mobile - Black (Unlocked) [GRADE B]</t>
  </si>
  <si>
    <t>Samsung Galaxy Z Fold4 5G F936B/DS 256GB Unlocked Grade A+ Excellent Condition</t>
  </si>
  <si>
    <t>Apple iPhone 8 Plus - 64GB 256GB - Unlocked Smartphone Various Colours Very Good</t>
  </si>
  <si>
    <t>Sony Xperia L4 6.2'' 4G Smartphone 64GB Unlocked SIM-Free - Black (No Accs) B</t>
  </si>
  <si>
    <t>Apple iPhone 6S 16GB 32GB 64GB 128GB Unlocked 4G Smartphone Various Colour</t>
  </si>
  <si>
    <t>iPhone 12 Pro Max 128GB Graphite</t>
  </si>
  <si>
    <t>Apple iPhone XS Max 64GB 256GB 512GB - Unlocked Smartphone All Colours Excellent</t>
  </si>
  <si>
    <t>Apple iPhone 11 - 64GB 128GB 256GB - Unlocked - Very Good Condition - UK Stock</t>
  </si>
  <si>
    <t>Samsung Galaxy S20 Ultra 5G- 128GB - Black, Grey (Unlocked)</t>
  </si>
  <si>
    <t>Apple iPhone 11 Pro - All Sizes - All Colours - Unlocked - Very Good Condition</t>
  </si>
  <si>
    <t>Blackview</t>
  </si>
  <si>
    <t>Blackview A80 PLUS A80 Android Unlocked Smartphone Mobile Phone Dual SIM 13MP UK</t>
  </si>
  <si>
    <t>Apple iPhone XR - All Sizes &amp; All Colours - Unlocked - Good Condition Smartphone</t>
  </si>
  <si>
    <t>Apple iPhone 5S 16/32/64GB- Unlocked Smartphone All Colours Very Good Condition</t>
  </si>
  <si>
    <t>Google Pixel 6 Pro 5G - 128GB / 256GB - All Colours - Unlocked - Very Good</t>
  </si>
  <si>
    <t>Apple iPhone 12 64GB 128GB 256GB Unlocked All Colours - Very Good</t>
  </si>
  <si>
    <t>Apple iPhone 14 Pro Max - All Sizes -All Colours - Unlocked - Very Good</t>
  </si>
  <si>
    <t>Apple iPhone SE (2020) 2nd Generation 64GB 128GB Smartphone Very Good</t>
  </si>
  <si>
    <r>
      <t>⭐</t>
    </r>
    <r>
      <rPr>
        <sz val="10"/>
        <color rgb="FF000000"/>
        <rFont val="Helvetica Neue"/>
        <family val="2"/>
      </rPr>
      <t xml:space="preserve"> MINT NOKIA 6230i  Colour Camera -Unlocked Mobile Phone-  UK Warranty- FREE SIM</t>
    </r>
  </si>
  <si>
    <t>Apple iPhone 12 MINI 64GB 128GB - Unlocked All Colours - Good Condition</t>
  </si>
  <si>
    <t>Apple iPhone 12 Pro Max 128GB 256GB 512GB Unlocked All Colours - Excellent</t>
  </si>
  <si>
    <t>Apple iPhone 11 - 64GB, 128GB, 256GB Unlocked Smartphone All Colours - Very Good</t>
  </si>
  <si>
    <t>Apple iPhone 12 64GB 128GB 256GB All Colours Unlocked Good Condition</t>
  </si>
  <si>
    <t>Apple iPhone 7 Plus - 128GB - (Unlocked)</t>
  </si>
  <si>
    <t>Google Pixel 3A XL 64GB Unlocked 4G Android Smartphone Very Good Condition</t>
  </si>
  <si>
    <t>Apple iPhone 8 256GB-All Colours - Unlocked -Phone-Grade A+ 100% Battery Health</t>
  </si>
  <si>
    <t>Apple iPhone SE 2020 - 64/128/256GB - All Colours -UNLOCKED- EXCELLENT CONDITION</t>
  </si>
  <si>
    <t>Apple iPhone 8 Plus - 64GB 256GB - Unlocked Smartphone Various Colours Excellent</t>
  </si>
  <si>
    <r>
      <t>Samsung Galaxy S7 G930F 32GB Black White Gold Silver Rose Unlocked Good</t>
    </r>
    <r>
      <rPr>
        <sz val="10"/>
        <color rgb="FF000000"/>
        <rFont val="Apple Color Emoji"/>
      </rPr>
      <t>⭐</t>
    </r>
  </si>
  <si>
    <t>Apple iPhone XR - 64GB/128/256GB - ALL COLOURS - UNLOCKED - VERY GOOD CONDITION</t>
  </si>
  <si>
    <t>Samsung Galaxy NOTE20 5G 256GB Dual Sim Unlocked All Colours GOOD CONDITION</t>
  </si>
  <si>
    <r>
      <t>🔥</t>
    </r>
    <r>
      <rPr>
        <sz val="10"/>
        <color rgb="FF000000"/>
        <rFont val="Helvetica Neue"/>
        <family val="2"/>
      </rPr>
      <t>Apple iPhone SE 2020 2nd Gen 64GB iOS Red Smartphone Unlocked Grade A+ BOXED</t>
    </r>
    <r>
      <rPr>
        <sz val="10"/>
        <color rgb="FF000000"/>
        <rFont val="Apple Color Emoji"/>
      </rPr>
      <t>🔥</t>
    </r>
  </si>
  <si>
    <t>Samsung Galaxy S7 SM-G930F - 32GB - Black Gold Silver White Rose (Unlocked)</t>
  </si>
  <si>
    <t>Google Pixel 5 5G 128GB Unlocked Mostly Black Very Good Condition</t>
  </si>
  <si>
    <t>New Condition Nokia 6310i - Jet Black (Unlocked) Mobile Phone UK seller</t>
  </si>
  <si>
    <t>Apple iPhone 8 - 64GB, 256GB All Colours - Unlocked - Excellent Condition</t>
  </si>
  <si>
    <t>Apple iPhone 12 64GB/128GB/256&lt;wbr/&gt;GB - ALL COLOURS - UNLOCKED - Excellent Grade A</t>
  </si>
  <si>
    <t>Apple iPhone XS - 64GB/256/512GB - Grey/Silver/Go&lt;wbr/&gt;ld - UNLOCKED-Excel&lt;wbr/&gt;lent Grade A</t>
  </si>
  <si>
    <t>Samsung Galaxy S9 SM G960F 64GB Unlocked Smartphone Warranty VERY GOOD CONDITION</t>
  </si>
  <si>
    <t>Apple iPhone 11 Pro 64GB/256GB/512  ALL COLOURS - UNLOCKED - VERY GOOD CONDITION</t>
  </si>
  <si>
    <t>Apple iPhone 8 - 64GB 256GB - Unlocked All Colours - Good Condition</t>
  </si>
  <si>
    <t>Apple iPhone 8 - All Sizes - All Colours - Unlocked - Good Condition</t>
  </si>
  <si>
    <t>Samsung Galaxy Z Flip4 5G SM-F721B/DS 128/256GB Unlocked A+ Excellent Condition</t>
  </si>
  <si>
    <t>Apple iPhone SE 2022 5G 3rd Gen 64GB - 128GB - 256GB Grade A+ Pristine Condition</t>
  </si>
  <si>
    <t>Apple iPhone 12 Pro - 128GB 256GB 512GB - Unlocked - Excellent A+ Condition - UK</t>
  </si>
  <si>
    <r>
      <t xml:space="preserve">Samsung Galaxy A22 5G A226B 64GB Unlocked Black colour Android </t>
    </r>
    <r>
      <rPr>
        <sz val="10"/>
        <color rgb="FF000000"/>
        <rFont val="Apple Color Emoji"/>
      </rPr>
      <t>⭐⭐</t>
    </r>
    <r>
      <rPr>
        <sz val="10"/>
        <color rgb="FF000000"/>
        <rFont val="Helvetica Neue"/>
        <family val="2"/>
      </rPr>
      <t>Good Condition</t>
    </r>
  </si>
  <si>
    <t>Samsung Galaxy A51 2019 SM-A515F 128GB 4GB Smartphone Mobile Unlocked Grade A</t>
  </si>
  <si>
    <t>Samsung Galaxy S20 4G/5G -S20+ Plus 5G 128GB Unlocked Android Smartphone-*GO&lt;wbr/&gt;OD*</t>
  </si>
  <si>
    <t>Samsung Galaxy S21+ Plus - All Sizes &amp; Colours - Unlocked - Good Condition</t>
  </si>
  <si>
    <t>Blackberry</t>
  </si>
  <si>
    <t>Refurbished BlackBerry KEY2 Black 4.5" 64GB 4G Unlocked &amp; SIM F A2/PRD-63824-0&lt;wbr/&gt;35</t>
  </si>
  <si>
    <t>Samsung Galaxy S6 32GB SM-G920F Unlocked 4G LTE Android Smartphone All Colours</t>
  </si>
  <si>
    <t>Google Pixel 6 Pro - 128/256/512GB - ALL COLOURS - UNLOCKED -VERY GOOD CONDITION</t>
  </si>
  <si>
    <t>Apple iPhone XR 64GB 128GB 256GB - Unlocked Smartphone - Good Condition - UK</t>
  </si>
  <si>
    <t>Apple iPhone 11 Pro Max 64GB 256GB 512GB Unlocked Smartphone Good Condition</t>
  </si>
  <si>
    <t>Apple iPhone 11 Pro - 64GB, 256GB, 512GB Smartphone All Colours - Excellent</t>
  </si>
  <si>
    <t>Apple iPhone 13 Pro 128GB 256GB 512GB 1TB Unlocked All Colours - Very Good</t>
  </si>
  <si>
    <t>Apple iPhone 7 - 32GB/128GB/256&lt;wbr/&gt;GB - All Colours - UNLOCKED - GOOD CONDITION</t>
  </si>
  <si>
    <t>Samsung Galaxy S20 4G/5G - S20+ Plus 5G 128GB Unlocked Very GOOD CONDITION</t>
  </si>
  <si>
    <t>Apple iPhone 5S 16GB Unlocked Sim Free 4G Smartphone  Good Condition</t>
  </si>
  <si>
    <t>Apple iPhone XS Max 64GB 256GB 512GB - Unlocked Smartphone All Colours Very Good</t>
  </si>
  <si>
    <t>Apple iPhone 13 - All Sizes - All Colours - Unlocked - Excellent Condition</t>
  </si>
  <si>
    <t>Apple iPhone 11 Pro Max 64 256GB Unlocked Smartphone Sim Free Pristine Grade A+</t>
  </si>
  <si>
    <t>Samsung Galaxy S20 Ultra 5G SM-G988B 128GB Unlocked Warranty Very Good Condition</t>
  </si>
  <si>
    <t>Apple iPhone 11 Pro 64GB 256GB 512GB Unlocked All Colours Good Condition</t>
  </si>
  <si>
    <t>Samsung Galaxy A5 2017 32GB Unlocked 4G LTE Android Smartphone Various Colours</t>
  </si>
  <si>
    <t>Apple iPhone 7 - 32GB 128GB 256GB-Unlocked SIM Free Smartphone Colours Excellent</t>
  </si>
  <si>
    <t>Apple iPhone SE 2020 64GB 128GB 256GB - Unlocked All Colours - Good Condition</t>
  </si>
  <si>
    <r>
      <t xml:space="preserve">Samsung Galaxy A3 2017 16GB Unlocked Black Gold Blue Pink Android Phone </t>
    </r>
    <r>
      <rPr>
        <sz val="10"/>
        <color rgb="FF000000"/>
        <rFont val="Apple Color Emoji"/>
      </rPr>
      <t>⭐</t>
    </r>
    <r>
      <rPr>
        <sz val="10"/>
        <color rgb="FF000000"/>
        <rFont val="Helvetica Neue"/>
        <family val="2"/>
      </rPr>
      <t xml:space="preserve"> GOOD++</t>
    </r>
  </si>
  <si>
    <t>Huawei P30 Lite 128GB Unlocked 4G LTE Android Smartphone Excellent Device</t>
  </si>
  <si>
    <t>Google Pixel 5 5G - 128GB - Sage / Black - Unlocked - Good Condition</t>
  </si>
  <si>
    <t>SAMSUNG GALAXY Z FOLD3 5G 256GB 512GB 7.6" UNLOCKED ALL COLOUR *GOOD CONDITION*</t>
  </si>
  <si>
    <t>Samsung Galaxy Note20 Ultra 5G SM-N986 DS 256/512GB Unlocked Very Good Condition</t>
  </si>
  <si>
    <t>Apple iPhone 8 Plus - 64GB 128GB 256GB - Unlocked - Good Condition - UK</t>
  </si>
  <si>
    <t>Apple iPhone 12 Pro - All Sizes - All Colours - Unlocked - Excellent Condition</t>
  </si>
  <si>
    <t>Xiaomi</t>
  </si>
  <si>
    <t>Xiaomi Redmi Note 11 128GB FHD+ Unlocked Android Smartphone Dual Sim - Grey</t>
  </si>
  <si>
    <t>Apple iPhone SE 2022 3rd Gen 5G 64GB 128GB ALL COLOURS EXCELLENT CONDITION A++</t>
  </si>
  <si>
    <t>Apple iPhone XR - 64GB 128GB 256GB - Unlocked, Various Colours - Very Good</t>
  </si>
  <si>
    <t>Apple iPhone XS Max 64GB 256GB 512GB  Unlocked  All Colours -Excellent Condition</t>
  </si>
  <si>
    <t>Samsung Galaxy A20e (Dual SIM) - 32GB - Black (Unlocked) Smartphone</t>
  </si>
  <si>
    <t>Apple iPhone X (iPhone 10) 64GB 256GB All Colours Unlocked- Excellent Grade A</t>
  </si>
  <si>
    <t>Apple iPhone XR 64GB 128GB 256GB - Unlocked Smartphone - Excellent - Grade A</t>
  </si>
  <si>
    <t>Apple iPhone 12 Pro 128GB Unlocked All Colours - Very Good</t>
  </si>
  <si>
    <t>Apple iPhone 11 - 64GB 128GB - Unlocked - Free Next Day Delivery - Warranty</t>
  </si>
  <si>
    <t>Apple iPhone 12 Pro 128GB 256GB 512GB Unlocked All Colours - Excellent</t>
  </si>
  <si>
    <t>Huawei Mate 20 Pro 128GB 256GB Green Blue Twilight Pink Gold Black Unlocked</t>
  </si>
  <si>
    <t>Apple iPhone 13 Pro Max - 128GB 256GB 512GB - Excellent A+ Condition - Unlocked</t>
  </si>
  <si>
    <t>Apple iPhone 12 Mini 64GB 128GB 256GB All Colours Unlocked -Good Condition</t>
  </si>
  <si>
    <t>Samsung Galaxy Note 9 SM-N960F 128GB 6GB Mobile Midnight Black Unlocked GOOD{</t>
  </si>
  <si>
    <t>Apple iPhone 12 mini 64GB 128GB 256GB Unlocked All Colours - Excellent</t>
  </si>
  <si>
    <t>Apple iPhone 12 Pro Max - 128GB 256GB 512GB - Unlocked - Excellent A+ Condition</t>
  </si>
  <si>
    <t>Google Pixel 4a 5G 128GB Unlocked "Just Black" Very Good Condition</t>
  </si>
  <si>
    <t>Apple iPhone X 64GB 256GB ALL COLOURS Unlocked EXCELLENT CONDITION A++</t>
  </si>
  <si>
    <t>Google Pixel 4 XL 64GB 128GB Unlocked White/Black/Or&lt;wbr/&gt;ange Very Good Condition</t>
  </si>
  <si>
    <t>Samsung Galaxy J5 Smart Mobile Phone (2017) 16GB - Black (Unlocked) Grade A</t>
  </si>
  <si>
    <t>Apple iPhone 12 - 64GB 128GB 256GB - Unlocked - 12 Months Warranty - Very Good</t>
  </si>
  <si>
    <t>Samsung Galaxy Z Flip4 5G SM-F721B/DS 128/256GB Unlocked Very Good Condition</t>
  </si>
  <si>
    <t>Pristine Condition Nokia 8210 Various Colour (Unlocked) + 12 Months Warranty</t>
  </si>
  <si>
    <t>Samsung S21+ Plus 5G SM-G996B/DS DUAL SIM 128/256GB Unlocked Very Good Condition</t>
  </si>
  <si>
    <t>Apple iPhone 11 - 64GB / 128GB - Unlocked Smartphone - Very Good Condition</t>
  </si>
  <si>
    <t>Apple iPhone 6s+ Plus 16GB 32GB 64GB 128GB Unlocked Colours Very Good Condition</t>
  </si>
  <si>
    <t>Samsung Galaxy A20e  - 32GB - Black (Unlocked) (Dual SIM) Android Smartphone</t>
  </si>
  <si>
    <t>Apple iPhone 11 Pro Max 64GB 256GB 512GB All Colours Unlocked Good</t>
  </si>
  <si>
    <t>Apple iPhone 13 Pro Max 128GB 256GB 512GB 1TB Unlocked All Colours - Excellent</t>
  </si>
  <si>
    <t>Motorola Moto e30 Dual-SIM 32GB Unlocked 4G SIM-Free Smartphone - Blue B</t>
  </si>
  <si>
    <t>Apple iPhone 11 64GB 128GB 256GB - Unlocked Smartphone - Excellent - Grade A</t>
  </si>
  <si>
    <t>Apple iPhone 6 16GB 32GB 64GB 128GB Unlocked 4G Smartphone Very Good Condition</t>
  </si>
  <si>
    <t>Apple iPhone X - 64/256GB - Space Grey/ Silver - UNLOCKED -  VERY GOOD CONDITION</t>
  </si>
  <si>
    <t>Apple iPhone 6s 16GB 32GB 64GB 128GB Unlocked -All Colours - Excellent Condition</t>
  </si>
  <si>
    <t>Apple iPhone SE 32GB Silver White Unlocked 4G LTE UK Seller - Grade A + CHARGR</t>
  </si>
  <si>
    <t>Apple iPhone SE (2020) 2nd Gen 64GB,128GB Smartphone, All Colours, Excellent</t>
  </si>
  <si>
    <t>Samsung Galaxy A13 6.6'' 4G Smartphone 64GB Unlocked Dual-Sim - *Black* B</t>
  </si>
  <si>
    <t>Apple iPhone 13 Mini - All Sizes - All Colours - Unlocked - Good Condition</t>
  </si>
  <si>
    <t>Apple iPhone 11 Pro - 64GB, 256GB, 512GB Smartphone All Colours - Good</t>
  </si>
  <si>
    <t>Apple iPhone 11 64GB / 128GB / 256GB - UNLOCKED SMARTPHONE - VERY GOOD CONDITION</t>
  </si>
  <si>
    <t>Samsung Galaxy S7 SM-G930F - 32GB - BLACK (Unlocked)</t>
  </si>
  <si>
    <t>Samsung Galaxy Note20 Ultra 5G SM-N986 DS 256/512GB Unlocked Good Condition</t>
  </si>
  <si>
    <t>Apple iPhone 8 Plus - 64GB 128GB 256GB - Unlocked - Very Good Condition - UK</t>
  </si>
  <si>
    <t>Samsung Galaxy J3 2016 8GB Unlocked 4G LTE  Android Smartphone Gold/White/Bla&lt;wbr/&gt;ck</t>
  </si>
  <si>
    <t>Apple iPhone 11 Pro Max 64GB 256GB 512GB All Colours Unlocked Very Good</t>
  </si>
  <si>
    <t>Google Pixel 4 XL 64/128GB Unlocked All Colours Grade A+ Excellent Condition</t>
  </si>
  <si>
    <t>Apple iPhone 13 Pro 128GB 256GB 512GB Graphite Unlocked Excellent Condition</t>
  </si>
  <si>
    <t>Apple iPhone XR - 64GB/128/256GB - ALL COLOURS - UNLOCKED - Excellent Grade A</t>
  </si>
  <si>
    <t>Apple iPhone 11 64GB / 128GB / 256GB - UNLOCKED SMARTPHONE - GOOD CONDITION</t>
  </si>
  <si>
    <t>Apple iPhone 12 64GB 128GB 256GB Unlocked All Colours Good Condition</t>
  </si>
  <si>
    <t>Apple iPhone 11 Pro 64GB 256GB 512GB Unlocked All Colours - Very Good</t>
  </si>
  <si>
    <t>Apple iPhone 13 Pro Max 128GB 256GB 512GB 1TB Unlocked All Colours - Very Good</t>
  </si>
  <si>
    <t>Apple iPhone SE 2020 64GB 128GB 256GB All Colours Unlocked  Very Good</t>
  </si>
  <si>
    <t>Apple iPhone 12 Pro Max 128GB 256GB 512GB All Colours Unlocked Good</t>
  </si>
  <si>
    <t>OPPO</t>
  </si>
  <si>
    <t>OPPO Reno4 Pro 5G Dual SIM - 256GB - Blue - Unlocked - Very Good Grade B!</t>
  </si>
  <si>
    <t>Apple iPhone 12 Pro 128GB 256GB 512GB Unlocked Smartphone Good Condition</t>
  </si>
  <si>
    <t>Apple iPhone 12 Pro 256GB Unlocked All Colours - Very Good</t>
  </si>
  <si>
    <t>SAMSUNG GALAXY Z FOLD3 5G 256/512GB 12GB 7.6" Unlocked All Colours *EXCELLENT A*</t>
  </si>
  <si>
    <t>Apple iPhone 12 Pro Max 128GB 256GB 512GB Unlocked All Colours - Good Condition</t>
  </si>
  <si>
    <t>Apple iPhone 11 Pro - 64GB 256GB 512GB - Unlocked - Excellent A+ Condition - UK</t>
  </si>
  <si>
    <t>Alcatel</t>
  </si>
  <si>
    <t>Alcatel 10.68 1.8" 63 g Black Feature phone</t>
  </si>
  <si>
    <t>Apple iPhone 8 64GB–All Colours - Unlocked Smartphone - Excellent - Grade A</t>
  </si>
  <si>
    <t>Samsung Galaxy S22 Ultra 5G 128GB SIM-Free Smartphone 6.8" - Phantom Black B</t>
  </si>
  <si>
    <t>Samsung Galaxy A3 2017 16GB Unlocked 4G LTE Android Smartphone Various Colours</t>
  </si>
  <si>
    <t>Apple iPhone XS Max 64GB 256GB 512GB Unlocked Smartphone Good Refurbished</t>
  </si>
  <si>
    <t>Apple iPhone 11 Pro Max - 64GB 256GB 512GB - Unlocked - Excellent A+ Condition</t>
  </si>
  <si>
    <t>Huawei P30 Pro 128GB VOG-L09 Unlocked  4G Android Smartphone Good Condition</t>
  </si>
  <si>
    <t>Samsung S21 5G All Sizes All Colours Unlocked - Good Condition</t>
  </si>
  <si>
    <t>Samsung Galaxy Z Fold 3 5G - All Sizes All Colours Unlocked, Good Condition</t>
  </si>
  <si>
    <t>Apple iPhone 12 Pro 128GB 256GB 512GB All Colours Unlocked Excellent Condition</t>
  </si>
  <si>
    <t>Google Pixel 5 128GB 5G Unlocked Just Black Green Android Smartphone | Very Good</t>
  </si>
  <si>
    <t>Samsung Galaxy S20 5G / S21 5G 128GB/256GB Unlocked Android Smartphone-VER&lt;wbr/&gt;Y GOOD</t>
  </si>
  <si>
    <t>Apple iPhone 6 16GB  4G Unlocked Black colour - Good  Condition - UK Stock+</t>
  </si>
  <si>
    <t>Apple iPhone 8 64GB 128GB 256GB All Colours Unlocked Very Good Condition</t>
  </si>
  <si>
    <t>Apple iPhone 12 Pro Max 128GB/256GB/51&lt;wbr/&gt;2 - ALL COLOURS - UNLOCKED- GOOD CONDITION</t>
  </si>
  <si>
    <t>Apple iPhone 11 Pro Max 64GB/256GB/512 -ALL COLOURS-UNLOCK&lt;wbr/&gt;ED-VERY GOOD CONDITION</t>
  </si>
  <si>
    <t>Apple iPhone 14 Pro - All Sizes - All Colours - Unlocked - Excellent Condition</t>
  </si>
  <si>
    <t>Samsung Galaxy S20 4G/5G 128GB Dual Sim ALL COLOURS Unlocked *GOOD CONDITION*</t>
  </si>
  <si>
    <t>Google Pixel 5 GTT9Q 128GB 8GB 16MP Camera Smartphone Mobile Unlocked GOOD=</t>
  </si>
  <si>
    <t>Apple iPhone SE 2020 - All Sizes - All Colours - Unlocked - Very Good Condition</t>
  </si>
  <si>
    <t>Apple iPhone 6S 4G 4.7" SIM-Free Smart Phone 16GB - Rose Gold (No Accessories) C</t>
  </si>
  <si>
    <t>Apple iPhone 11 64GB 128GB 256GB All Colours  Unlocked  Excellent Condition</t>
  </si>
  <si>
    <t>Google Pixel 6 Pro 5G 128GB Unlocked All Colours Good Condition</t>
  </si>
  <si>
    <t>Samsung Galaxy A13 6.6'' Smartphone 64GB Unlocked Dual-Sim - (Light Blue) B+</t>
  </si>
  <si>
    <t>Apple iPhone XS - 64/256/512GB - All Colours - UNLOCKED - VERY GOOD CONDITION</t>
  </si>
  <si>
    <t>Samsung Galaxy S20 FE 5G SM-G781B/DS 128GB Unlocked Very Good Condition</t>
  </si>
  <si>
    <t>Oakcastle</t>
  </si>
  <si>
    <t>Oakcastle F100 Basic Mobile Feature Phone Keypad Dual SIM Bluetooth Music FM</t>
  </si>
  <si>
    <t>Apple iPhone 13 - All Sizes - All Colours - Unlocked - Very Good Condition</t>
  </si>
  <si>
    <t>Apple iPhone 7 32GB / 128GB iOS 4G LTE Unlocked Boxed  - Pristine Condition</t>
  </si>
  <si>
    <t>Google Pixel 4 XL 64GB 128GB Unlocked Clearly White,Black,Or&lt;wbr/&gt;ange Good Condition</t>
  </si>
  <si>
    <t>Apple iPhone XR 64GB 128GB 256GB - Unlocked - Excellent A+ Condition - UK Stock</t>
  </si>
  <si>
    <t>Motorola edge 20 pro - 256GB - Midnight Blue (Unlocked) (Dual SIM) -Please Read</t>
  </si>
  <si>
    <t>Samsung Galaxy A21s 32GB/64GB/128G&lt;wbr/&gt;B - All Colours - DualSIM Unlocked - Very Good</t>
  </si>
  <si>
    <t>Apple iPhone 12 Pro - 128GB 256GB 512GB - Unlocked - Very Good Condition - UK</t>
  </si>
  <si>
    <t>Apple iPhone 12 Mini 64GB 128GB 256GB Unlocked Phone, All Colour - Very GOOD - A</t>
  </si>
  <si>
    <t>Apple iPhone SE 2nd Gen (2020)-UNLOCKE&lt;wbr/&gt;D-64/128/256GB&lt;wbr/&gt;-IOS-ALL COLOURS-Excell&lt;wbr/&gt;ent</t>
  </si>
  <si>
    <t>Google Pixel 5 5G 128GB Unlocked All Colours Grade A+ Excellent Condition</t>
  </si>
  <si>
    <t>Samsung Galaxy S10 S10e S10+ PLUS NOTE 10+ 128GB Unlocked All Colour VERY GOOD</t>
  </si>
  <si>
    <t>Apple iPhone 4S 8GB16GB 32GB Unlocked Black White Smartphone 1Y Warranty GRADE A</t>
  </si>
  <si>
    <t>Motorola Moto E30 6.5'' 4G Smartphone 2GB RAM 32GB Dual-Sim Unlocked - Grey B+</t>
  </si>
  <si>
    <t>Samsung Galaxy S20 5G 128GB Dual Sim Unlocked All Colours *VERY GOOD CONDITION*</t>
  </si>
  <si>
    <t>Google Pixel 6 128GB 256GB 5G Unlocked Black Green Pink Smartphone Mobile | Good</t>
  </si>
  <si>
    <t>Apple iPhone 11 Pro 64GB 256GB 512GB  With Accessories Excellent</t>
  </si>
  <si>
    <t>Samsung Galaxy S20 Ultra S21 Ultra 5G 128GB Dual-Sim Android Phone UK VERY GOOD</t>
  </si>
  <si>
    <t>Apple iPhone 12 Mini - All Sizes - All Colours - Unlocked - Excellent Condition</t>
  </si>
  <si>
    <t>Samsung Galaxy A41 - 64GB - Blue (Unlocked) Smartphone Very Good Condition</t>
  </si>
  <si>
    <t>Samsung Galaxy Note 10 Plus 5G | Unlocked | All Colours | Good Condition</t>
  </si>
  <si>
    <t>Google Pixel 4  64GB 128GB - Black / Orange / White - Unlocked - Very Good B!</t>
  </si>
  <si>
    <t>Samsung Galaxy Note 20 Ultra 5G - 256GB, 512GB - Bronze, Black, White (Unlocked)</t>
  </si>
  <si>
    <t>Sony Xperia L4 XQ-AD51 4G LTE Android Smartphone Unlocked Black</t>
  </si>
  <si>
    <t>Apple iPhone XS Max 64GB 256GB 512GB  Unlocked  All Colours - Good Condition</t>
  </si>
  <si>
    <t>Google Pixel 6 128GB 256GB Mixed Colours Unlocked Very Good Condition</t>
  </si>
  <si>
    <t>Apple iPhone 13 Pro Max 128/256/512/1T&lt;wbr/&gt;B Unlocked Grade A+ Excellent Condition</t>
  </si>
  <si>
    <t>Samsung Galaxy S20 FE 128/256GB Unlocked All Colours Very Good Condition</t>
  </si>
  <si>
    <t>Apple iPhone XR 64GB 128GB 256GB Black Red Blue Coral White Unlocked Very Good</t>
  </si>
  <si>
    <t>Google Pixel 5 128GB 5G Unlocked Just Black Green Android Smart Phone | Good</t>
  </si>
  <si>
    <t>Samsung Galaxy A13 6.6'' 4G Smartphone 64GB Unlocked Dual-Sim - {Black} C</t>
  </si>
  <si>
    <t>Samsung Galaxy Note20 5G SM-N981B/DS 256GB DUAL SIM Unlocked Very Good Condition</t>
  </si>
  <si>
    <t>Apple iPhone XS 64GB 256GB 512GB - Unlocked All Colours - Good Condition</t>
  </si>
  <si>
    <t>Apple iPhone 13 5G 6.1" Smart Phone 128GB Unlocked Sim-Free - {Midnight} C</t>
  </si>
  <si>
    <t>Apple iPhone 7 32GB 128GB 256GB Unlocked All Colours Very Good Condition</t>
  </si>
  <si>
    <t>Apple iPhone 12 Pro Max 128GB 256GB 512GB Unlocked Graphite-Very Good-Sim Option</t>
  </si>
  <si>
    <t>Huawei P40 128GB 5G SIM FREE Unlocked Black with 20% Extra OFF - VERY GOOD - A</t>
  </si>
  <si>
    <t>OnePlus</t>
  </si>
  <si>
    <t>OnePlus 9 Pro LE2123 128GB 8GB 50MP Mobile Stellar Black Unlocked VERY GOOD{</t>
  </si>
  <si>
    <t>Apple iPhone 14 Pro Max 5G 6.7'' Smartphone 256GB Unlocked - (Space Black) B+</t>
  </si>
  <si>
    <t>Apple iPhone 6s 16GB 32GB 64GB 128GB Unlocked -All Colours - Good Condition</t>
  </si>
  <si>
    <t>Apple iPhone 11 64GB 128GB 256GB All Colours  Unlocked Very Good Condition</t>
  </si>
  <si>
    <t>Apple iPhone SE 2020 2nd Gen 64GB 128GB 256GB Unlocked EXCELLENT CONDITION A++</t>
  </si>
  <si>
    <t>Apple iPhone X - 64GB 256GB - All Colours - Unlocked - Very Good Condition</t>
  </si>
  <si>
    <t>Apple iPhone 13 Pro-UNLOCKED-1&lt;wbr/&gt;28/256/512GB/1&lt;wbr/&gt;TB-IOS-ALL COLOURS-Good</t>
  </si>
  <si>
    <t>Apple iPhone 11 64GB - Green - (Unlocked) Smartphone Very Good</t>
  </si>
  <si>
    <t>Apple iPhone 11 - 64GB 128GB 256GB Unlocked All Colours, 15% CODE OFF, VERY GOOD</t>
  </si>
  <si>
    <t>Xiaomi 11T 5G Dual Sim Unlocked Meteorite Grey 256GB Grade A boxed UK Warranty</t>
  </si>
  <si>
    <t>Apple iPhone 7 - 32GB 128GB - Unlocked Smartphone All Colours Excellent ***A***</t>
  </si>
  <si>
    <t>Apple iPhone 14 Pro Max 5G Smartphone 256GB Unlocked SIM-Free *Deep Purple* D</t>
  </si>
  <si>
    <t>Apple iPhone 11 Pro Max - 64GB, 256GB, 512GB Smartphone All Colours - Excellent</t>
  </si>
  <si>
    <t>Apple iPhone 12 64GB 128GB 256GB ALL COLOURS Unlocked EXCELLENT CONDITION A++</t>
  </si>
  <si>
    <r>
      <t>⭐</t>
    </r>
    <r>
      <rPr>
        <sz val="10"/>
        <color rgb="FF000000"/>
        <rFont val="Helvetica Neue"/>
        <family val="2"/>
      </rPr>
      <t xml:space="preserve"> Apple iPhone 6 16GB 32GB 64GB 4G Unlocked Grey Gold Silver - GRADE A + CHARGR</t>
    </r>
  </si>
  <si>
    <t>Samsung Galaxy S20 FE 5G 128GB 256GB Mint Navy White Red Unlocked Excellent</t>
  </si>
  <si>
    <t>Apple MGAA2B/A iPhone 6 Plus 4G 5.5'' Smartphone 16GB - Gold (No Accs) C</t>
  </si>
  <si>
    <t>Samsung Galaxy S9 | Unlocked | All Colours | Good Condition</t>
  </si>
  <si>
    <t>Samsung Galaxy XCover 4S Black 5" 32GB 4G Dual SIM unlocked to all network+CHGR</t>
  </si>
  <si>
    <t>Samsung Galaxy A80 2019 SM-A805F 128GB 8GB Smartphone Mobile Unlocked EXCELLENT=</t>
  </si>
  <si>
    <t>Apple iPhone 13 Pro Max 128/256/512/1T&lt;wbr/&gt;B Unlocked All Colours Good Condition</t>
  </si>
  <si>
    <t>Apple iPhone 11 Pro Max 64GB 256GB 512GB All Colours Unlocked Excellent</t>
  </si>
  <si>
    <t>TCL</t>
  </si>
  <si>
    <t>TCL 306 6.5'' 4G Android Smartphone 3GB RAM 32GB Unlocked Dual-Sim - *Blue* B</t>
  </si>
  <si>
    <t>Apple iPhone X (iPhone 10) 64GB 256GB Unlocked Space Grey/Silver Good Condition</t>
  </si>
  <si>
    <t>Samsung Galaxy NOTE10+ PLUS 5G 256GB Unlocked All Colours *VERY GOOD CONDITION*</t>
  </si>
  <si>
    <t>Apple iPhone 13 Pro Max - 128/256/512GB/&lt;wbr/&gt;1TB - All Colours - Excellent Condition</t>
  </si>
  <si>
    <t>Apple iPhone 13 Pro - All Sizes - All Colours - Unlocked - Very Good Condition</t>
  </si>
  <si>
    <t>Oppo</t>
  </si>
  <si>
    <t>Oppo Find X3 Pro CPH2173 256GB 12GB 50MP Smartphone Mobile Unlocked VERY GOOD=</t>
  </si>
  <si>
    <t>Apple iPhone 8 Plus 64GB / 256GB Unlocked Smartphone Very Good 1 Year Warranty</t>
  </si>
  <si>
    <t>Apple iPhone 12 Pro Max 128GB 256GB 512GB Unlocked All Colours - Good</t>
  </si>
  <si>
    <t>Apple iPhone 8 Plus 64GB 128GB 256GB ALLCOLOURS Unlocked EXCELLENT CONDITION A++</t>
  </si>
  <si>
    <t>Apple iPhone 12 Pro Max - 128GB 256GB 512GB - Unlocked - Good Condition - UK</t>
  </si>
  <si>
    <t>Apple iPhone 11 Pro Max A2218 64GB 4GB 12MP Smartphone Mobile Unlocked GOOD=</t>
  </si>
  <si>
    <t>Apple iPhone 11 Pro Max - 64GB 256GB 512GB - Unlocked - 12 Months Warranty</t>
  </si>
  <si>
    <t>Apple iPhone 13 Mini 5G 128GB 256GB ALL COLOURS Unlocked EXCELLENT CONDITION A++</t>
  </si>
  <si>
    <t>Apple iPhone 11 Pro 64GB/256GB/512&lt;wbr/&gt;GB - ALL COLOURS - UNLOCKED - GOOD CONDITION</t>
  </si>
  <si>
    <t>Apple iPhone XS 64GB 256GB 512GB All Colours Unlocked Good</t>
  </si>
  <si>
    <t>Apple iPhone 11 Pro Max - 64GB 256GB 512GB - Unlocked - Very Good Condition - UK</t>
  </si>
  <si>
    <t>Apple iPhone 12 Pro 128GB 256GB 512GB ALL COLOURS Unlocked EXCELLENT CONDITION</t>
  </si>
  <si>
    <t>Huawei P40 Pro 5G ELS-NX9 256GB 8GB Smartphone Silver Frost Unlocked VERY GOOD{</t>
  </si>
  <si>
    <t>Google Pixel 6a 5G Smartphone Android 6.1” SIM Free 128GB Charcoal C Grade</t>
  </si>
  <si>
    <t>Samsung Galaxy S20 FE 4G/5G 128GB Dual Sim All Colours **VERY GOOD CONDITION**</t>
  </si>
  <si>
    <t>Motorola XT2231-2 Moto G22 4G 6.5" Smartphone 64GB 4GB RAM Unlocked - Black B</t>
  </si>
  <si>
    <t>Apple iPhone 8 64GB, 256GB - Gold Space Grey Silver Red - Unlocked - Grade B</t>
  </si>
  <si>
    <t>Apple iPhone 8 - 64GB/256GB - Gold/Grey/ Silver Red UNLOCKED - Excellent Grade A</t>
  </si>
  <si>
    <r>
      <t>🔥</t>
    </r>
    <r>
      <rPr>
        <sz val="10"/>
        <color rgb="FF000000"/>
        <rFont val="Helvetica Neue"/>
        <family val="2"/>
      </rPr>
      <t xml:space="preserve">Apple iPhone X - 64/256GB - Space Grey/ Silver - UNLOCKED -  GOOD CONDITION </t>
    </r>
    <r>
      <rPr>
        <sz val="10"/>
        <color rgb="FF000000"/>
        <rFont val="Apple Color Emoji"/>
      </rPr>
      <t>🔥</t>
    </r>
  </si>
  <si>
    <t>Apple iPhone 12 Pro 128GB Graphite Unlocked Sim Free Mobile Smartphone A2407 A</t>
  </si>
  <si>
    <t>Samsung Galaxy Ace GT-5830i unlocked smartphone Very Good</t>
  </si>
  <si>
    <t>Samsung Galaxy A51 Dual SIM 128GB Unlocked Black White Android Phone 4G | Good</t>
  </si>
  <si>
    <t>Samsung Galaxy S20 5G 128GB Dual Sim Unlocked All Colours UK STOCK *GREAT VALUE*</t>
  </si>
  <si>
    <t>Apple iPhone XR 64GB 128GB 256GB All Colours Unlocked Very Good Condition</t>
  </si>
  <si>
    <t>BlackBerry</t>
  </si>
  <si>
    <t>Refurbished BlackBerry KEY2 Black 4.5" 64GB 4G Unlocked &amp; SIM F A1/PRD-63824-0&lt;wbr/&gt;35</t>
  </si>
  <si>
    <t>Apple iPhone 5S 16GB Unlocked Sim Free 4G LTE Smartphone Very Good Condition</t>
  </si>
  <si>
    <t>Apple iPhone 6S 32GB Unlocked Space Grey 4G LTE Smartphone - Pristine Condition</t>
  </si>
  <si>
    <t>Samsung S21 5G 128GB - ALL COLOURS - UNLOCKED - VERY GOOD CONDITION</t>
  </si>
  <si>
    <t>Apple iPhone 8 PLUS - 64/128/256GB - All Colours - UNLOCKED - GOOD CONDITION</t>
  </si>
  <si>
    <t>APPLE iPHONE 14 128GB MIDNIGHT UNLOCKED MPUQ3J/A A2881 100% BATTERY LIFE</t>
  </si>
  <si>
    <t>Apple iPhone SE 2020 64GB 128GB 256GB All Colours Unlocked Excellent</t>
  </si>
  <si>
    <t>Apple iPhone 11 64GB 128GB 256GB Black Green Purple Red White Unlocked Good</t>
  </si>
  <si>
    <t>Apple iPhone 12 Mini 5G 64/128/256GB ALLCOLOURS Unlocked EXCELLENT CONDITION A++</t>
  </si>
  <si>
    <t>Apple iPhone 11 Pro - 64GB 256GB 512GB - Unlocked - Good Condition - UK</t>
  </si>
  <si>
    <t>Apple iPhone 11 Pro 64GB 256GB 512GB Unlocked Smartphone Good Condition Warranty</t>
  </si>
  <si>
    <t>Samsung S21 5G 128GB - ALL COLOURS - UNLOCKED - GOOD CONDITION</t>
  </si>
  <si>
    <t>Apple iPhone 11 Pro - 64GB, 256GB, 512GB Smartphone All Colours - Very Good</t>
  </si>
  <si>
    <t>Samsung Galaxy A8 2018 32GB SM-A530F Unlocked Dual Sim 4G Android Smartphone ++</t>
  </si>
  <si>
    <t>OPPO FIND X5 PRO 256GB GLAZE BLACK 5G DUAL SIM UNLOCKED CPH2305 CUSTOMER RETURNS</t>
  </si>
  <si>
    <t>Apple iPhone 13 128/256/512GB Unlocked All Colours Grade A+ Excellent Condition</t>
  </si>
  <si>
    <t>Huawei P30 Pro VOG-L09 128GB 40MP Smartphone Mobile Mystic Blue Unlocked GOOD{</t>
  </si>
  <si>
    <t>Samsung Galaxy Note 10+ 5G - All Sizes -2 Colours -Unlocked -Very Good Condition</t>
  </si>
  <si>
    <t>Apple iPhone XR - 64GB - (Unlocked)</t>
  </si>
  <si>
    <t>Apple iPhone 8-UNLOCKED-64/&lt;wbr/&gt;256GB-IOS-ALL COLOURS-Good Condition</t>
  </si>
  <si>
    <t>Apple iPhone 13 Pro - All Sizes - All Colours - Unlocked - Good Condition</t>
  </si>
  <si>
    <t>Apple iPhone 12 Mini 64GB 128GB 256GB Unlocked All Colours - Very Good</t>
  </si>
  <si>
    <t>Google Pixel 3A 64GB Unlocked 4G Android Smartphone Mix Colour Good Condition</t>
  </si>
  <si>
    <t>Apple iPhone 13 Pro Max Graphite 128GB 256GB 512GB 1TB Unlocked GREAT Condition</t>
  </si>
  <si>
    <t>Apple iPhone 8 Plus - 64GB - Space Grey (Unlocked) A1897 (GSM)</t>
  </si>
  <si>
    <t>Apple iPhone 12 Mini 64GB 128GB 256GB All Colours Unlocked Excellent Condition</t>
  </si>
  <si>
    <t>Google Pixel 4 64GB 128GB Unlocked Black White Orange Android Phone | Very Good</t>
  </si>
  <si>
    <t>Google Pixel 6A G1AZG 128GB 6GB Smartphone Mobile Chalk Unlocked VERY GOOD{</t>
  </si>
  <si>
    <t>Oppo Reno4 Z 5G 128GB Black White Unlocked Mobile Phone Smartphone Very Good</t>
  </si>
  <si>
    <t>Samsung Note20 Ultra DS 128/256/512GB Unlocked Grade A+ Excellent Condition</t>
  </si>
  <si>
    <t>Apple iPhone 12 PRO 128GB 256GB 512GB ALL Unlocked GOOD Condition Warranty</t>
  </si>
  <si>
    <t>Samsung Galaxy A6 2018 SM-A600FN 32GB/3GB 16MP Mobile Black Unlocked GOOD</t>
  </si>
  <si>
    <t>Apple iPhone 12 Pro 128GB 256GB 512GB Unlocked Smartphone Excellent Condition</t>
  </si>
  <si>
    <t>Samsung Galaxy S10/S10e/S10+ PLUS 128GB Dual Sim Unlocked *EXCELLENT Condition*</t>
  </si>
  <si>
    <t>Samsung Galaxy A80 2019 SM-A805F 128GB 8GB Mobile Angel Gold Unlocked EXCELLENT{</t>
  </si>
  <si>
    <t>Apple iPhone XR A2105 64GB 3GB 12MP Smartphone Mobile Black Unlocked GOOD{</t>
  </si>
  <si>
    <t>Samsung Galaxy S20 FE 128GB 256GB Lavender Mint Navy White Red Orange Unlocked</t>
  </si>
  <si>
    <t>Samsung Galaxy J5 SM-J510F 2016 - 16GB - Black (Unlocked) (Single SIM) Android</t>
  </si>
  <si>
    <t>New Condition  Nokia 6300 GOLD Unlocked Camera Bluetooth Classic Mobile Phone</t>
  </si>
  <si>
    <t>Nokia 3220 Sim Free Unlocked Mobile Phone with Lights Good Condition</t>
  </si>
  <si>
    <t>Samsung Galaxy S20 - 128GB - Cosmic Blue Pink Grey - Unlocked - Good Condition!</t>
  </si>
  <si>
    <t>SAMSUNG GALAXY J5 2015 J500FN - 8GB - VARIOUS COLOURS - UNLOCKED - Grade B</t>
  </si>
  <si>
    <t>Blackview BV4900 5.7" Android Unlocked Rugged Smartphone Mobile phone 3+32GB UK</t>
  </si>
  <si>
    <t>Google Pixel 7 128GB 256GB ALL Colours Unlocked EXCELLENT Warranty</t>
  </si>
  <si>
    <r>
      <t>⭐</t>
    </r>
    <r>
      <rPr>
        <sz val="10"/>
        <color rgb="FF000000"/>
        <rFont val="Helvetica Neue"/>
        <family val="2"/>
      </rPr>
      <t>Samsung Galaxy A20e Dual SIM 32GB Unlocked Black White Blue 4G Phone Grade A +</t>
    </r>
    <r>
      <rPr>
        <sz val="10"/>
        <color rgb="FF000000"/>
        <rFont val="Apple Color Emoji"/>
      </rPr>
      <t>⭐</t>
    </r>
  </si>
  <si>
    <t>Apple iPhone XS Unlocked Smartphone - 64GB 256GB 512GB - Very Good</t>
  </si>
  <si>
    <t>Motorola E6 Play 32gb 4G LTE Android Smartphone Unlocked Grey</t>
  </si>
  <si>
    <t>Apple iPhone 8 64GB 128GB 256GB ALL COLOURS Unlocked EXCELLENT CONDITION A++</t>
  </si>
  <si>
    <t>Apple iPhone 8 PLUS - 64/128/256GB - All Colours - UNLOCKED- VERY GOOD CONDITION</t>
  </si>
  <si>
    <t>Apple iPhone 13 128GB 256GB 512GB Unlocked All Colours - Excellent</t>
  </si>
  <si>
    <t>OnePlus 8T - 128GB - Lunar Silver (Unlocked) - Excellent Condition</t>
  </si>
  <si>
    <t>Apple iPhone 14 6.1" 5G iOS Smartphone 128GB Unlocked SIM-Free - *Midnight* B</t>
  </si>
  <si>
    <t>Apple iPhone 11 64GB/128GB/256&lt;wbr/&gt;GB - Very Good Condition - TWO YEAR WARRANTY</t>
  </si>
  <si>
    <t>Apple iPhone XS - (Unlocked)</t>
  </si>
  <si>
    <t>Apple iPhone 8+ Plus 64GB 128GB 256GB Unlocked All Colours Good Condition</t>
  </si>
  <si>
    <t>OnePlus 8T 128GB 256GB Green Silver Cyberpunk Unlocked Mobile Phone Very Good</t>
  </si>
  <si>
    <t>Google Pixel 4 XL - 64GB 128GB - All Colours - (Unlocked) - Good Condition</t>
  </si>
  <si>
    <t>Samsung Galaxy Note10+ 4G Note10 Plus 5G Unlocked All Colours **GOOD CONDITION**</t>
  </si>
  <si>
    <t>Blackview A60 6.1" 16GB Unlocked Smartphone Dual SIM Mobile Phone 4080mAh 5+13MP</t>
  </si>
  <si>
    <t>Samsung Galaxy S20 Ultra 5G - All Sizes/Colours - Unlocked - Good Condition</t>
  </si>
  <si>
    <t>Apple iPhone 14 - All Sizes - All Colours - Unlocked - Excellent Condition</t>
  </si>
  <si>
    <t>Apple iPhone 14 Plus - 128GB Blue - Unlocked SIM FREE - 100% BH - Apple Warranty</t>
  </si>
  <si>
    <r>
      <t xml:space="preserve">Samsung Galaxy A5 2017 32GB Unlocked Black Gold Blue Pink Android Phone </t>
    </r>
    <r>
      <rPr>
        <sz val="10"/>
        <color rgb="FF000000"/>
        <rFont val="Apple Color Emoji"/>
      </rPr>
      <t>⭐</t>
    </r>
    <r>
      <rPr>
        <sz val="10"/>
        <color rgb="FF000000"/>
        <rFont val="Helvetica Neue"/>
        <family val="2"/>
      </rPr>
      <t xml:space="preserve"> GOOD</t>
    </r>
  </si>
  <si>
    <t>Apple iPhone 11 Pro Max 64GB 128GB 256GB - All Colours - Very Good Condition</t>
  </si>
  <si>
    <t>Apple iPhone 12 - All Sizes - All Colours - Unlocked - Excellent Condition</t>
  </si>
  <si>
    <t>Samsung Galaxy A13 5G 6.5'' Smartphone 4GB RAM 64GB Sim-Free - White B</t>
  </si>
  <si>
    <t>iPhone 12 Pro - All Colours - GRADE A - Excellent Condition - (Renewed)</t>
  </si>
  <si>
    <t>Google Pixel 5 - 128GB - ALL COLOURS - UNLOCKED - VERY GOOD CONDITION</t>
  </si>
  <si>
    <t>Apple iPhone XR - 64GB/128/256GB - ALL COLOURS - UNLOCKED - EXCELLENT CONDITION</t>
  </si>
  <si>
    <t>Apple iPhone 11 Pro - All Sizes - All Colours - Unlocked - Excellent Condition</t>
  </si>
  <si>
    <t>Apple iPhone 12 Mini 5G 64GB - 128GB - 256GB iOS Smartphone Very Good Condition</t>
  </si>
  <si>
    <t>SAMSUNG GALAXY S22 ULTRA 5G SM-S908B/DS 256GB 12GB RAM Phantom Black Unlocked</t>
  </si>
  <si>
    <t>Apple iPhone 12 Mini 64GB 128GB 256GB Unlocked All Colours Very Good Condition</t>
  </si>
  <si>
    <t>Samsung Galaxy S20+ PLUS 5G 128GB Dual Sim All Colours **VERY GOOD CONDITION**</t>
  </si>
  <si>
    <t>Apple iPhone 11 Purple 64GB (Unlocked) Smartphone Excellent Condition</t>
  </si>
  <si>
    <t>Samsung Galaxy Xcover 4s 32GB Black Dual SIM (Unlocked) Android Tough Smartphone</t>
  </si>
  <si>
    <t>Apple iPhone 12 PRO MAX 128GB 256GB 512GB ALL Unlocked GOOD Condition Warranty</t>
  </si>
  <si>
    <t>Huawei P30 Pro 256GB New Edition Dual Sim VOG-L29 Unlocked 4G Android Smartphone</t>
  </si>
  <si>
    <t>Apple iPhone XR 64GB 128GB 256GB Unlocked  Good Condition 12 month Warranty</t>
  </si>
  <si>
    <t>Samsung Galaxy Z Fold 3 5G - All Sizes All Colours Unlocked, Very Good Condition</t>
  </si>
  <si>
    <t>Apple iPhone SE 32GB Silver Grey Unlocked 4G LTE UK Seller -Grade A + FREE CHARG</t>
  </si>
  <si>
    <t>Apple iPhone 12 - 64GB 128GB 256GB - Unlocked - Good Condition - UK Stock</t>
  </si>
  <si>
    <r>
      <t xml:space="preserve">Samsung Galaxy A5 2017 32GB Unlocked Black Gold Blue Pink Android Phone </t>
    </r>
    <r>
      <rPr>
        <sz val="10"/>
        <color rgb="FF000000"/>
        <rFont val="Apple Color Emoji"/>
      </rPr>
      <t>⭐</t>
    </r>
    <r>
      <rPr>
        <sz val="10"/>
        <color rgb="FF000000"/>
        <rFont val="Helvetica Neue"/>
        <family val="2"/>
      </rPr>
      <t xml:space="preserve"> GOOD+</t>
    </r>
  </si>
  <si>
    <t>Motorola Moto X XT1052 16GB 32GB 64GB Black White Unlocked Smartphone Excellent</t>
  </si>
  <si>
    <t>Apple iPhone 12 Mini 64GB 128GB 256GB Unlocked All Colours - Good</t>
  </si>
  <si>
    <t>Samsung Galaxy S6 32GB 64GB Unlocked Black White Gold Blue Android | Very Good</t>
  </si>
  <si>
    <t>Samsung Galaxy A71 4G SM-A715F/DS Crush Silver 128GB  Grade B UK Warranty Seller</t>
  </si>
  <si>
    <t>Apple iPhone 11 - 64GB - (Unlocked)</t>
  </si>
  <si>
    <t>Samsung Galaxy Note 4 32GB (Unlocked) - Charcoal Black Very Good Condition</t>
  </si>
  <si>
    <t>Huawei P30 Pro - 128GB - All Colours - Unlocked - Good Condition</t>
  </si>
  <si>
    <t>Apple iPhone 13 Mini - All Sizes - All Colours - Unlocked - Very Good Condition</t>
  </si>
  <si>
    <t>Apple iPhone XR 64GB 128GB 256GB Black Red Yellow Blue Coral White Unlocked Good</t>
  </si>
  <si>
    <t>Apple iPhone 12 Pro 128GB 256GB 512GB Unlocked Graphite-Very Good-Sim Option</t>
  </si>
  <si>
    <t>Apple iPhone XR - All Sizes &amp; Colours (UNLOCKED) Very Good Condition Smartphone</t>
  </si>
  <si>
    <t>Apple iPhone 13 Pro 128GB 256GB 512GB 1TB Unlocked Silver- Excellent- Sim Option</t>
  </si>
  <si>
    <t>Samsung Galaxy NOTE20 4G 256GB Dual Sim Unlocked All Colours VERY GOOD CONDITION</t>
  </si>
  <si>
    <t>Apple iPhone 13 Pro 128GB 256GB 512GB 1TB Unlocked Black - Excellent- Sim Option</t>
  </si>
  <si>
    <r>
      <t xml:space="preserve">UNLOCKED </t>
    </r>
    <r>
      <rPr>
        <sz val="10"/>
        <color rgb="FF000000"/>
        <rFont val="Apple Color Emoji"/>
      </rPr>
      <t>⭐</t>
    </r>
    <r>
      <rPr>
        <sz val="10"/>
        <color rgb="FF000000"/>
        <rFont val="Helvetica Neue"/>
        <family val="2"/>
      </rPr>
      <t>EXCELLENT</t>
    </r>
    <r>
      <rPr>
        <sz val="10"/>
        <color rgb="FF000000"/>
        <rFont val="Apple Color Emoji"/>
      </rPr>
      <t>⭐</t>
    </r>
    <r>
      <rPr>
        <sz val="10"/>
        <color rgb="FF000000"/>
        <rFont val="Helvetica Neue"/>
        <family val="2"/>
      </rPr>
      <t xml:space="preserve"> NOKIA 3310 MOBILE WITH MAINS PLUG AND FREE SIM CARD</t>
    </r>
  </si>
  <si>
    <t>Apple iPhone 11 Pro 64GB 256GB - Unlocked - 12 Months Warranty - Very Good</t>
  </si>
  <si>
    <t>Apple iPhone 12 (PRODUCT) RED - 64GB (Unlocked) Smartphone Excellent Condition</t>
  </si>
  <si>
    <t>Alcatel U5 5044Y 8GB Unlocked Smartphone 5.0" In 5MP Camera Good Condition</t>
  </si>
  <si>
    <t>Samsung Galaxy J3 2016 8GB Unlocked Black White Gold Android Phone | Very Good</t>
  </si>
  <si>
    <t>Dual Sim Nokia 108  FM Radio GSM Bluetooth Unlocked+ 12 Months warranty</t>
  </si>
  <si>
    <t>Apple iPhone 12 Pro Max - Unlocked - All Colours &amp; GB -  12 Months Warranty - A+</t>
  </si>
  <si>
    <t>Apple iPhone 12 - 64GB 128GB 256GB - Unlocked - Very Good Condition - UK Stock</t>
  </si>
  <si>
    <t>Apple iPhone 11 Pro 64GB 256GB 512GB Unlocked Green -Very Good -Sim Option</t>
  </si>
  <si>
    <t>Huawei Mate 40 Pro 256gb 5G Android Smartphone Unlocked Silver</t>
  </si>
  <si>
    <t>Apple iPhone 6s+ Plus 16GB 32GB 64GB 128GB Unlocked Colours Good Condition</t>
  </si>
  <si>
    <t>Google Pixel 6 5G - 128GB - All Colours - Unlocked - Very Good Condition</t>
  </si>
  <si>
    <t>SAMSUNG GALAXY S21 5G | S21+ PLUS 5G | S21 ULTRA 5G UNLOCKED LATEST ANDROID</t>
  </si>
  <si>
    <t>Samsung Galaxy S9 Dual SIM | 64GB | Unlocked | Blue Black Gold Grey Purple</t>
  </si>
  <si>
    <t>Samsung Galaxy S20 G980F/DS Dual Sim Unlocked All Grade A+ Excellent Condition</t>
  </si>
  <si>
    <t>Samsung Galaxy S21 Ultra 5G 128GB 256GB Dual Sim UNLOCKED Android GOOD Condition</t>
  </si>
  <si>
    <t>Samsung Galaxy S21 FE - 128GB 256GB All Colours Unlocked - Very Good Condition</t>
  </si>
  <si>
    <t>Apple iPhone 12 Pro 128GB 256GB 512GB Unlocked All Colours Good Condition</t>
  </si>
  <si>
    <t>Apple iPhone 8 Plus 64GB 256GB UNLOCKED Refurbished Colours - Excellent Grade A</t>
  </si>
  <si>
    <t>Samsung Galaxy S10 - All Sizes - All Colours - Unlocked - Very Good Condition</t>
  </si>
  <si>
    <r>
      <t>⭐⭐</t>
    </r>
    <r>
      <rPr>
        <sz val="10"/>
        <color rgb="FF000000"/>
        <rFont val="Helvetica Neue"/>
        <family val="2"/>
      </rPr>
      <t xml:space="preserve"> Apple iPhone 5s 16GB Factory Unlocked 4G LTE Smartphone Good Condition</t>
    </r>
  </si>
  <si>
    <t>Samsung Galaxy Note 20 Ultra 5G, 256GB, White, Unlocked - Good Condition</t>
  </si>
  <si>
    <t>Samsung Galaxy S21+ 5G -128GB, 256GB - Black, Violet, Silver (Unlocked)</t>
  </si>
  <si>
    <t>Apple iPhone 11 64GB 128GB 256GB Unlocked - Good Condition - TWO YEAR WARRANTY</t>
  </si>
  <si>
    <t>Samsung Galaxy S20 FE 5G SM-G781B/DS 128GB Unlocked Grade A+ Excellent</t>
  </si>
  <si>
    <t>Apple iPhone 11 Pro - 64GB 256GB 512GB - Unlocked - Very Good  Condition - UK</t>
  </si>
  <si>
    <t>Apple iPhone 11 Pro 64GB 256GB 512GB Unlocked Grey - Good -Sim Option</t>
  </si>
  <si>
    <t>Apple iPhone X - (Unlocked)</t>
  </si>
  <si>
    <t>Samsung Galaxy S20 FE 128/256GB Unlocked All Colours A+ Excellent Condition</t>
  </si>
  <si>
    <t>Samsung Galaxy S10 S10+ PLUS 128GB Dual Sim Unlocked All Colour *GOOD CONDITION*</t>
  </si>
  <si>
    <t>Apple iPhone 8 Plus - Unlocked All Colours - Good Condition</t>
  </si>
  <si>
    <t>Apple iPhone 8 Plus - 64GB 128GB 256GB - Unlocked - Excellent A+ Condition - UK</t>
  </si>
  <si>
    <t>Samsung Galaxy S20 FE 5G G781B/DS 128GB DUAL SIM Unlocked Good Condition</t>
  </si>
  <si>
    <t>IMO</t>
  </si>
  <si>
    <t>IMO Q5 5.5" SIM-Free Smartphone 4G 16GB Unlocked - Midnight Blue C</t>
  </si>
  <si>
    <t>Samsung Galaxy A52s 5G SM-A528B 128GB 6GB Smartphone Mobile Unlocked VERY GOOD=</t>
  </si>
  <si>
    <t>Sony Xperia L3 - 32GB - Black (Unlocked) (Single SIM) GRADE A + CHARGR LEAD</t>
  </si>
  <si>
    <t>New Condition Nokia C2-01 - Black (Unlocked) Mobile Phone</t>
  </si>
  <si>
    <t>Apple iPhone 7 Plus - 32GB 128GB 256GB - Unlocked Smartphone Excellent Condition</t>
  </si>
  <si>
    <t>Samsung Galaxy S9 SM-G960F - 64GB - (Unlocked) Very Good Condition</t>
  </si>
  <si>
    <t>Google Pixel 6 Pro 5G - 128GB / 256GB - All Colours - Unlocked - Good Condition</t>
  </si>
  <si>
    <t>Samsung Galaxy S22+ Plus 5G SM-S906B/DS 128/256GB Unlocked Grade A+ Excellent</t>
  </si>
  <si>
    <t>Apple iPhone XR 64GB Mobile Phone SIM Free - Black</t>
  </si>
  <si>
    <t>Apple iPhone 12 Pro 128GB 256GB 512GB Unlocked Silver- Good -Sim Option</t>
  </si>
  <si>
    <t>Apple iPhone 13 Pro Max - All Sizes &amp; Colours - Unlocked - Excellent Condition</t>
  </si>
  <si>
    <t>Samsung Galaxy Note 20 Ultra 5G SM-N986B 256GB 12GB Mobile Unlocked VERY GOOD=</t>
  </si>
  <si>
    <t>Samsung Galaxy S20 5G 128GB - Unlocked - Excellent Condition - All Colours</t>
  </si>
  <si>
    <t>Apple iPhone 12 Pro - 128GB 256GB - Unlocked - Free Next Day Delivery - Warranty</t>
  </si>
  <si>
    <t>OnePlus 10 Pro - 128GB - Volcanic Black (Unlocked) (Dual SIM)</t>
  </si>
  <si>
    <t>Samsung Galaxy S20 | Unlocked | All Colours | Very Good Condition</t>
  </si>
  <si>
    <t>Apple iPhone 12 64, 128, 256 GB Unlocked Smartphone Sim Free Pristine Grade A+</t>
  </si>
  <si>
    <t>Samsung Galaxy S10 5G SM-G977B - 256GB 512GB Unlocked All Colours Good Condition</t>
  </si>
  <si>
    <t>Samsung Galaxy S22 Ultra 5G SM-S908B 128/256/512/1T&lt;wbr/&gt;B Unlocked Grade A+ Excellent</t>
  </si>
  <si>
    <t>Motorola Moto E20 6.5'' Smartphone 32GB SIM-Free Unlocked - *Coastal Blue* B</t>
  </si>
  <si>
    <t>Samsung Galaxy Note10 4G 256GB Dual Sim Android Unlocked All Colours *VERY GOOD*</t>
  </si>
  <si>
    <t>Samsung Galaxy S10 SM-G973W 128GB Smartphone Prism Green Unlocked NON UK MODEL</t>
  </si>
  <si>
    <t>Apple iPhone XS 64GB 256GB 512GB - Unlocked - 1 Year Warranty - Grade A+</t>
  </si>
  <si>
    <t>Samsung Galaxy S10+ Plus SM-G975F/DS 128/512GB/1TB Unlocked Very Good Condition</t>
  </si>
  <si>
    <t>NOKIA 6310i - (REFURBISHED) - SILVER - MOBILE PHONE – 3 MTH GUARANTEE</t>
  </si>
  <si>
    <t>Samsung Galaxy S20 128GB Dual Sim *LIMITED MEGA OFFER* Unlocked *GOOD CONDITION*</t>
  </si>
  <si>
    <t>Honor</t>
  </si>
  <si>
    <t>Refurbished Honor Magic4 Pro Black 6.81" 256GB 5G Unlocked &amp; SIM Fre A1/5109AFDK</t>
  </si>
  <si>
    <t>Apple iPhone XS Max 64GB Space Grey Unlocked Sim Free Mobile Smartphone A2101 C2</t>
  </si>
  <si>
    <t>Samsung Galaxy S20 FE Dual Sim-UNLOCKED-1&lt;wbr/&gt;28/256GB-ANDRO&lt;wbr/&gt;ID-ALL COLOURS-Very Good</t>
  </si>
  <si>
    <t>Samsung Galaxy Z Flip3 5G SM-F711B 128GB 8GB Phantom Black Unlocked VERY GOOD{</t>
  </si>
  <si>
    <t>Apple iPhone 11 Pro Max 64GB 128GB 256GB - All Colours - Good Condition</t>
  </si>
  <si>
    <t>Samsung Galaxy a52s 6.5" 5G Smartphone Android 6GB RAM 128GB Black C Grade</t>
  </si>
  <si>
    <t>Apple iPhone XS 64GB 256GB 512GB ALL COLOURS Unlocked EXCELLENT CONDITION A++</t>
  </si>
  <si>
    <t>Samsung Galaxy S22 5G 6.1'' Smartphone 256GB Unlocked SIM-Free - (Black) B+</t>
  </si>
  <si>
    <t>Apple iPhone 12-UNLOCKED-64&lt;wbr/&gt;/128/256GB-IOS&lt;wbr/&gt;-ALL COLOURS-Good Condition</t>
  </si>
  <si>
    <t>Apple iPhone 12 Pro 128GB 256GB 512GB Unlocked All Colours - Good Condition</t>
  </si>
  <si>
    <t>Samsung Galaxy A12 Smartphone, 64GB, Network Unlocked, Black, SM-A125F</t>
  </si>
  <si>
    <t>Apple iPhone 12 Pro Gold Unlocked 128GB 256GB 512GB GREAT Condition Warranty</t>
  </si>
  <si>
    <t>Samsung Galaxy Note20 Ultra 5G 256GB 512GB Unlocked Dual-Sim Android- Very GOOD*</t>
  </si>
  <si>
    <t>Samsung Galaxy S21 5G 128GB 256GB All Colours Unlocked Very Good</t>
  </si>
  <si>
    <t>Apple iPhone 11 - Unlocked - 64/128/256GB - All Colours - Excellent Condition</t>
  </si>
  <si>
    <t>Samsung Galaxy Note 10+ 5G - All Sizes - 2 Colours - Unlocked - Good Condition</t>
  </si>
  <si>
    <t>Apple iPhone X 64GB 256GB Unlocked All Colours - Good Condition</t>
  </si>
  <si>
    <t>Samsung Galaxy S20+ Plus 5G Dual SIM 128GB Unlocked Phone Various Colours | Good</t>
  </si>
  <si>
    <t>Samsung Galaxy S22 Ultra - All Sizes - All colours - Unlocked - Good Condition</t>
  </si>
  <si>
    <t>Apple iPhone 7 Plus 32GB 128GB 256GB Black Silver Rose Gold Unlocked Excellent</t>
  </si>
  <si>
    <t>Apple iPhone 13 Pro Graphite 128GB 256GB 512GB Unlocked GREAT Condition Warranty</t>
  </si>
  <si>
    <t>Samsung Galaxy S20 Ultra 5G 128GB SM-G988B Unlocked Android Smar Phone UK Good*</t>
  </si>
  <si>
    <t>Oppo Find X3 Neo 5G 256GB 12GB RAM Dual SIM Unlocked Very Good Condition</t>
  </si>
  <si>
    <t>Samsung Galaxy S10 SM-G970F - 128GB - prism White  (Unlocked) (Dual SIM)</t>
  </si>
  <si>
    <t>Apple iPhone 13 Midnight 128GB 256GB 512GB Warranty Excellent Condition 90-100%</t>
  </si>
  <si>
    <t>Google Pixel 4 - 64GB 128GB - All Colours - Unlocked Smartphone - Good Condition</t>
  </si>
  <si>
    <t>Sony Xperia XA2 H3113 32GB Unlocked 4G Android Smartphone Excellent Condition</t>
  </si>
  <si>
    <t>Apple iPhone 12 - 64GB - (Unlocked)</t>
  </si>
  <si>
    <t>Samsung Galaxy S20Plus 5G(SM-G986B)12&lt;wbr/&gt;8GB - Unlocked Warranty Very good Condition</t>
  </si>
  <si>
    <t>Apple iPhone 7 32GB 128GB 256GB Grey Rose Gold Silver Red Unlocked Very Good</t>
  </si>
  <si>
    <t>Apple iPhone 11 Pro 256GB Midnight Green (Unlocked) Good</t>
  </si>
  <si>
    <t>Samsung Galaxy S20 FE 5G 128GB 512GB ALL COLOURS Unlocked EXCELLENT CONDITION A+</t>
  </si>
  <si>
    <t>Nokia Lumia 925 (A00011574 ) 16GB (Unlocked) GSM Smartphone - Black</t>
  </si>
  <si>
    <t>Apple iPhone 13 Pro 128GB 256GB 512GB 1TB Unlocked Blue - Excellent- Sim Option</t>
  </si>
  <si>
    <t>Apple iPhone 14 Pro Max - 256GB Space Black - Unlocked SIM FREE - Apple Warranty</t>
  </si>
  <si>
    <t>Apple iPhone XR - 64GB 128GB 256GB - Unlocked - Various Colours - Good</t>
  </si>
  <si>
    <t>Samsung Galaxy S20 Ultra 5G, 128GB, Unlocked, Cosmic Grey - Good Condition</t>
  </si>
  <si>
    <t>Samsung Galaxy S21 Ultra 5G - All Sizes - All Colours - Unlocked - Very Good</t>
  </si>
  <si>
    <t>SAMSUNG GALAXY J4 2018 J400 16GB GOLD DUAL SIM UNLOCKED EXCELLENT REFURBISHED</t>
  </si>
  <si>
    <t>Samsung Galaxy S22 SM-S901B/DS - 128GB, 256GB - Black, Green (Unlocked)</t>
  </si>
  <si>
    <t>Apple iPhone SE 2020 - 64/128/256GB - All Colours -UNLOCKED- Used</t>
  </si>
  <si>
    <t>Samsung Galaxy S22+ Plus - All Sizes &amp; Colours - Unlocked - Excellent Condition</t>
  </si>
  <si>
    <t>Apple iPhone 12 Pro Max -128GB - PACIFIC BLUE  (Unlocked) EXCELLENT CONDITION</t>
  </si>
  <si>
    <t>Apple iPhone SE (2016) 32GB Space Grey(Unlocked)&lt;wbr/&gt;Smartphone - Very Good Condition</t>
  </si>
  <si>
    <t>Samsung Galaxy Z Flip3 5G | Unlocked | All Colours | Very Good Condition</t>
  </si>
  <si>
    <t>Apple iPhone 13 Pro 128GB 256GB 512GB 1TB Unlocked Silver- Very Good- Sim Option</t>
  </si>
  <si>
    <t>OnePlus 8 Pro 5G - 128GB Black / 256GB Green - Unlocked - Good Condition</t>
  </si>
  <si>
    <t>Oppo Find X2 Lite 128GB Moonlight Black Pearl White Mobile Unlocked Very Good</t>
  </si>
  <si>
    <t>Samsung Galaxy S20 Ultra 5G - All Sizes/Colours - Unlocked - Very Good Condition</t>
  </si>
  <si>
    <t>Apple iPhone 6S 32GB- Unlocked - All Colors -Excellent Condition +Warranty</t>
  </si>
  <si>
    <t>Samsung Galaxy S9+ Plus 128GB Unlocked Mobile  Good UK seller</t>
  </si>
  <si>
    <t>Huawei P40 5G ANA-NX9 128GB 50MP Camera Smartphone Mobile Black Unlocked</t>
  </si>
  <si>
    <t>Google Pixel 6 Pro GLUOG 128GB Smartphone Stormy Black Unlocked VERY GOOD{</t>
  </si>
  <si>
    <t>Apple iPhone 14 Plus - All Sizes - All Colours - Unlocked - Good Condition</t>
  </si>
  <si>
    <t>Samsung Galaxy Note 9 SM-N960F 128GB 6GB Smartphone Mobile Unlocked VERY GOOD=</t>
  </si>
  <si>
    <t>Apple iPhone SE 2020 4.7'' 4G Smartphone 64GB Unlocked SIM-Free - (Black) B+</t>
  </si>
  <si>
    <t>Apple iPhone 7+ Plus 32GB 128GB Unlocked Black Silver Gold Rose 4G Phone | Good</t>
  </si>
  <si>
    <t>Apple iPhone 13 128GB 256GB 512GB ALL Colours Unlocked GOOD Condition Warranty</t>
  </si>
  <si>
    <t>Samsung Galaxy S21 5G 128GB Dual Sim Unlocked All Colours *EXCELLENT CONDITION*</t>
  </si>
  <si>
    <t>Apple iPhone X (iPhone 10) - 64GB 256GB Unlocked - Excellent - 12M Warranty</t>
  </si>
  <si>
    <t>Samsung Galaxy S10+ Plus Duos SM-G975U1 128GB Smartphone Unlocked Non-UK Model</t>
  </si>
  <si>
    <t>Apple iPhone 12 Mini 5G 128GB - 256GB Unlocked iOS Grade A+ Pristine Condition</t>
  </si>
  <si>
    <t>Samsung Galaxy Note20 4G - 256GB - All Colours - Unlocked - Good Condition</t>
  </si>
  <si>
    <t>Samsung Galaxy S22 Ultra 5G 128GB SIM-Free Smartphone 6.8" - Phantom Black B+</t>
  </si>
  <si>
    <t>OPPO A16S CPH227X 64GB Pearl Blue 6.52" tested Unlocked Dual UK 1 Year Warranty</t>
  </si>
  <si>
    <t>Samsung Galaxy S21 FE - 128GB 256GB All Colours Unlocked - Good Condition</t>
  </si>
  <si>
    <t>iPhone 11 Pro Max - All Colours - GRADE A - Excellent Condition - (Renewed)</t>
  </si>
  <si>
    <t>Apple iPhone XR - 64GB 128GB - Unlocked - Next Day Delivery - 1 Year Warranty</t>
  </si>
  <si>
    <t>Apple iPhone 12 Pro Max 128GB 256GB 512GB All Colours Unlocked Excellent</t>
  </si>
  <si>
    <t>Samsung Galaxy S20 - 128GB - All Colours - Unlocked - Good Condition</t>
  </si>
  <si>
    <t>Apple iPhone XR 4G 6.1'' Smartphone 64GB Unlocked SIM-Free - White (No Accs) B-</t>
  </si>
  <si>
    <t>Apple iPhone 11 Red 64GB (Unlocked) Smartphone Good</t>
  </si>
  <si>
    <t>Apple iPhone XR 64GB, 128GB - Black, Blue, White, Yellow - Unlocked - Grade B</t>
  </si>
  <si>
    <t>Google Pixel 5 5G - 128GB - Sage / Black - Unlocked - Very Good Condition</t>
  </si>
  <si>
    <t>Samsung Galaxy A8 2018 SM-A530F Grade B Unlocked Black   32GB UK  warranty</t>
  </si>
  <si>
    <t>Refurbished Apple iPhone 12 Pro Pacific Blue 6.1" 128GB 5G Unlock A3/MGMN3B/A/MV</t>
  </si>
  <si>
    <t>Apple iPhone 14 Pro 128GB 256GB 512GB 1TB Space Black EXCELLENT 90-100% BH</t>
  </si>
  <si>
    <t>Apple iPhone 14 6.1" 5G iOS Smartphone 128GB Unlocked SIM-Free - [Midnight] C+</t>
  </si>
  <si>
    <t>Samsung Galaxy S22 Ultra 5G SM-S908B 128GB Mobile Phantom Black Unlocked GOOD{</t>
  </si>
  <si>
    <t>Apple iPhone 14 Plus - 128GB Midnight - Unlocked SIM FREE - Apple Warranty!</t>
  </si>
  <si>
    <t>Samsung Galaxy S20 5G SM-G981B 128GB 12GB Smartphone Mobile Unlocked VERY GOOD=</t>
  </si>
  <si>
    <t>BLACKBERRY Z3 Black 5" 8GB 1.2GHz 1.5GB RAM 5/1.1MP Camera Mobile Phone</t>
  </si>
  <si>
    <t>Sony Xperia L4 6.2'' 4G Smartphone 64GB Unlocked SIM-Free - Black (No Accs) C-</t>
  </si>
  <si>
    <t>Samsung Galaxy Note20 5G - 256GB - All Colours - Unlocked - Very Good Condition</t>
  </si>
  <si>
    <t>Motorola Moto E20 4G 6.5'' Smartphone 32GB Unlocked Blue [DMG Corner] C</t>
  </si>
  <si>
    <t>Apple iPhone 8 64GB/128GB/256&lt;wbr/&gt;GB Unlocked - Refurbished Good</t>
  </si>
  <si>
    <t>Apple iPhone SE 16GB/32GB/64GB&lt;wbr/&gt;/128GB Unlocked - Refurbished Good</t>
  </si>
  <si>
    <t>Xiaomi Redmi Note 11 Pro 5G 64GB/128GB Unlocked - Refurbished Good</t>
  </si>
  <si>
    <t>Apple iPhone 12 Pro Max 512GB Silver (Unlocked) Grade A+ "eBay Excellent"</t>
  </si>
  <si>
    <t>Samsung A32 5G 64GB Unlocked SIM Free - Refurbished Good</t>
  </si>
  <si>
    <t>Apple iPhone X - 64GB/256GB - All Colours - Unlocked - Good Condition</t>
  </si>
  <si>
    <t>Apple iPhone Xs Max - 64GB 128GB 256GB - Unlocked -  Very Good Condition - UK</t>
  </si>
  <si>
    <t>Honor 20e Dual SIM 64GB Unlocked Black Android Smart Phone Mobile 4G | Good</t>
  </si>
  <si>
    <t>SAMSUNG</t>
  </si>
  <si>
    <t>Samsung Galaxy Note9 SM-N960F 128GB Unlocked All Colours ***GOOD CONDITION***</t>
  </si>
  <si>
    <t>Apple iPhone SE 2nd Gen 2020 64GB Unlocked White</t>
  </si>
  <si>
    <t>Apple iPhone 12 - Unlocked - 128GB - All Colours - Very Good Condition</t>
  </si>
  <si>
    <t>Apple iPhone 14 Pro Max 256GB Gold Unlocked Sim Free Mobile Smartphone A2894 A</t>
  </si>
  <si>
    <t>Nokia LUMIA 625 - Black (Unlocked) Smartphone Mobile+ 12 Months Warranty</t>
  </si>
  <si>
    <t>Apple iPhone 13 Mini A2628 128GB 4GB 12MP Mobile Midnight Unlocked VERY GOOD{</t>
  </si>
  <si>
    <t>Apple iPhone 7 32GB 128GB 256GB Unlocked All Colours Good Condition</t>
  </si>
  <si>
    <t>Samsung Galaxy S20 FE 5G 128GB 256GB Mint Navy White Red Unlocked Very Good</t>
  </si>
  <si>
    <t>Samsung S8 64GB Unlocked - Refurbished Good</t>
  </si>
  <si>
    <t>Samsung Galaxy Note10 Lite 4G 128GB Android Unlocked Smartphone *GOOD CONDITION*</t>
  </si>
  <si>
    <t>Apple iPhone 12 Mini 64 128 256GB Unlocked Smartphone Sim Free Pristine Grade A+</t>
  </si>
  <si>
    <t>Apple iPhone 11 Red 64GB Unlocked, Excellent, Mint Condition</t>
  </si>
  <si>
    <t>Motorola Moto E20 6.5'' 4G Smartphone 2GB RAM 32GB SIM-Free Unlocked - Grey B</t>
  </si>
  <si>
    <t>Samsung Galaxy A51 128GB DualSim 4GB 48MP 6.5" Android Unlocked *GOOD CONDITION*</t>
  </si>
  <si>
    <t>Samsung Galaxy S9 - All Sizes &amp; Colours - (UNLOCKED) - Good Condition</t>
  </si>
  <si>
    <t>Nokia Lumia 820 - 8GB - Black (Unlocked) 4G Smartphone - Very Condition</t>
  </si>
  <si>
    <t>Blackview A80 2+16GB Cheap Android Mobile 4G Budget Smartphone Unlocked 4200mAh</t>
  </si>
  <si>
    <t>Apple iPhone 7 32GB 128GB Black -Grade A Plus Pristine Condition + CHARGR</t>
  </si>
  <si>
    <t>New Condition Nokia 6303 (Unlocked)Mobi&lt;wbr/&gt;le phone + Warranty</t>
  </si>
  <si>
    <t>Samsung Galaxy S20 FE 4G/5G 128GB Dual Sim Unlocked Android UK Model- Very GOOD</t>
  </si>
  <si>
    <t>Samsung Galaxy S21 Ultra 5G 128GB 256GB 512GB All Colours Unlocked Good</t>
  </si>
  <si>
    <t>Fairphone</t>
  </si>
  <si>
    <t>Fairphone 2 32GB Mixed Colours Unlocked Good Condition</t>
  </si>
  <si>
    <t>Apple iPhone X - 64/256GB - Space Grey/ Silver - UNLOCKED -  EXCELLENT CONDITION</t>
  </si>
  <si>
    <t>Apple iPhone 8 - 64GB 128GB 256GB - Unlocked - Excellent A+ Condition - UK Stock</t>
  </si>
  <si>
    <t>Samsung Galaxy Z Flip3 5G SM-F711B 128 (Unlocked) Android Phone Good Condition</t>
  </si>
  <si>
    <t>Oppo Find X3 Pro CPH2173 256GB 12GB 50MP Mobile Gloss Black Unlocked VERY GOOD{</t>
  </si>
  <si>
    <t>Motorola E6 Plus 32gb Android 4G LTE Smartphone Unlocked Graphite</t>
  </si>
  <si>
    <t>Apple iPhone 8 64GB 128GB 256GB All Colours Unlocked Unlocked  Good Condition</t>
  </si>
  <si>
    <t>Samsung Galaxy S21 5G SM-G991B/DS DUAL SIM 128GB 256GB Unlocked Good Condition</t>
  </si>
  <si>
    <t>Huawei Y6 (2019) 32GB Black Ble Brown Unlocked Smartphone Mobile Phone Very Good</t>
  </si>
  <si>
    <t>Apple iPhone 11 64GB Yellow Unlocked</t>
  </si>
  <si>
    <t>Apple iPhone 6S 4G 4.7" Smart Phone 16GB Unlocked 1YR Warranty - *Rose Gold* D</t>
  </si>
  <si>
    <t>Samsung Galaxy Note 4 32GB Black Single SIM Android (Unlocked) Smartphone</t>
  </si>
  <si>
    <t>Apple iPhone 8-UNLOCKED-64/&lt;wbr/&gt;256GB-IOS-ALL COLOURS-Excell&lt;wbr/&gt;ent Condition</t>
  </si>
  <si>
    <r>
      <t xml:space="preserve">Samsung Galaxy A5 2017 32GB Unlocked Black Gold Blue Pink Android Phone </t>
    </r>
    <r>
      <rPr>
        <sz val="10"/>
        <color rgb="FF000000"/>
        <rFont val="Apple Color Emoji"/>
      </rPr>
      <t>⭐</t>
    </r>
  </si>
  <si>
    <t>Apple iPhone 11 Pro 64 256 512GB Unlocked Smartphone Sim Free Pristine Grade A+</t>
  </si>
  <si>
    <t>100% Genuine Original Nokia C5-00 3.15MP 3G GSM Unlock Mobile Phone GOLD</t>
  </si>
  <si>
    <t>Samsung Galaxy S10 Lite 128GB Unlocked Smartphone, Prism Black- EXCELLENT A+</t>
  </si>
  <si>
    <t>Apple iPhone 6S 16GB/32GB/64GB&lt;wbr/&gt;/128GB Unlocked SIM Free - Refurbished Very Good</t>
  </si>
  <si>
    <t>Apple iPhone 12 Pro Max Graphite 128GB 256GB 512GB Unlocked GREAT Condition</t>
  </si>
  <si>
    <t>Apple iPhone X, 64GB, Space Grey, Unlocked - Refurbished Good</t>
  </si>
  <si>
    <t>iPhone 12 Pro - All Colours - GRADE C - Standard Condition - (Renewed)</t>
  </si>
  <si>
    <t>Apple iPhone XS, 64GB, Silver, Unlocked - Refurbished Good</t>
  </si>
  <si>
    <t>Apple iPhone XR 64GB 128GB 256GB All Colours Unlocked Very G Excellent Condition</t>
  </si>
  <si>
    <t>DOOGEE</t>
  </si>
  <si>
    <t>DOOGEE V10 5G Rugged Smartphone 128GB Outdoor Mobile Unlocked 8500mAh -orange</t>
  </si>
  <si>
    <t>DOOGEE X96 Smartphones 32GB 4G Dual SIM Phones Unlocked Fingerprint,Fa&lt;wbr/&gt;ce ID Red</t>
  </si>
  <si>
    <t>DOOGEE S35 Rugged Smartphone 4G Android 10 Unlocked Mobile Phone Outdoor IP68</t>
  </si>
  <si>
    <t>Samsung Galaxy Note 10 - 256GB - All Colours - Unlocked - Good Condition</t>
  </si>
  <si>
    <t>Apple iPhone 8 64GB 128GB 256GB Unlocked GOOD Condition</t>
  </si>
  <si>
    <t>Huawei P20 Lite ANE-LX1 32GB  64GB Unlocked 4G Android Smartphones Pristine A+++</t>
  </si>
  <si>
    <t>Apple iPhone 12 Mini 64GB 128GB 256GB Unlocked Black - Good - Sim Option</t>
  </si>
  <si>
    <t>Apple iPhone 8 Plus, 64GB, Red, Unlocked - Refurbished Good</t>
  </si>
  <si>
    <t>Samsung S20 Ultra 5G 128GB/512GB Unlocked - Refurbished Good</t>
  </si>
  <si>
    <t>Apple iPhone 6S Plus 16GB/32GB/64GB&lt;wbr/&gt;/128GB Unlocked SIM Free - Refurbished Ver...</t>
  </si>
  <si>
    <t>Motorola Moto G60S 128GB Unlocked Smartphone - Green - Refurbished Good</t>
  </si>
  <si>
    <t>Samsung Galaxy S20 Plus, 5G, 128GB, Cosmic Grey, Unlocked Single SIM - Good Cond</t>
  </si>
  <si>
    <t>DOOGEE S35T Cheap Smartphone Rugged Mobile 4G Unlocked 64GB Waterproof -orange</t>
  </si>
  <si>
    <t>Apple iPhone 12 Pro Max 128GB 256GB 512GB Unlocked Graphite-Excel&lt;wbr/&gt;lent-Sim Option</t>
  </si>
  <si>
    <t>Samsung Galaxy S20 FE 5G | Unlocked | All Colours | Good Condition</t>
  </si>
  <si>
    <t>Samsung S10 Plus 128GB/512GB/1T&lt;wbr/&gt;B Unlocked SIM Free - Refurbished Excellent</t>
  </si>
  <si>
    <t>Huawei Mate20 Pro 128GB LYA-L09 Unlocked 4G  Android Smartphone Various Colours</t>
  </si>
  <si>
    <t>OnePlus 10T 5G - 128GB - Black (Unlocked) (Dual SIM)</t>
  </si>
  <si>
    <t>Apple iPhone XS 64GB/256GB/512&lt;wbr/&gt;GB Unlocked SIM Free - Refurbished Good</t>
  </si>
  <si>
    <t>Samsung Galaxy S22+ Plus - All Sizes &amp; Colours - Unlocked - Good Condition</t>
  </si>
  <si>
    <t>Apple iPhone XR 64GB Unlocked Smartphone, Blue - Extra 15% CODE OFF - VERY GOOD</t>
  </si>
  <si>
    <t>Google Pixel 4 64GB Unlocked All Colours Single SIM Free Pristine Grade A+</t>
  </si>
  <si>
    <t>Apple iPhone 14 - All Sizes - All Colours - Unlocked - Good Condition</t>
  </si>
  <si>
    <t>OnePlus Nord 5G Dual SIM 128GB Unlocked Grey Blue Android Smart Phone | Good</t>
  </si>
  <si>
    <t>Samsung Galaxy A6 2018 32GB Unlocked Black Gold Purple Android 4G Phone | Good</t>
  </si>
  <si>
    <t>OnePlus 6T 128GB Black | Unlocked (Dual Sim) | Refurbished (Good)</t>
  </si>
  <si>
    <t>Apple iPhone 8, 64GB, Space Grey, Unlocked - Refurbished Good</t>
  </si>
  <si>
    <t>Apple iPhone 6 16GB 32GB 64GB 128GB Unlocked Space Grey Silver Gold | Very Good</t>
  </si>
  <si>
    <t>Apple iPhone 8 Plus - 64GB 128GB 256GB - All Colours - Unlocked - Good Condition</t>
  </si>
  <si>
    <t>Apple iPhone 11 A2221 128GB 4GB 12MP Camera Smartphone Mobile Unlocked GOOD=</t>
  </si>
  <si>
    <t>Galaxy s10 - All Sizes - All Colours - Unlocked - Good Condition</t>
  </si>
  <si>
    <t>Samsung Galaxy A5 2017 32GB Unlocked Black Gold Blue Pink Android Phone +</t>
  </si>
  <si>
    <t>Samsung Galaxy S20 FE 4G - 128GB - All Colours - Unlocked - Very Good Condition</t>
  </si>
  <si>
    <t>Oakcastle F100 Basic Mobile Phone Keypad Dual SIM Bluetooth Music FM</t>
  </si>
  <si>
    <t>Apple iPhone 11 64GB &amp; 128GB &amp; 256GB LTE 4G Unlocked iOS Smartphone All Colours</t>
  </si>
  <si>
    <t>Motorola Moto G 8GB unlocked Smartphone Android Mobile</t>
  </si>
  <si>
    <t>Samsung Galaxy A22 5G Dual SIM 64GB Unlocked Black White Mobile Phone | Good</t>
  </si>
  <si>
    <t>Apple iPhone 13 Starlight 128GB 256GB 512GB EXCELLENT Condition 90-100% BH</t>
  </si>
  <si>
    <t>NOKIA 3410 - GOOD CONDITION - Unlocked - UK Warranty - Free Sim</t>
  </si>
  <si>
    <t>OPPO A94 5G 6.4" Android Smartphone 128GB Unlocked SIM-Free - [Cosmo Blue] C+</t>
  </si>
  <si>
    <t>Apple iPhone 12 Pro A2407 256GB 6GB 12MP Smartphone Pacific Blue Unlocked GOOD{</t>
  </si>
  <si>
    <t>Samsung Galaxy S10 Lite 4G 128GB Dual Sim Unlocked All Colours *GOOD CONDITION*</t>
  </si>
  <si>
    <t>Sony Xperia Z5 Compact 32GB Unlocked 4G  Android Smartphone Very Good Condition</t>
  </si>
  <si>
    <t>Samsung Galaxy S20+ Plus 5G SM-G986B 128GB 12GB 64MP Mobile Unlocked EXCELLENT=</t>
  </si>
  <si>
    <t>Apple iPhone SE 2020 64GB 128GB Black White 2nd GEN iOS Unlocked -Good Condition</t>
  </si>
  <si>
    <t>Apple iPhone 13 Pro 128GB 256GB 512 - All Colours Unlocked - Excellent Condition</t>
  </si>
  <si>
    <t>Samsung Galaxy A51 64GB 128GB ALL COLOURS Unlocked EXCELLENT CONDITION A++</t>
  </si>
  <si>
    <t>Samsung Galaxy S4 Mini 8GB | Black | Unlocked | Refurbished (Good)</t>
  </si>
  <si>
    <t>Apple iPhone 12 Pro - 128GB 256GB 512GB - Unlocked - 12 Months Warranty - (A+)</t>
  </si>
  <si>
    <t>OnePlus 6T Dual SIM 128GB 64GB 256GB Unlocked Black Purple Android 4G | Good</t>
  </si>
  <si>
    <t>Samsung Galaxy S22 5G 6.1'' Smartphone 256GB 8GB RAM Unlocked Phantom White C</t>
  </si>
  <si>
    <t>Apple iPhone 11 Pro 64GB/128GB/256&lt;wbr/&gt;GB Unlocked All Colours - Very Good Condition</t>
  </si>
  <si>
    <t>Oppo Reno4 Pro 5G 128GB 256GB Blue Black White Pink Green Unlocked Excellent</t>
  </si>
  <si>
    <t>Samsung Galaxy Z Fold3 5G - 256GB - Silver - Unlocked - Excellent Condition</t>
  </si>
  <si>
    <t>Refurbished Apple iPhone 12 Pro Max Pacific Blue 6.7" 128GB 5G Un A3/MGDA3B/A/MV</t>
  </si>
  <si>
    <t>Alcatel 20.20 2.4" 80 g Grey Senior phone 2020X-3AALGB11</t>
  </si>
  <si>
    <t>OPPO FIND X3 LITE 5G CPH2145 128GB 8GB BLACK DUAL SIM UNLOCKED EXCELLENT REFURB</t>
  </si>
  <si>
    <t>SAMSUNG GALAXY NOTE20 ULTRA 5G 256/512GB DUAL SIM ALL COLOURS *GOOD CONDITION*</t>
  </si>
  <si>
    <t>Google Pixel 3 XL - 64GB / 128GB - All Colours - Unlocked -Very Good Condition</t>
  </si>
  <si>
    <t>Samsung Galaxy S22 - 128GB/256GB - All Colours - Unlocked - Good Condition</t>
  </si>
  <si>
    <t>iPhone XS - All Colours - Grade A - Excellent Condition - (Renewed)</t>
  </si>
  <si>
    <t>Samsung Galaxy S20 5G SM-G981B 128GB 12GB Smartphone Mobile Unlocked EXCELLENT=</t>
  </si>
  <si>
    <r>
      <t xml:space="preserve">Samsung Galaxy A22 5G A226B 64GB Unlocked Black colour Android </t>
    </r>
    <r>
      <rPr>
        <sz val="10"/>
        <color rgb="FF000000"/>
        <rFont val="Apple Color Emoji"/>
      </rPr>
      <t>⭐⭐</t>
    </r>
    <r>
      <rPr>
        <sz val="10"/>
        <color rgb="FF000000"/>
        <rFont val="Helvetica Neue"/>
        <family val="2"/>
      </rPr>
      <t>Good Condition+</t>
    </r>
  </si>
  <si>
    <t>Apple MMXF3B/A iPhone SE 5G 4.7" Smartphone 64GB Unlocked 2022 - Midnight B</t>
  </si>
  <si>
    <t>OPPO Reno 4 Pro - 256GB - Space Black - Unlocked - Excellent</t>
  </si>
  <si>
    <t>Samsung Galaxy S20 FE 4G Smartphone 128GB Unlocked Sim-Free - (Cloud Navy) B+</t>
  </si>
  <si>
    <t>Samsung Galaxy Z Fold2 5G 256GB 12GB 12MP 7.6" Android *VERY GOOD CONDITION*</t>
  </si>
  <si>
    <t>Apple iPhone 12 Pro MAX-UNLOCKED-1&lt;wbr/&gt;28/256/512GB-I&lt;wbr/&gt;OS-ALL COLOURS-Good Condition</t>
  </si>
  <si>
    <t>Samsung Galaxy Z Flip 3 5G Foldable Smartphone SIM Free 128GB Cream C Grade</t>
  </si>
  <si>
    <t>Samsung Galaxy S20 5G/S20+ Plus 5G 128GB Unlocked Very GOOD CONDITION SmartPhone</t>
  </si>
  <si>
    <t>Apple iPhone 12 Pro A2407 256GB 12MP Smartphone Mobile Graphite Unlocked GOOD*</t>
  </si>
  <si>
    <t>Google Pixel 4 - 64GB - Just Black - Unlocked -Single SIM - Excellent Condition</t>
  </si>
  <si>
    <t>OnePlus Nord 64GB 128GB 256GB Blue Marble Grey Onyx Unlocked Mobile Very Good</t>
  </si>
  <si>
    <t>Apple iPhone XR A2105 64GB 3GB 12MP Camera Smartphone Mobile Unlocked GOOD=</t>
  </si>
  <si>
    <t>Samsung Galaxy S21+ Plus 5G SM-G996B 128GB 8GB Phantom Violet Unlocked GOOD{</t>
  </si>
  <si>
    <t>OPPO Find X5 - 256GB 5G 6.55" Android Unlocked Dual SIM Smart Phones CPH 2307</t>
  </si>
  <si>
    <t>Huawei P40 5G 128GB ANA-NX9 Unlocked Android Smartphone Excellent Condition</t>
  </si>
  <si>
    <t>Samsung Galaxy Note 10.1 Tablet SM-P605 Black 16GB 10.1" 3GB RAM Android 5.1.1</t>
  </si>
  <si>
    <t>Apple iPhone XR - 64GB 128GB - Unlocked - 12 Months Warranty - Next Day Delivery</t>
  </si>
  <si>
    <t>Xiaomi  phone Mi 9T Dual Sim 64GB 6GB RAM Carbon Black</t>
  </si>
  <si>
    <t>Apple iPhone 13 - 128GB 256GB 512GB - Unlocked - Good Condition - UK Stock</t>
  </si>
  <si>
    <t>Apple iPhone 14 Pro 128GB 256GB 512GB 1TB Gold Unlocked EXCELLENT 90-100% BH</t>
  </si>
  <si>
    <t>Apple iPhone 12 64GB Unlocked Phone Red - Extra 15% CODE OFF - VERY GOOD A</t>
  </si>
  <si>
    <t>Samsung Galaxy S20 Ultra -128GB - 512GB - All Colours - Very Good Condition</t>
  </si>
  <si>
    <t>Apple iPhone 7 Plus - 32GB 128GB 256GB - Unlocked Very Good, No Touch ID</t>
  </si>
  <si>
    <t>Samsung Galaxy S20 Ultra 5G | Unlocked | All Colours | Good Condition</t>
  </si>
  <si>
    <t>Apple iPhone 7 32GB/128GB/256&lt;wbr/&gt;GB Unlocked SIM Free - Refurbished Very Good</t>
  </si>
  <si>
    <t>Apple iPhone 11 A2221 64GB 4GB 12MP Smartphone Mobile Black Unlocked GOOD{</t>
  </si>
  <si>
    <t>Apple iPhone XS 64GB/256GB/512&lt;wbr/&gt;GB Unlocked SIM Free - Refurbished Very Good</t>
  </si>
  <si>
    <t>Apple iPhone 6S Plus 16GB/32GB/64GB&lt;wbr/&gt;/128GB Unlocked - Refurbished Good</t>
  </si>
  <si>
    <t>Huawei P Smart (2019) 64GB Midnight Black Locked To EE Smartphone Good</t>
  </si>
  <si>
    <t>Apple iPhone 13 Blue 128GB 256GB 512GB EXCELLENT Condition Warranty 90-100% BH</t>
  </si>
  <si>
    <t>SAMSUNG GALAXY J5 2016 J510 16GB BLACK DUAL SIM UNLOCKED VERY GOOD REFURBISHED</t>
  </si>
  <si>
    <t>Nokia G21 6.5" - 4G 64 GB Blue Dual SIM Mobile Phone</t>
  </si>
  <si>
    <t>Huawei P20 - 128GB - All Colours - Unlocked - Good Condition</t>
  </si>
  <si>
    <t>Apple iPhone 12 64GB/128GB/256&lt;wbr/&gt;GB Unlocked SIM Free - Refurbished Good</t>
  </si>
  <si>
    <t>Samsung Galaxy S21+ Plus - All Sizes &amp; Colours - Unlocked - Excellent Condition</t>
  </si>
  <si>
    <t>Samsung Galaxy Note 20 Ultra 5G SM-N986B 256GB 12GB Black Unlocked VERY GOOD{</t>
  </si>
  <si>
    <t>Huawei P20 Pro - 128GB - All Colours - Unlocked - Very Good Condition</t>
  </si>
  <si>
    <t>Samsung Galaxy S21+ Plus - All Sizes &amp; Colours - Unlocked - Very Good Condition</t>
  </si>
  <si>
    <t>Samsung Galaxy J3 2017 16GB Unlocked Black Blue Gold Android Phone | Very Good</t>
  </si>
  <si>
    <t>Google Pixel 6 Pro 5G - 128GB / 256GB - All Colours - Unlocked - Excellent</t>
  </si>
  <si>
    <t>Samsung Galaxy S20 Plus 5G - 128GB - All Colours - Unlocked - Good Condition</t>
  </si>
  <si>
    <t>Samsung Galaxy S10e SM-G970F 128GB 6GB 16MP Mobile Prism White Unlocked GOOD{</t>
  </si>
  <si>
    <t>Google Pixel 3 XL G013C 64GB 4GB Smartphone Mobile Clearly White Unlocked GOOD{</t>
  </si>
  <si>
    <t>Apple iPhone 12 Pro Graphite Unlocked 128GB 256GB 512GB GREAT Condition Warranty</t>
  </si>
  <si>
    <t>Samsung Galaxy S20 FE 5G - 128GB - All Colours - Unlocked - Good Condition</t>
  </si>
  <si>
    <t>Huawei P40 Pro 5G ELS-NX9 256GB 8GB 50MP Smartphone Silver Frost Unlocked GOOD{</t>
  </si>
  <si>
    <t>Samsung Galaxy J6 2018 32GB Unlocked 4G Android Smartphone Various Colour</t>
  </si>
  <si>
    <t>Apple iPhone 12 Pro A2407 128GB 6GB 12MP Smartphone Mobile Unlocked GOOD=</t>
  </si>
  <si>
    <t>Samsung Galaxy S21 Ultra 5G - All Sizes - All Colours - Unlocked - Excellent</t>
  </si>
  <si>
    <t>Sony Xperia E3 white 4.5" 4Gb LTE Smartphone Unlocked</t>
  </si>
  <si>
    <t>Apple iPhone 12, 64GB, Unlocked, White - Good Condition</t>
  </si>
  <si>
    <t>Apple iPhone XS Max - All Sizes &amp; Colours - (UNLOCKED) - Excellent  Condition</t>
  </si>
  <si>
    <t>Apple iPhone 14 Pro Max 128GB 256GB 512GB 1TB Deep Purple GREAT CONDITION</t>
  </si>
  <si>
    <t>Apple iPhone 12 - 64GB Green - Unlocked Smartphone (A2403) - Good Condition</t>
  </si>
  <si>
    <t>Apple iPhone 7 Plus 32GB Unlocked Phone Gold, Extra 15% CODE OFF - VERY GOOD - A</t>
  </si>
  <si>
    <t>Apple iPhone XS 256GB Unlocked Space Grey - Extra 15% Code OFF - VERY GOOD - A</t>
  </si>
  <si>
    <t>Apple iPhone XS 64GB Unlocked Smartphone Silver - Extra 15% Code OFF - VERY GOOD</t>
  </si>
  <si>
    <t>Samsung Galaxy J6+ 2018 SM-J610FN 32GB 6" 13MP 3GB RAM Android 10 Unlocked</t>
  </si>
  <si>
    <t>Apple MNGK3B/A iPhone 13 5G 6.1" Smartphone 128GB Unlocked SIM-Free Green B</t>
  </si>
  <si>
    <t>Google Pixel 6 Pro 128GB/256GB 6.7" Unlocked Android 5G Smartphone - UK Version</t>
  </si>
  <si>
    <t>Samsung Galaxy S21, 5G, 128GB, Phantom Pink, Unlocked - Good Condition</t>
  </si>
  <si>
    <t>Apple iPhone 13 A2482 256GB 12MP Smartphone Mobile Black Unlocked NON UK MODEL</t>
  </si>
  <si>
    <t>Samsung Galaxy S10 Dual SIM 128GB 512GB Unlocked Various Colours | Very Good</t>
  </si>
  <si>
    <t>Apple iPhone 8 Plus, 64GB, Gold, Unlocked - Refurbished Good</t>
  </si>
  <si>
    <t>Apple iPhone 7 Plus 32GB Unlocked Matte Black - Extra 15% CODE OFF - VERY GOOD A</t>
  </si>
  <si>
    <t>Motorola Moto E30 6.5'' 4G Smartphone 2GB RAM 32GB Dual-Sim Unlocked - Grey B</t>
  </si>
  <si>
    <t>Samsung Galaxy S10+ Plus SM-G975F 128GB 8GB 16MP Smartphone Unlocked VERY GOOD=</t>
  </si>
  <si>
    <t>Motorola Moto G62 5G 6.5" Smartphone 4GB RAM 64GB Unlocked - Midnight Grey D</t>
  </si>
  <si>
    <t>Samsung Galaxy Z Fold4 SM-F936B/DS - 512GB - Greygreen (Unlocked)</t>
  </si>
  <si>
    <t>Alcatel 10.68 4.57 cm 1.8" 63 g Black Feature phone 1068D-3AALGB12</t>
  </si>
  <si>
    <t>Samsung Galaxy Note 10 SM-N970F 256GB 8GB 12MP Mobile Aura Glow Unlocked GOOD{</t>
  </si>
  <si>
    <t>Samsung Galaxy A52 5G 6.5" Smartphone 128GB SIM-Free Unlocked *Awesome Blue* D</t>
  </si>
  <si>
    <t>Apple iPhone XS 64GB Unlocked Gold - Extra 15% Code OFF - VERY GOOD</t>
  </si>
  <si>
    <t>SAMSUNG J56 J5 2016 (J510) 16GB  BLACK - DUAL SIM UNLOCKED - GOOD REFURBISHED</t>
  </si>
  <si>
    <t>Samsung Galaxy A71 Dual SIM 128GB Unlocked Black Blue Silver Pink | Very Good</t>
  </si>
  <si>
    <t>Apple iPhone 13 Pro Max ALL 128GB 256GB 512GB 1TB GOOD Condition Warranty</t>
  </si>
  <si>
    <t>Google Pixel 6a - 128GB - Charcoal - Unlocked - Very Good Condition</t>
  </si>
  <si>
    <t>Apple iPhone 7 Plus 32GB A1784 (GSM) (Unlocked) - Black</t>
  </si>
  <si>
    <t>Apple iPhone 12 Pro MAX-UNLOCKED-1&lt;wbr/&gt;28/256/512GB-I&lt;wbr/&gt;OS-ALL COLOURS-Excell&lt;wbr/&gt;ent</t>
  </si>
  <si>
    <t>Samsung Galaxy S10 SM-G973F 128GB 8GB 16MP Mobile Prism Black Unlocked GOOD{</t>
  </si>
  <si>
    <t>Apple iPhone 14 128GB Purple (Unlocked) Grade A+ "eBay Excellent"</t>
  </si>
  <si>
    <t>Samsung Galaxy J6+ 2018 SM-J610FN 32GB 6" 13MP 3GB RAM Android10 Unlocked</t>
  </si>
  <si>
    <t>Apple iPhone 7 Plus 32GB Unlocked Rose Gold - Extra 15% CODE OFF - VERY GOOD - A</t>
  </si>
  <si>
    <t>Samsung Galaxy S20 Plus, 5G, 128GB, Cosmic Black, Unlocked Single SIM - Good Con</t>
  </si>
  <si>
    <t>Samsung Galaxy S21+ Plus 5G SM-G996B 256GB 8GB 64MP Violet Unlocked VERY GOOD{</t>
  </si>
  <si>
    <t>Motorola Moto e30 Dual-SIM 32GB Unlocked 4G SIM-Free Smartphone - Blue C</t>
  </si>
  <si>
    <t>Samsung S21 Plus 5G All Sizes All Colours 12M Warranty Unlocked Good Condition</t>
  </si>
  <si>
    <t>Apple iPhone SE 2020 64GB 128GB 2nd Gen Black iOS Unlocked - Pristine Condition</t>
  </si>
  <si>
    <t>Google Pixel 7 Pro 128GB GP4BC 50MP Android Smartphone Obsidian Black Unlocked</t>
  </si>
  <si>
    <t>Apple iPhone SE 16GB 32GB 64GB 128GB Unlocked | All Colours Phone 4G | Good</t>
  </si>
  <si>
    <t>Apple iPhone 14 Plus - 128GB - Midnight (Unlocked) + Free Fast Plug</t>
  </si>
  <si>
    <t>Apple iPhone 13 Pro Max A2643 128GB 6GB Smartphone Mobile Unlocked VERY GOOD=</t>
  </si>
  <si>
    <t>Apple iPhone 8 Plus 64GB Space Grey Unlocked - Refurbished Good</t>
  </si>
  <si>
    <t>Samsung Galaxy A3 2017 16GB Unlocked Black Gold Blue Pink Android Phone | Good</t>
  </si>
  <si>
    <t>Samsung Galaxy A8 2018 32GB SM-A530F Unlocked Dual Sim4G Android Smartphone GOOD</t>
  </si>
  <si>
    <t>Apple iPhone 8 Plus - 64GB 256GB Space Grey, Gold, Silver, Unlocked, Excellent</t>
  </si>
  <si>
    <t>Samsung Galaxy J3 2017 16GB Unlocked  4G LTE Android Smartphone Various Colours</t>
  </si>
  <si>
    <t>Huawei P20 Lite 64GB Unlocked Black Blue Pink Android Smartphone 4G | Very Good</t>
  </si>
  <si>
    <t>Apple iPhone 6S 16GB 32GB 64GB Unlocked 4G Smartphone Excellent Condition</t>
  </si>
  <si>
    <t>Apple iPhone 8 - 64GB/ 256GB - All Colours - Unlocked -  Very Good Condition</t>
  </si>
  <si>
    <t>Apple iPhone XS Max - 64GB/256GB - All Colours - UNLOCKED - GOOD CONDITION</t>
  </si>
  <si>
    <t>Apple iPhone 11 Pro A2215 64GB 4GB 12MP Mobile Midnight Green Unlocked GOOD{</t>
  </si>
  <si>
    <t>Samsung Galaxy A70 Dual SIM 128GB Unlocked Black Blue White Pink 4G Phone | Good</t>
  </si>
  <si>
    <t>Apple iPhone 8 64GB 128GB 256GB Unlocked Space Grey Gold Silver Red 4G | Good</t>
  </si>
  <si>
    <t>Apple iPhone 11 Pro 64GB 256GB 512GB Unlocked Grey - Very Good -Sim Option</t>
  </si>
  <si>
    <t>Apple iPhone 11 64GB Unlocked Phone Black -Extra 15% CODE OFF - GOOD B+</t>
  </si>
  <si>
    <t>Apple iPhone 12, 64GB, Black, Unlocked - Good Condition</t>
  </si>
  <si>
    <t>Samsung Galaxy A9 SM-A920FD - 128GB - Vitality Blue - Smartphone (Dual SIM) GOOD</t>
  </si>
  <si>
    <t>Huawei P30 128GB Aurora | Unlocked (Dual Sim) | Refurbished (Good)</t>
  </si>
  <si>
    <t>Apple iPhone 13 Mini - 128GB/256/512 -ALL COLOURS-UNLOCK&lt;wbr/&gt;ED - GOOD CONDITION</t>
  </si>
  <si>
    <t>Samsung Galaxy S21 Ultra 5G SM-G998B/DS 128/256/512GB Unlocked All Colours Good</t>
  </si>
  <si>
    <t>Samsung Galaxy S20 FE, 5G 128GB, Cloud Navy, Unlocked - Good Condition</t>
  </si>
  <si>
    <t>Microsoft</t>
  </si>
  <si>
    <t>Microsoft Lumia 550 4.7" Mobile Phone 8Gb Black</t>
  </si>
  <si>
    <t>Samsung Galaxy A52 5G SM-A526B 128GB 6GB 64MP Smartphone Mobile Unlocked GOOD=</t>
  </si>
  <si>
    <t>Apple MNE23B/A iPhone 13 Pro 5G 6.1" Smartphone 128GB SIM-Free Alpine Green C</t>
  </si>
  <si>
    <t>Samsung Galaxy S21 5G SM-G991B 128GB 8GB Smartphone Mobile Unlocked VERY GOOD=</t>
  </si>
  <si>
    <t>Apple iPhone 13 Pro Max 5G SIM-Free Smartphone 128GB Unlocked - Graphite C</t>
  </si>
  <si>
    <t>Sony Xperia L3 32GB Unlocked Black/Gold/Sil&lt;wbr/&gt;ver Very Good Condition</t>
  </si>
  <si>
    <r>
      <t>⭐</t>
    </r>
    <r>
      <rPr>
        <sz val="10"/>
        <color rgb="FF000000"/>
        <rFont val="Helvetica Neue"/>
        <family val="2"/>
      </rPr>
      <t>SAMSUNG GALAXY S8 G950 G950F 64GB Smartphone - Grade A+ CHARGR</t>
    </r>
  </si>
  <si>
    <t>Huawei P20 Pro - 128GB - Black - O2 - Good Condition</t>
  </si>
  <si>
    <t>Apple iPhone XR - 64GB 128GB 256GB Unlocked Smartphone Good Condition Warranty</t>
  </si>
  <si>
    <t>Motorola Edge 20 Lite 128GB Unlocked Smartphone - Electric Graphite - Good</t>
  </si>
  <si>
    <t>Apple iPhone 7 A1778 32GB 2GB 12MP Camera Smartphone Mobile Unlocked VERY GOOD=</t>
  </si>
  <si>
    <t>Xiaomi Mi 10 5G 256GB Unlocked Green/Peach Gold/Grey Very Good Condition</t>
  </si>
  <si>
    <t>Apple iPhone 12 64GB Unlocked phone Black-Extra 15% CODE OFF - VERY GOOD A</t>
  </si>
  <si>
    <t>Samsung Galaxy Note 10+ Plus 5G SM-N976B 256GB 12GB Aura Glow Unlocked GOOD{</t>
  </si>
  <si>
    <t>Oppo Find X5 CPH2307 5G 256GB 50MP Android Mobile Smartphone Black Unlocked</t>
  </si>
  <si>
    <t>Samsung Galaxy Note 10 Lite SM-N770F 128GB 6GB Aura Black Unlocked VERY GOOD{</t>
  </si>
  <si>
    <t>OnePlus Nord 2T 5G 128GB 256GB Grey Shadow Jade Fog Unlocked Mobile Excellent</t>
  </si>
  <si>
    <t>Google Pixel 5 5G 128GB Unlocked Just Black/Sorta Sage Very Good Condition</t>
  </si>
  <si>
    <t>Apple iPhone XS, 256GB, Space Grey, Unlocked - Refurbished Good</t>
  </si>
  <si>
    <t>Refurbished Apple iPhone 11 Pro Max Silver 6.5" 64GB 4G Unlocked  A3/MWHF2B/A/MV</t>
  </si>
  <si>
    <t>Samsung Galaxy A41 A415F/DS "DUAL SIM" 64GB Unlocked All Colours Good Condition</t>
  </si>
  <si>
    <t>Samsung Galaxy J5 SM-J510FN 2016 16GB Unlocked All Colours Good Condition</t>
  </si>
  <si>
    <t>Apple iPhone 8 - 64GB/128GB/256&lt;wbr/&gt;GB - All Colours - UNLOCKED - VERY GOOD CONDITION</t>
  </si>
  <si>
    <t>Samsung Galaxy A70 128GB Dual Sim Unlocked 4G Android Smartphone Various Colours</t>
  </si>
  <si>
    <t>WORKING NOKIA 6310 -  GOLD - MOBILE PHONE HANDSET 6 MONTH GUARANTEE</t>
  </si>
  <si>
    <t>Apple MMXF3B/A iPhone SE 5G 4.7" Smartphone 64GB Unlocked 2022 - Midnight C+</t>
  </si>
  <si>
    <t>Apple iPhone 11 Pro 64GB 256GB 512GB Unlocked Green - Good -Sim Option</t>
  </si>
  <si>
    <t>Samsung Galaxy S20 FE 5G SM-G781B 128GB 6GB Mobile Cloud White Unlocked GOOD{</t>
  </si>
  <si>
    <t>Apple iPhone 11 Pro 64GB 256GB 512GB Unlocked Grey - Excellent -Sim Option</t>
  </si>
  <si>
    <t>ALCATEL</t>
  </si>
  <si>
    <t>Alcatel 1 5033X 5" 4G Smartphone 8GB Storage Unlocked Sim-Free - Gold B</t>
  </si>
  <si>
    <t>Samsung S21 Ultra 5G All Colours All Sizes Unlocked - Very Good Condition</t>
  </si>
  <si>
    <t>Nokia 1110i Sim Free Unlocked Black Handset Mobile Cell Phone</t>
  </si>
  <si>
    <t>Fairphone 2 32GB Mixed Colours Unlocked Very Good Condition</t>
  </si>
  <si>
    <t>Apple iPhone X, 256GB, Space Grey, Unlocked - Refurbished Good</t>
  </si>
  <si>
    <t>Samsung Galaxy S20 FE, 5G, 128GB, Cloud Mint, Unlocked - Good Condition</t>
  </si>
  <si>
    <t>Samsung Galaxy S22 Ultra 5G SM-S908B 128GB 8GB Smartphone Unlocked EXCELLENT=</t>
  </si>
  <si>
    <t>Apple iPhone SE 2022 - All Sizes - All Colours - Unlocked - Very Good Condition</t>
  </si>
  <si>
    <t>Apple iPhone 14 5G 6.1'' Smartphone 128GB Unlocked SIM-Free - (Starlight) B+</t>
  </si>
  <si>
    <t>Apple MN962B/A iPhone 7 Smartphone 128GB Unlocked Sim Free 1YR [Jet Black] C</t>
  </si>
  <si>
    <t>Samsung Galaxy S21 5G - All Sizes - All Colours - Unlocked - Excellent Condition</t>
  </si>
  <si>
    <t>OnePlus 9 Pro 5G LE2123 128GB 50MP Android Smartphone Morning Mist Unlocked</t>
  </si>
  <si>
    <t>Sony Xperia XZ2 Compact 32GB Unlocked 4G Android Smartphone Excellent Condition</t>
  </si>
  <si>
    <t>Apple iPhone 12 Pro Max A2411 256GB 6GB 12MP Smartphone Mobile Unlocked GOOD=</t>
  </si>
  <si>
    <t>Samsung Galaxy A13 6.6'' 4G Smartphone 64GB Unlocked SIM-Free - Black B+</t>
  </si>
  <si>
    <t>Apple MMXF3B/A iPhone SE 5G 4.7" Smartphone 64GB Unlocked 2022 - Midnight C</t>
  </si>
  <si>
    <t>Samsung Galaxy A13 6.6'' 4G Smartphone 64GB Unlocked Dual-Sim - [Black] C+</t>
  </si>
  <si>
    <t>SAMSUNG J56 J5 2016 J510 16GB BLACK DUAL SIM UNLOCKED CERTIFIED REFURB</t>
  </si>
  <si>
    <t>Apple iPhone 13 Pro Gold Unlocked 128GB 256GB 512GB GREAT Condition Warranty</t>
  </si>
  <si>
    <t>Samsung Galaxy S20 FE, 128GB, Cloud White, Unlocked Dual SIM- Good Condition</t>
  </si>
  <si>
    <t>Samsung Galaxy A52s 5G SM-A528B 128GB 4GB Smartphone Mobile Unlocked VERY GOOD=</t>
  </si>
  <si>
    <t>Samsung Galaxy A23 5G 6.6'' Smartphone 4GB RAM 64GB Unlocked - Awesome Blue C</t>
  </si>
  <si>
    <t>Samsung Galaxy A20e Dual SIM 32GB Unlocked Black White Blue Pink 4G | Very Good</t>
  </si>
  <si>
    <t>Motorola Moto e30 Dual-SIM 32GB Unlocked 4G SIM-Free Smartphone - Blue B+</t>
  </si>
  <si>
    <t>Samsung Galaxy S10+ Plus - All Sizes &amp; Colours - Unlocked - Excellent Condition</t>
  </si>
  <si>
    <t>Google Pixel 6 5G - 128GB - All Colours - Unlocked - Good Condition</t>
  </si>
  <si>
    <t>Samsung Galaxy S21+ 5G SM-G996B/DS - 128GB, 256GB - Silver, Violet, Black</t>
  </si>
  <si>
    <t>Huawei P40 Lite 5G Dual SIM 128GB Black Silver Green Unlocked Mobile | Very Good</t>
  </si>
  <si>
    <t>Samsung Galaxy Z Flip 3 5G 6.7'' Folding Smartphone 128GB SIM-Free - *Cream* B</t>
  </si>
  <si>
    <t>Huawei P30 Pro - 128GB - All Colours - Unlocked - Very Good Condition</t>
  </si>
  <si>
    <t>Apple iPhone 6S Plus 16GB, 32GB, 64GB - Gold, Silver, Space Grey - Grade B</t>
  </si>
  <si>
    <t>Samsung Galaxy S22 Ultra 5G SM-S908B 128GB Phantom Black Unlocked VERY GOOD{</t>
  </si>
  <si>
    <t>Samsung Galaxy A5 2017 32GB Unlocked Black Gold Blue Pink Android Phone | Good</t>
  </si>
  <si>
    <t>Samsung Galaxy S20 5G - 128GB - All Colours - Unlocked - Very Good Condition</t>
  </si>
  <si>
    <t>Apple iPhone 14 Pro Max 128GB 256GB 512GB 1TB Space Black EXCELLENT 90-100% BH</t>
  </si>
  <si>
    <t>Apple iPhone 14 Plus 6.7'' 5G SIM-Free Smartphone 128GB Unlocked - Midnight C</t>
  </si>
  <si>
    <t>Samsung Galaxy Z Flip3 5G 128GB Phantom Black Unlocked - Good Condition</t>
  </si>
  <si>
    <t>Apple iPhone 13 Pro Max 256GB Blue Unlocked A2643 Grade B Apple UK 1 yr Warranty</t>
  </si>
  <si>
    <t>Huawei Mate 20 Lite 64GB Unlocked 4G LTE Android Smartphone Various Colours</t>
  </si>
  <si>
    <t>Honor X8 4G 6.7" FHD+ 6GB / 128GB Unlocked Dual Sim Free Smart Phone Silver</t>
  </si>
  <si>
    <t>Apple iPhone 12 Pro 128GB 256GB 512GB Unlocked Gold- Very Good - Sim Option</t>
  </si>
  <si>
    <t>Samsung Galaxy S21 5G | Unlocked | All Colours | Good Condition</t>
  </si>
  <si>
    <t>Samsung Galaxy S22 SM-S901B/DS - 128GB - Pink Gold (Unlocked)</t>
  </si>
  <si>
    <t>Samsung Galaxy S20 FE 4G 128GB Dual Sim Unlocked All Colours **GOOD CONDITION**</t>
  </si>
  <si>
    <t>Samsung Galaxy A3 2017  SM-A320FL Grade A Unlocked Bue  16GB 1 year warranty</t>
  </si>
  <si>
    <t>Xiaomi Mi 11 Smartphone 256Gb Gray 5G unlocked MZB08JMEN</t>
  </si>
  <si>
    <t>Apple iPhone 12 Pro 128 256 512 GB Unlocked Smartphone SimFree Pristine Grade A+</t>
  </si>
  <si>
    <t>Apple iPhone 11 Pro 64GB - Midnight Green (CDMA + GSM) Network Read Description*</t>
  </si>
  <si>
    <t>Apple iPhone XS Max - 64GB/256GB - All Colours - UNLOCKED - VERY GOOD CONDITION</t>
  </si>
  <si>
    <t>Samsung S21 5G Phantom White/Grey/Vio&lt;wbr/&gt;let/Pink - Unlocked - Excellent Condition</t>
  </si>
  <si>
    <t>Apple iPhone 11 Pro 64GB 256GB 512GB Unlocked - With Accessories - Good</t>
  </si>
  <si>
    <t>Samsung Galaxy S20 4G/5G 128GB Dual Sim Unlocked Smartphone Android- EXCELLENT</t>
  </si>
  <si>
    <t>Samsung Galaxy S10 Dual SIM 128GB 512GB White Black Green Unlocked Very Good</t>
  </si>
  <si>
    <t>Motorola Moto E6 Play 5.5'' 4G Smartphone 32GB Unlocked - Black (No Accs) B</t>
  </si>
  <si>
    <t>Huawei P40 Lite JNY-LX1 Unlocked Smartphone Quad Camera 6.4" 48MP 128GB Grade A</t>
  </si>
  <si>
    <t>Apple iPhone 14 Pro 5G Smartphone 256GB Unlocked SIM-Free - {Purple} C</t>
  </si>
  <si>
    <t>Apple iPhone 7-UNLOCKED-32/&lt;wbr/&gt;128/256GB-IOS-&lt;wbr/&gt;ALL COLOURS-Very Good Condition</t>
  </si>
  <si>
    <t>Samsung Galaxy J3 J320FN 2016 - 16GB 8GB Unlocked Grade A+ Excellent Condition</t>
  </si>
  <si>
    <t>Apple iPhone 11 Pro - Unlocked 64/256/512GB - All Colours - Excellent Condition</t>
  </si>
  <si>
    <t>Apple iPhone SE 32GB Factory 4G LTE Unlocked Smartphone All Colours + Free CHARG</t>
  </si>
  <si>
    <t>Samsung Galaxy S10 Plus | Unlocked | All Colours | Very Good Condition</t>
  </si>
  <si>
    <t>Apple iPhone XS 64GB 256GB 512GB Space Grey Silver Gold Unlocked 3G 4G Excellent</t>
  </si>
  <si>
    <t>Apple iPhone 11 - All Sizes - All Colours - Unlocked - Excellent Condition</t>
  </si>
  <si>
    <t>Apple iPhone 7 Plus - 32GB 128GB 256GB - Unlocked Smartphone All Colours Good</t>
  </si>
  <si>
    <t>Huawei P20 128GB EML-L29 Unlocked Sim Free 4G LTE Android Smartphone</t>
  </si>
  <si>
    <t>Apple iPhone 7 32GB 128GB 256GB ALL COLOURS Unlocked EXCELLENT CONDITION A++</t>
  </si>
  <si>
    <t>Samsung A33 5G 128gb Android Smartphone Unlocked White</t>
  </si>
  <si>
    <t>Apple iPhone 13 Pro Max-128/256/51&lt;wbr/&gt;2/1000GB-All Colours-Unlock&lt;wbr/&gt;ed-Excellent</t>
  </si>
  <si>
    <t>Apple iPhone 13 Pro Max 128GB 256GB 512GB 1000GB All Colours Unlocked Very Good</t>
  </si>
  <si>
    <t>Samsung Galaxy Z Flip 4, 5G, 128GB, Pink Gold, Unlocked - Pristine Condition</t>
  </si>
  <si>
    <t>Apple iPhone 8 Plus - Unlocked All Colours - Very Good Condition</t>
  </si>
  <si>
    <t>Samsung Galaxy S20 FE 4G/5G 128GB Unlocked Android Smartphone Dual Sim *GOOD*</t>
  </si>
  <si>
    <t>Apple iPhone 8 64GB Sim Free Unlocked iOS Smartphone Silver - Very Good - A</t>
  </si>
  <si>
    <t>Samsung Galaxy A6 2018 32GB SM-A600FN Unlocked 4G LTE Android Smartphone</t>
  </si>
  <si>
    <t>Apple iPhone 7 Plus 32GB Unlocked Matte Black - Extra 15% CODE OFF - GOOD B+</t>
  </si>
  <si>
    <t>Samsung Galaxy A12 64GB | Black | Unlocked (Dual Sim) | Refurbished (Good)</t>
  </si>
  <si>
    <t>Apple iPhone 7 Plus 32GB Unlocked - Rose Gold - Extra 15% CODE OFF - GOOD - B+</t>
  </si>
  <si>
    <t>Motorola Moto G22 4G 6.5" Smartphone 64GB 4GB RAM SIM-Free (DMG Sim Tray) B</t>
  </si>
  <si>
    <t>Apple iPhone XR 128GB Black Unlocked SIM Free A2105 Excellent Grade A</t>
  </si>
  <si>
    <t>Apple iPhone 7 32GB 128GB iOS Smartphone 4G Unlocked All Colours Very Good</t>
  </si>
  <si>
    <t>Samsung Galaxy S21 FE 5G Smartphone 128GB Unlocked SIM-Free - *White* B</t>
  </si>
  <si>
    <t>Sony Xperia XZ3 64GB  4G  H8416  Android Black Unlocked Grade C 1yr UK Warranty</t>
  </si>
  <si>
    <t>Samsung Galaxy S8 SM-G950 64GB Unlocked Smartphone ALL Colours Sim Free UK MINT</t>
  </si>
  <si>
    <t>Apple iPhone X 256GB Unlocked Smartphone, Space Grey (NO Face ID)- VERY GOOD A</t>
  </si>
  <si>
    <t>Apple iPhone 8 64GB 128GB 256GB Unlocked Space Grey Gold Silver Red | Very Good</t>
  </si>
  <si>
    <t>Apple iPhone X 256GB Unlocked Phon Silver -  Extra 15% CODE OFF - VERY GOOD - A</t>
  </si>
  <si>
    <t>Apple iPhone 14 Pro 5G Smartphone 128GB Unlocked SIM-Free - (Deep Purple) B+</t>
  </si>
  <si>
    <t>OPPO Find X2 Neo 5G CPH2009 256GB 5G Black Unlocked Dual Grade B UK Warranty</t>
  </si>
  <si>
    <t>Samsung Zflip 3 5G Unlocked - Blue - 128GB - Very Good Condition</t>
  </si>
  <si>
    <t>Samsung Galaxy J4 Plus SM-J415 32GB Unlocked Android 6" Smartphone (Black) B</t>
  </si>
  <si>
    <t>Motorola Moto Edge 20 Pro 5G XT2153-1 Dual Midnight Blue 256GB Grade B UK seller</t>
  </si>
  <si>
    <t>Motorola Moto E20 6.5'' Smartphone 32GB SIM-Free Unlocked - (Coastal Blue) B+</t>
  </si>
  <si>
    <t>Apple iPhone 12 Pro Max Graphite 128GB 256GB 512GB EXCELLENT Condition Warranty</t>
  </si>
  <si>
    <t>Motorola XT2137-1 Moto G50 5G 6.5" Smartphone 64GB Unlocked - (Aqua Green) B+</t>
  </si>
  <si>
    <t>Samsung Zflip 3 5G Unlocked - Blue - 128GB - Excellent Condition</t>
  </si>
  <si>
    <t>TCL 306 6.5'' 4G Android Smartphone 3GB RAM 32GB Unlocked Dual-Sim - (Blue) B+</t>
  </si>
  <si>
    <t>Apple iPhone XS - 64GB 256GB 512GB, All Colours - Unlocked - Excellent Condition</t>
  </si>
  <si>
    <t>Samsung Galaxy A51 2019 SM-A515F 128GB 4GB Smartphone Mobile Unlocked VERY GOOD=</t>
  </si>
  <si>
    <t>Apple iPhone XS 512GB Gold Unlocked to all network grade A</t>
  </si>
  <si>
    <t>Sony Xperia L4 4G 6.2'' Smartphone 3GB RAM 64GB Sim-Free - Black (No Accs) C</t>
  </si>
  <si>
    <t>Apple iPhone XR 64GB White Unlocked - Refurbished Good</t>
  </si>
  <si>
    <t>Google Pixel 7 Pro 6.7" Smartphone 5G Android SIM Free 128GB Licorice Black</t>
  </si>
  <si>
    <t>Samsung Galaxy S22+ 6.6" 5G Smartphone SIM-Free 128GB Unlocked - Pink Gold B+</t>
  </si>
  <si>
    <t>Samsung Galaxy S22 Ultra 6.8'' 5G Smartphone 128GB Unlocked - *Burgundy* B</t>
  </si>
  <si>
    <t>SAMSUNG GALAXY S20+ plus  5G SM-G986B/DS 128GB PHANTOM BLACK UNLOCKED 12GB RAM</t>
  </si>
  <si>
    <t>Samsung Galaxy Note 10 All Colours &amp; Storage (Unlocked) Smartphone  B-Grade</t>
  </si>
  <si>
    <t>Samsung Galaxy Z Flip3 5G 6.7" Smartphone 128GB Unlocked Sim Free Lavender B</t>
  </si>
  <si>
    <t>Samsung Galaxy Z Fold4 SM-F936B 256GB 12GB Phantom Black Unlocked EXCELLENT{</t>
  </si>
  <si>
    <t>HTC DESIRE 626, 16GB, DARK GREY, UNLOCKED, EXCELLENT REFURBISHED</t>
  </si>
  <si>
    <t>Samsung Galaxy S20 FE - 128GB - Navy, White, Lavender, Orange (Unlocked)</t>
  </si>
  <si>
    <t>Samsung Galaxy Z Flip 3 5G 6.7" Smartphone 8GB RAM 128GB Sim-Free - *Black* B</t>
  </si>
  <si>
    <t>Apple iPhone 12 Pro Max Gold Unlocked 128GB 256GB 512GB EXCELLENT Condition</t>
  </si>
  <si>
    <t>Nokia G20 Android SmartPhone 64GB 4GB RAM  Unlocked</t>
  </si>
  <si>
    <t>Samsung Galaxy Z Flip3 5G - 128GB 256GB - Main Colours - Unlocked - Excellent</t>
  </si>
  <si>
    <t>Apple iPhone 12 Pro Max A2411 128GB 6GB 12MP Mobile Pacific Blue Unlocked GOOD{</t>
  </si>
  <si>
    <t>Apple iPhone XR 64GB Unlocked Smartphone Red, Extra 15% CODE OFF - VERY GOOD A</t>
  </si>
  <si>
    <t>Samsung Galaxy Z Flip 4, 5G, 128GB, Graphite, Unlocked - Pristine Condition</t>
  </si>
  <si>
    <t>Pristine Apple iPhone 11 128GB Black Unlocked - 24 Month Warranty - With Box</t>
  </si>
  <si>
    <t>Google Pixel 6 Pro GLUOG 128GB 12GB 50MP Smartphone Mobile Unlocked GOOD=</t>
  </si>
  <si>
    <t>Samsung Galaxy S21 5G - Unlocked - All Colours - All GB's - Very Good Grade B!</t>
  </si>
  <si>
    <t>OnePlus 8 5G IN2013 256GB Smartphone Mobile Interstellar Glow Unlocked VERY GOOD</t>
  </si>
  <si>
    <t>Samsung Galaxy S20 5G SM-G981B 128GB 8GB 64MP Smartphone Mobile Unlocked GOOD=</t>
  </si>
  <si>
    <t>Honor 20e 64GB Black | Unlocked (Dual Sim) | Refurbished (Good)</t>
  </si>
  <si>
    <t>SAMSUNG GALAXY S21 5G 128GB 256GB 8GB 6.2" Dual Sim All Colours *GOOD CONDITION*</t>
  </si>
  <si>
    <t>Samsung Galaxy S21 Ultra 5G | Unlocked | All Colours | Very Good Condition</t>
  </si>
  <si>
    <t>BLU</t>
  </si>
  <si>
    <t>BLU X150E Windows 8.1 Smartphone SIM-Free Mobile Phone Dual SIM 8GB Grey C Grade</t>
  </si>
  <si>
    <t>Apple iPhone 8 256GB Unlocked Smartphone Silver - February Sale- VEY GOOD</t>
  </si>
  <si>
    <t>Apple iPhone 8 Plus 64GB Unlocked Gold, Summer Deal - 15% OFF - VERY GOOD - B+</t>
  </si>
  <si>
    <t>Samsung Galaxy S8 SM-G950 64GB Unlocked Smartphone Pristine A+</t>
  </si>
  <si>
    <t>Samsung Galaxy S10, 128GB, Prism Black, Unlocked - Good Condition</t>
  </si>
  <si>
    <t>Apple iPhone SE 2020 - 64GB - OPTISCH WIE NEU - Schwarz - Weiß - Rot</t>
  </si>
  <si>
    <t>Samsung Galaxy S20+ Plus 5G 128GB Unlocked All Colour Android UK Model-Very GOOD</t>
  </si>
  <si>
    <t>Samsung Galaxy Note 5 32GB Black Single SIM Android (Unlocked) Smartphone</t>
  </si>
  <si>
    <t>Apple iPhone 13 Pro 256GB Alpine Green Unlocked A2638 Grade C Apple UK Warranty</t>
  </si>
  <si>
    <t>Refurbished Apple iPhone 12 Pro Max Gold 6.7" 128GB 5G Unlocked &amp; A3/MGD93B/A/MV</t>
  </si>
  <si>
    <t>Huawei P30 ELE-L29 128GB Aurora Sunrise Crystal Black White Unlocked Excellent</t>
  </si>
  <si>
    <t>Samsung Galaxy A3 2016 16GB Black Single SIM (Unlocked) Excellent Smartphone</t>
  </si>
  <si>
    <t>Samsung Galaxy S22 Ultra 5G Smartphone S Pen SIM Free 128GB Black C Grade</t>
  </si>
  <si>
    <t>Apple iPhone XS 256GB Unlocked Smartphone, Silver-Februar&lt;wbr/&gt;y Sale - GOOD B</t>
  </si>
  <si>
    <t>Google Pixel 6 GB7N6 128GB 8GB 50MP Smartphone Mobile Unlocked VERY GOOD=</t>
  </si>
  <si>
    <t>Apple MGJ63B/A iPhone 12 5G 6.1'' Smartphone 64GB Unlocked White (No Accs) C</t>
  </si>
  <si>
    <t>Oppo Find X3 Neo 5G 256GB 12GB RAM Dual SIM Unlocked Good Condition</t>
  </si>
  <si>
    <t>Oppo A54 5G 64gb Android Smartphone 4G Unlocked Black</t>
  </si>
  <si>
    <t>Samsung Galaxy S22 5G 6.1'' Smartphone 128GB Dual-Sim Unlocked - Pink Gold B+</t>
  </si>
  <si>
    <t>Samsung Galaxy Z Flip4 SM-F721B 128GB 8GB Mobile Pink Gold Unlocked VERY GOOD{</t>
  </si>
  <si>
    <t>Apple iPhone 11 Pro 64GB 256GB 512GB Unlocked Silver - Good -Sim Option</t>
  </si>
  <si>
    <t>Samsung Galaxy S20 FE, 5G, 128GB, Cloud Lavender, Unlocked - Good Condition</t>
  </si>
  <si>
    <t>Apple iPhone 8  64GB  A1905  Gold Unlocked Box Grade A 1 yr UK Warranty Next Day</t>
  </si>
  <si>
    <t>Samsung Galaxy S20 FE, 5G, 128GB, Cloud Orange, Unlocked - Good Condition</t>
  </si>
  <si>
    <t>Samsung Galaxy S10 SM-G973F 512GB 8GB Smartphone Prism Black Unlocked VERY GOOD{</t>
  </si>
  <si>
    <t>Apple iPhone XR - 64GB - Black (Unlocked) Good, New Batt</t>
  </si>
  <si>
    <t>Xsonly.com</t>
  </si>
  <si>
    <t>Xiaomi Mi 11 Smartphone 128Gb Blue 5G unlocked MZB08JNEN</t>
  </si>
  <si>
    <t>Apple iPhone 13 Pro Max 5G Smartphone 1TB SIM-Free Unlocked - {Graphite} C</t>
  </si>
  <si>
    <t>Apple iPhone 12 Pro, iOS, 6.1", 5G, SIM Free, 128GB, Gold - Good Condition</t>
  </si>
  <si>
    <t>Samsung Galaxy Note 10+ Plus 5G 256GB SM-N976B Unlocked Smartphone | Very Good</t>
  </si>
  <si>
    <t>EXCELLENT REFURBISHED SAMSUNG GALAXY XCOVER PRO BLACK 64GB SM-G715FN/DS DUAL SIM</t>
  </si>
  <si>
    <t>Apple iPhone 12 Pro Max 256GB  Pecific Blue  Unlocked Excellent Condition</t>
  </si>
  <si>
    <t>iPhone 7 32GB SIM Free Mobile Phone Black Refurbished</t>
  </si>
  <si>
    <t>Apple iPhone 11 Pro Max 64GB Midnight Green (Unlocked) Very Good</t>
  </si>
  <si>
    <t>Oppo Reno4 Z 5G 128GB Unlocked Blue White Android Smartphone CPH2065 | Good</t>
  </si>
  <si>
    <t>Apple iPhone 8 UNLOCKED Smartphone - 64GB 128GB 256GB GOOD Condition - Warranty</t>
  </si>
  <si>
    <t>Apple iPhone 11 64GB 128GB 256GB Black Green Purple Red White Unlocked Excellent</t>
  </si>
  <si>
    <t>Samsung Galaxy S21 5G - Unlocked - All Colours - 128GB / 256GB - Excellent A*</t>
  </si>
  <si>
    <t>Samsung Galaxy A7 2018 64GB Unlocked Black Blue Gold Android Smartphone | Good</t>
  </si>
  <si>
    <t>Apple iPhone 8 Plus 64G - 256GB - Unlocked - Excellent Condition - Grade A+</t>
  </si>
  <si>
    <t>Samsung Galaxy S20 Plus 5G, 128GB, Aura Red, Unlocked Single SIM, Good Condition</t>
  </si>
  <si>
    <t>Samsung Galaxy A12 32GB 64GB 128GB All Colours Dual SIM Unlocked - Excellent</t>
  </si>
  <si>
    <t>Apple iPhone 8 64GB Unlocked, Gold - Summer Deal - 15% OFF - Very Good B+</t>
  </si>
  <si>
    <t>Samsung Galaxy A10 Dual Sim - 32GB Unlocked All Colours Very Good Condition</t>
  </si>
  <si>
    <t>Samsung Galaxy Note 20 5G, 256GB, Mystic Grey, Unlocked - Good Condition</t>
  </si>
  <si>
    <t>Apple iPhone XS Max 64GB Unlocked Variants, Extra 15% CODE OFF - EXCELLENT AAA+</t>
  </si>
  <si>
    <t>Apple iPhone 12 Pro Max 128GB 256GB 512GB All Colours Unlocked Very Good</t>
  </si>
  <si>
    <t>Apple iPhone 12 Pro Max A2411 128GB 6GB 12MP Smartphone Mobile Unlocked GOOD=</t>
  </si>
  <si>
    <t>OnePlus 8 5G IN2013 256GB 12GB 48MP Smartphone Mobile Unlocked VERY GOOD=</t>
  </si>
  <si>
    <t>Huawei P20 Lite ANE-LX1 32GB Unlocked 4G LTE Android Smartphone Various Colors</t>
  </si>
  <si>
    <r>
      <t>Samsung Galaxy J4 (2018) DUOs - Unlocked - 16GB SM-J400M - GOLD - GRADE A</t>
    </r>
    <r>
      <rPr>
        <sz val="10"/>
        <color rgb="FF000000"/>
        <rFont val="Apple Color Emoji"/>
      </rPr>
      <t>🔥</t>
    </r>
  </si>
  <si>
    <t>Apple iPhone 5S 64GB | Silver | Unlocked | Refurbished (Good)</t>
  </si>
  <si>
    <t>Apple iPhone XR, 64GB, Black, Unlocked - Good Condition</t>
  </si>
  <si>
    <t>Apple iPhone 12 Pro 128GB 256GB 512GB Unlocked Gold- Excellent - Sim Option</t>
  </si>
  <si>
    <t>Samsung Galaxy A71 SM-A715F 128GB 6GB Prism Crush Black Unlocked VERY GOOD{</t>
  </si>
  <si>
    <t>Apple iPhone 12 64GB 128GB 256GB Black White Red Green Blue Purple Mobile Good</t>
  </si>
  <si>
    <t>Apple iPhone 8 UNLOCKED Smartphone - 64GB 128GB 256GB - EXCELLENT Condition</t>
  </si>
  <si>
    <t>Apple iPhone SE 2020 64GB 128GB 256GB - Unlocked - Excellent Condition</t>
  </si>
  <si>
    <t>Google Pixel 3a XL 64GB Unlocked Black,White,Pu&lt;wbr/&gt;rple Very Good Condition</t>
  </si>
  <si>
    <t>Sony Xperia 5 II XQ-AS52 128GB 8GB 12MP Smartphone Mobile Black Unlocked GOOD{</t>
  </si>
  <si>
    <t>Apple iPhone 11 Pro Max Unlocked 64GB 256GB 512GB - 15% CODE OFF - EXCELLENT AAA</t>
  </si>
  <si>
    <t>Apple iPhone X 64GB 256GB 5.8inch 4G Unlocked Excellent Condition</t>
  </si>
  <si>
    <t>Samsung Galaxy A21 - 32GB - Blue (Unlocked) (Dual SIM)  A</t>
  </si>
  <si>
    <t>Xiaomi MI 10T PRO 5G, 256GB, Lunar Silver, Unlocked - Refurbished Excellent</t>
  </si>
  <si>
    <t>Samsung Galaxy NOTE 9 UK SPEC ANDROID UNLOCKED 128GB ALL COLOURS *VERY GOOD*</t>
  </si>
  <si>
    <t>Apple iPhone 7 32GB 128GB 256GB Grey Rose Gold Silver Red Unlocked Excellent</t>
  </si>
  <si>
    <t>Apple iPhone 12 Pro 128GB 256GB 512GB Unlocked Blue- Very Good - Sim Option</t>
  </si>
  <si>
    <t>Galaxy S3 Mini 8GB Blue Dual SIM Android (Unlocked) Excellent Smartphone</t>
  </si>
  <si>
    <t>Grade A3 Apple iPhone 11 Pro Midnight Green 5.8" 64GB 4G Unlocked A3/MWC62B/A/MV</t>
  </si>
  <si>
    <t>Apple iPhone 8 256GB Black Unlocked Smartphone Very Good</t>
  </si>
  <si>
    <t>Samsung Galaxy Z Flip4 5G Smartphone 256GB Unlocked SIM-Free - *Pink Gold* B</t>
  </si>
  <si>
    <t>Apple iPhone XR 64GB Unlocked Phone Yellow - Extra 15% CODE OFF - VERY GOOD - A</t>
  </si>
  <si>
    <t>Google Pixel 4a G025N 128GB 6GB 12MP Camera Smartphone Mobile Unlocked GOOD=</t>
  </si>
  <si>
    <t>OPPO A94 5G 128GB FLUID BLACK CPH221  DUAL SIM UNLOCKED EXCELLENT CONDITIONS</t>
  </si>
  <si>
    <t>OPPO Find X3 Lite 5G CPH2145 128GB 5G Black Unlocked Dual Grade C 1Y UK Warranty</t>
  </si>
  <si>
    <t>Apple iPhone 14 Pro 128GB 256GB 512GB 1TB ALL Unlocked GOOD Condition Warranty</t>
  </si>
  <si>
    <t>Samsung Galaxy S20 FE 5G 128GB Dual Sim Unlocked All Colours **GOOD CONDITION**</t>
  </si>
  <si>
    <t>cubot</t>
  </si>
  <si>
    <t>Cubot P20 6.18" Android Smartphone 4G, 64GB, 4GB RAM, Dual-SIM - Black (EU Plug)</t>
  </si>
  <si>
    <t>Apple iPhone 14 Pro Max 6.7'' 5G Smartphone 128GB Unlocked - (Silver) B+</t>
  </si>
  <si>
    <t>Apple iPhone 5S ME432B/A 4G Smartphone 16GB Unlocked Sim Free - {Space Grey} C</t>
  </si>
  <si>
    <t>Samsung Galaxy S20 ULTRA 5G SM-G988B 128GB Unlocked Warranty Excellent Condition</t>
  </si>
  <si>
    <t>Apple iPhone 11 Pro 5.8'' 4G iOS Smartphone 64GB Unlocked - *Midnight Green* D</t>
  </si>
  <si>
    <t>Apple iPhone 6S 16GB 32GB 64GB 128GB - Unlocked - Colours - EXCELLENT CONDITION</t>
  </si>
  <si>
    <t>Samsung Galaxy S10 SM-G973F 512GB 8GB Smartphone Mobile Unlocked VERY GOOD=</t>
  </si>
  <si>
    <t>Samsung Galaxy A9 SM-A920FD - 128GB - Vitality Blue Smartphone (Dual SIM) GOOD++</t>
  </si>
  <si>
    <t>Samsung Galaxy S20, 128GB, Cloud Blue, Unlocked - Good Condition</t>
  </si>
  <si>
    <t>Samsung Galaxy A40 Dual SIM 64GB Unlocked Black White Pink Blue 4G | Very Good</t>
  </si>
  <si>
    <t>Apple iPhone 8 64GB 256GB Black Gold Silver Unlocked 4G LTE - Pristine Condition</t>
  </si>
  <si>
    <t>Apple iPhone 12, 64GB, Green, Unlocked - Good Condition</t>
  </si>
  <si>
    <t>Apple iPhone 5S 16/32/64GB Unlocked Grey, White, Gold Good Condition</t>
  </si>
  <si>
    <t>Apple iPhone 13 Mini, 128GB, Red, Unlocked - Fair Condition</t>
  </si>
  <si>
    <t>Samsung Galaxy S6 32GB SM-G920F Unlocked Sim Free Android Phones Various Colours</t>
  </si>
  <si>
    <t>Nokia 719901161071 C01 Plus 5.45" 16GB Smartphone Android 11 Go Edition Blue</t>
  </si>
  <si>
    <t>Motorola Nexus 6 32GB Unlocked Android Smartphone - Blue</t>
  </si>
  <si>
    <t>Samsung Galaxy J4 - Unlocked - SM-J400F - 16GB - Black Android Smartphone</t>
  </si>
  <si>
    <t>Apple iPhone XS 64GB - 256GB 512GB - Unlocked - 12 Months Warranty - Very Good</t>
  </si>
  <si>
    <t>Samsung Galaxy Z Flip3 5G F711B/DS 128/256GB Unlocked All Colours Good Condition</t>
  </si>
  <si>
    <t>Apple iPhone 11 64GB Unlocked Phone Red - Extra 15% CODE OFF - VERY GOOD AA</t>
  </si>
  <si>
    <t>Samsung Galaxy M30s 64GB 128GB Mixed Colours Unlocked Very Good Condition</t>
  </si>
  <si>
    <t>Apple iPhone 11 64GB 128GB 256GB - Excellent Condition - TWO YEAR WARRANTY</t>
  </si>
  <si>
    <t>Samsung Galaxy S10+ Plus - All Sizes &amp; Colours - Unlocked - Good Condition</t>
  </si>
  <si>
    <t>Apple iPhone 8 Plus-64GB-Unlo&lt;wbr/&gt;cked All Colours  Excellent Grad A +1 Year Warranty</t>
  </si>
  <si>
    <t>Samsung Galaxy S21 FE 5G 6.4'' Smartphone 128GB 6GB RAM Unlocked Lavender C</t>
  </si>
  <si>
    <t>Apple iPhone 13 Pro, 128GB, Sierra Blue, Unlocked - Fair Condition</t>
  </si>
  <si>
    <t>Samsung Galaxy S21 Ultra 5G SM-G998B/DS 128/256/512GB Unlocked Very Good</t>
  </si>
  <si>
    <t>Google Pixel 7 Pro GP4BC 128GB 12GB 50MP Smartphone Mobile Unlocked EXCELLENT=</t>
  </si>
  <si>
    <t>Samsung Galaxy NOTE10 AURA GLOW 256GB DUAL SIM *GOOD CONDITION* UNLOCKED PHONE</t>
  </si>
  <si>
    <t>Samsung Galaxy Note 10+ Plus SM-N975F 256GB 12GB Mobile Aura Glow Unlocked GOOD{</t>
  </si>
  <si>
    <t>Huawei P40 Pro 5G ELS-NX9 256GB 8GB 50MP Smartphone Mobile Unlocked VERY GOOD=</t>
  </si>
  <si>
    <t>Samsung Galaxy S20+ Plus 5G 128GB Unlocked All Colour Smartphone UK Model- GOOD</t>
  </si>
  <si>
    <t>Apple iPhone 13 128GB 256GB 512GB All Colours Unlocked Good Condition</t>
  </si>
  <si>
    <t>Apple iPhone XS -NO FACE ID - Unlocked - 12 Months Warranty - Next Day Delivery</t>
  </si>
  <si>
    <t>Apple iPhone 12 Pro 256GB Unlocked, Graphite - Good Condition</t>
  </si>
  <si>
    <t>Apple iPhone 8 64GB/256GB -UNLOCKED -Very Good Refurbished  All Colours</t>
  </si>
  <si>
    <t>Samsung Galaxy S20 5G SM-G981B/DS 128GB COSMIC GREY Android Unlocked VERY GOOD</t>
  </si>
  <si>
    <t>Samsung Galaxy S10 SM-G973F 128GB 8GB Smartphone Prism White Unlocked VERY GOOD{</t>
  </si>
  <si>
    <t>Apple iPhone 12 Pro Max A2411 128GB 6GB 12MP Mobile Gold Unlocked VERY GOOD{</t>
  </si>
  <si>
    <t>Apple iPhone 8 Plus - Unlocked All Colours - Excellent Condition</t>
  </si>
  <si>
    <t>OnePlus 9 5G LE2113 128GB 8GB Smartphone Mobile Winter Mist Unlocked VERY GOOD{</t>
  </si>
  <si>
    <t>Apple iPhone X - 64GB - Space Grey/ Silver - UNLOCKED - EXXCELLENT CONDITION</t>
  </si>
  <si>
    <t>Apple iPhone 12 Pro A2407 128GB 6GB 12MP Smartphone Mobile Unlocked VERY GOOD=</t>
  </si>
  <si>
    <t>Samsung S9 - 64GB - Black - 12 Month Warranty - Pristine Refurbished</t>
  </si>
  <si>
    <t>TCL L Mariana Blue 6.53" Smartphone Hybrid Dual SIM Android 10.0 4G 6Gb 64Gb</t>
  </si>
  <si>
    <t>Samsung Galaxy J3 2017 16GB Black Unlocked Sim Free Android Mobile Smartphone B</t>
  </si>
  <si>
    <t>Samsung Galaxy S21 Ultra 5G SM-G998B 128GB 12GB Smartphone Mobile Unlocked GOOD=</t>
  </si>
  <si>
    <t>Apple iPhone 14 Pro Max 5G Smartphone 256GB Unlocked SIM-Free (Deep Purple) B+</t>
  </si>
  <si>
    <t>Apple iPhone XS 64GB 256GB 512GB Unlocked All Colours - Good</t>
  </si>
  <si>
    <t>Samsung Galaxy Note20 4G/5G 128GB/256GB- ALL COLOURS Dual-Sim Android- *GOOD*</t>
  </si>
  <si>
    <t>Apple iPhone 13 PRO MAX 256GB SIERRA BLUE UNLOCKED **GOOD CONDITION**</t>
  </si>
  <si>
    <t>Apple iPhone 11 64GB 128GB Unlocked All Colours Excellent Condition</t>
  </si>
  <si>
    <t>Samsung Galaxy J5 2016 16GB Unlocked Black White Gold Android Phone 4G | Good</t>
  </si>
  <si>
    <t>Samsung Galaxy S21 Ultra 5G Dual SIM 256GB 128GB Unlocked Smart Phone | Good</t>
  </si>
  <si>
    <t>Samsung Galaxy S20 FE 5G | Unlocked | All Colours | Very Good Condition</t>
  </si>
  <si>
    <t>Google Pixel 6 Pro Grade B</t>
  </si>
  <si>
    <t>Apple iPhone 6s 16GB 32GB 64GB 128GB Unlocked All Colours Good Condition</t>
  </si>
  <si>
    <t>Apple iPhone X 256GB Unlocked Smartphone, Space Grey - 15% CODE OFF - VERY GOOD</t>
  </si>
  <si>
    <t>Apple iPhone 8 64GB Unlocked, Space Grey - Summer Hot Deal, 15% OFF - Good B</t>
  </si>
  <si>
    <t>Microsoft Lumia 640 4G 8GB (Unlocked) Windows 10 Smartphone Very Good</t>
  </si>
  <si>
    <t>Apple iPad Pro 10.5" 64GB Gold | Wi-Fi | Refurbished (Good)</t>
  </si>
  <si>
    <t>Huawei P30 Lite MAR-LX1A - 64/128/256GB Unlocked All Colours Very Good Condition</t>
  </si>
  <si>
    <t>Samsung Galaxy S20 FE 5G | 128GB | Android | Cloud Red | Unlocked | Good</t>
  </si>
  <si>
    <t>Samsung Galaxy S21 5G SM-G991B 256GB 8GB Smartphone Phantom Grey Unlocked GOOD{</t>
  </si>
  <si>
    <t>Google Pixel 4a 5G G025I 128GB 6GB 16MP Smartphone Mobile Unlocked VERY GOOD=</t>
  </si>
  <si>
    <t>Microsoft Lumia 650 Dual Sim, 16GB, Black, Unlocked - Excellent Condition</t>
  </si>
  <si>
    <t>Samsung Galaxy S20 FE  (SM-G780F) Unlocked Android Smartphone Pristine Condition</t>
  </si>
  <si>
    <t>Samsung Galaxy A13 2022 64GB 4G Dual SIM Unlocked Black - UK Version - Excellent</t>
  </si>
  <si>
    <t>LG</t>
  </si>
  <si>
    <t>LG V30 H930, 64GB Unlocked Smartphone - Moroccan Blue - Refurbished Pristine</t>
  </si>
  <si>
    <t>Apple iPhone SE 2nd Gen. - 64GB - White (Unlocked) A2296 (GSM)</t>
  </si>
  <si>
    <t>Samsung Galaxy S9 SM-G960 - 64GB - Lilac Purple (Unlocked) Smartphone</t>
  </si>
  <si>
    <t>Samsung Galaxy A51 5G Dual SIM 128GB Unlocked Black White Android | Good</t>
  </si>
  <si>
    <t>OnePlus 6 Dual SIM 64/128/256GB Unlocked All Colours Very Good Condition</t>
  </si>
  <si>
    <t>Samsung Galaxy A52s 5G SM-A528B 128GB 4GB Mobile Awesome Violet Unlocked GOOD{</t>
  </si>
  <si>
    <t>Sony Xperia 1 iv XQ-CT54 256GB 5G 6.5" Black Unlocked Grade B Uk 1 year Warranty</t>
  </si>
  <si>
    <t>Google Pixel 2 XL 64GB Just Black Unlocked to all network grade A</t>
  </si>
  <si>
    <t>Apple iPhone XS Max - All Sizes &amp; Colours - (UNLOCKED) - Excellent Condition</t>
  </si>
  <si>
    <t>Samsung Galaxy Note 9 | 128GB 512GB | Android | Unlocked | Black Blue</t>
  </si>
  <si>
    <t>Samsung Galaxy A90 (5G) - 128GB - All Colours - (Unlocked) - Good Condition</t>
  </si>
  <si>
    <t>Apple iPhone 11 Pro 64GB 256GB 512GB Unlocked All Colours Excellent Condition</t>
  </si>
  <si>
    <t>Google Pixel 6a  - 128GB - All Colours - Unlocked - Good Condition</t>
  </si>
  <si>
    <t>Apple iPhone 7 - 32GB 128GB 256GB - Unlocked Smartphone - Good Condition</t>
  </si>
  <si>
    <t>Samsung S21 | 256GB | Android | 5G | Phantom Grey | Unlocked | Good</t>
  </si>
  <si>
    <t>Apple iPhone 11 Pro 64GB 256GB 512GB All Colours  Unlocked Excellent</t>
  </si>
  <si>
    <t>Samsung Galaxy S20 5G - 128GB - All Colours - Unlocked - Good Condition</t>
  </si>
  <si>
    <t>Samsung Galaxy S10 Dual SIM 128GB Unlocked Various Colours Android Mobile | Good</t>
  </si>
  <si>
    <t>Xiaomi Mi 11T Pro 16.9 cm 6.67" Dual SIM Android 11 5G 8Gb 256Gb Grey MZB09K3EN</t>
  </si>
  <si>
    <t>Huawei P30 ELE-L09 2019 128GB Unlocked All Colours Good Condition</t>
  </si>
  <si>
    <t>Apple iPhone 13 A2634 256GB 12MP Smartphone Mobile Pink Unlocked NON UK MODEL</t>
  </si>
  <si>
    <t>Samsung Galaxy J5 2016 16GB Unlocked Black White Gold Android Phone | GOOD</t>
  </si>
  <si>
    <t>Apple iPhone 11 Pro 64GB 256GB 512GB Unlocked All Colours Very Good Condition</t>
  </si>
  <si>
    <t>Samsung Galaxy A6 2018 SM-A600FN 32GB/3GB 16MP Mobile Black Unlocked GOOD-</t>
  </si>
  <si>
    <t>Apple iPhone 12, 64GB, Blue, Unlocked - Good Condition</t>
  </si>
  <si>
    <t>Microsoft Lumia 640 4G 8GB All Colours Windows 10 - Very Good Condition + CHARGR</t>
  </si>
  <si>
    <t>Apple iPhone 12 Pro Max 128GB Pacific Blue (Unlocked) Grade A "eBay Very Good"</t>
  </si>
  <si>
    <t>Samsung Galaxy A51 5G SM-A516B/DS 128GB Dual Sim Android Unlocked *VERY GOOD*</t>
  </si>
  <si>
    <t>Samsung Galaxy A3 2016 16GB SM-A310F Unlocked Sim Free 4G  Android Smartphones</t>
  </si>
  <si>
    <t>Motorola Moto E6 Play 5.5'' 4G Smartphone 32GB Unlocked - Black (No Accs) C-</t>
  </si>
  <si>
    <t>Samsung S21 Ultra 5G  | 512GB | Android | Phantom Navy | Unlocked | Good</t>
  </si>
  <si>
    <t>OnePlus 3T A3003 4G  Dual Sim Gunmetal 128GB Grade C UK seller 1 year Warranty</t>
  </si>
  <si>
    <t>Apple iPhone 8 A1905 (AT&amp;T Only) 128GB Gold (Very Good)</t>
  </si>
  <si>
    <t>CAT</t>
  </si>
  <si>
    <t>CAT S42 H+ 5.5" Hybrid Dual SIM Android 10.0 4G 3Gb 32Gb Black</t>
  </si>
  <si>
    <t>Apple iPhone 8 - 64GB 128GB 256GB Unlocked - All Colors - Very Good A</t>
  </si>
  <si>
    <t>Samsung Galaxy S10 | Unlocked | All Colours | Very Good Condition</t>
  </si>
  <si>
    <t>Samsung Galaxy Note20 4G/5G 256GB-All COLOURS Unlocked Dual-Sim| Very Good</t>
  </si>
  <si>
    <t>Samsung Galaxy S7 32GB SM-G930F Unlocked Sim Free 4G LTE Android Smartphone</t>
  </si>
  <si>
    <t>Apple iPhone SE (3rd Gen) A2595 (Red Pocket Only) 64GB Starlight (Very Good)</t>
  </si>
  <si>
    <t>N/A</t>
  </si>
  <si>
    <t>Google Pixel 2 (5.0", 64GB/4GB, 12.2MP) - White [CPO] - As New</t>
  </si>
  <si>
    <t>Apple iPhone 11 Pro Max 64GB Gold Unlocked Smartphone - Grade B Phone Only</t>
  </si>
  <si>
    <t>Apple iPhone 7 Plus A1784 (GSM Unlocked) 256GB Matte Black (Very Good)</t>
  </si>
  <si>
    <t>Apple iPhone 8 64/128/256GB Unlocked All Colours Good Condition</t>
  </si>
  <si>
    <t>Apple iPhone SE - 16GB - Space Grey (Unlocked) Excellent Smartphone</t>
  </si>
  <si>
    <t>Apple iPhone 8 Plus - 64GB - Silver - Xfinity - Excellent Condition</t>
  </si>
  <si>
    <t>Apple iPhone 8 256GB 128GB 64GB Unlocked Red Gray Silver Gold 1 Yr Warranty-Good</t>
  </si>
  <si>
    <t>APPLE iPhone XR A1984 A12 6.06 3GB 64GB Space Gray A-Ware iOS</t>
  </si>
  <si>
    <t>Nokia X10 64GB 6GB RAM Dual SIM Unlocked Android Smartphone - Forest Green</t>
  </si>
  <si>
    <t>Apple iPhone XS 64GB Unlocked Space Grey - Very Good - 12M UK WARRANTY</t>
  </si>
  <si>
    <t>Excellent Samsung Galaxy S10+ SM-G975F -128GB -Prism Green (Unlocked) (Dual SIM)</t>
  </si>
  <si>
    <t>Samsung Galaxy S5 - 16GB - WhiteUnlocked) - Good Condition</t>
  </si>
  <si>
    <t>Google Pixel 4a 5G G025E (AT&amp;T Only) 128GB Just Black (Good)</t>
  </si>
  <si>
    <t>Apple iPhone XS Max 256GB Unlocked Smartphone - Gold / Silver / Grey ( Good )</t>
  </si>
  <si>
    <t>Apple iPhone 8 - 64GB / 128GB / 256GB Unlocked - All Sizes &amp; Colours "Excellent"</t>
  </si>
  <si>
    <t>[Open Box] Apple iPhone 8 256GB - Gold</t>
  </si>
  <si>
    <t>Samsung Galaxy Note 20 5G N981U (Xfinity Only) 128GB Mystic Bronze (Excellent)</t>
  </si>
  <si>
    <t>Apple iPhone 12 64GB Unlocked Phone Black - -Extra 15% CODE OFF - GOOD B+</t>
  </si>
  <si>
    <t>SAMSUNG GALAXY NOTE10+ PLUS 5G 256GB UNLOCKED- BLACK | AURA GLOW-GOOD CONDITION</t>
  </si>
  <si>
    <t>Apple iPhone 7 32GB, 128GB - Black, Rose Gold, Red, Silver  - Unlocked - Grade C</t>
  </si>
  <si>
    <t>Samsung Galaxy S7 SM-G930F 32GB Unlocked Various Colours  Very Good</t>
  </si>
  <si>
    <t>Honor 8S (2019) 32GB 64GB Black Gold Blue Factory Unlocked Excellent</t>
  </si>
  <si>
    <t>TOP NOKIA 3410 SILVER WORKING MOBILE PHONE 1 YEAR BEST WARRANTY</t>
  </si>
  <si>
    <t>Samsung Galaxy S8+ Various Colours 64GB (Unlocked) Android Smartphone A-Grade</t>
  </si>
  <si>
    <t>Apple iPhone 11 128GB Unlocked Smartphone, Yellow - Special offer - GOOD B</t>
  </si>
  <si>
    <t>APPLE IPHONE XR A1984 6.06 3GB 128GB SPACE GRAY OS</t>
  </si>
  <si>
    <t>Samsung Galaxy A52S 128GB Unlocked Smartphone, Black -February Sale- VERY GOOD A</t>
  </si>
  <si>
    <t>Apple iPhone 14 Pro Max - 1TB Space Black - Unlocked SIM FREE - Apple Warranty!</t>
  </si>
  <si>
    <t>APPLE IPHONE XS A1920 4GB 64GB LTE SILVER IOS</t>
  </si>
  <si>
    <t>Samsung Galaxy J5 (2017) 16GB J530F - (Unlocked) BLACK - GRADE A</t>
  </si>
  <si>
    <t>Apple iPhone 12 128GB  Unlocked Smartphone - Black - Grade B - Good with 15% OFF</t>
  </si>
  <si>
    <t>Apple iPhone 13 512GB Unlocked Smartphone, Blue -January Sale- GOOD B</t>
  </si>
  <si>
    <t>Apple iPhone SE 2020 A2275 A13 4GB 64GB LTE Grau A-Ware iOS</t>
  </si>
  <si>
    <t>Apple iPhone 4S 8GB 16GB 32GB Unlocked Black White Smartphone - 12M Warranty</t>
  </si>
  <si>
    <t>OnePlus 6T 128GB 256GB Dual SIM Unlocked All Colours Good Condition</t>
  </si>
  <si>
    <t>BLU G60 6.1" 64GB/3GB International Unlocked Android Smartphone - Red™</t>
  </si>
  <si>
    <t>Apple iPhone 7 Plus - 128GB - All Colors - Unlocked - Very Good Condition</t>
  </si>
  <si>
    <t>Samsung Galaxy Note 20 5G N981U (Xfinity Only) 128GB Mystic Gray (Excellent)</t>
  </si>
  <si>
    <t>Apple iPhone SE - 16/32/64GB - UNLOCKED Smartphone - Various Colours - GOOD</t>
  </si>
  <si>
    <t>[Open Box] Apple iPhone 8 Plus 64GB - Gold</t>
  </si>
  <si>
    <t>Apple iPhone 13- 128GB 256GB 512GB Unlocked - All colors - EXCELLENT A+</t>
  </si>
  <si>
    <t>Google Pixel 5 5G 128GB, All Colours, Unlocked - VERY GOOD &amp; 15% OFF -  TOP DEAL</t>
  </si>
  <si>
    <t>Samsung Galaxy A70 - 128GB - White (Unlocked) (Dual SIM) Boxed</t>
  </si>
  <si>
    <t>Samsung Galaxy A32 5G 64GB A326U (T-Mobile) - Excellent</t>
  </si>
  <si>
    <t>Samsung Galaxy S21 128GB 5G SM-G991B Unlocked - Phantom Pink - VERY GOOD - A</t>
  </si>
  <si>
    <t>OnePlus 9 Pro 256GB,128GB DualSIM Pine Green,Stellar Black,Morning Mist-VeryGood</t>
  </si>
  <si>
    <t>Motorola Moto G 5G (2022) 256GB XT2213-3 Factory Unlocked - Excellent</t>
  </si>
  <si>
    <t>Apple iPhone 12 Mini 5G - 64GB Unlocked - Black (eBay Certified A+)</t>
  </si>
  <si>
    <t>Apple iPhone 13 128 256 512GB Unlocked Pink Midnight Blue&amp;more-Very&lt;wbr/&gt;Good</t>
  </si>
  <si>
    <t>Apple iPhone 7 Plus - 256GB - All Colors - GSM Unlocked - Very Good Condition</t>
  </si>
  <si>
    <t>Apple iPhone XS 64/ 256/ 512GB 5.8inch Unlocked All Colours Very Good Condition</t>
  </si>
  <si>
    <t>Google Pixel 5 128GB Unlocked Green,Black 1 Yr Warranty-VeryG&lt;wbr/&gt;ood</t>
  </si>
  <si>
    <t>Samsung Galaxy S20 FE SM-G780F/DS - 128GB - Cloud White (Unlocked)</t>
  </si>
  <si>
    <t>Microsoft Lumia 900- 16GB - Black (Unlocked) Smartphone Excellent Condition</t>
  </si>
  <si>
    <t>Apple iPhone 6s - 16GB - ROSE Gold (Unlocked) A1688 (CDMA + GSM)</t>
  </si>
  <si>
    <t>Samsung Galaxy J5 2017 16GB Unlocked 4G  Android Smartphone Very Good Condition</t>
  </si>
  <si>
    <t>Apple iPhone 12 Mini, 128GB, Unlocked, Green - Good Condition</t>
  </si>
  <si>
    <t>Apple iPhone 8 - 64GB 256GB - Unlocked All Colours - Very Good Condition</t>
  </si>
  <si>
    <t>Huawei P9 Lite 16GB Unlocked Android 4G Smartphone - Pristine Condition + CHARGR</t>
  </si>
  <si>
    <t>Apple iPhone SE 2020 - 64GB 128GB 256GB - All Colours - Unlocked - Very Good</t>
  </si>
  <si>
    <t>Samsung Galaxy A51 SM-A515F/DS - 128GB - Prism Crush Black (Unlocked) (Dual SIM)</t>
  </si>
  <si>
    <t>Samsung Galaxy J3(2017) SM-J330F - 16 GB - Black Gold Blue (Unlocked) Smartphone</t>
  </si>
  <si>
    <t>Apple iPhone 8 64GB Unlocked Gold</t>
  </si>
  <si>
    <t>Apple iPhone 13  128GB Alpine Green Unlocked A2633 Grade B Apple UK Warranty</t>
  </si>
  <si>
    <t>Apple iPhone 13 Pro Max 6.7'' 5G iOS Smartphone 128GB Unlocked - {Graphite} C</t>
  </si>
  <si>
    <t>Samsung Galaxy A50 Dual SIM 128GB Unlocked Black White Pink Blue 4G Phone | Good</t>
  </si>
  <si>
    <t>Google Pixel 6 Pro 5G, 128GB, Cloudy White, Unlocked - Good Condition</t>
  </si>
  <si>
    <t>Samsung S20 FE 4G / 5G All Sizes All Colours Unlocked - Excellent Condition</t>
  </si>
  <si>
    <t>Samsung Galaxy J6+ 2018 SM-J610FN 32GB 6" 13MP 3GB RAM Android 10 Unlocked Black</t>
  </si>
  <si>
    <r>
      <t xml:space="preserve">Samsung Galaxy A22 5G A226B 64GB Unlocked White colour Android </t>
    </r>
    <r>
      <rPr>
        <sz val="10"/>
        <color rgb="FF000000"/>
        <rFont val="Apple Color Emoji"/>
      </rPr>
      <t>⭐⭐</t>
    </r>
    <r>
      <rPr>
        <sz val="10"/>
        <color rgb="FF000000"/>
        <rFont val="Helvetica Neue"/>
        <family val="2"/>
      </rPr>
      <t>GOOD-</t>
    </r>
  </si>
  <si>
    <t>Samsung Galaxy S22 5G 6.1'' Smartphone 8GB RAM 256GB Unlocked SIM-Free Black B+</t>
  </si>
  <si>
    <t>Samsung Galaxy A40 | 64GB Blue | Unlocked (Dual Sim) | Refurbished (Good)</t>
  </si>
  <si>
    <t>Apple iPhone XR 64GB Unlocked Smartphone Black, Extra 15% CODE OFF - Very Good A</t>
  </si>
  <si>
    <t>Samsung Galaxy Note9 N960F 2018 128GB 512GB Blue Black White Unlocked Excellent</t>
  </si>
  <si>
    <t>Samsung Galaxy S22 5G 128GB 256GB Black White Gold Green Unlocked Very Good</t>
  </si>
  <si>
    <t>HUAWEI P30 Lite Smartphone, 128GB, Network Unlocked, Black, MAR-LX1A</t>
  </si>
  <si>
    <t>Apple iPhone 14 Pro 5G 6.1'' iOS Smartphone 256GB Unlocked - (Space Black) B+</t>
  </si>
  <si>
    <t>SAMSUNG GALAXY S22 ULTRA 5G 128GB BURGUNDY UNLOCKED UK VERS BOXED</t>
  </si>
  <si>
    <t>Apple MLPK3B/A iPhone 13 5G 6.1" SIM-Free Smartphone 128GB Unlocked - Blue B+</t>
  </si>
  <si>
    <t>Samsung Galaxy S20 Ultra 5G SM-G988B 128GB 12GB Smartphone Mobile Unlocked GOOD=</t>
  </si>
  <si>
    <t>Pristine Apple iPhone 11 Pro 64GB Midnight Green Unlocked - 24 Month Warranty</t>
  </si>
  <si>
    <t>Apple iPhone 7 32GB -128GB Black Silver iOS Unlocked -Grade A Pristine Condition</t>
  </si>
  <si>
    <t>Apple iPhone 7 Plus 32GB Unlocked, Jet Black - Extra 15% CODE OFF - VERY GOOD A</t>
  </si>
  <si>
    <t>Motarola</t>
  </si>
  <si>
    <t>Motorola Moto X Style 32GB M1411 Unlocked</t>
  </si>
  <si>
    <t>Apple iPhone X - 64GB 256GB -Unlocked - 12 Months Warranty - Excellent Grade A+</t>
  </si>
  <si>
    <t>Motorola g30 Smartphone Android 4GB RAM 6.52" SIM Free 128GB Dark Pearl unlocked</t>
  </si>
  <si>
    <t>Google Pixel 4 64GB Unlocked 4G Android Smartphone Various Colour Good Condition</t>
  </si>
  <si>
    <t>iPhone Apple A1586 4.7" Grey Apple A8/1GB/16GB/OS&lt;wbr/&gt;X 12.5.7 - Grade B+ Screen</t>
  </si>
  <si>
    <t>Apple MLPH3B/A iPhone 13 5G 6.1" Smartphone 128GB Sim-Free 6GB RAM Pink C</t>
  </si>
  <si>
    <t>Apple iPhone XS - 64GB Unlocked Colours - - Extra 15% CODE OFF - VERY GOOD - A</t>
  </si>
  <si>
    <t>Apple iPhone 12 Pro - All Colours - Unlocked - Excellent Condition</t>
  </si>
  <si>
    <t>Apple iPhone 12 Mini 64GB Unlocked Phone, Red - January Sale -VERY GOOD - A</t>
  </si>
  <si>
    <t>Samsung Galaxy S10 | S10+ Plus | S10 5G 128GB 256GB Dual Sim Android Unlocked</t>
  </si>
  <si>
    <t>Alcatel 3V Spectrum 4G 6" Smartphone 2GB RAM 16GB Sim Free Unlocked *Gold* C</t>
  </si>
  <si>
    <t>Apple iPhone 12 - 128GB White - Unlocked Smartphone (A2403) Very Good Condition</t>
  </si>
  <si>
    <t>Apple iPhone X (iPhone 10) Smartphone 64GB 256GB Grey Silver Unlocked Very Good</t>
  </si>
  <si>
    <t>Apple iPhone 13 Pro Max 256GB Graphite Unlocked A2643 Grade C Apple UK Warranty</t>
  </si>
  <si>
    <t>SAMSUNG GALAXY J5 2016 J56 - 16GB - VARIOUS COLOURS - UNLOCKED - VERY GOOD</t>
  </si>
  <si>
    <t>Samsung Galaxy Z Fold4 5G F936B/DS 256GB Dual SIM Unlocked Very Good Condition</t>
  </si>
  <si>
    <t>Apple iPhone 11 Pro Max A2218 64GB Mobile Matte Space Grey Unlocked GOOD*</t>
  </si>
  <si>
    <t>Apple iPhone 12 Pro A2407 256GB 6GB 12MP Smartphone Mobile Unlocked GOOD=</t>
  </si>
  <si>
    <t>Samsung Galaxy S22 Plus  5G SM-G906B/DS Grey  128GB Grade B UK Warranty seller</t>
  </si>
  <si>
    <t>Apple iPhone X 64GB Unlocked Silver,  Extra 15% CODE OFF - Silver, VERY GOOD A</t>
  </si>
  <si>
    <t>Huawei P10 32GB 64GB Unlocked 4G LTE Android Smartphones Excellent Device</t>
  </si>
  <si>
    <t>Apple iPhone 11 Pro, 64GB, Unlocked, Gold - Good Condition</t>
  </si>
  <si>
    <t>Blackview BV4900Pro 5.7" Android 12 Rugged Smartphone 4GB+64GB Mobile 5580mAh UK</t>
  </si>
  <si>
    <t>Apple iPhone 12 Pro, 256GB, Pacific Blue, Unlocked - Good Condition</t>
  </si>
  <si>
    <t>Apple iPhone 11, 64GB, Purple, Unlocked - Good Condition</t>
  </si>
  <si>
    <t>Samsung Galaxy S21+ Plus 5G SM-G996B 256GB 8GB 64MP Mobile Unlocked VERY GOOD=</t>
  </si>
  <si>
    <t>Samsung Galaxy A12 - 64GB - Black - Unlocked - Excellent Condition</t>
  </si>
  <si>
    <t>Microsoft Lumia 550 - 8GB - White (Unlocked)+ 12 Months warranty</t>
  </si>
  <si>
    <t>Apple iPhone X 256GB Unlocked Phone, Silver -  Extra 15% CODE OFF - GOOD B+</t>
  </si>
  <si>
    <t>Samsung Galaxy J5 J510FN 2016 - 16GB Unlocked All Colours Very Good Condition</t>
  </si>
  <si>
    <t>Samsung Galaxy Note 9, 128GB, Ocean Blue, Unlocked - Fair Condition</t>
  </si>
  <si>
    <t>Apple iPhone XS 64GB Unlocked Space Grey - Extra 15% CODE OFF - GOOD B+</t>
  </si>
  <si>
    <t>Samsung Galaxy S22 Ultra 6.8'' 5G Smartphone 8GB RAM 128GB Unlocked Burgundy C</t>
  </si>
  <si>
    <t>Apple iPhone 13 Pro Max A2643 256GB 6GB Smartphone Mobile Unlocked VERY GOOD=</t>
  </si>
  <si>
    <t>Samsung Galaxy S21 FE 5G SM-G990B 128GB 6GB Smartphone Mobile Unlocked GOOD=</t>
  </si>
  <si>
    <t>Samsung Galaxy J3 2016 8GB Unlocked Black White Gold Android Phone 4G | Good</t>
  </si>
  <si>
    <t>Apple iPhone 14 - 128GB Starlight - Unlocked SIM FREE - 100% BH - Apple Warranty</t>
  </si>
  <si>
    <t>Apple iPhone XR - All Colours - 64GB 128GB 256GB - Unlocked Excellent Condition</t>
  </si>
  <si>
    <t>Samsung Galaxy S9 Plus Dual SIM | 64GB 128GB 256GB | Unlocked | All Colours</t>
  </si>
  <si>
    <t>Samsung Galaxy S22 Ultra 6.8'' 5G Smartphone 8GB RAM 128GB Unlocked - Black B</t>
  </si>
  <si>
    <t>Apple iPhone 8 64GB Space Grey | Unlocked | Refurbished (Good)</t>
  </si>
  <si>
    <t>Apple iPhone 12 Pro Max 6.7'' 5G Smartphone 128GB SIM-Free Unlocked - *Gold* D</t>
  </si>
  <si>
    <t>Google Pixel 5 5G - 128GB Just Black Unlocked Single SIM- Good Grade C Condition</t>
  </si>
  <si>
    <t>OPPO FIND X5 PRO 5G 256GB CERAMIC WHITE DUAL SIM UNLOCKED CERTIFIED REFURBISHED</t>
  </si>
  <si>
    <t>Apple iPhone 12 64GB 128GB 256GB Unlocked Red - Good - Sim Option</t>
  </si>
  <si>
    <t>Samsung Galaxy S21 FE 6.4'' Unlocked SIM-Free 5G Smartphone 128GB - Graphite B</t>
  </si>
  <si>
    <r>
      <t>⭐</t>
    </r>
    <r>
      <rPr>
        <sz val="10"/>
        <color rgb="FF000000"/>
        <rFont val="Helvetica Neue"/>
        <family val="2"/>
      </rPr>
      <t>Samsung Galaxy A40 (SM-A405FN) 64GB - Dual Sim - Unlocked -Grade A CONDITION</t>
    </r>
    <r>
      <rPr>
        <sz val="10"/>
        <color rgb="FF000000"/>
        <rFont val="Apple Color Emoji"/>
      </rPr>
      <t>⭐</t>
    </r>
  </si>
  <si>
    <t>Samsung Galaxy S20 FE 5G SM-G781B 128GB 6GB Mobile Cloud Lavender Unlocked GOOD{</t>
  </si>
  <si>
    <t>OnePlus 7 Pro 4G GM1913 256GB 8GB 48MP Smartphone Mobile Unlocked VERY GOOD=</t>
  </si>
  <si>
    <t>Pristine Apple iPhone 11 Pro Max 256GB Gold Unlocked - 24 Month Warranty</t>
  </si>
  <si>
    <t>Apple iPhone 8 Plus 64GB 256GB 5.5inch  All Colours Unlocked Excellent Condition</t>
  </si>
  <si>
    <t>Samsung Galaxy A90 SM-A908B 5G 128GB Unlocked All Colours Good Condition</t>
  </si>
  <si>
    <t>Samsung Galaxy S21+ Plus 5G SM-G996B/DS - 128GB  - Phantom Silver (Unlocked)</t>
  </si>
  <si>
    <t>Apple MMXF3B/A iPhone SE 5G 4.7" Smartphone 64GB Unlocked 2022 - Midnight B+</t>
  </si>
  <si>
    <t>Apple iPhone 11 Pro 5.8" 4G SIM Free 256GB Qi Charging Midnight Green C Grade</t>
  </si>
  <si>
    <t>Samsung Galaxy Z Flip4 5G SM-F721B/DS 128/256GB Unlocked Grade A+ Excellent</t>
  </si>
  <si>
    <t>Samsung Galaxy Z Fold 2 5G | Unlocked | All Colours | Very Good Condition</t>
  </si>
  <si>
    <t>Apple iPhone X 10 A1901 64GB 3GB 12MP Smartphone Space Grey Unlocked VERY GOOD{</t>
  </si>
  <si>
    <t>Refurbished OPPO Reno4 Pro 5G Black 6.5" 128GB 5G Unlocked &amp; SIM F A1/CPH2089BLK</t>
  </si>
  <si>
    <t>Apple iPhone X (iPhone 10) 64GB 256GB Unlocked Grey/Silver Very Good Condition</t>
  </si>
  <si>
    <t>Samsung Galaxy S20+ Plus 5G Dual SIM 128GB Unlocked Various Colours | Very Good</t>
  </si>
  <si>
    <t>Umidigi</t>
  </si>
  <si>
    <t>Umidigi F1 6.3" 128GB Smartphone (2018) FHD+ Unlocked Dual Sim (EU plug) - Red</t>
  </si>
  <si>
    <t>Apple iPhone SE 2020, 64GB, Red, Unlocked - Good Condition</t>
  </si>
  <si>
    <t>Samsung Galaxy Z Flip 3, 5G, 256GB, Phantom Black, Unlocked - Good Condition</t>
  </si>
  <si>
    <t>Samsung Galaxy Tab E | Unlocked | All Colours | 8GB | Very Good Condition</t>
  </si>
  <si>
    <t>Google Pixel 2 XL - 64GB 128GB Unlocked Black/Black&amp;Wh&lt;wbr/&gt;ite Good Condition</t>
  </si>
  <si>
    <t>Apple iPhone 13 Pro 128GB/256/512 - ALL COLOURS - UNLOCKED - VERY GOOD CONDITION</t>
  </si>
  <si>
    <t>Samsung Galaxy S20 4G/5G 128GB Dual Sim Unlocked All Colours UK Model -VERY GOOD</t>
  </si>
  <si>
    <t>Samsung S20 Ultra 5G All Sizes All Colours Unlocked - Excellent Condition</t>
  </si>
  <si>
    <t>Samsung Galaxy J5 Prime Black 16GB SM-G579M Unlocked 4G LTE Android Smartphone</t>
  </si>
  <si>
    <t>Xiaomi 12 Pro 5G 256GB Dual SIM Unlocked Blue/Green/Gre&lt;wbr/&gt;y/Purple Good Condition</t>
  </si>
  <si>
    <t>Apple iPhone 13  128GB  A2633 Blue Unlocked Boxed Apple UK Warranty Grade B</t>
  </si>
  <si>
    <t>Samsung Galaxy A41 - 64GB (4GB RAM) - Prism Crush Black - Unlocked - Very Good</t>
  </si>
  <si>
    <t>Apple iPhone 7 A1778 32GB 2GB 12MP Smartphone Mobile Black Unlocked VERY GOOD{</t>
  </si>
  <si>
    <t>iPhone 12 - All Colours - GRADE A - Excellent Condition - (Renewed)</t>
  </si>
  <si>
    <t>One Plus 7 Pro 128gb 4G LTE Android Smartphone Unlocked Grey</t>
  </si>
  <si>
    <t>Apple iPhone XS 256GB Unlocked Smartphone Space Grey - 12M UK Warranty - GOOD</t>
  </si>
  <si>
    <t>Apple iPhone 7 - 32GB 128GB 256GB - Unlocked Smartphone - Very Good Condition</t>
  </si>
  <si>
    <t>Samsung Galaxy Z Flip3 5G - 128GB 256GB - Main Colours - Unlocked - Very Good</t>
  </si>
  <si>
    <t>Huawei P30 Pro 6.4" Unlocked Smartphone, 128GB, Black - Good Condition</t>
  </si>
  <si>
    <t>Samsung Galaxy A21s 32GB Silver | Unlocked (Dual Sim) | Refurbished (Very Good)</t>
  </si>
  <si>
    <t>Samsung Galaxy J5 (2017) SM-J530F - 16GB - Black (Unlocked) Grade A + CHRG</t>
  </si>
  <si>
    <t>Samsung Galaxy S21 Ultra 5G All Colour &amp; Storage (Unlocked) Smartphone B-Grade</t>
  </si>
  <si>
    <r>
      <t xml:space="preserve">Samsung Galaxy A22 5G A226B 64GB Unlocked White  colour Android </t>
    </r>
    <r>
      <rPr>
        <sz val="10"/>
        <color rgb="FF000000"/>
        <rFont val="Apple Color Emoji"/>
      </rPr>
      <t>⭐⭐</t>
    </r>
    <r>
      <rPr>
        <sz val="10"/>
        <color rgb="FF000000"/>
        <rFont val="Helvetica Neue"/>
        <family val="2"/>
      </rPr>
      <t>GOOD</t>
    </r>
  </si>
  <si>
    <t>Huawei Mate 9 Pro - 64GB - Haze Gold - Unlocked - Good Condition</t>
  </si>
  <si>
    <t>Samsung Galaxy S10e SM-G970F/DS Dual SIM 128GB Unlocked Grade A+ Excellent</t>
  </si>
  <si>
    <t>Apple iPhone 11 Pro Max 256GB Green Unlocked Smartphone - Grade D Phone Only</t>
  </si>
  <si>
    <t>TCL 30 SE 4GB RAM 64 GB storage Dual Nano SIM 4G  6.52" Blue  Factory Unlock</t>
  </si>
  <si>
    <t>Apple iPhone 8 64GB 128GB 256GB All Colours Unlocked Excellent Condition</t>
  </si>
  <si>
    <t>Apple iPhone 11 64GB Unlocked Black Smartphone -Extra 15% CODE OFF - Very GOOD</t>
  </si>
  <si>
    <t>Samsung Galaxy S20 Plus 5G- 128GB - All Colours - Unlocked - Very Good Condition</t>
  </si>
  <si>
    <t>Apple iPhone 14 Plus 6.7'' 5G Smartphone 128GB Unlocked SIM-Free - *Red* B</t>
  </si>
  <si>
    <t>Samsung Galaxy A70 (2019) SM-A705FN 128GB 6GB 32MP Mobile Unlocked VERY GOOD=</t>
  </si>
  <si>
    <t>Apple iPhone 7 32GB  Grade A++ iOS 4G LTE Unlocked - Grade A Condition</t>
  </si>
  <si>
    <t>Samsung SM-G960F Galaxy S9 6.2" 12MP 64GB Network Unlocked - Midnight Black</t>
  </si>
  <si>
    <t>Samsung Galaxy Z Flip4 5G Smartphone 128GB Dual-Sim Unlocked - {Bora Purple} C</t>
  </si>
  <si>
    <t>SAMSUNG J5 2017 (J530) 16 / 32 GB - VARIOUS COLOURS - UNLOCKED - EXCELLENT</t>
  </si>
  <si>
    <t>Samsung Galaxy A3 16GB Mixed Colours Unlocked Very Good Condition</t>
  </si>
  <si>
    <t>Samsung Galaxy S21, 5G, 128GB, Phantom Violet, Unlocked - Good Condition</t>
  </si>
  <si>
    <t>Apple iPhone 12 Pro, 128GB, Unlocked, Pacific Blue - Good Condition</t>
  </si>
  <si>
    <t>Samsung Galaxy S21 5G - 128GB - All Colors (T-Mobile) - Very Good Condition</t>
  </si>
  <si>
    <t>Samsung Galaxy Z Fold3 5G SM-F926B/DS 12GB RAM  256GB  Phantom Black Unlocked</t>
  </si>
  <si>
    <t>Apple iPhone SE 2020 2nd Gen 64GB White Unlocked Sim Free ​Mobile Smartphone A</t>
  </si>
  <si>
    <t>Apple iPhone 8 - 256GB - All Colors - AT&amp;T - Good Condition</t>
  </si>
  <si>
    <t>Samsung Galaxy S20 5G UW G981V (Xfinity Only) 128GB Cosmic Gray (Excellent)</t>
  </si>
  <si>
    <t>Apple iPhone 11, 64GB, White, Unlocked - Good Condition</t>
  </si>
  <si>
    <t>Nokia 8.3 5G 64GB,128GB Unlocked Polar Night 1 Yr Warranty-VeryG&lt;wbr/&gt;ood</t>
  </si>
  <si>
    <t>Samsung Galaxy A20e - 32GB - Coral (Unlocked) (Dual SIM)</t>
  </si>
  <si>
    <t>Samsung Galaxy A5 2015 16GB SM-A500FU Unlocked Android Phone Excellent Device</t>
  </si>
  <si>
    <t>Samsung Galaxy A12 32GB A125U 4G LTE (Verizon) Locked - Excellent</t>
  </si>
  <si>
    <t>Samsung Galaxy Note20 Ultra 5G - 256GB - Mystic Black (Unlocked) - Very Good</t>
  </si>
  <si>
    <t>Google Pixel 4a 5G G025E (Fully Unlocked) 128GB Just Black (Very Good)</t>
  </si>
  <si>
    <t>Apple iPhone 7 Plus A1784 (GSM Unlocked) 256GB Silver (Very Good)</t>
  </si>
  <si>
    <t>Samsung Galaxy Z Flip 4, 5G, 128GB, Bora Purple, Unlocked - Pristine Condition</t>
  </si>
  <si>
    <t>Apple iPhone 8 Plus 256GB - Gold [Refurbished] - Excellent</t>
  </si>
  <si>
    <t>Apple iPhone 6s A1688 (T-Mobile Only) 32GB Space Gray (Very Good)</t>
  </si>
  <si>
    <t>Samsung Galaxy S21 FE 5G G990U (Fully Unlocked) 128GB Navy Blue (Excellent)</t>
  </si>
  <si>
    <t>Motorola Moto G 5G (2022) 256GB XT2213-3 Factory Unlocked - Very Good</t>
  </si>
  <si>
    <t>[Open Box] Apple iPhone 8 256GB - Silver</t>
  </si>
  <si>
    <t>Apple iPhone SE 2020 - 64GB - All Colors - Fully Unlocked - Very Good Condition</t>
  </si>
  <si>
    <t>OnePlus 9 UK Model Dual SIM Winter Mist 128GB Excellent Condition Unlocked</t>
  </si>
  <si>
    <t>Huawei P30 Lite - 128GB - Peacock Blue (Dual SIM) GRADE A</t>
  </si>
  <si>
    <t>Apple iPhone 12 Pro 128GB 256GB 512GB Silver Grey Gold Blue Unlocked Good</t>
  </si>
  <si>
    <t>Samsung Galaxy S9 - Choose Carrier or Unlocked -  Very Good Condition</t>
  </si>
  <si>
    <t>Samsung Galaxy S21 FE 5G G990U (T-Mobile Only) 128GB White (Excellent)</t>
  </si>
  <si>
    <t>HUAWEI P30 Lite - 128GB - Unlocked Smartphone Very Good Condition</t>
  </si>
  <si>
    <t>Samsung Galaxy S20 FE 5G G781U (T-Mobile Only) 128GB Cloud Navy (Excellent)</t>
  </si>
  <si>
    <t>BLUE NOKIA 3310 WORKING MOBILE 12 MONTH WARRANTY MAINS PLUG MINT GENUINE CASING</t>
  </si>
  <si>
    <t>Apple iPhone 8 - 128GB - All Colors - Unlocked - Good Condition</t>
  </si>
  <si>
    <t>Apple iPhone SE (2020) 64GB/128GB/256&lt;wbr/&gt;GB - All Colours, Good Condition Smartphone</t>
  </si>
  <si>
    <t>Apple iPhone 7 32GB - 128GB - Unlocked - 12 Months Warranty - Good Condition</t>
  </si>
  <si>
    <t>Apple iPhone X 64GB UNLOCKED GSM - CDMA Carriers GOOD CONDITION - SILVER - GRAY</t>
  </si>
  <si>
    <t>Apple iPhone 7 32GB - Black - Vodafone (A1778) - Excellent Condition No Touch ID</t>
  </si>
  <si>
    <t>Motorola Moto One Vision 128GB XT1970-2 4G LTE Factory GSM Unlocked - Excellent</t>
  </si>
  <si>
    <t>HUAWEI P9 EVA-L09 3GB 32GB DUALSIM TITANIUM GRAY</t>
  </si>
  <si>
    <t>Apple iPhone 6s Plus A1687 (T-Mobile Only) 32GB Space Gray (Good)</t>
  </si>
  <si>
    <t>GRADE A Samsung Galaxy S21 5G  - 128GB- Phantom Black ( NO BOX)</t>
  </si>
  <si>
    <t>Samsung Galaxy S22 Plus 5G S906B/DS 128GB Dual SIM Unlocked Very Good Condition</t>
  </si>
  <si>
    <t>HONOR 9X LITE JSN-L21 FACTORY UNLOCKED 128GB 4GB RAM GREEN 6.5" SMARTPHONE</t>
  </si>
  <si>
    <t>Samsung Galaxy S10e - 128GB - All Colors - Verizon - Excellent Condition</t>
  </si>
  <si>
    <t>Apple iPhone 7 Plus 128GB Black A1784 GSM (Unlocked) Excellent Smartphone</t>
  </si>
  <si>
    <t>Samsung Galaxy A20e - 32GB - Blue (Unlocked) (Dual SIM)</t>
  </si>
  <si>
    <t>Apple  iPhone XR  - Choose Carrier or Unlocked - Excellent </t>
  </si>
  <si>
    <t>Samsung Galaxy S10e - 128GB - All Colors - AT&amp;T- Good Condition</t>
  </si>
  <si>
    <t>Apple iPhone 8 64GB Unlocked (CDMA + GSM) - Very Good</t>
  </si>
  <si>
    <t>Apple iPhone XR 64GB NETWORK 4G LTE SMARTPHONE - EXCELLENT - XFINITY LOCKED</t>
  </si>
  <si>
    <t>Apple iPhone 11 - 64GB/128GB/256&lt;wbr/&gt;GB - All Colours - Unlocked - Excellent</t>
  </si>
  <si>
    <t>Google Pixel 4 XL - 64GB - Black | White UNLOCKED | ANDROID | UK WARRANTY</t>
  </si>
  <si>
    <t>Apple iPhone SE 16GB Space Grey [Refurbished] - Excellent</t>
  </si>
  <si>
    <t>HTC 10 (32GB, 4G/LTE, Tel) - Carbon Gray [Refurbished] - As New - [Au Stock]</t>
  </si>
  <si>
    <t>OPPO A15 CPH2185 32GB Mystery Blue tested Unlocked Dual UK 1 Year Warranty</t>
  </si>
  <si>
    <t>Samsung Galaxy A51 SM-A515F/DS - 128GB - Prism Crush White (Unlocked) (Dual SIM)</t>
  </si>
  <si>
    <t>Samsung Galaxy A6 2018 SM-A600FN 32GB/3GB 16MP Mobile Unlocked GOOD Condition +</t>
  </si>
  <si>
    <t>Samsung Galaxy A41 - 64GB (4GB RAM) - Prism Crush Blue - Unlocked - Good</t>
  </si>
  <si>
    <t>Samsung Galaxy S20 FE 5G | 128GB | Android | Cloud Navy | Unlocked | Good</t>
  </si>
  <si>
    <t>Samsung Galaxy Z Flip 3, 5G, 128GB, Lavender, Unlocked - Excellent Condition</t>
  </si>
  <si>
    <t>Samsung 4G 5G All Sizes All Colours Unlocked - Excellent Condition</t>
  </si>
  <si>
    <t>Apple iPhone 13 128GB Pink Unlocked - 24 Month Warranty - New Unsealed In Box</t>
  </si>
  <si>
    <t>Samsung Galaxy S9 G960F 64GB 128GB 256GB Black Blue Grey Gold Unlocked Very Good</t>
  </si>
  <si>
    <t>Samsung Galaxy Z Flip 3  | 256GB | Lavander | Unlocked | Good Condition</t>
  </si>
  <si>
    <t>Samsung Galaxy A21s - 32GB - White - Unlocked - Smartphone - Very Good</t>
  </si>
  <si>
    <t>Samsung S22 Ultra - All Sizes - All Colours - Unlocked - Excellent Condition</t>
  </si>
  <si>
    <t>Apple iPhone XS - 64GB 256GB 512GB Unlocked - Extra 15% CODE OFF - VERY GOOD</t>
  </si>
  <si>
    <t>Samsung Galaxy A72 SM-A725F 128GB 6GB Mobile Awesome Violet Unlocked VERY GOOD{</t>
  </si>
  <si>
    <t>Apple iPhone XS Max 64GB Unlocked Smartphone Space Grey (No Face ID) -VERY GOOD</t>
  </si>
  <si>
    <t>Apple iPhone SE 2020 64GB Red | Unlocked | Refurbished (Acceptable)</t>
  </si>
  <si>
    <t>Google Pixel 2 - 64GB 128GB Unlocked Blue/Black/Whi&lt;wbr/&gt;te Good Condition</t>
  </si>
  <si>
    <t>Samsung Galaxy S20 FE 128GB Unlocked Smartphone Sim Free Pristine Grade A+</t>
  </si>
  <si>
    <t>Google Pixel 4 64GB Storage Just Black Network Unlocked Android - Very Good</t>
  </si>
  <si>
    <t>Apple iPhone XS - Unlocked - 64GB/256GB/512&lt;wbr/&gt;GB - All Colours - Good Condition</t>
  </si>
  <si>
    <t>Nokia G21 TA-1418 4G 6.5" Smartphone 4GB RAM 64GB Unlocked - Nordic Blue B</t>
  </si>
  <si>
    <t>OnePlus 8T Dual SIM 128GB 256GB Unlocked Black Green Smartphone Mobile 5G | Good</t>
  </si>
  <si>
    <t>Samsung Galaxy Z Fold2 5G - 256GB - Mystic Bronze - Unlocked - Very Good</t>
  </si>
  <si>
    <t>Samsung Galaxy A71 128GB Unlocked Smartphone, Prism Crush Silver- VERY GOOD A</t>
  </si>
  <si>
    <t>Apple iPhone 12 Pro 128GB 256GB 512GB Unlocked Silver- Excellent -Sim Option</t>
  </si>
  <si>
    <t>Apple iPhone 11 64GB/128GB/256&lt;wbr/&gt;GB - UNLOCKED - All Colours - Very Good Condition</t>
  </si>
  <si>
    <t>Apple iPhone 12 PRO-UNLOCKED-1&lt;wbr/&gt;28/256/512GB-I&lt;wbr/&gt;OS-ALL COLOURS-Very Good Condition</t>
  </si>
  <si>
    <t>Motorola Moto G60S 128GB Unlocked Smartphone - Blue - Refurbished Excellent</t>
  </si>
  <si>
    <t>Samsung Galaxy S20/S20+ Plus 4G/5G 128GB Unlocked Smartphone Android *GOOD*</t>
  </si>
  <si>
    <t>Sony Xperia 5 ii XQ-AS52 128GB tested Black Unlocked Grade B Uk 1 year Warranty</t>
  </si>
  <si>
    <t>MOTOROLA EDGE XT2063-3 128GB SOLAR BLACK UNLOCKED VERY GOOD REFURBISHED</t>
  </si>
  <si>
    <t>Oneplus 7T - 128GB - All Colours - Unlocked - Very Good Condition</t>
  </si>
  <si>
    <t>Apple iPhone 12 Mini, 64GB, White, Unlocked - Good Condition</t>
  </si>
  <si>
    <t>Motorola Moto G4 Plus Dual-SIM 16GB Black Unlocked Mobile 4G</t>
  </si>
  <si>
    <t>Apple iPhone 13 Pro Max - 128GB 256GB 512GB - Good Condition - Unlocked</t>
  </si>
  <si>
    <t>Sony Xperia 5 II XQ-AS52 128GB 8GB 12MP Smartphone Mobile Unlocked VERY GOOD=</t>
  </si>
  <si>
    <t>NOKIA 1100 REFURBISHED COND YELLOW UNLOCKED MOBILE PHONE UK SELLER FINAL VERSION</t>
  </si>
  <si>
    <t>Huawei Mate 20 Lite SNE-LX1 64GB Unlocked Very Good Condition</t>
  </si>
  <si>
    <t>Samsung Galaxy Z Fold2 5G SM-F916B 256GB 12GB 12MP Mystic Bronze Unlocked GOOD{</t>
  </si>
  <si>
    <t>Apple iPhone 11 Red 64GB Unlocked - Excellent, Pristine</t>
  </si>
  <si>
    <t>Apple iPhone 8 Unlocked 64GB/256GB Space Grey/Silver - Excellent Condition</t>
  </si>
  <si>
    <t>Apple iPhone 12 Pro - 256GB - Gold (Unlocked) A2411 ** EXCELLENT CONDITION **</t>
  </si>
  <si>
    <t>Motorola g22 6.5" Smartphone Android 4GB RAM 4G SIM Free 64GB Cosmic Black</t>
  </si>
  <si>
    <t>Apple iPhone 13 Pro Max 128GB Graphite Unlocked A2643 Grade C Apple UK Warranty</t>
  </si>
  <si>
    <t>OnePlus 8 Pro 128GB 5G Unlocked phone, Onyx Black-January sale-EXCELLENT A+</t>
  </si>
  <si>
    <t>Apple iPhone XR 64GB 128GB 256GB ALL COLOURS Unlocked EXCELLENT CONDITION A++</t>
  </si>
  <si>
    <t>Samsung Galaxy S6  SM-G920F Grade A Unlocked Blue Topaz 32GB 1 year warranty</t>
  </si>
  <si>
    <t>Apple iPhone SE 2016 - All Sizes - All Colours - Unlocked - Good Condition</t>
  </si>
  <si>
    <t>Huawei Honor View 20 PCT-L29 128GB 48MP Mobile Smartphone Camera Black Unlocked</t>
  </si>
  <si>
    <t>Samsung Galaxy S20 FE | Unlocked | All Colours | Very Good Condition</t>
  </si>
  <si>
    <t>LG Nexus 5X - 32GB - Carbon Black (Unlocked) - Smartphone - Very- Good Condition</t>
  </si>
  <si>
    <t>Microsoft Surface Duo Smartphone USV-00002 6GB 256GB (Dual-Screen)</t>
  </si>
  <si>
    <t>Huawei P30 Lite MAR-LX1A (2019) - 64GB 128GB 256GB Unlocked Good Condition</t>
  </si>
  <si>
    <t>Apple iPhone 12 Pro 512GB Unlocked All Colours - Very Good</t>
  </si>
  <si>
    <t>Google Pixel 5 5G - 128GB Just Black (Unlocked) (Single SIM) Very Good Condition</t>
  </si>
  <si>
    <t>Apple iPhone 13 Pro 256GB Unlocked Smartphone, Sierra Blue- GOOD B</t>
  </si>
  <si>
    <r>
      <t xml:space="preserve">Samsung Galaxy A5 2017 32GB Unlocked Black Gold Blue Pink Android Excellent </t>
    </r>
    <r>
      <rPr>
        <sz val="10"/>
        <color rgb="FF000000"/>
        <rFont val="Apple Color Emoji"/>
      </rPr>
      <t>⭐⭐</t>
    </r>
  </si>
  <si>
    <t>Apple iPhone 12 PRO-UNLOCKED-1&lt;wbr/&gt;28/256/512GB-I&lt;wbr/&gt;OS-ALL COLOURS-Excell&lt;wbr/&gt;ent Condition</t>
  </si>
  <si>
    <t>Apple iPhone 14 6.1 Inch 128-GB 6-GB Ram Smartphone Midnight Black</t>
  </si>
  <si>
    <t>Apple iPhone 12 Pro, 128GB, Unlocked, Silver - Good Condition</t>
  </si>
  <si>
    <t>Samsung Galaxy S22 5G 6.1'' Smartphone 8GB RAM 128GB Unlocked - Green B+</t>
  </si>
  <si>
    <t>Apple iPhone 8 - 64GB 256GB Unlocked Smartphone Good Condition Warranty</t>
  </si>
  <si>
    <t>OPPO A54 5G CPH2195 64GB ROM 4GB RAM FLUID BLACK DUAL SIM UNLOCKED BRAND NEW</t>
  </si>
  <si>
    <t>Samsung Galaxy J5 SM-J510FN (2016) 16GB Unlocked All Colours Good Condition</t>
  </si>
  <si>
    <t>Apple iPhone 7 Plus 128GB Unlocked Silver - Extra 15% CODE OFF - GOOD - B+</t>
  </si>
  <si>
    <t>Apple iPhone 12 Pro A2341 128GB Smartphone Mobile Blue Unlocked NON UK MODEL</t>
  </si>
  <si>
    <t>Motorola Moto G8 Plus - 64GB - Cosmic Blue - Unlocked - Good Condition</t>
  </si>
  <si>
    <t>Apple iPhone 11 64GB Unlocked Yellow - 12M UK Warranty - Very Good &amp; 15% OFF</t>
  </si>
  <si>
    <t>Samsung Galaxy S10+ PLUS 128GB PRISM BLACK Dual Sim Android Unlocked VERY GOOD</t>
  </si>
  <si>
    <t>GOOGLE PIXEL 2 (G011A) 64GB / 128GB - BLACK / WHITE / BLUE, UNLOCKED, VERY GOOD</t>
  </si>
  <si>
    <t>OnePlus 7 GM1903 256GB 8GB Smartphone Mobile Mirror Grey Unlocked VERY GOOD{</t>
  </si>
  <si>
    <t>Apple iPhone 12 Pro Max 256GB Graphite Unlocked - 24 Month Warranty - Pristine</t>
  </si>
  <si>
    <t>Samsung Galaxy S20 Ultra 5G - All Sizes/Colours - Unlocked - Excellent Condition</t>
  </si>
  <si>
    <t>Apple iPhone 14 Pro Max 5G Smartphone 128GB Unlocked SIM-Free (Deep Purple) B+</t>
  </si>
  <si>
    <t>Prestigio</t>
  </si>
  <si>
    <t>Prestigio MultiPad Wize 3147 3G</t>
  </si>
  <si>
    <t>Apple iPhone 12 Mini 64GB 128GB 256GB Blue Network Unlocked - Very Good</t>
  </si>
  <si>
    <t>Apple iPhone 11 Pro 4G 5.8" Smartphone 64GB Unlocked Sim-Free - {Space Grey} C</t>
  </si>
  <si>
    <t>Samsung Galaxy S21 FE - 128GB 256GB All Colours Unlocked - Excellent Condition</t>
  </si>
  <si>
    <t>Apple iPhone SE2 - Unlocked - 64/128/256GB - All Colours - Excellent Condition</t>
  </si>
  <si>
    <t>Apple iPhone 11 Pro 64 256 512 GB Unlocked Smartphone Sim Free Pristine Grade A+</t>
  </si>
  <si>
    <t>NOKIA 1100 REFURBISED COND ORANGE UNLOCKED MOBILE PHONE, YOUR LANGUAGE INSTALLED</t>
  </si>
  <si>
    <t>Apple MN962B/A iPhone 7 4G Smartphone 128GB Unlocked Jet Black (No Accessories)C</t>
  </si>
  <si>
    <t>iPhone XR - 64GB - Black - Unlocked - 12 Month Warranty - Pristine Refurbished</t>
  </si>
  <si>
    <t>Samsung Galaxy A70 - 128GB - All Colours - Unlocked - Good Condition</t>
  </si>
  <si>
    <t>Samsung S21 5G 128/256GB Dual Sim Unlocked Smartphone *EXCELLENT CONDITION*</t>
  </si>
  <si>
    <t>GOOGLE Pixel 4 XL 64GB 128GB 6.3" 16MP Unlocked Smartphone - UK Version</t>
  </si>
  <si>
    <t>Samsung Galaxy J4 Plus 32GB Smartphone Black Gold Very Good Condition Unlocked</t>
  </si>
  <si>
    <t>Honor 20 Lite Dual SIM 64GB 128GB Unlocked Black Blue Android Phone 4G | Good</t>
  </si>
  <si>
    <t>Samsung Galaxy Note 20 Ultra 5G | Unlocked | All Colours | Very Good Condition</t>
  </si>
  <si>
    <t>Boxed Refurbished Pristine Samsung Galaxy S10e 4G LTE 128GB Unlocked SM-G970F/DS</t>
  </si>
  <si>
    <t>Samsung Galaxy Note 9 SM-N960F 128GB 6GB 12MP Smartphone Mobile Unlocked GOOD=</t>
  </si>
  <si>
    <t>Apple iPhone 11 64GB/128GB/256&lt;wbr/&gt;GB UNLOCKED Smartphone Various Colours VERY GOOD</t>
  </si>
  <si>
    <t>Apple MLK03B/A iPhone 13 mini 5G iOS Smartphone 128GB Unlocked - [Midnight] C+</t>
  </si>
  <si>
    <t>Microsoft Lumia 550 4.7" - 8GB - Black 4G Unlocked Smartphone</t>
  </si>
  <si>
    <t>Samsung Galaxy S20 Plus 5G, 128GB, Aura Red, Unlocked  - Excellent Condition</t>
  </si>
  <si>
    <t>Motorola G8 Plus 64GB 4G Cosmic Blue Unlocked Dual Sim</t>
  </si>
  <si>
    <t>Google Pixel 6 Pro GLUOG 128GB 12GB Smartphone Mobile Unlocked VERY GOOD=</t>
  </si>
  <si>
    <t>Samsung Galaxy Note20 4G 256GB 6.7" Unlocked Smartphone SM-N980F/DS Mystic Grey</t>
  </si>
  <si>
    <t>Google Pixel 5 128GB Black | Unlocked | Refurbished (Good)</t>
  </si>
  <si>
    <t>One Plus 7 Pro 256gb 4G LTE Android Smartphone Unlocked Grey</t>
  </si>
  <si>
    <t>OPPO A15 3 GB RAM 32 GB storage 6.5" Dual Nano SIM 4G  factory Unlocked</t>
  </si>
  <si>
    <t>Apple iPhone 11 Pro Max 64GB 256GB 512GB Unlocked Silver - Very Good -Sim Option</t>
  </si>
  <si>
    <t>Apple iPhone 11 Pro A2215 64GB 4GB 12MP Camera Smartphone Mobile Unlocked GOOD=</t>
  </si>
  <si>
    <t>Apple iPhone 12 - 64GB, 128GB - Black, Purple, Red (Unlocked)</t>
  </si>
  <si>
    <t>Apple iPhone 11 Pro 64GB 256GB 512GB Unlocked Silver - Very Good -Sim Option</t>
  </si>
  <si>
    <t>Google Pixel 6 Pro GLUOG 128GB Smartphone Mobile Stormy Black Unlocked GOOD{</t>
  </si>
  <si>
    <t>Samsung Galaxy S10 Dual Sim -UNLOCKED-128/&lt;wbr/&gt;512GB-ANDROID-&lt;wbr/&gt;ALL COLOURS-Excell&lt;wbr/&gt;ent</t>
  </si>
  <si>
    <t>NOKIA 6310I - (TOTAL REFURBISHED) - SILVER - MOBILE PHONE – 3 MONTH GUARANTEE</t>
  </si>
  <si>
    <t>Apple iPhone SE 2020, 128GB, Black, Unlocked - Good Condition</t>
  </si>
  <si>
    <t>Apple iPhone 11 - 64GB 128GB 256GB - All Colours - Extra 15% CODE OFF - GOOD B</t>
  </si>
  <si>
    <t>Sony Xperia 10 II - 128GB - Black - EE - Smartphone - Very Good Condition</t>
  </si>
  <si>
    <t>Huawei P30 - 128GB - All Colours - Unlocked - Very Good Condition</t>
  </si>
  <si>
    <t>Apple iPhone 11 Pro - 64GB - Silver (Unlocked), Excellent Condition</t>
  </si>
  <si>
    <t>Samsung Galaxy S9 Plus 64GB Black | Unlocked | Refurbished (Fair)</t>
  </si>
  <si>
    <t>Samsung Galaxy J5 2016 16GB SM-J510FN Unlocked Sim Free Android Smartphone</t>
  </si>
  <si>
    <t>Apple iPhone 11 Pro 64GB 256GB 512GB Grey Silver Gold Green Unlocked Very Good</t>
  </si>
  <si>
    <t>Oppo A5 2020 4G CPH1931 Dual Sim Mirror Black  64GB Grade B UK 1 year Warranty</t>
  </si>
  <si>
    <t>Samsung Galaxy S20 5G SM-G981B 128GB 12GB Mobile Cloud Pink Unlocked EXCELLENT{</t>
  </si>
  <si>
    <t>Sony Xperia X Compact 32GB Unlocked 4G  Android Smartphone Very Good Condition</t>
  </si>
  <si>
    <t>Apple iPhone 13 Pro 128GB 256GB 512GB 1TB Unlocked All Colours Good Condition</t>
  </si>
  <si>
    <t>Honor 50 Lite 128GB Black (Unlocked) Smartphone GRADE A</t>
  </si>
  <si>
    <t>Apple iPhone 11 Pro 64GB 256GB 512GB Unlocked All Colours - Excellent</t>
  </si>
  <si>
    <t>Samsung Galaxy S22 5G 6.1'' Smartphone 128GB Dual-Sim Unlocked - (Pink Gold) B+</t>
  </si>
  <si>
    <t>Samsung Galaxy S21+ 5G 6.7" Smartphone 128GB SIM Free Unlocked Phantom Black C</t>
  </si>
  <si>
    <t>Samsung Galaxy S10 LITE 128GB All Colours Dual Sim Unlocked Android - Good</t>
  </si>
  <si>
    <t>Samsung S21 Ultra 5g All Sizes All Colours - Unlocked - Excellent Condition</t>
  </si>
  <si>
    <t>Samsung Galaxy S22+ 6.6'' 5G Smartphone 256GB Unlocked DUAL-SIM- *Black* B</t>
  </si>
  <si>
    <t>Samsung Galaxy S22 Ultra 5G SM-S908B 128GB Phantom Black Unlocked EXCELLENT{</t>
  </si>
  <si>
    <t>MOTOROLA MOTO G5 16GB Grey Gold -  Unlocked - Smartphone Grade PRISTINE</t>
  </si>
  <si>
    <t>Samsung Galaxy A32 5G 64GB | Violet | Unlocked (Dual Sim) | Refurbished (Good)</t>
  </si>
  <si>
    <t>Samsung Galaxy S21 Ultra, 5G, 256GB, Phantom Black, Unlocked - Good Condition</t>
  </si>
  <si>
    <t>Honor 10 Dual SIM 128GB Unlocked Blue Android Smartphone Mobile 4G | Very Good</t>
  </si>
  <si>
    <t>Apple iPhone XS Max 64GB Unlocked Gold - Extra 15% CODE OFF - VERY GOOD - A</t>
  </si>
  <si>
    <t>Apple iPhone 12 - 64GB - 128GB - 256GB - "BLUE" - UNLOCKED - "GOOD CONDITION"</t>
  </si>
  <si>
    <t>Apple iPhone 12 Pro Max 128GB 256GB 512GB Unlocked Silver- Very Good -Sim Option</t>
  </si>
  <si>
    <t>Apple iPhone 11  64GB/128GB/256&lt;wbr/&gt;GB - All Colours - Network Unlocked - Good</t>
  </si>
  <si>
    <t>Apple iPhone XR 256GB Black Unlocked SIM Free A2105 Excellent Grade A</t>
  </si>
  <si>
    <t>TCL 306 4G 6.5'' Android Smartphone 32GB Unlocked Dual-Sim - (Space Grey) B+</t>
  </si>
  <si>
    <t>Samsung Galaxy A13 32GB 64GB 128GB Mixed Colours Unlocked Very Good Condition</t>
  </si>
  <si>
    <t>Samsung Galaxy S6 32GB SM-G920F (Unlocked)  Android Smartphone Very Good</t>
  </si>
  <si>
    <t>Google Pixel 4a 128GB Unlocked Jet Black, Barely Blue Good Condition</t>
  </si>
  <si>
    <t>Apple iPhone 12 mini 64GB 128GB 256GB Black White Red Blue Unlocked Very Good</t>
  </si>
  <si>
    <t>Apple iPhone 12-UNLOCKED-64&lt;wbr/&gt;/128/256GB-IOS&lt;wbr/&gt;-ALL COLOURS-Very Good Condition</t>
  </si>
  <si>
    <t>Samsung Galaxy S10 5G 6.7" Smartphone 256GB Unlocked Silver (No Accessories) B+</t>
  </si>
  <si>
    <t>MOTOROLA Moto Edge 20 Lite 5G 128GB Unlocked Smartphone XT-2139 - All Colours</t>
  </si>
  <si>
    <t>Samsung Galaxy A3 2016 16GB Unlocked Black Gold White Pink Android 4G | Good</t>
  </si>
  <si>
    <t>Apple iPhone X - 64GB 256GB Unlocked - Extra 15% CODE OFF - VERY GOOD AA</t>
  </si>
  <si>
    <t>Apple iPhone 12 MINI-UNLOCKED-&lt;wbr/&gt;64/128/256GB-I&lt;wbr/&gt;OS-ALL COLOURS-Excell&lt;wbr/&gt;ect Condition</t>
  </si>
  <si>
    <t>Oppo Reno8 Pro Duos CPH2357 256GB 50MP Camera Smartphone Mobile Black Unlocked</t>
  </si>
  <si>
    <t>Apple iPhone 14 Pro 128GB 256GB 512GB 1TB Black Gold Purple Unlocked Excellent</t>
  </si>
  <si>
    <t>Apple iPhone 12 64GB 128GB 256GB Unlocked Smartphone Sim Free Pristine Grade A+</t>
  </si>
  <si>
    <t>Samsung Galaxy S20FE  (SM-G780F)-Unl&lt;wbr/&gt;ocked Android Smartphone Very Good Condition</t>
  </si>
  <si>
    <t>Apple iPhone 12 Pro Max 512GB 128GB 256GB Unlocked Graphite Gold Blue etc-Good</t>
  </si>
  <si>
    <t>Apple iPhone 14 Pro 5G Smartphone 128GB Unlocked SIM-Free - [Space Black] C+</t>
  </si>
  <si>
    <t>Samsung Galaxy A6 2018 SM-A600FN 32GB/3GB 16MP Mobile Black Unlocked GOOD+</t>
  </si>
  <si>
    <t>Samsung Galaxy Note 10 Lite DS 128GB Unlocked All Colours Very Good Condition</t>
  </si>
  <si>
    <t>Samsung Galaxy A41 - 64GB (4GB RAM) - Prism Crush Black - Unlocked - Good</t>
  </si>
  <si>
    <t>Apple iPhone 11 Red 64GB Unlocked - Excellent Condition</t>
  </si>
  <si>
    <t>Samsung Galaxy S21 5G SM-G991B 256GB Mobile Phantom Violet Unlocked VERY GOOD#</t>
  </si>
  <si>
    <t>Apple iPhone XS 64GB 256GB 512GB Unlocked Space Grey,Silver,Go&lt;wbr/&gt;ld Good Condition</t>
  </si>
  <si>
    <t>Samsung Galaxy S21 Ultra 5G 128GB/256GB Dual Sim UNLOCKED Android- VERY GOOD</t>
  </si>
  <si>
    <t>Sony Xperia 10 III 6" Android Smartphone 6GB RAM 5G SIM Free 128GB Black</t>
  </si>
  <si>
    <t>Apple iPhone 11 64GB Black (Unlocked) Smartphone Very Good Condition</t>
  </si>
  <si>
    <t>Samsung Galaxy S20 FE 5G - 128GB - All Colours - Unlocked - Very Good Condition</t>
  </si>
  <si>
    <t>Samsung Galaxy S20 Ultra 5G SM-G988B 128GB 12GB Cosmic Black Unlocked GOOD{</t>
  </si>
  <si>
    <t>Apple iPhone XS Max - 64GB/ 256GB/ 512GB - All Sizes &amp; Colours, "Good Condition"</t>
  </si>
  <si>
    <t>Apple MH6P3B/A iPhone XR 6.1'' 4G Smartphone 64GB 3GB RAM Sim-Free *Red* D</t>
  </si>
  <si>
    <t>Apple iPhone 12 Mini, 64GB, Unlocked, Black - Good Condition</t>
  </si>
  <si>
    <r>
      <t xml:space="preserve">Samsung Galaxy S7 G930F 32GB Black White Gold Silver Rose Unlocked Good </t>
    </r>
    <r>
      <rPr>
        <sz val="10"/>
        <color rgb="FF000000"/>
        <rFont val="Apple Color Emoji"/>
      </rPr>
      <t>⭐</t>
    </r>
  </si>
  <si>
    <t>Apple iPhone 14 Pro Max 5G Smartphone 1TB Unlocked Dual-Sim - (Deep Purple) B+</t>
  </si>
  <si>
    <t>Samsung Galaxy A9 A920F 2018 - 64/128GB Unlocked All Colours Very Good Condition</t>
  </si>
  <si>
    <t>Google Pixel 4a 128GB Unlocked Jet Black,Barely Blue Good Condition</t>
  </si>
  <si>
    <t>Samsung Galaxy A12 Smartphone 4GB RAM 6.5" 4G LTE SIM Free 64GB Black C Grade</t>
  </si>
  <si>
    <t>Oppo Find X2 Neo 5G 256GB Unlocked Moonlight Black, Starry Blue Good Condition</t>
  </si>
  <si>
    <t>iPhone XS Max - All Colours - Grade A - Excellent Condition - (Renewed)</t>
  </si>
  <si>
    <t>Apple iPhone 12 Pro, 512GB, Graphite, Unlocked - Good Condition</t>
  </si>
  <si>
    <t>Apple iPhone 11 Pro Max, 64GB, Gold, Unlocked - Good Condition</t>
  </si>
  <si>
    <t>MOTOROLA MOTO G5 16GB Grey  -  Unlocked - Smartphone Grade VERY GOOD</t>
  </si>
  <si>
    <t>Apple iPhone 12 Pro, 256GB, Unlocked, Gold - Good Condition</t>
  </si>
  <si>
    <t>Google Pixel 4 64GB Unlocked 4G Android Smartphone Very Good Condition</t>
  </si>
  <si>
    <t>Apple iPhone 11 64GB Unlocked Black - 12M UK Warranty - Excellent Condition A+</t>
  </si>
  <si>
    <t>Samsung Galaxy S10e 128GB, Canary Yellow, Unlocked - Good Condition</t>
  </si>
  <si>
    <r>
      <t>⭐</t>
    </r>
    <r>
      <rPr>
        <sz val="10"/>
        <color rgb="FF000000"/>
        <rFont val="Helvetica Neue"/>
        <family val="2"/>
      </rPr>
      <t xml:space="preserve"> Samsung Galaxy S7 Edge 32GB 4G Unlocked Various Colours GRADE A Excellent </t>
    </r>
    <r>
      <rPr>
        <sz val="10"/>
        <color rgb="FF000000"/>
        <rFont val="Apple Color Emoji"/>
      </rPr>
      <t>⭐</t>
    </r>
  </si>
  <si>
    <t>Samsung Galaxy S20 Plus - 128GB - Cosmic Black / Grey - Unlocked - Excellent A*</t>
  </si>
  <si>
    <t>Apple iPhone XR - UNLOCKED - 64/128/256GB All Colours - Excellent Condition</t>
  </si>
  <si>
    <t>SAMSUNG GALAXY S20 ULTRA 5G 128GB 12GB RAM (Unlocked) - GOOD CONDITION</t>
  </si>
  <si>
    <t>Apple iPhone 12 Pro Max 128GB 256GB 512GB Unlocked Blue- Good - Sim Option</t>
  </si>
  <si>
    <t>SAMSUNG GALAXY S20 5G 128GB UNLOCKED DUAL SIM ANDROID - VERY GOOD CONDITION</t>
  </si>
  <si>
    <t>Nokia Lumia 830 16GB - Unlocked Smartphone + 12 Months warranty</t>
  </si>
  <si>
    <t>Apple iPhone 12 | 64GB 128GB 256GB | Unlocked | Black Green Red White Blue</t>
  </si>
  <si>
    <t>Samsung Galaxy S22 Ultra 6.8'' 5G Smartphone 8GB RAM 128GB Unlocked Burgundy B</t>
  </si>
  <si>
    <t>Apple iPhone SE 2020, 64GB, White, Unlocked - Good Condition</t>
  </si>
  <si>
    <t>OnePlus 5 Dual SIM 64GB 128GB Unlocked All Colours Good Condition</t>
  </si>
  <si>
    <r>
      <t>⭐⭐</t>
    </r>
    <r>
      <rPr>
        <sz val="10"/>
        <color rgb="FF000000"/>
        <rFont val="Helvetica Neue"/>
        <family val="2"/>
      </rPr>
      <t>Samsung Galaxy A40 (SM-A405FN) 64GB - Dual Sim - Unlocked -Excellent CONDITION</t>
    </r>
  </si>
  <si>
    <t>Apple iPhone 7 Plus - 32GB/128GB/256&lt;wbr/&gt;GB - All Colours - Good Condition - Warranty</t>
  </si>
  <si>
    <t>Samsung Galaxy S21 5G 128/256/512GB Unlocked  All Colour Excellent CONDITION</t>
  </si>
  <si>
    <t>Samsung S20 FE 4G &amp; 5G All Sizes All Colours Unlocked - Good Condition</t>
  </si>
  <si>
    <t>Apple iPhone 8 Plus Ex-Demo 5.5" Display 4G LTE SIM Free 64GB Red</t>
  </si>
  <si>
    <t>Samsung Galaxy A5 2017 32GB Unlocked Black Gold Blue Pink Android Excellent++</t>
  </si>
  <si>
    <t>Apple MQ1F3ZD/A iPhone 14 Pro 5G 6.1" Smartphone 256GB Unlocked Deep Purple C</t>
  </si>
  <si>
    <t>OPPO A72 4GB RAM 128 GB storage 6.5" Dual Nano SIM  4G black Factory Unlock</t>
  </si>
  <si>
    <t>Samsung Galaxy S10 Dual Sim -UNLOCKED-128/&lt;wbr/&gt;512GB-ANDROID-&lt;wbr/&gt;ALL COLOURS-Good</t>
  </si>
  <si>
    <t>Apple iPhone 12 Pro Max 128 256GB Unlocked Smartphone Sim Free Pristine Grade A+</t>
  </si>
  <si>
    <t>Apple iPhone 13 Pro Max 128GB 256GB 512GB 1TB Graphite Gold  Unlocked Very Good</t>
  </si>
  <si>
    <t>Samsung Galaxy S21 Plus 5G DS 128/256GB Unlocked All Colours Good Condition</t>
  </si>
  <si>
    <t>Samsung Galaxy Z Fold4 5G Foldable Smartphone 256GB Unlocked - (Grey/Green) B+</t>
  </si>
  <si>
    <t>Samsung Galaxy Z Flip3  Smartphone Unlocked 128GB 6.7" -  Black B</t>
  </si>
  <si>
    <t>Apple iPhone 6S 16GB 32GB 64GB Unlocked  Sim Free 4G Smartphone Good Condition</t>
  </si>
  <si>
    <t>Apple iPhone SE 2020 64GB 2nd Gen 4G LTE Silver/White/R&lt;wbr/&gt;ed , Unlocked, With Box.</t>
  </si>
  <si>
    <t>Samsung Galaxy S20 FE Dual Sim-UNLOCKED-1&lt;wbr/&gt;28/256GB-ANDRO&lt;wbr/&gt;ID-ALL COLOURS-Excell&lt;wbr/&gt;ent</t>
  </si>
  <si>
    <t>Apple iPhone XR  64GB, 128GB - Black Blue Red White Yellow - Unlocked - Grade C</t>
  </si>
  <si>
    <t>Refurbished Apple iPhone 12 Mini Black 5.4" 64GB 5G Unlocked &amp; SI A3/MGDX3B/A/MV</t>
  </si>
  <si>
    <t>Google Pixel 5 GTT9Q 5G Sorta Sage 6" 128GB  Android Grade B 1 year UK Warranty</t>
  </si>
  <si>
    <t>Apple iPhone 12 Pro, 256GB, Unlocked, Silver - Good Condition</t>
  </si>
  <si>
    <t>GRADE B  Samsung Galaxy A52 5G SM-A526B/DS - 128GB - Awesome Black</t>
  </si>
  <si>
    <t>Samsung Galaxy J4 - Unlocked - 32GB - GSM-J400F - DUAL SIM - Black - Android</t>
  </si>
  <si>
    <t>Apple iPhone SE 2020, 128GB, Red, Unlocked - Good Condition</t>
  </si>
  <si>
    <t>Apple iPhone 12 Pro Max 256GB Gold (Unlocked) Grade B "eBay Good" *BOXED*</t>
  </si>
  <si>
    <t>Samsung Galaxy S22 - 128GB/256GB - All Colours - Unlocked - Very Good Condition</t>
  </si>
  <si>
    <t>Apple iPhone 13 Pro, 128GB, Graphite, Unlocked - Refurbished Good</t>
  </si>
  <si>
    <t>Samsung Galaxy S7 Edge 4G Smartphone 32GB Unlocked -GRADE B SHADED</t>
  </si>
  <si>
    <t>Samsung Galaxy S9 SM-G960F 64GB 4GB Mobile Midnight Black Unlocked VERY GOOD{</t>
  </si>
  <si>
    <t>Samsung Galaxy J6 Plus Red 4G SM-Aj610F/DS 32GB  Grade C UK 1 yr Warranty Seller</t>
  </si>
  <si>
    <t>IMO Q5 5.5" SIM-Free Smartphone 4G 16GB Unlocked - Midnight Blue D+</t>
  </si>
  <si>
    <t>Apple iPhone 11 - 64GB 128GB 256GB - Unlocked - Excellent Condition</t>
  </si>
  <si>
    <t>Apple iPhone 13 iOS 6.1" 5G Smartphone SIM Free 128GB Midnight</t>
  </si>
  <si>
    <t>Apple iPhone 7, 128GB, Black, Unlocked - Fair Condition</t>
  </si>
  <si>
    <t>Samsung Galaxy S8 64GB Black | Unlocked | Refurbished (Good)</t>
  </si>
  <si>
    <t>OnePlus 7T HD1903  128GB Unlocked Frosted Silver,Blue,Wh&lt;wbr/&gt;ite Very Good Condition</t>
  </si>
  <si>
    <t>Samsung Galaxy A50 128GB | Coral | Unlocked (Dual Sim) | Refurbished (Good)</t>
  </si>
  <si>
    <t>Apple iPhone 8 Plus - 64GB 128GB 256GB Unlocked, Variants, Very Good,  15% OFF</t>
  </si>
  <si>
    <t>Samsung Galaxy S21 5G SM-G991B 128GB 8GB Mobile Phantom Pink Unlocked VERY GOOD{</t>
  </si>
  <si>
    <t>Samsung Galaxy S21 FE 5G Smartphone 128GB SIM-Free Unlocked - *Lavender* B</t>
  </si>
  <si>
    <t>Apple iPhone XR - 64GB 128GB 256GB Unlocked - All Colours - Excellent Condition</t>
  </si>
  <si>
    <t>Samsung Galaxy A10 - 32GB - Black (Unlocked) (Dual SIM)</t>
  </si>
  <si>
    <t>Samsung Galaxy S10 SM-G973F 128GB 8GB Mobile Cardinal Red Unlocked VERY GOOD{</t>
  </si>
  <si>
    <t>Apple iPhone 12 Pro A2407 128GB 6GB Smartphone Mobile Gold Unlocked VERY GOOD{</t>
  </si>
  <si>
    <t>Huawei P20 Pro - 128GB - Black - EE - Good Condition</t>
  </si>
  <si>
    <t>Sony E1  D2005  4GB 3G White Tested Unlocked Grade B Uk  Warranty</t>
  </si>
  <si>
    <t>Apple iPhone 11, 128GB, Red, Unlocked - Good Condition</t>
  </si>
  <si>
    <t>Google Pixel 4a 128GB Just Black Unlocked Smartphone Mobile Phone Good</t>
  </si>
  <si>
    <t>Google Pixel 6 128GB 256GB Mixed Colours Unlocked Good Condition</t>
  </si>
  <si>
    <t>Apple iPhone 12 Pro 128GB 256GB 512GB Unlocked Graphite-Good-&lt;wbr/&gt;Sim Option</t>
  </si>
  <si>
    <t>Apple iPhone X - 64GB 256GB -Unlocked - 12 Months Warranty - Very Good Condition</t>
  </si>
  <si>
    <t>Samsung Galaxy S21 5G SM-G991B 128GB 8GB 0 Phantom Violet Unlocked VERY GOOD{</t>
  </si>
  <si>
    <t>Sony Xperia L3 i3312 32GB 4G  Android Black Unlocked Grade B Uk 1 year Warranty</t>
  </si>
  <si>
    <t>Apple iPhone 11 Pro 64GB 256GB 512GB  With Accessories Very Good</t>
  </si>
  <si>
    <t>Samsung Galaxy S20 5G SM-G981B/DS 128GB CLOUD PINK Android Unlocked *VERY GOOD*</t>
  </si>
  <si>
    <t>Refurbished Apple iPhone 12 Pro Max Graphite 6.7" 128GB 5G Unlock A3/MGD73B/A/MV</t>
  </si>
  <si>
    <t>Google Pixel 3 - 64GB / 128GB - All Colours - Unlocked - Good Condition</t>
  </si>
  <si>
    <t>Apple iPhone X 10 A1901 64GB 3GB Smartphone Mobile Space Grey Unlocked GOOD{</t>
  </si>
  <si>
    <t>Apple iPhone 11 - 64GB 128GB 256GB - All Colors -February Sale- GOOD B</t>
  </si>
  <si>
    <t>Apple iPhone XS 4G Smartphone 4GB RAM 64GB Unlocked Space Grey (No Accs) B</t>
  </si>
  <si>
    <t>Samsung Galaxy Z Fold4 5G Smartphone 256GB Dual-Sim Unlocked - *Beige* B</t>
  </si>
  <si>
    <t>Apple iPhone 11 Pro Max - Unlocked 64/256/512GB -All Colours Excellent Condition</t>
  </si>
  <si>
    <t>Samsung Galaxy S6 32GB 64GB Unlocked Black White Gold Blue Android 4G | Good</t>
  </si>
  <si>
    <t>Apple iPhone XR, 64GB, White, Unlocked - Refurbished Fair</t>
  </si>
  <si>
    <t>iPhone 11 Pro - All Colours - GRADE A - Excellent Condition - (Renewed)</t>
  </si>
  <si>
    <t>Apple iPhone 14 Plus 6.7'' 5G Smartphone 128GB Unlocked SIM-Free - (Red) B+</t>
  </si>
  <si>
    <t>Apple iPhone SE 2nd Gen 2020 64GB Unlocked Smartphone Very Good</t>
  </si>
  <si>
    <t>Sony Xperia XZ1 Compact 32GB Unlocked 4G  Android Smartphone Good Condition</t>
  </si>
  <si>
    <t>Motorola Moto G 5G Plus 64GB,128GB Unlocked Surfing Blue,Mystic Lilac-Good</t>
  </si>
  <si>
    <t>Apple iPhone 11 Pro Unlocked 64GB 256GB 512GB EXCELLENT Condition</t>
  </si>
  <si>
    <t>Samsung Galaxy Z Flip3 5G SM-F711B - 128GB - Lavender (Unlocked - GRADE B)</t>
  </si>
  <si>
    <t>Apple iPhone 11 128GB Purple Unlocked Sim Free Mobile Smartphone A2221 C1</t>
  </si>
  <si>
    <t>Apple iPhone XR - 64GB - Black, Silver (Unlocked)</t>
  </si>
  <si>
    <t>Xiaomi 12 Pro 5G 256GB Unlocked Blue/Green/Gre&lt;wbr/&gt;y/Purple Good Condition</t>
  </si>
  <si>
    <t>Huawei P9 32GB Unlocked Grey Silver Android Smartphone Mobile Phone 4G | Good</t>
  </si>
  <si>
    <t>Samsung Galaxy S20 FE 5G SM-G781B Unlocked Android Smartphone Pristine Condition</t>
  </si>
  <si>
    <t>Apple iPhone 11, 64GB, Yellow, Unlocked - Good Condition</t>
  </si>
  <si>
    <t>Samsung Galaxy S20 128GB Unlocked Smartphone Sim Free Pristine Grade A+</t>
  </si>
  <si>
    <t>Apple iPhone 11 64, 128, 256GB Unlocked Smartphone Sim Free Pristine Grade A+</t>
  </si>
  <si>
    <t>Samsung Galaxy S20+ Plus 5G SM-G986B 128GB 12GB Aura Red Unlocked VERY GOOD{</t>
  </si>
  <si>
    <t>Huawei P10 Lite WAS-LX1 32GB 64GB White Black Gold Blue Unlocked 4G Excellent</t>
  </si>
  <si>
    <t>Apple iPhone 7 256GB 32GB 128GB Unlocked Silver Rose Black Gold Black Red-Good</t>
  </si>
  <si>
    <t>DOOGEE X95 Cheap 4G Smartphone Unlocked Mobile Phone Android 10 Dual SIM 16GB</t>
  </si>
  <si>
    <t>Apple MHDC3B/A iPhone 11 4G 6.1'' Smartphone 64GB 3GB RAM Unlocked - (White) C</t>
  </si>
  <si>
    <t>Apple MGMN3B/A iPhone 12 Pro 5G Smartphone 128GB SIM-Free - {Pacific Blue} C</t>
  </si>
  <si>
    <t>Samsung Galaxy A51 5G 128GB Black White Pink Unlocked Smartphone Very Good</t>
  </si>
  <si>
    <t>Apple iPhone XR-UNLOCKED-64&lt;wbr/&gt;/128/256GB-IOS&lt;wbr/&gt;-ALL COLOURS-Excell&lt;wbr/&gt;ent Condition</t>
  </si>
  <si>
    <t>Google Pixel 4 64GB 128GB Clearly White Black Orange Unlocked Mobile Very Good</t>
  </si>
  <si>
    <t>Apple iPhone X 64GB Unlocked Silver,  1YR Warranty - Very Good Condition - Boxed</t>
  </si>
  <si>
    <t>Apple iPhone 6s 16GB/32GB/64GB&lt;wbr/&gt;/128GB - All Colours - Unlocked - Excellent</t>
  </si>
  <si>
    <t>Sony Xperia X Compact 32GB Unlocked Sim Free Smartphone Mobile Phone Good</t>
  </si>
  <si>
    <t>Apple iPhone X GOOD Condition Refurbished and Unlocked</t>
  </si>
  <si>
    <t>Apple iPhone 7 Plus - 32GB 128GB 256GB - All Colours - Extra 15% CODE OFF - GOOD</t>
  </si>
  <si>
    <t>Apple iPhone 7 32GB 128GB 256GB Unlocked GOOD Condition</t>
  </si>
  <si>
    <t>Samsung Galaxy Z Flip4 5G Smartphone 256GB Unlocked SIM-Free - (Pink Gold) B+</t>
  </si>
  <si>
    <t>Apple iPhone 14 Plus 5G 6.7'' Smartphone 256GB Unlocked SIM-Free *Starlight* B</t>
  </si>
  <si>
    <t>Samsung A51 64GB/128GB/256&lt;wbr/&gt;GB Unlocked - Refurbished Good</t>
  </si>
  <si>
    <t>Apple iPhone 8 Plus 64GB 4G LTE Unlocked iOS Smartphone All Colours Excellent</t>
  </si>
  <si>
    <t>Apple iPhone SE (2020) 2nd Gen. - 64GB - Black - Unlocked</t>
  </si>
  <si>
    <t>Samsung Galaxy A6 SM-A600 - 32GB - Various Colour (Unlocked)Smar&lt;wbr/&gt;tphone</t>
  </si>
  <si>
    <t>Samsung Galaxy Note 20 5G, 256GB, Mystic Green, Unlocked - Good Condition</t>
  </si>
  <si>
    <t>Apple iPhone XS - 256GB Unlocked Silver Gold Grey - Extra 15% OFF, VERY GOOD - A</t>
  </si>
  <si>
    <t>Samsung Galaxy Z Flip 3 5G 6.7'' Folding Smartphone 128GB SIM-Free - (Cream) B+</t>
  </si>
  <si>
    <t>Samsung Galaxy S21+ Plus 5G 128GB Dual Sim Unlocked Phone UK | “Pristine A+++</t>
  </si>
  <si>
    <r>
      <t>⭐</t>
    </r>
    <r>
      <rPr>
        <sz val="10"/>
        <color rgb="FF000000"/>
        <rFont val="Helvetica Neue"/>
        <family val="2"/>
      </rPr>
      <t>SAMSUNG GALAXY S8 G950 G950F 64GB Smartphone - Grade Pristine + CHARGR Lead</t>
    </r>
  </si>
  <si>
    <t>Samsung Galaxy S20 5G (SM-G981B) - Unlocked Warranty Very Good Condition</t>
  </si>
  <si>
    <t>Emporia</t>
  </si>
  <si>
    <t>Emporia Smart.4 4G 5" 3GB / 32GB Unlocked &amp; Sim Free Easy Use Smartphone Black</t>
  </si>
  <si>
    <t>Apple iPhone 11 Pro Max, 64GB, Silver, Unlocked - Good Condition</t>
  </si>
  <si>
    <t>Samsung Galaxy A8 2018 32GB Unlocked Black Gold Grey Android Phone 4G | Good</t>
  </si>
  <si>
    <t>Apple iPhone 14 Pro Max - 128GB Gold - Unlocked SIM FREE - Apple Warranty!</t>
  </si>
  <si>
    <t>Samsung Galaxy Note 10 256GB Aura White Single SIM Unlocked Very Good Smartphone</t>
  </si>
  <si>
    <t>Samsung Galaxy S21 5G 6.2" Smartphone 8GB RAM 128GB SIM-Free - Phantom Grey D</t>
  </si>
  <si>
    <t>Apple iPhone 11 Pro 64GB/256GB/512 ALL COLOURS - UNLOCKED - EXCELLENT CONDITION</t>
  </si>
  <si>
    <t>Apple iPhone 14 Pro 5G 6.1'' Smartphone 128GB Unlocked SIM-Free - *Gold* B</t>
  </si>
  <si>
    <t>Motorola XT2231-2 Moto G22 4G 6.5" Smartphone 64GB 4GB RAM Unlocked - Black C</t>
  </si>
  <si>
    <t>Sony Xperia L2 H3311 32GB 4G  Boxed Black Unlocked Grade B Uk 1 year Warranty</t>
  </si>
  <si>
    <t>Samsung Galaxy A50 A505FN/DS - 64/128/256GB Unlocked Very Good Condition</t>
  </si>
  <si>
    <t>Samsung Galaxy A21s - 32GB - 48MP Camera - Blue - Unlocked - Very Good</t>
  </si>
  <si>
    <t>Xiaomi Mi 10T Pro 5G 256GB Cosmic Black Dual SIM Unlocked UK VERSION -Excellent</t>
  </si>
  <si>
    <t>Apple iPhone 8 | 64GB | Space Grey, Gold, Silver | Good Condition | Warranty</t>
  </si>
  <si>
    <t>Apple iPhone 12 Mini, 64GB, White, Unlocked - Excellent Condition</t>
  </si>
  <si>
    <t>Apple iPhone 13 Mini - 128GB/256/512 -ALL COLOURS-UNLOCK&lt;wbr/&gt;ED - VERY GOOD CONDITION</t>
  </si>
  <si>
    <t>Samsung A21s SM-A217F/DS DUAL SIM 32GB 64GB Unlocked Very Good Condition</t>
  </si>
  <si>
    <t>Apple iPhone 14 128GB 256GB 512GB Black Purple White Blue Red Unlocked Pristine</t>
  </si>
  <si>
    <t>Apple iPhone 12 A2403 128GB 4GB 12MP Smartphone Mobile Unlocked VERY GOOD=</t>
  </si>
  <si>
    <t>Apple iPhone XR 4G 6.1" Smartphone 3GB RAM 64GB Unlocked White (No Accs) B</t>
  </si>
  <si>
    <t>Oppo Find X2 - 256 GB (8GB RAM) - Black - Unlocked - Very Good Condition</t>
  </si>
  <si>
    <t>Samsung Galaxy A70 (2019) SM-A705FN 128GB 6GB Smartphone Mobile Unlocked GOOD=</t>
  </si>
  <si>
    <t>Samsung Galaxy Note 8 64GB Black Dual SIM (Unlocked) Very Good Smartphone</t>
  </si>
  <si>
    <t>Apple iPhone XR - Unlocked - 64GB / 128GB / 256GB - All Colours - Good Condition</t>
  </si>
  <si>
    <t>IMO Q5 5.5" SIM-Free Smartphone 4G 16GB Unlocked - Midnight Blue C+</t>
  </si>
  <si>
    <t>Apple iPhone 13 Pro 128/256/512/1T&lt;wbr/&gt;B Unlocked All Colours Very Good Condition</t>
  </si>
  <si>
    <t>Samsung Galaxy S22 Ultra 5G SM-S908B 128GB Smartphone Green Unlocked GOOD{</t>
  </si>
  <si>
    <t>Apple iPhone XS 64GB 256GB 512GB Unlocked Smartphone Good Refurbished Warranty</t>
  </si>
  <si>
    <t>Samsung Galaxy Note 20 5G 256GB | Mystic Bronze | Unlocked (Dual) | Refurbish...</t>
  </si>
  <si>
    <t>Apple iPhone 6 64GB Grey (Unlocked) Excellent Smartphone</t>
  </si>
  <si>
    <t>Apple iPhone 11 Pro Max-UNLOCKED-6&lt;wbr/&gt;4/256/512GB-IO&lt;wbr/&gt;S-ALL COLOURS-Good Condition</t>
  </si>
  <si>
    <t>Apple iPhone XS Max - 512GB - Gold (Unlocked) A2101 (GSM)</t>
  </si>
  <si>
    <t>Apple iPhone 11 A2221 64GB 4GB 12MP Smartphone Mobile Purple Unlocked GOOD{</t>
  </si>
  <si>
    <t>Samsung A50 - 64GB - Black - 12 Month Warranty - Pristine Refurbished</t>
  </si>
  <si>
    <t>Samsung S20 Plus 5G All Sizes All Colours Unlocked - Very Good Condition</t>
  </si>
  <si>
    <t>Samsung Galaxy S10 - All Sizes - All Colours - Vodafone - Good Condition</t>
  </si>
  <si>
    <t>Google Pixel 4 XL G020P 64GB Smartphone Mobile Just Black Unlocked VERY GOOD{</t>
  </si>
  <si>
    <t>Apple iPhone 12, 128GB, Green, Unlocked - Fair Condition</t>
  </si>
  <si>
    <t>Samsung Galaxy Note 10 N970 256GB Black Android Single Sim (Unlocked)- Very GOOD</t>
  </si>
  <si>
    <t>Apple iPhone 8 PLUS-UNLOCKED-&lt;wbr/&gt;64/256GB-IOS-A&lt;wbr/&gt;LL COLOURS-Good Condition</t>
  </si>
  <si>
    <t>Google Pixel 3 64GB 128GB White Black Pink Unlocked 4G Smartphone Excellent</t>
  </si>
  <si>
    <t>Sony Xperia Z3+ Plus E6553 32GB White Black Copper Green Unlocked Excellent</t>
  </si>
  <si>
    <t>Microsoft Lumia 535, 8GB, Unlocked Smartphone - Black - Refurbished Excellent</t>
  </si>
  <si>
    <t>Samsung Galaxy S20 5G - 128GB - All Colours - Unlocked - Excellent Condition</t>
  </si>
  <si>
    <t>Apple iPhone 8 Plus 256GB Unlocked Gold - Summer Deal 15% OFF - VERY GOOD - B+</t>
  </si>
  <si>
    <t>Apple iPhone 12 64GB 128GB 256GB Black White Red Green Blue Purple Very Good</t>
  </si>
  <si>
    <t>Samsung Galaxy A21s - 32GB - Black - (Unlocked) Smartphone - Good Condition</t>
  </si>
  <si>
    <t>Samsung Galaxy Z Fold3 5G256GB 512GB Black Silver Green Unlocked Phone Very Good</t>
  </si>
  <si>
    <t>Samsung Galaxy A3 2017 16GB Unlocked 4G LTE Android Smartphone + Warranty Gold</t>
  </si>
  <si>
    <t>Google Pixel 4a G025N 128GB 6GB Smartphone Mobile Just Black Unlocked GOOD{</t>
  </si>
  <si>
    <t>Samsung Galaxy Z Flip3 5G - 256GB - All Colours - Unlocked - Good Condition</t>
  </si>
  <si>
    <t>Nokia C1-01 - Dark Gary (Unlocked) Smartphone</t>
  </si>
  <si>
    <t>Apple iPhone 12 Pro Max 128GB 256GB 512GB Unlocked Gold- Very Good - Sim Option</t>
  </si>
  <si>
    <t>Samsung Galaxy S20  (SM-G980F) - Unlocked Warranty Excellent Condition</t>
  </si>
  <si>
    <t>Oppo Find X2 Lite 128GB Moonlight Black Pearl White Mobile Unlocked Excellent</t>
  </si>
  <si>
    <t>Apple MPUF3ZD/A iPhone 14 6.1" 5G Smartphone 128GB Unlocked - Midnight B</t>
  </si>
  <si>
    <t>Apple iPhone XR - Unlocked - 64/128/256GB - All Colours - Very Good Condition</t>
  </si>
  <si>
    <t>Huawei P30 Lite 128GB | Peacock Blue | Unlocked | Refurbished (Good)</t>
  </si>
  <si>
    <t>OnePlus Nord 2 6.43" Smartphone Android 12GB RAM 5G SIM Free 256GB Grey</t>
  </si>
  <si>
    <t>Apple iPhone 6S 32GB-All Colors-Unlocke&lt;wbr/&gt;d Good Condition+ Warranty</t>
  </si>
  <si>
    <t>Apple iPhone SE - 32GB - Space Grey (Unlocked) Excellent Smartphone</t>
  </si>
  <si>
    <t>Apple iPhone 13 256GB 512GB - All Sizes &amp; Colours - SIM FREE Unlocked, Very Good</t>
  </si>
  <si>
    <t>Samsung Galaxy Fold 5G - 512GB - Silver / Black - Unlocked - Very Good Condition</t>
  </si>
  <si>
    <t>Apple iPhone 13 Pro 128GB 256GB 512GB 1TB Unlocked Blue - Very Good- Sim Option</t>
  </si>
  <si>
    <t>Apple iPhone 6s-UNLOCKED-16&lt;wbr/&gt;/32/64/128GB-I&lt;wbr/&gt;OS-ALL COLOURS-Very Good Condition</t>
  </si>
  <si>
    <t>Google Pixel 6a - UK Model - Dual SIM - Chalk - 128GB Good Condition - Unlocked</t>
  </si>
  <si>
    <t>Samsung Galaxy A52s 5G SM-A528B 128GB 6GB Mobile Awesome Violet Unlocked GOOD{</t>
  </si>
  <si>
    <t>Apple iPhone 14 Plus 6.7'' 5G Smartphone 128GB Unlocked SIM-Free - {Red} C</t>
  </si>
  <si>
    <t>Samsung Galaxy S10 5G *Majestic White* 256GB Unlocked Smartphone GOOD CONDITION</t>
  </si>
  <si>
    <t>Samsung Galaxy Note 10 SM-N970F 256GB 8GB 12MP Smartphone Mobile Unlocked GOOD=</t>
  </si>
  <si>
    <t>Samsung Galaxy S10 Plus Dual Sim-UNLOCKED-1&lt;wbr/&gt;28/256GB/1TB-A&lt;wbr/&gt;LL COLOURS-Good</t>
  </si>
  <si>
    <t>GOOGLE PIXEL 4 XL (G020P) 64GB, 4G, WHITE, UNLOCKED, CERTIFIED REFURBISHED</t>
  </si>
  <si>
    <t>Pristine Grade A Samsung Galaxy S20 5G 128GB Dual Sim Unlocked Mixed Colours</t>
  </si>
  <si>
    <t>Apple iPhone 11-UNLOCKED-64&lt;wbr/&gt;/128/256GB-IOS&lt;wbr/&gt;-ALL COLOURS-Very Good Condition</t>
  </si>
  <si>
    <t>Motorola Moto G, XT1032, 16GB, Yellow Folio Edition</t>
  </si>
  <si>
    <t>Apple iPhone 13, 128GB, Starlight, Unlocked - Good Condition</t>
  </si>
  <si>
    <t>Samsung Galaxy S22 Plus, 5G, 256GB, White, Unlocked - Good Condition</t>
  </si>
  <si>
    <t>Samsung Galaxy S21 FE 5G SM-G990U- 128 GB - All Colors -(T-Mobile) - Very Good</t>
  </si>
  <si>
    <t>Apple iPhone 12 Pro Max, 256GB, Gold, Unlocked - Good Condition</t>
  </si>
  <si>
    <t>Samsung Galaxy A3 (2016) 16GB 4.7" 13MP Android 7 Black Unlocked Boxed</t>
  </si>
  <si>
    <t>Apple iPhone 12 Pro Max, 128GB, Silver, Unlocked - Good Condition</t>
  </si>
  <si>
    <t>Samsung Galaxy S21+ Plus SM-G996U 128GB - All Colors - (AT&amp;T) - Good</t>
  </si>
  <si>
    <t>Samsung Galaxy Z Flip 5G SM-F707U - 256GB - Bronze - (AT&amp;T) - Very Good</t>
  </si>
  <si>
    <t>Motorola Moto G 4G, XT1039, 8GB, Purple</t>
  </si>
  <si>
    <t>Apple iPhone 12 Mini, 128GB, Unlocked, Black - Good Condition</t>
  </si>
  <si>
    <t>Samsung Galaxy S22 SM-S901U - 128GB - All Colors - (US cellular) - Very Good</t>
  </si>
  <si>
    <t>Apple iPhone 13, 128GB, Pink, Unlocked - Good Condition</t>
  </si>
  <si>
    <t>Samsung Galaxy A3 2014 SM-A300F 16GB 4.5" 8MP 1.5GB RAM Android 6.0.1 Unlocked</t>
  </si>
  <si>
    <t>Apple iPhone 12 Pro Max, 128GB, Gold, Unlocked - Good Condition</t>
  </si>
  <si>
    <t>Samsung Galaxy Z Flip 5G SM-F707U 256GB (Unlocked) - Grey and Bronze - Good</t>
  </si>
  <si>
    <t>Samsung Galaxy Z Flip3 5G SM-F711U 128GB Lavender Lila SEHR GUT Smartphone</t>
  </si>
  <si>
    <t>Samsung Galaxy S20 FE 5G SM-G781U - 128GB - Green - (T-Mobile) - Good</t>
  </si>
  <si>
    <t>Samsung Galaxy S22 Plus, 5G, 128GB, Pink, Unlocked - Good Condition</t>
  </si>
  <si>
    <t>Google Pixel 4 XL (64GB, 6GB) 6.3" (GSM + CDMA) 4G LTE Unlocked (Black)</t>
  </si>
  <si>
    <t>Samsung Galaxy S20 FE 5G (128GB, 6GB) 6.5" Fully Unlocked (GSM + Verizon) G781U</t>
  </si>
  <si>
    <t>Google Pixel 6 - GB7N6 - 128GB - All Colors - (Unlocked) - Very Good</t>
  </si>
  <si>
    <t>REVVL</t>
  </si>
  <si>
    <t>REVVL 4 - AL5007W - 6.2" - 32GB - Graphite - (T-Mobile Unlocked) - Good</t>
  </si>
  <si>
    <t>LG WING 5G LMF100V- 256GB - Gray ( T-mobile Unlocked ) Good</t>
  </si>
  <si>
    <t>OnePlus 9 128GB - Winter Mist ( T-mobile Unlocked) 10/10 unlocked Excellent</t>
  </si>
  <si>
    <t>Apple iPhone 7 Plus - 32GB - All Colors (Unlocked) Good</t>
  </si>
  <si>
    <t>Samsung Galaxy S21 FE 5G SM-G990U- 128 GB - All Colors (US Cellular) - Good</t>
  </si>
  <si>
    <t>Samsung Galaxy S21, 5G, 128GB, Phantom White, Unlocked - Good Condition</t>
  </si>
  <si>
    <t>Samsung Galaxy A13 5G SM-A136U - 64GB - Black - (AT&amp;T) - Good</t>
  </si>
  <si>
    <t>Motorola Revvlry XT1952 32GB - Black - (T-Mobile Unlocked)  - Good</t>
  </si>
  <si>
    <t>Samsung Galaxy S21 Ultra, 5G, 128GB, Phantom Silver, Unlocked - Good Condition</t>
  </si>
  <si>
    <t>Samsung Galaxy Z Flip 5G SM-F707U - 256GB - Bronze - (AT&amp;T) - Good</t>
  </si>
  <si>
    <t>Samsung Galaxy S21 FE 5G SM-G990U- 128 GB (T-Mobile Unlocked) - Very Good</t>
  </si>
  <si>
    <t>OnePlus 9 128GB Black ( T-Mobile Unlocked) Good</t>
  </si>
  <si>
    <t>Samsung Galaxy S10 Lite SM-G770F Dual Sim - 128GB - Blue (Unlocked) Good</t>
  </si>
  <si>
    <t>Google Pixel 6 Pro - G8BOU - 128GB - Black - (T-Mobile) - Very Good</t>
  </si>
  <si>
    <t>Apple iPhone 12 Pro, 512GB, Unlocked, Gold - Good Condition</t>
  </si>
  <si>
    <t>Apple iPhone 7 Plus - 128GB - All Colors (Unlocked) Good</t>
  </si>
  <si>
    <t>LG WING 5G LMF100V- 256GB - Silver - ( T-Mobile Unlocked ) - B Good</t>
  </si>
  <si>
    <t>T-Mobile</t>
  </si>
  <si>
    <t>LG Velvet 5G - LMG900UM1 - 128GB - All Colors - (T-Mobile Unlocked) - Very Good</t>
  </si>
  <si>
    <t>Samsung Galaxy S21 FE 5G SM-G990U- 128 GB - All Colors (Metro) - Good</t>
  </si>
  <si>
    <t>Apple iPhone 12 Pro, 128GB, Pacific Blue, Unlocked - Good Condition</t>
  </si>
  <si>
    <t>LG Stylo 6 LMQ730 - 64GB - All Colors (Cricket Wireless Unlocked) - Good</t>
  </si>
  <si>
    <t>LG G8 ThinQ LM-G820U- 128GB - Black (AT&amp;T Unlocked) Excellent</t>
  </si>
  <si>
    <t>Samsung Galaxy S21 FE 5G SM-G990U- 128 GB - All Colors -(T-Mobile) - Excellent</t>
  </si>
  <si>
    <t>Google Pixel 6 Pro 5G (128GB, 12GB) 6.71" Fully Unlocked (GSM + Verizon) G8VOU</t>
  </si>
  <si>
    <t>Samsung Galaxy S20 Ultra 5G, 128GB, Unlocked, Cosmic Black - Good Condition</t>
  </si>
  <si>
    <t>Samsung Galaxy Z Fold 3 5G F926U 512GB Factory Unlocked Phantom Black- Excellent</t>
  </si>
  <si>
    <t>Samsung Galaxy S20 SM-G981U - 128GB - All Colors - (Unlocked) - Very Good</t>
  </si>
  <si>
    <t>Apple iPhone 12, 128GB, Unlocked, White - Good Condition</t>
  </si>
  <si>
    <t>Apple iPhone 12 Pro, 256GB, Unlocked, Gold - Fair Condition</t>
  </si>
  <si>
    <t>Samsung Galaxy S10e SM-G970U - 128GB - All Colors - (Unlocked) - Very Good</t>
  </si>
  <si>
    <t>Apple iPhone 11, 64GB, Black, Unlocked - Good Condition</t>
  </si>
  <si>
    <t>Nokia X100 5G - 128GB - Midnight Blue - (T-Mobile Unlocked) - Very Good</t>
  </si>
  <si>
    <t>SAMSUNG Galaxy S21 5G 128GB Phantom Gray  SM-G991U - Snapdragon - SEHR GUT</t>
  </si>
  <si>
    <t>Google Pixel 5 - 128GB - GD1YQ - Black and Green - (Unlocked) - Very Good</t>
  </si>
  <si>
    <t>Apple iPhone 12, 128GB, Red, Unlocked - Good Condition</t>
  </si>
  <si>
    <t>Apple iPhone XR 64GB White Unlocked - Refurbished Excellent</t>
  </si>
  <si>
    <t>Apple iPhone 13 Pro Max, 256GB, Sierra Blue, Unlocked - Refurbished Good</t>
  </si>
  <si>
    <t>Nokia 3.1, 16GB, Black Chrome, Unlocked - Refurbished Good</t>
  </si>
  <si>
    <t>Apple iPhone 12 Pro, 512GB, Unlocked, Silver - Good Condition</t>
  </si>
  <si>
    <t>Google Pixel 5, 128GB, Just Black, Unlocked - Fair Condition</t>
  </si>
  <si>
    <t>Apple iPhone 12 Pro Max, 128GB, Graphite, Unlocked - Fair Condition</t>
  </si>
  <si>
    <t>Samsung Galaxy Note20 5G SM-N981U - 128GB - All Colors (Verizon) - Good</t>
  </si>
  <si>
    <t>Samsung Galaxy Note 20 Ultra 5G N986B DualSIM 256GB Bronze Mystic - Sehr Gut</t>
  </si>
  <si>
    <t>Apple iPhone 12 Pro Max, 256GB, Silver, Unlocked - Fair Condition</t>
  </si>
  <si>
    <t>Apple iPhone 6S, 32GB, Space Grey, Unlocked - Good Condition</t>
  </si>
  <si>
    <t>OnePlus Nord N10 5G - 128GB - Midnight Ice - (T-Mobile Unlocked) - Good</t>
  </si>
  <si>
    <t>Apple iPhone 12 Pro Max, 128GB, Graphite, Unlocked - Good Condition</t>
  </si>
  <si>
    <t>Apple iPhone 12 Pro, 128GB, Unlocked, Gold - Good Condition</t>
  </si>
  <si>
    <t>OnePlus 7 256GB 6.6" Sim Free Unlocked - Mirror Grey - Refurbished Excellent</t>
  </si>
  <si>
    <t>Apple iPhone 7, 32GB, Rose Gold, Unlocked - Fair Condition</t>
  </si>
  <si>
    <t>Google Pixel 6 - GB7N6 128gb -Kinda Coral- - (Unlocked) -Excellent</t>
  </si>
  <si>
    <t>Apple iPhone 11 Pro Max, 64GB, Space Grey, Unlocked - Good Condition</t>
  </si>
  <si>
    <t>Apple iPhone X - 64GB 256GB Unlocked Variants - Extra 15% CODE OFF - GOOD B+</t>
  </si>
  <si>
    <t>Apple iPhone XR 64GB Unlocked Smartphone White - Extra 15% CODE OFF - VERY GOOD</t>
  </si>
  <si>
    <t>Google Pixel 6a GX7AS - 128GB - Chalk - (T-mobile) - Excellent</t>
  </si>
  <si>
    <t>Samsung Galaxy S10 Plus 128/512GB&amp;1TB DualSIM Red,Black,Silv&lt;wbr/&gt;er,etc-VeryGoo&lt;wbr/&gt;d</t>
  </si>
  <si>
    <t>Apple iPhone XS 512GB Unlocked Smartphone, Space Grey - February Sale- GOOD B</t>
  </si>
  <si>
    <t>Apple iPhone 13 Pro Max 128GB Sierra Blue Unlocked - Refurbished Good</t>
  </si>
  <si>
    <t>Apple iPhone 7 Plus MNQM2B/A 4G Smartphone 32GB Unlocked Black (No Accessories)C</t>
  </si>
  <si>
    <t>Samsung Galaxy S22+ 5G SM-S906B 128GB 8GB 50MP Mobile Green Unlocked VERY GOOD{</t>
  </si>
  <si>
    <t>Pristine Apple iPhone 8 64GB Space Grey Unlocked - 24 Month Warranty 93% Battery</t>
  </si>
  <si>
    <t>Apple iPhone XS Max 64GB Unlocked Space Grey - Extra 15% CODE OFF - VERY GOOD A</t>
  </si>
  <si>
    <t>Samsung Galaxy S21 5G Dual SIM 128GB Unlocked Various Colours Mobile | Excellent</t>
  </si>
  <si>
    <t>Samsung Galaxy Z Flip 3, 5G, 128GB, Lavender, Unlocked - Pristine Condition</t>
  </si>
  <si>
    <t>Samsung Galaxy S21 5G SM-G991B 256GB 8GB Smartphone Mobile Unlocked VERY GOOD=</t>
  </si>
  <si>
    <t>Refurbished Honor Magic4 Pro Cyan 6.81" 256GB 5G Unlocked &amp; SIM Free A1/5109AFDM</t>
  </si>
  <si>
    <t>SAMSUNG GALAXY J5 2017 J530 16GB - BLACK DUAL SIM UNLOCKED VERY GOOD REFURBISHED</t>
  </si>
  <si>
    <t>Google Pixel 6 Pro GLUOG 128GB Smartphone Mobile Sorta Sunny Unlocked VERY GOOD{</t>
  </si>
  <si>
    <t>Apple iPhone 14 5G 6.1'' Smartphone 128GB Unlocked SIM-Free - *Blue* B</t>
  </si>
  <si>
    <t>Samsung Galaxy S22+ 5G SM-S906B 128GB 8GB Smartphone Mobile Unlocked VERY GOOD=</t>
  </si>
  <si>
    <t>Apple iPhone XS 64/ 256/ 512GB 5.8inch Unlocked All Colours Excellent Condition</t>
  </si>
  <si>
    <t>Google Pixel 6 Pro GLUOG 128GB Smartphone Mobile Stormy Black Unlocked VERY GOOD</t>
  </si>
  <si>
    <t>Apple iPhone 7-UNLOCKED-32/&lt;wbr/&gt;128/256GB-IOS-&lt;wbr/&gt;ALL COLOURS-Excell&lt;wbr/&gt;ent Condition</t>
  </si>
  <si>
    <t>Samsung Galaxy S22 Ultra 5G 128GB SIM-Free Smartphone 6.8" - Phantom Black C+</t>
  </si>
  <si>
    <t>Apple iPhone 11, 128GB, Purple, Unlocked - Good Condition</t>
  </si>
  <si>
    <t>SAMSUNG GALAXY S20 FE 5G 128GB VARIOUS COLOURS DUAL SIM UNLOCKED EXCELLENT</t>
  </si>
  <si>
    <r>
      <t>Samsung Galaxy J5 PRO (2017) 16GB - Unlocked - SILVER/BLUE - GRADE A</t>
    </r>
    <r>
      <rPr>
        <sz val="10"/>
        <color rgb="FF000000"/>
        <rFont val="Apple Color Emoji"/>
      </rPr>
      <t>🔥</t>
    </r>
  </si>
  <si>
    <t>Samsung Galaxy Z Flip4 5G Smartphone 8GB RAM 128GB Dual-SIM Unlocked (Blue) B+</t>
  </si>
  <si>
    <t>Samsung Mobile Galaxy Z Flip3 5G 128GB Smartphone Unlocked - Lavender C</t>
  </si>
  <si>
    <t>OnePlus 8 5G IN2013 256GB 12GB 48MP Mobile Intersellar Glow Unlocked VERY GOOD{</t>
  </si>
  <si>
    <t>Samsung Galaxy S22+ 6.6'' 5G Smartphone 128GB Unlocked SIM-Free - (Black) B+</t>
  </si>
  <si>
    <t>Samsung Galaxy S21 FE 5G 6.4'' Smartphone 128GB Unlocked - {Graphite} C</t>
  </si>
  <si>
    <t>Samsung Galaxy Z Flip4 6.7” 5G Smartphone 128GB Unlocked - (Graphite) B+</t>
  </si>
  <si>
    <t>Apple iPhone 12 - 64GB - Blue  - O2 - Very Good Condition</t>
  </si>
  <si>
    <t>Refurbished Apple iPhone 11 Black 6.1" 64GB 4G</t>
  </si>
  <si>
    <t>Apple MWC22B/A iPhone 11 Pro 5.8'' Smartphone 64GB Unlocked - *Space Grey* D</t>
  </si>
  <si>
    <t>OnePlus Nord 5G Smartphone Android 8GB RAM SIM Free 128GB Grey Onyx C Grade</t>
  </si>
  <si>
    <t>Refurbished Apple iPhone 11 Red 6.1" 64GB 4G Unlocked &amp; SIM Free  A3/MWLV2B/A/MV</t>
  </si>
  <si>
    <t>Samsung Galaxy Z Fold4 SM-F936B 256GB 12GB Smartphone Mobile Unlocked VERY GOOD=</t>
  </si>
  <si>
    <t>Apple iPhone XS - 64GB / 256GB / 512GB Unlocked Smartphone All Colors- GOOD B+</t>
  </si>
  <si>
    <t>Apple iPhone 11 128GB Unlocked Phone, Black - Extra 20% CODE OFF - VERY GOOD A</t>
  </si>
  <si>
    <t>Samsung Galaxy A5 2016 16GB Unlocked Black Gold White Pink Android | Very Good</t>
  </si>
  <si>
    <t>Apple iPhone 12 Pro 128GB/256GB/51&lt;wbr/&gt;2GB Unlocked - Refurbished Good</t>
  </si>
  <si>
    <t>Samsung Galaxy Z Fold4 5G Foldable Smartphone 256GB Unlocked - *Grey/Green* B</t>
  </si>
  <si>
    <t>Samsung Galaxy Note 10, 256GB, Aura White - Fair Condition</t>
  </si>
  <si>
    <t>Apple iPhone 12, 256GB, Unlocked, Blue - Good Condition</t>
  </si>
  <si>
    <t>Apple iPhone SE 2nd Gen 64GB 128GB 256GB Unlocked Black Good Sim Option</t>
  </si>
  <si>
    <t>Apple MN912B/A iPhone 7 4G Smartphone 32GB Unlocked Sim-Free 1YR [Rose Gold] C</t>
  </si>
  <si>
    <t>Apple iPhone 11 Pro 256GB Unlocked iOS Smartphone, Midnight Green Grade B Good</t>
  </si>
  <si>
    <t>Samsung Galaxy S8 G950F 64GB Black Grey Silver Blue Gold Unlocked 4G Excellent</t>
  </si>
  <si>
    <t>Samsung Galaxy Z Fold3 5G SM-F926B/DS - 256GB - Phantom Black (Unlocked)</t>
  </si>
  <si>
    <t>Google Pixel 3a XL G020B 64GB 4GB 12MP Mobile Purple-ish Unlocked VERY GOOD{</t>
  </si>
  <si>
    <t>Samsung Galaxy A90 SM-A908B 5G - 128GB Unlocked All Colours Good Condition</t>
  </si>
  <si>
    <t>Apple iPhone 14 - 128GB - Midnight Black (Unlocked) Excellent Condition</t>
  </si>
  <si>
    <t>Google Pixel 4a 5G 128GB Just Black Unlocked Smartphone Mobile Phone Very Good</t>
  </si>
  <si>
    <t>DORO 6040 Mobile Phone 2.8" 2G 7878</t>
  </si>
  <si>
    <t>Samsung Galaxy S20+ 5G Edition SM-G986B/DS - 128GB - white(Unlocked&lt;wbr/&gt;).</t>
  </si>
  <si>
    <t>OnePlus Nord 64GB 128GB 256GB Blue Marble Grey Onyx Unlocked Mobile Excellent</t>
  </si>
  <si>
    <t>Apple iPhone 12 Pro 128GB 256GB 512GB Unlocked Silver- Very Good -Sim Option</t>
  </si>
  <si>
    <t>Samsung Galaxy A52 5G 128GB 256GB Black White Violet Blue Unlocked Very Good</t>
  </si>
  <si>
    <t>Samsung Galaxy Note 10 Plus 5G 256GB 512GB White Black Blue Unlocked Very Good</t>
  </si>
  <si>
    <t>Motorola Moto G50 Unlocked Smartphone Octa Core 4GB 64GB 6.5" IPS 5G Android 11</t>
  </si>
  <si>
    <t>Apple iPhone 13 128GB 256GB 512GB ALL Colours Unlocked GREAT Condition Warranty</t>
  </si>
  <si>
    <t>Apple iPhone 14 Plus 6.7'' 5G Smartphone 128GB Unlocked SIM-Free - {Purple} C</t>
  </si>
  <si>
    <t>Apple MWC22B/A iPhone 11 Pro 5.8'' Smartphone 64GB Unlocked - *Space Grey* B</t>
  </si>
  <si>
    <t>SAMSUNG GALAXY S10 | 128GB - UNLOCKED - VERY GOOD CONDITION</t>
  </si>
  <si>
    <t>OnePlus 7 Pro - 128GB - Mirror Grey (Unlocked) - Excellent Condition</t>
  </si>
  <si>
    <t>Samsung Galaxy S10 5G 256GB Unlocked Various Colours Smartphone Mobile | Good</t>
  </si>
  <si>
    <t>SAMSUNG GALAXY S20+ PLUS 5G 128GB DUAL SIM 64MP | UNLOCKED | VERY GOOD CONDITION</t>
  </si>
  <si>
    <t>Samsung Galaxy Note20 4G/5G 256GB Unlocked Android Smartphone UK Model-Good</t>
  </si>
  <si>
    <t>Apple iPhone XS Max 64GB Unlocked Space Grey - Extra 15% Code OFF - EXCELLENT A+</t>
  </si>
  <si>
    <t>Samsung Galaxy Z Flip4 SM-F721B 128GB Smartphone Bora Purple Unlocked VERY GOOD#</t>
  </si>
  <si>
    <t>Samsung Galaxy A12 64GB | Black | Unlocked | Refurbished (Good)</t>
  </si>
  <si>
    <t>Huawei P30 128GB Black Unlocked Sim Free Android Mobile Smartphone EML-L09 C2</t>
  </si>
  <si>
    <t>Apple iPhone 12 Mini - Unlocked -64/128/256GB- All Colours - Good Condition</t>
  </si>
  <si>
    <t>Samsung Galaxy Z Fold3 5G - 512GB - Silver - Unlocked - Excellent Condition</t>
  </si>
  <si>
    <t>Apple iPhone 12 Pro, 5G, Unlocked, 256GB, Pacific Blue - Good Condition</t>
  </si>
  <si>
    <t>Samsung Galaxy Z Flip4 5G Smartphone 256GB Unlocked SIM-Free - *Graphite* B</t>
  </si>
  <si>
    <t>Samsung SM-G996 S21+ 5G 128GB Sim Free Android Smartphone *Phantom Violet* D</t>
  </si>
  <si>
    <t>Samsung Galaxy S8 | 64GB | Unlocked | Android | Black Blue Gold Grey Pink Silver</t>
  </si>
  <si>
    <t>Apple iPhone 8 Space Grey 64GB (Unlocked ) A grade 12Months Warranty</t>
  </si>
  <si>
    <t>Huawei P20 Lite - 64GB - All Colours - Unlocked - Good Condition</t>
  </si>
  <si>
    <t>Samsung Galaxy A12 64GB | Blue | Unlocked (Dual Sim) | Refurbished (Good)</t>
  </si>
  <si>
    <t>Apple iPhone XS Max 64GB Unlocked Variants - Extra 15% CODE OFF - VERY GOOD A</t>
  </si>
  <si>
    <t>Google Pixel 6 Pro GLUOG 128GB Smartphone Cloudy White Unlocked VERY GOOD{</t>
  </si>
  <si>
    <t>Samsung Galaxy S21 Plus, 5G, 128GB, Phantom Black, Unlocked - Good Condition</t>
  </si>
  <si>
    <t>Samsung Galaxy S22 Ultra  5G | All Sizes | Unlocked | All Colours | Very Good</t>
  </si>
  <si>
    <t>Apple iPhone 14 Pro Max 5G 6.7" Smartphone 256GB Unlocked - Deep Purple B+</t>
  </si>
  <si>
    <t>Apple iPhone XS Max - 64GB 256GB 512GB Variants - Extra 15% CODE OFF - VERY GOOD</t>
  </si>
  <si>
    <t>Samsung Galaxy S21 Ultra 5G 128gb Dual Sim Unlocked - All Colours - Smartphones</t>
  </si>
  <si>
    <t>Nokia 5 TA-1024 4G LTE Android Smartphone Unlocked Blue</t>
  </si>
  <si>
    <t>Samsung Galaxy S21 FE 5G Smartphone 128GB Dual-Sim Unlocked - {Graphite} C</t>
  </si>
  <si>
    <t>Samsung Galaxy A51 - 128GB - All Colours - Unlocked - Very Good Condition</t>
  </si>
  <si>
    <t>Apple iPhone SE 2016, 64GB, Space Grey, Unlocked - Fair Condition</t>
  </si>
  <si>
    <t>Apple iPhone 12 - 64GB - Blue UNLOCKED (CDMA + GSM) 12 MONTH WARRANTY  Very Good</t>
  </si>
  <si>
    <t>OnePlus 8 Pro 5G - 128GB Black / 256GB Green - Unlocked - Excellent Condition</t>
  </si>
  <si>
    <t>Apple iPhone 11 Pro Max 64GB 256GB 512GB Grey Silver Gold Unlocked Very Good</t>
  </si>
  <si>
    <t>Huawei P20  EML-L09 Unlocked Midnight Black 128GB Grade A tested UK Warranty</t>
  </si>
  <si>
    <t>Apple iPhone 7 32GB, 128GB - Black Rose Gold Silver Gold - Unlocked - Grade B</t>
  </si>
  <si>
    <t>Apple iPhone XR | 64GB 128GB 256GB | Unlocked | Black Blue Coral Red White</t>
  </si>
  <si>
    <t>Motorola Moto G7 Dual SIM 64GB Unlocked Black Smartphone Mobile 4G | Very Good</t>
  </si>
  <si>
    <t>Samsung Galaxy S22+ 5G SM-S906B 256GB 8GB 50MP Mobile Green Unlocked VERY GOOD{</t>
  </si>
  <si>
    <t>Motorola Moto G4 (2016) 16GB 32GB Mixed Colours Unlocked Good Condition</t>
  </si>
  <si>
    <t>Samsung Galaxy S22 Plus  5G | All Sizes | Unlocked | All Colours</t>
  </si>
  <si>
    <t>SAMSUNG GALAXY S10-S10e - S10+ Plus-S10 lite- 128GB S105G UNLOCKED | FREE GIFTS</t>
  </si>
  <si>
    <t>Apple iPhone 13 Pro 5G SIM-Free Smartphone 256GB Unlocked - Graphite B+</t>
  </si>
  <si>
    <t>Apple iPhone 14 Plus 5G 6.7'' Smartphone 128GB Unlocked SIM-Free - *Blue* B</t>
  </si>
  <si>
    <t>Apple iPhone XS 64GB - Network Free, Gold</t>
  </si>
  <si>
    <t>Apple iPhone X 64GB 256GB Unlocked Refurbished - Very Good Condition</t>
  </si>
  <si>
    <t>Samsung Galaxy A72 SM-A725F 128GB 6GB 64MP Mobile Awesome Black Unlocked GOOD{</t>
  </si>
  <si>
    <t>SAMSUNG GALAXY S21 ULTRA 5G 128GB/256G/512 GB UNLOCKED - V.GOOD CONDITION</t>
  </si>
  <si>
    <t>Apple iPhone XS Max 256GB Unlocked Space Grey, Grade B Good - TOP UK DEAL</t>
  </si>
  <si>
    <t>Samsung Galaxy Z Fold2 5G - 256GB - Mystic Black - Unlocked - Good Condition</t>
  </si>
  <si>
    <t>Nokia 6.1 Smartphone, 32GB, Network Unlocked, Black Copper, TA-1050</t>
  </si>
  <si>
    <t>Apple iPhone XS 256GB Sim Free Unlocked Gold - Extra 15% Code OFF - VERY GOOD A</t>
  </si>
  <si>
    <t>Apple iPhone 8 256GB SIM Free Space Grey</t>
  </si>
  <si>
    <t>Apple iPhone 12 Mini 64GB Unlocked iOS Smartphone Black, January Sale - GOOD - B</t>
  </si>
  <si>
    <t>Apple MPVA3ZD/A iPhone 14 6.1'' 5G Smartphone 128GB Unlocked - Product Red D</t>
  </si>
  <si>
    <t>Apple MPUF3ZD/A iPhone 14 6.1" 5G Smartphone 128GB Unlocked - Midnight C</t>
  </si>
  <si>
    <t>Samsung Galaxy J6+ 2018 SM-J610FN 32GB 6" 13MP 3GB RAM Android 10 Unlocked.</t>
  </si>
  <si>
    <t>Samsung Galaxy S22 Ultra 5G SM-S908B 128GB 8GB Smartphone Mobile Unlocked GOOD=</t>
  </si>
  <si>
    <t>Samsung Galaxy S20 FE 5G | Unlocked | All Colours | 128GB | Good Condition</t>
  </si>
  <si>
    <t>Apple iPhone 14 5G 6.1'' Smartphone 128GB Unlocked SIM-Free - *Starlight* B</t>
  </si>
  <si>
    <t>Apple iPhone 14 5G 6.1'' Smartphone 256GB Unlocked Sim-Free - *Midnight* B</t>
  </si>
  <si>
    <t>Samsung Galaxy Z Flip4 SM-F721B 128GB Smartphone Bora Purple Unlocked VERY GOOD</t>
  </si>
  <si>
    <t>Samsung Galaxy Note 10 Lite SM-N770F 128GB 6GB 12MP Mobile Unlocked VERY GOOD=</t>
  </si>
  <si>
    <t>Huawei P40 Lite 128GB Dual Sim Unlocked Android Smartphone Excellent Device</t>
  </si>
  <si>
    <t>Apple iPhone 14 6.1" 5G Smartphone 128GB Unlocked - Midnight B Free Glass Protec</t>
  </si>
  <si>
    <t>Samsung Galaxy S9 SM-G960 - 64GB - Lilac Purple (Unlocked) Smartphones</t>
  </si>
  <si>
    <t>Apple iPhone 14 Plus Unlocked Smartphone 5G A15 Bionic 512GB Storage 6.7" OLED</t>
  </si>
  <si>
    <t>Samsung Galaxy A8 (2018) - 32GB 64GB - All Colours - Unlocked - Good Condition</t>
  </si>
  <si>
    <t>Apple iPhone 13 5G 6.1" iOS Smartphone 128GB Unlocked SIM-Free - [Midnight] C+</t>
  </si>
  <si>
    <t>Motorola Motosmart MOD11 Black Unlocked Smartphone</t>
  </si>
  <si>
    <t>Apple iPhone 5C 16GB White (Unlocked) Excellent Smartphone</t>
  </si>
  <si>
    <t>Apple iPhone 16GB Blue (Unlocked) Excellent Smartphone</t>
  </si>
  <si>
    <t>Samsung Galaxy S22 Ultra 5G 128GB SIM-Free Smartphone 6.8" - Phantom Black C</t>
  </si>
  <si>
    <t>Samsung Galaxy A72 128GB Various Colours (Unlocked) Android Smartphone A-Grade</t>
  </si>
  <si>
    <t>Apple iPhone 7 Plus A1784 128GB 3GB Smartphone Mobile Jet Black Unlocked GOOD{</t>
  </si>
  <si>
    <t>Apple iPhone 14 Pro 5G Smartphone 512GB Unlocked Dual-Sim - {Deep Purple} C</t>
  </si>
  <si>
    <t>Refurbished Apple iPhone 11 Pro Space Grey 5.8" 64GB 4G Unlocked  A3/MWC22B/A/MV</t>
  </si>
  <si>
    <t>Apple iPhone 14 Pro 5G Smartphone 256GB Unlocked SIM-Free - [Space Black] C+</t>
  </si>
  <si>
    <t>Apple iPhone 14 Pro Max 5G 6.7" Smartphone 256GB Unlocked - Deep Purple B</t>
  </si>
  <si>
    <t>Apple iPhone 7 | 32 64 128GB | Unlocked | Refurbished with 1 Year Warranty</t>
  </si>
  <si>
    <t>Motorola EX112 - WHITE (Unlocked) Mobile Phone</t>
  </si>
  <si>
    <t>Google Pixel 5 5G - 128GB - Sage / Black - Unlocked - Excellent Condition</t>
  </si>
  <si>
    <t>Apple iPhone XS Max - 64GB - UNLOCKED - Gold - Excellent Condition</t>
  </si>
  <si>
    <t>Motorola Moto G7 Play - 32GB - Gold / Indigo - Unlocked - Good Condition</t>
  </si>
  <si>
    <t>Apple iPhone 11 64GB Variants - Unlocked - Extra 15% CODE OFF - VERY GOOD AA</t>
  </si>
  <si>
    <t>Samsung Galaxy A70 SM-A705FN Dual Sim Black 128GB Grade B UK Warranty seller</t>
  </si>
  <si>
    <t>Samsung Galaxy S20 5G Dual Sim-UNLOCKED-1&lt;wbr/&gt;28GB-ANDROID-A&lt;wbr/&gt;LL COLOURS-Good Condition</t>
  </si>
  <si>
    <t>HUAWEI P10 64GB  VTR - L09 Unlocked 4G LTE Android Smartphone Excellent device</t>
  </si>
  <si>
    <t>Apple iPhone 8 64GB Unlocked Space Grey, Summer Deal, 15% OFF - Excellent AA+</t>
  </si>
  <si>
    <t>Samsung Galaxy Note10+ PLUS 4G  12GB/256GB DUAL SIM EXCELLENT CONDITION</t>
  </si>
  <si>
    <t>Apple iPhone 14 Pro 5G 6.1'' Smartphone 128GB Unlocked SIM-Free - {Gold} C</t>
  </si>
  <si>
    <t>Samsung S6 Edge - 32GB 64GB 128GB Unlocked All Colours Very Good Condition</t>
  </si>
  <si>
    <t>Huawei P30 Pro 128GB VOG-L09 Unlocked  4G Android Smartphone Excellent Device</t>
  </si>
  <si>
    <t>Samsung Galaxy A12 6.5'' 4G Smartphone 64GB Dual-Sim Unlocked - Black A</t>
  </si>
  <si>
    <t>Google Pixel 4a 128GB Black (Unlocked) Android Smartphone - B</t>
  </si>
  <si>
    <t>Apple iPhone 12, 256GB, Unlocked, White - Good Condition</t>
  </si>
  <si>
    <t>Samsung Galaxy A20 - Red - 32GB  - Unlocked - Good Condition</t>
  </si>
  <si>
    <t>Apple iPhone 14 Pro Max 5G Smartphone 512GB Unlocked SIM-Free - (Silver) B+</t>
  </si>
  <si>
    <t>Samsung Galaxy S3 MINI- White/Black Unlocked Very Good Condition</t>
  </si>
  <si>
    <t>Samsung Galaxy S4 16GB Unlocked AMOLED 13MP Android - Excellent Condition</t>
  </si>
  <si>
    <t>Samsung Galaxy A40 (SM-A405FN) 64GB - Dual Sim - Unlocked - Grade B Condition</t>
  </si>
  <si>
    <t>Huawei P10 Lite 32GB Unlocked Sim Free 4G Android Smartphone Very Good Condition</t>
  </si>
  <si>
    <t>Sony Xperia XZ Premium 64GB Unlocked 4G  Android Smartphone Very Good Condition</t>
  </si>
  <si>
    <t>Samsung Galaxy S10, 128GB, Prism White, Unlocked - Good Condition</t>
  </si>
  <si>
    <t>Samsung Galaxy A50 (2019) 64GB 128GB Black White Blue Coral Unlocked Very Good</t>
  </si>
  <si>
    <t>Apple iPhone 8 Gold - 64GB - (Unlocked) 88% Battery</t>
  </si>
  <si>
    <t>Samsung Galaxy A51 2019 SM-A515F 128GB 4GB Prism Crush White Unlocked VERY GOOD{</t>
  </si>
  <si>
    <t>Sony E2303 Xperia M4 Aqua Mobile Unlocked Smartphone Android 8GB Black C Grade</t>
  </si>
  <si>
    <t>Nokia G60 5G 64GB Unlocked Sim Free Black Android Mobile Smartphone TA-1479 B</t>
  </si>
  <si>
    <t>Apple iPhone 12 Pro Max 128GB 256GB 512GB Unlocked Silver- Excellent -Sim Option</t>
  </si>
  <si>
    <t>Samsung Galaxy S10 Lite | 128GB | Android | Black | Unlocked | Good</t>
  </si>
  <si>
    <t>Apple iPhone 11, 256GB, White, Unlocked - Good Condition</t>
  </si>
  <si>
    <t>Apple iPhone 14 Pro Max 5G 6.7'' Smartphone 256GB SIM-Free Unlocked - *Gold* B</t>
  </si>
  <si>
    <t>Apple iPhone 13 Pro 128GB 256GB 512GB 1TB Unlocked Black - Very Good- Sim Option</t>
  </si>
  <si>
    <t>Google Pixel 3a - 64GB - White / Black / Purple - Unlocked - Very Good Condition</t>
  </si>
  <si>
    <t>Samsung Galaxy S21 Ultra 5G SM-G998B 128GB 12GB Phantom Silver Unlocked GOOD{</t>
  </si>
  <si>
    <t>Samsung Galaxy Z Flip4 SM-F721B 128GB 8GB Smartphone Mobile Unlocked VERY GOOD=</t>
  </si>
  <si>
    <t>SAMSUNG S21 FE 5G G990B 128GB 6GB, LAVENDER, DUAL SIM UNLOCKED, CERTIFIED REFURB</t>
  </si>
  <si>
    <t>Apple iPhone 6S Plus 16GB/32GB/64GB&lt;wbr/&gt;/128GB Unlocked SIM Free - Refurbished Good</t>
  </si>
  <si>
    <t>Apple iPhone XS Max 64GB 256GB 512GB SpaceGrey Silver Gold Unlocked Excellent</t>
  </si>
  <si>
    <t>Samsung Galaxy S21 FE 5G SM-G990B 128GB 6GB 12MP Mobile White Unlocked GOOD{</t>
  </si>
  <si>
    <t>Apple iPhone 12 Mini 64GB/128GB/256&lt;wbr/&gt;GB Unlocked SIM Free - Refurbished Excellent</t>
  </si>
  <si>
    <t>Samsung Galaxy Z Flip4 SM-F721B 128GB 8GB Mobile Graphite Unlocked VERY GOOD{</t>
  </si>
  <si>
    <t>Oppo Find X3 Lite 5G Smartphone Android 8GB RAM 6.4” SIM Free 128GB Starry Black</t>
  </si>
  <si>
    <t>Samsung Galaxy J5 SM-J510FN (2016) 16GB Unlocked All Colours Very Good Condition</t>
  </si>
  <si>
    <t>Samsung Galaxy S20 FE 5G SM-G781B 128GB 6GB Smartphone Cloud Mint Unlocked GOOD{</t>
  </si>
  <si>
    <t>Xiaomi Mi 10T Pro 5G 8GB 256GB Cosmic Black Dual SIM Unlocked UK VERSION -- Good</t>
  </si>
  <si>
    <t>Samsung S22 All Sizes - All Colours - Unlocked - 12M Warranty - Good Condition</t>
  </si>
  <si>
    <t>Apple iPhone 8 64GB 256GB Gold Red Silver Space Grey Unlocked Mobile Excellent</t>
  </si>
  <si>
    <t>Samsung Galaxy S8 | 64GB | Android | Grey | Unlocked | Good Condition</t>
  </si>
  <si>
    <t>Huawei P20 128gb 4G LTE Android Smartphone Unlocked Pink Gold</t>
  </si>
  <si>
    <t>OPPO A15 3 GB RAM 32 GB storage 6.5" Dual Nano SIM 4G  factory Unlocked.#</t>
  </si>
  <si>
    <t>Samsung Galaxy S10 Lite 128GB Unlocked Smartphone, Prism White - VERY GOOD A</t>
  </si>
  <si>
    <t>Samsung Galaxy A52s 5G 6.5" Smartphone 128GB Unlocked - *Awesome Violet* B</t>
  </si>
  <si>
    <t>OPPO FIND X3 LITE 5G CPH2145 128GB BLACK DUAL SIM UNLOCKED CERTIFIED REFURB</t>
  </si>
  <si>
    <t>Samsung Galaxy S20 FE 4G SM-G780F 128GB 6GB 12MP Cloud Mint Unlocked VERY GOOD{</t>
  </si>
  <si>
    <t>Apple iPhone 11 6.1" Smartphone Unlocked 64GB Red C Grade</t>
  </si>
  <si>
    <t>Apple iPhone 11 64GB Unlocked Variants, - Extra 15% CODE OFF - EXCELLENT AAA+</t>
  </si>
  <si>
    <t>Apple iPhone SE 2020 64GB 128GB 256GB - Unlocked - Very Good Condition</t>
  </si>
  <si>
    <t>Apple iPhone 6s PLUS-UNLOCKED-&lt;wbr/&gt;16/32/64/128GB&lt;wbr/&gt;-IOS-ALL COLOURS-Very Good Condition</t>
  </si>
  <si>
    <t>Samsung Galaxy S20 5G SM-G981B 128GB 12GB Mobile Cloud Blue Unlocked VERY GOOD{</t>
  </si>
  <si>
    <t>Apple iPhone 12 64GB 128GB 256GB Unlocked Green - Good - Sim Option</t>
  </si>
  <si>
    <t>Apple iPhone 12 64GB Black (Unlocked) A2403 Grade B "eBay Good"</t>
  </si>
  <si>
    <t>Apple iPhone 13 128GB 256GB 512GB White Blue Pink Red Green Unlocked Very Good</t>
  </si>
  <si>
    <t>Microsoft Lumia 640 - 8GB - White/BLACK (Unlocked) Smartphone Excellent</t>
  </si>
  <si>
    <t>Samsung Galaxy S22 5G SM-S901B 256GB 8GB Smartphone Mobile Unlocked VERY GOOD=</t>
  </si>
  <si>
    <t>Apple iPhone XS 64GB SIM Free Unlocked Gold - Extra 15% CODE OFF - EXCELLENT A+</t>
  </si>
  <si>
    <t>Apple iPhone 7 32GB 128GB 256GB 4.7 4G All Colours Unlocked Excellent Condition</t>
  </si>
  <si>
    <t>Samsung Galaxy S21 Ultra, 5G, 128GB, Phantom Black, Unlocked - Good Condition</t>
  </si>
  <si>
    <t>Samsung Galaxy A51 64GB/128GB/256&lt;wbr/&gt;GB - All Colours - Unlocked - Excellent</t>
  </si>
  <si>
    <t>Apple iPhone XS 64GB 256GB 512GB - Unlocked Smartphone - Excellent - Grade A</t>
  </si>
  <si>
    <t>OnePlus Nord - 128GB - Blue Marble (Unlocked) (Dual SIM) - Very Good B Condition</t>
  </si>
  <si>
    <t>Apple iPhone 12 Pro A2407 256GB 6GB Smartphone Mobile Gold Unlocked VERY GOOD{</t>
  </si>
  <si>
    <t>Samsung Galaxy A3 (2016) 16GB Black White Gold Pink Unlocked Android Very Good</t>
  </si>
  <si>
    <t>Samsung Galaxy Z Flip 3 | 256GB | Android | 5G | Creame | Unlocked | Good</t>
  </si>
  <si>
    <t>Samsung Galaxy Z Flip3 5G 128GB 256GB Mixed Colours Unlocked Good Condition</t>
  </si>
  <si>
    <t>Samsung Galaxy XCover 5 64G SIMFree Enterprise Edition Rugged Smartphone - Black</t>
  </si>
  <si>
    <t>Sony Xperia 5 II 6.1" Smartphone 8GB RAM 5G SIM Free 128GB Blue</t>
  </si>
  <si>
    <t>Apple iPhone XS - UNLOCKED - 64/256/512GB - All Colours - Very Good Condition</t>
  </si>
  <si>
    <t>OPPO Find X3 Pro 12GB RAM  256GB Storage 5G (Dual SIM)  6.7"  Unlocked Black</t>
  </si>
  <si>
    <t>Samsung Galaxy S10e - 128GB - Prism Green (Unlocked) - Excellent Condition</t>
  </si>
  <si>
    <t>SAMSUNG GALAXY J56 J5 2016 (J510) 16GB, BLACK - UNLOCKED - VERY GOOD REFURBISHED</t>
  </si>
  <si>
    <t>Samsung Galaxy S20 SM-G980F 128GB 8GB Smartphone Mobile Unlocked VERY GOOD=</t>
  </si>
  <si>
    <t>Apple iPhone XS | 64GB 256GB 512GB | Unlocked | Gold Silver Space Grey</t>
  </si>
  <si>
    <t>Samsung Galaxy S20 FE 4G SM-G780F 128GB 6GB 12MP Smartphone Unlocked VERY GOOD=</t>
  </si>
  <si>
    <t>Apple iPhone 7 - 32GB/128GB/256&lt;wbr/&gt;GB - All Colours - Network Unlocked - Excellent</t>
  </si>
  <si>
    <t>Samsung Galaxy S5 16GB SM-G900F Unlocked 4G LTE  Android Phone Excellent Device</t>
  </si>
  <si>
    <t>Apple MGMK3B/A iPhone 12 Pro 5G iOS Smartphone 128GB Sim-Free - *Graphite* B</t>
  </si>
  <si>
    <t>Huawei P8 Lite 16GB Unlocked Black/Gold/Ros&lt;wbr/&gt;e Gold/White Very Good Condition</t>
  </si>
  <si>
    <t>Samsung S21 Ultra 5G | 512GB | Android | Phantom Silver | Unlocked | Good</t>
  </si>
  <si>
    <t>Samsung Galaxy S21 5G SM-G991B 128GB 8GB Smartphone Phantom Grey Unlocked GOOD{</t>
  </si>
  <si>
    <t>Apple iPhone 12 6.1'' 5G Smartphone 64GB Unlocked Dual-Sim - *Black* D</t>
  </si>
  <si>
    <t>Samsung Galaxy Z Flip 3 5G Foldable Smartphone SIM Free 256GB Phantom C Grade</t>
  </si>
  <si>
    <t>GOOGLE PIXEL 2 (G011A) 64GB WHITE - UNLOCKED VERY GOOD REFURBISHED</t>
  </si>
  <si>
    <t>SAMSUNG GALAXY A52S 5G 128GB/6GB AWESOMEBLACK DUAL SIM UNLOCKED CERTIFIED REFURB</t>
  </si>
  <si>
    <t>Apple iPhone 14 Plus 6.7'' 5G Smartphone 128GB Unlocked Sim-Free (Midnight) B+</t>
  </si>
  <si>
    <t>Boxed Pristine Samsung Galaxy S21 5G Unlocked SM-G991B/DS 128GB Phantom Violet</t>
  </si>
  <si>
    <t>Samsung Galaxy S20 Plus 5G 128GB 256GB Black Grey Blue White Unlocked Excellent</t>
  </si>
  <si>
    <t>OPPO Reno4 Pro 5G -256 GB-Blue Smartphone Ref: Z772</t>
  </si>
  <si>
    <t>Samsung Galaxy Z Flip3 5G Unlocked Smartphone 128GB 6.7" - Phantom Black C+</t>
  </si>
  <si>
    <t>Google Pixel 2 64GB Android Factory Unlocked Pristine Smartphone Grade A+</t>
  </si>
  <si>
    <t>Motorola Moto G7 - 64GB - Black / White - Unlocked - Good Condition</t>
  </si>
  <si>
    <t>DUAL SIM Samsung Galaxy S10 SM-G973 128GB Mobile Smartphone Unlocked SIM FREEUK</t>
  </si>
  <si>
    <t>Apple iPhone 11 Pro Max, 512GB , Unlocked, Midnight Green - Good Condition</t>
  </si>
  <si>
    <r>
      <t>Samsung Galaxy S7 G930F 32GB Black White Gold Silver Rose Unlocked - GOOD</t>
    </r>
    <r>
      <rPr>
        <sz val="10"/>
        <color rgb="FF000000"/>
        <rFont val="Apple Color Emoji"/>
      </rPr>
      <t>⭐</t>
    </r>
  </si>
  <si>
    <t>Samsung Galaxy A71 128GB Unlocked, All Colours " Excellent "Amazing Deal 10% OFF</t>
  </si>
  <si>
    <t>Samsung Galaxy S10e - 128GB - Canary Yellow - Unlocked - Dual SIM - Excellent A*</t>
  </si>
  <si>
    <t>Samsung Galaxy Z Fold3 5G  - 256GB - Phantom Silver (Unlocked)</t>
  </si>
  <si>
    <t>Apple iPhone 13 Pro-128/256/51&lt;wbr/&gt;2/1000GB-All Colours-Unlock&lt;wbr/&gt;ed-Good Condition</t>
  </si>
  <si>
    <t>Samsung Galaxy S20 FE 4G SM-G780F 128GB 6GB Smartphone Cloud Navy Unlocked GOOD{</t>
  </si>
  <si>
    <t>OnePlus 8T 128GB 256GB Green Silver Cyberpunk Unlocked Mobile Phone Excellent</t>
  </si>
  <si>
    <t>Samsung Galaxy Note 9 SM-N960F 128GB 6GB Mobile Ocean Blue Unlocked VERY GOOD{</t>
  </si>
  <si>
    <t>Galaxy S3 16GB White Dual SIM Android (Unlocked) Excellent Smartphone</t>
  </si>
  <si>
    <t>Apple iPhone 11 Pro Max 64GB Space Grey (Unlocked) Smartphone, Very Good</t>
  </si>
  <si>
    <t>Samsung Galaxy A13 6.6'' Smartphone 64GB Unlocked Dual-Sim - [Light Blue] C+</t>
  </si>
  <si>
    <t>Samsung Galaxy Note 5 64GB Black Single SIM Android (Unlocked) Smartphone</t>
  </si>
  <si>
    <t>Samsung Galaxy S22 Ultra 6.8'' 5G Smartphone 8GB RAM 128GB Unlocked Burgundy B+</t>
  </si>
  <si>
    <t>Dual Sim Samsung Galaxy 20 4G Grey (Unlocked) Smartphone +12 Months waranty</t>
  </si>
  <si>
    <t>Apple MPXV3ZD/A iPhone 14 Pro 5G Smartphone 128GB Unlocked - Space Black D</t>
  </si>
  <si>
    <t>Samsung Galaxy A52s 5G SM-A528B 128GB 4GB Smartphone Awesome Mint Unlocked GOOD{</t>
  </si>
  <si>
    <t>Apple iPhone 11 64GB  A2221  Purple Unlocked Boxed UK 1 year Warranty Grade A</t>
  </si>
  <si>
    <t>Refurbished Motorola Edge 20 Pro Midnight Blue 6.7" 256GB 5G Unloc A1/PANY0005GB</t>
  </si>
  <si>
    <t>Huawei P8 Lite 2017 16GB Unlocked 4G LTE Android Smartphone Excellent Device</t>
  </si>
  <si>
    <t>Apple iPhone 12 64GB 128GB 256GB - Black Unlocked - Extra 15% CODE OFF - GOOD B</t>
  </si>
  <si>
    <t>Apple iPhone 11 Pro, 64GB Gold - (Unlocked) Smartphone *Excellent*</t>
  </si>
  <si>
    <t>Apple iPhone 11 Pro 512GB 256GB 64GB Unlocked Gray Green Gold Silver-Good</t>
  </si>
  <si>
    <r>
      <t>Samsung Galaxy S7 G930F 32GB Black White Gold Silver Rose Unlocked Very Good</t>
    </r>
    <r>
      <rPr>
        <sz val="10"/>
        <color rgb="FF000000"/>
        <rFont val="Apple Color Emoji"/>
      </rPr>
      <t>⭐</t>
    </r>
  </si>
  <si>
    <t>SAMSUNG GALAXY A30s 64GB DUAL SIM 4GB RAM 25MP 6.4" UNLOCKED</t>
  </si>
  <si>
    <t>Apple iPhone 8 64GB 256GB Unlocked Smartphone pristine 12 Months Warranty +CHRG</t>
  </si>
  <si>
    <t>Apple iPhone 12 Pro, 512GB, Pacific Blue, Unlocked - Good Condition</t>
  </si>
  <si>
    <t>Apple MQ3D2B/A iPhone 6 4G Smartphone 32GB Unlocked Space Grey (No Accessories)C</t>
  </si>
  <si>
    <t>Apple MMXH3B/A iPhone SE 5G 4.7" Smartphone 64GB Unlocked SIM-Free 2022 Red B</t>
  </si>
  <si>
    <t>Apple MJNM3B/A iPhone 12 6.1" 5G Smartphone 64GB 4GB RAM Unlocked Purple C</t>
  </si>
  <si>
    <t>Samsung Galaxy S20+ Plus 5G SM-G986B 128GB/12GB Aura Red Unlocked VERY GOOD</t>
  </si>
  <si>
    <t>Huawei P30 Lite Dual SIM 128GB Unlocked Blue, Crystal, White Android | Excellent</t>
  </si>
  <si>
    <t>IMO Q5 5.5" SIM-Free Smartphone 4G 16GB Unlocked - Midnight Blue B+</t>
  </si>
  <si>
    <t>Apple iPhone SE 2020 4.7'' 4G Smartphone 64GB Unlocked Dual-Sim - *Black* D</t>
  </si>
  <si>
    <t>Apple iPhone 11 64GB Unlocked White, 12M Warranty, VERY GOOD, 15% OFF, BUY NOW!!</t>
  </si>
  <si>
    <t>Apple ME433B/A iPhone 5s 4G 4" Smartphone 16GB - Silver (No Accs/Discolour&lt;wbr/&gt;ed) C</t>
  </si>
  <si>
    <t>Samsung Galaxy S10e SM-G970F 128GB 6GB Mobile Prism White Unlocked VERY GOOD{</t>
  </si>
  <si>
    <t>Apple iPhone 5S 16GB Silver UNLOCKED 4G LTE Smartphone Very Good</t>
  </si>
  <si>
    <t>Samsung Galaxy A50 A505FN/DS DUAL SIM 64/128/256GB Unlocked Good Condition</t>
  </si>
  <si>
    <t>SAMSUNG GALAXY S8 G950 G950F 64GB Smartphone -Very Good Condition</t>
  </si>
  <si>
    <t>Samsung Galaxy S10 5G SM-G977B 256/512GB Unlocked Grade A+ Excellent Condition</t>
  </si>
  <si>
    <t>Apple iPhone 14 6.1" 5G iOS Smartphone 128GB Unlocked SIM-Free - {Midnight} C</t>
  </si>
  <si>
    <t>Apple iPhone 7 32GB | Silver | Unlocked | Refurbished (Excellent)</t>
  </si>
  <si>
    <t>Refurbished Apple iPhone 11 Pro Max Gold 6.5" 64GB 4G Unlocked &amp;  A3/MWHG2B/A/MV</t>
  </si>
  <si>
    <t>Samsung Galaxy Z Flip | 256GB | Black | Unlocked | Good Cond</t>
  </si>
  <si>
    <t>Apple iPhone 11 Pro A2215 64GB 4GB Smartphone Mobile Space Grey Unlocked GOOD{</t>
  </si>
  <si>
    <t>Huawei Y6 2018 16GB Unlocked Black Blue Android Smartphone Mobile | Very Good</t>
  </si>
  <si>
    <t>Apple iPhone 14 6.1'' 5G Smartphone 128GB Unlocked SIM-Free - {Product Red} C</t>
  </si>
  <si>
    <t>Samsung Galaxy Z Fold 3 5G 256gb Android Smartphone Unlocked Phantom Green</t>
  </si>
  <si>
    <t>Samsung Galaxy S21 5G | Unlocked | All Colours | 256 GB | Good Condition</t>
  </si>
  <si>
    <t>Samsung Galaxy S10 SM-G973F/DS - 128GB - Prism White (Unlocked) (Dual SIM) Smar</t>
  </si>
  <si>
    <t>Apple iPhone 13 Pro 6.1" Smartphone 128GB SIM-Free Unlocked - Alpine Green C</t>
  </si>
  <si>
    <t>OnePlus 6T - 128GB 256GB - All Colours - Unlocked - Smartphone - Good Condition</t>
  </si>
  <si>
    <t>OnePlus 7T Pro 6.67" Smartphone Android SIM-Free Unlocked 256GB Storage C Grade</t>
  </si>
  <si>
    <t>Apple iPhone 14 Pro A2890 128GB 6GB 48MP Smartphone Mobile Unlocked VERY GOOD=</t>
  </si>
  <si>
    <t>Apple iPhone 14 Pro Max 6.7'' 5G Smartphone 128GB Unlocked - *Space Black* B</t>
  </si>
  <si>
    <t>Huawei Honor 10 Lite 64GB Unlocked All Colours Good Condition</t>
  </si>
  <si>
    <t>Apple MQ1F3ZD/A iPhone 14 Pro 5G 6.1" Smartphone 256GB Unlocked Deep Purple B+</t>
  </si>
  <si>
    <t>Apple iPhone 7 128GB | Red | Unlocked | Refurbished (Good)</t>
  </si>
  <si>
    <t>Refurbished Apple iPhone 11 Black 6.1" 256GB 4G Unlocked &amp; SIM Fr A3/MWM72B/A/MV</t>
  </si>
  <si>
    <t>Samsung Galaxy S21 Plus, 5G, 128GB, Phantom Violet, Unlocked - Fair Condition</t>
  </si>
  <si>
    <t>Samsung Galaxy S20+ Plus 5G 128GB Dual Sim Unlocked All Colours *Very GOOD*</t>
  </si>
  <si>
    <t>Apple iPhone 12 A2403 64GB 4GB 12MP Smartphone Mobile Green Unlocked GOOD{</t>
  </si>
  <si>
    <t>Apple iPhone 11 White (Unlocked), 64GB Smartphone Excellent Condition</t>
  </si>
  <si>
    <t>Samsung Galaxy S21 Ultra 5G DualSim 128GB Unlocked Phantom Silver GOOD CONDITION</t>
  </si>
  <si>
    <t>Samsung Galaxy S10 128GB Unlocked Android Smartphone Dual Sim SM-G973F/DS</t>
  </si>
  <si>
    <t>Apple iPhone XS Max 64GB 256GB 512GB  Unlocked All Colours - Very Good Condition</t>
  </si>
  <si>
    <t>Google Pixel 6 GB7N6 128GB 50MP Smartphone Sorta Seafoam Unlocked VERY GOOD{</t>
  </si>
  <si>
    <t>2022 Apple iPhone SE iOS 4.7" 5G SIM Free 256GB Starlight</t>
  </si>
  <si>
    <t>GOOGLE PIXEL 4XL 64GB 128GB BLACK | WHITE UNLOCKED ANDROID - EXCELLENT CONDITION</t>
  </si>
  <si>
    <t>Samsung Galaxy S20 5G SM-G981B 128GB 8GB 64MP Mobile Cloud Blue Unlocked GOOD{</t>
  </si>
  <si>
    <t>Huawei P30 Lite - 128GB - Midnight Black - EE - Good Condition</t>
  </si>
  <si>
    <t>Apple iPhone XR-UNLOCKED-64&lt;wbr/&gt;/128/256GB-IOS&lt;wbr/&gt;-ALL COLOURS-Very Good Condition</t>
  </si>
  <si>
    <t>Apple iPhone 14 6.1'' 5G Smartphone 128GB Unlocked SIM-Free - *Product Red* B</t>
  </si>
  <si>
    <t>Apple MPVN3ZD/A iPhone 14 5G 6.1'' Smartphone 128GB Unlocked SIM-Free - Blue B</t>
  </si>
  <si>
    <t>Apple iPhone 7 Plus 128GB | Red | Unlocked | Refurbished (Good)</t>
  </si>
  <si>
    <t>Nokia Lumia 735 8GB 1GB RAM Unlocked Smartphone - Green Very good</t>
  </si>
  <si>
    <t>Xiaomi Poco X3 Pro - Smartphone 256GB, 8GB RAM, Dual Sim, Phantom Black</t>
  </si>
  <si>
    <t>Google Pixel 6 Pro GLUOG 128GB 50MP Smartphone Stormy Black Unlocked VERY GOOD#</t>
  </si>
  <si>
    <t>Refurbished Google Pixel 6 Pro Cloudy White 6.7" 128GB 5G Unloc A3/GA03165-GB/&lt;wbr/&gt;MV</t>
  </si>
  <si>
    <t>Samsung Galaxy J3 2016 8GB Black | Refurbished (Excellent)</t>
  </si>
  <si>
    <t>SAMSUNG Z FLIP 3 5G - 128GB - VARIOUS COLOURS - EXCELLENT</t>
  </si>
  <si>
    <t>Samsung Galaxy Z Flip3 5G 256GB Unlocked - Green</t>
  </si>
  <si>
    <t>Huawei P30 Pro 4G 128GB 8GB RAM Android Unlocked All Colours **GOOD CONDITION**</t>
  </si>
  <si>
    <t>Apple iPhone 14 Plus 5G iOS Smartphone 128GB Unlocked SIM-Free - {Purple} C</t>
  </si>
  <si>
    <t>Apple iPhone 14 Pro 5G Smartphone 256GB Unlocked SIM-Free - (Space Black) B+</t>
  </si>
  <si>
    <t>Samsung A70 128gb 4G LTE Android Smartphone Unlocked Blue</t>
  </si>
  <si>
    <t>Apple iPhone 14 - 128GB Purple - Unlocked SIM FREE - 100% BH - Apple Warranty!</t>
  </si>
  <si>
    <t>Huawei P Smart 2020 128gb 4G LTE Android Smartphone Unlocked Blue</t>
  </si>
  <si>
    <t>Apple iPhone 7 32GB | Silver | Unlocked | Refurbished (Good)</t>
  </si>
  <si>
    <t>Samsung Galaxy S20 SM-G980F 128GB 8GB 64MP Smartphone Mobile Unlocked GOOD=</t>
  </si>
  <si>
    <t>Samsung Galaxy S21 5G 128GB/256GB Unlocked All Colour UK Model- Very Good</t>
  </si>
  <si>
    <t>Apple iPhone 13 5G 6.1" Smart Phone 128GB Unlocked Sim-Free - [Midnight] C+</t>
  </si>
  <si>
    <t>Samsung S20 - 128GB - Cosmic Grey - 12 Month Warranty - Pristine Refurbished</t>
  </si>
  <si>
    <t>Apple iPhone 7, 32GB, Black, Unlocked - Fair Condition</t>
  </si>
  <si>
    <t>Apple iPhone 7 Plus - 32GB 128GB 256GB - Unlocked Smartphone - Good Condition</t>
  </si>
  <si>
    <t>Apple iPhone 12 Pro Max 128GB/256GB/51&lt;wbr/&gt;2-ALL COLOURS-UNLOCK&lt;wbr/&gt;ED-EXCELLENT CONDITION</t>
  </si>
  <si>
    <t>Google Pixel 2 - 64GB - Black White Blue Android Smartphone Unlocked Mint UK</t>
  </si>
  <si>
    <t>Apple iPhone 11 64GB Unlocked Green Smartphone - 12M Warranty - Good Condition</t>
  </si>
  <si>
    <t>Samsung Galaxy S22+ Plus 5G S906B/DS 128GB Dual SIM Unlocked Very Good Condition</t>
  </si>
  <si>
    <t>Samsung Galaxy S20 Dual Sim-UNLOCKED-1&lt;wbr/&gt;28/256GB-ANDRO&lt;wbr/&gt;ID-ALL COLOURS-Excell&lt;wbr/&gt;ent</t>
  </si>
  <si>
    <t>Samsung J3 2017 16GB Gold Unlocked</t>
  </si>
  <si>
    <t>Samsung Galaxy S20 FE 4G SM-G780F 128GB 6GB 12MP Smartphone Unlocked EXCELLENT=</t>
  </si>
  <si>
    <t>Apple iPhone 11 All Sizes All Colours 12M Warranty  Unlocked Very Good Condition</t>
  </si>
  <si>
    <t>Apple iPhone 5S ME432B/A 4G Smartphone 16GB Unlocked Space Grey (No Accs) D</t>
  </si>
  <si>
    <t>Samsung S21 Ultra 5G Phantom Black 128GB Excellent</t>
  </si>
  <si>
    <t>Apple iPhone 11 64GB Unlocked Green - 12M UK Warranty - Very Good &amp; 15% OFF</t>
  </si>
  <si>
    <t>Samsung Galaxy S21+ Plus 5G Dual SIM 128GB 256GB Unlocked Smartphone | Very Good</t>
  </si>
  <si>
    <t>Huawei P30 - 128GB - All Colours - Unlocked - Good Condition</t>
  </si>
  <si>
    <t>Oppo Reno2 Z 128GB 256GB Sky White Luminous Black Mobile Unlocked Excellent</t>
  </si>
  <si>
    <t>Apple iPhone 12 Pro 128GB 256GB 512GB Unlocked Blue- Good - Sim Option</t>
  </si>
  <si>
    <t>Apple iPhone SE 2020 2nd Gen - All GB &amp; Colours - 12 Months Warranty - Very Good</t>
  </si>
  <si>
    <t>Samsung S21+ All Sizes All Colours 12M Warranty Unlocked - Very Good Condition</t>
  </si>
  <si>
    <t>Samsung Galaxy Z Fold3 5G | Unlocked | All Colours | Good Condition</t>
  </si>
  <si>
    <t>Excellent Condition Samsung Galaxy S5 SM-G900F -16GB Black (Unlocked) Smartphone</t>
  </si>
  <si>
    <t>Apple iPhone XS iOS 5.8" OLED Screen 4G LTE SIM Free 64GB Silver B Grade</t>
  </si>
  <si>
    <t>Apple iPhone XS 256GB Sim Free Unlocked iOS Smartphone, Gold - Excellent A+</t>
  </si>
  <si>
    <t>Apple iPhone 12 Pro 256GB 128GB 512GB Unlocked Graphite Gold Blue Silver-Good</t>
  </si>
  <si>
    <t>Samsung Galaxy Z Flip4 5G Smartphone 128GB Unlocked SIM-Free - {Graphite} C</t>
  </si>
  <si>
    <t>Apple iPhone 12 Pro UNLOCKED - 128/256/512GB - All Colours - Excellent Condition</t>
  </si>
  <si>
    <t>Apple MHDC3B/A iPhone 11 4G 6.1'' Smartphone 64GB Sim-Free Unlocked *White* B</t>
  </si>
  <si>
    <t>Samsung Galaxy A8 2018 32GB Dual SIM,Unlocked Black,Gray,Gol&lt;wbr/&gt;d 1 Yr Warranty-Good</t>
  </si>
  <si>
    <t>OnePlus 7 Pro 4G GM1913 256GB 8GB 48MP Mobile Nebula Blue Unlocked VERY GOOD{</t>
  </si>
  <si>
    <t>Samsung Galaxy S10e 128GB All Colours Unlocked UK *BRAND NEW* Just BOX OPEN</t>
  </si>
  <si>
    <t>MOTOROLA EDGE 20 XT2143-1 128GB 8GB WHITE DUAL SIM UNLOCKED CERTIFIED REFURB</t>
  </si>
  <si>
    <t>SAMSUNG GALAXY S21 5G 128GB/256GB Dual Sim Android All Colours *GOOD CONDITION**</t>
  </si>
  <si>
    <t>Huawei P20 Pro (Dual Sim) Grade A</t>
  </si>
  <si>
    <t>Refurbished Apple iPhone 12 Black 6.1" 64GB 5G Unlocked &amp; SIM Fre A3/MGJ53B/A/MV</t>
  </si>
  <si>
    <t>Huawei P Smart 2019 4G LTE Android Smartphone Unlocked Blue</t>
  </si>
  <si>
    <t>SAMSUNG GALAXY J5 2015 J500FN - 8GB - VARIOUS COLOURS - UNLOCKED - EXCELLENT</t>
  </si>
  <si>
    <t>Samsung Galaxy S21+ Plus 5G SM-G996B 128GB 8GB 64MP Silver Unlocked VERY GOOD{</t>
  </si>
  <si>
    <t>Samsung Galaxy Z Flip4 5G Smartphone 128GB Dual-SIM Unlocked - *Blue* B</t>
  </si>
  <si>
    <t>Samsung S20 FE 4G 128gb Android Smartphone Unlocked Navy</t>
  </si>
  <si>
    <t>Apple iPhone 14 128gb - Excellent - Unlocked, 100% Batt Health</t>
  </si>
  <si>
    <t>LG Nexus 5X 16GB 32GB Carbon Quartz Ice Unlocked Smartphone Android Excellent</t>
  </si>
  <si>
    <t>Apple iPhone 12 64GB Unlocked White - Extra 15% CODE OFF - VERY GOOD A</t>
  </si>
  <si>
    <t>Apple iPhone 12 Mini, 64GB, Blue, Unlocked - Good Condition</t>
  </si>
  <si>
    <t>Google Pixel 4 64GB 128GB Unlocked White,Black,Or&lt;wbr/&gt;ange Very Good Condition</t>
  </si>
  <si>
    <t>Samsung Galaxy A52s 5G SM-A528B/DS "DUAL SIM" 128GB Unlocked Good Condition</t>
  </si>
  <si>
    <t>Oppo Find X2 - 128GB 8GB RAM - 48MP Camera - Black - Unlocked - Very Good</t>
  </si>
  <si>
    <t>Samsung Galaxy Z Flip4 5G Smartphone 128GB Unlocked SIM-Free - [Graphite] C+</t>
  </si>
  <si>
    <t>Apple iPhone 11 - 64GB - Black (Unlocked) A2221 (CDMA + GSM)</t>
  </si>
  <si>
    <t>Samsung Galaxy A22 5G 64GB | Black | Unlocked (Dual Sim) | Refurbished (Excel...</t>
  </si>
  <si>
    <t>Apple iPhone 12 Pro 128GB (A2407) Unlocked iOS Smartphone,Gra&lt;wbr/&gt;phite - Very Good</t>
  </si>
  <si>
    <t>Apple iPhone 14 Pro Max 5G 6.7'' Smartphone 1TB SIM-Free Unlocked - (Gold) B+</t>
  </si>
  <si>
    <t>Apple iPhone 11 ProMax 64GB 256GB 512GB Unlocked All Colours Excellent Condition</t>
  </si>
  <si>
    <t>Oneplus 7T HD1903 128GB 8GB Smartphone Mobile Frosted Silver Unlocked GOOD{</t>
  </si>
  <si>
    <t>Samsung Galaxy S20 Plus 5G 128GB All Colours Unlocked Good</t>
  </si>
  <si>
    <t>Ulefone</t>
  </si>
  <si>
    <t>Ulefone Note 7P 4G Android Smartphone 6.1" 3GB RAM 32GB Storage, Gold, VERY GOOD</t>
  </si>
  <si>
    <t>Samsung Galaxy S9 SM-G960F 64GB 4GB 12MP Smartphone Mobile Unlocked VERY GOOD=</t>
  </si>
  <si>
    <t>Google Pixel 4a 5G 128GB | Just Black | Unlocked | Refurbished (Good)</t>
  </si>
  <si>
    <t>Samsung A20e A202F 4G LTE Android Smartphone Unlocked Black</t>
  </si>
  <si>
    <t>Samsung Galaxy S20 SM-G980F 128GB 64MP Smartphone Grey/Blue Unlocked VERY GOOD,.</t>
  </si>
  <si>
    <t>TCL 306 6.5'' 4G Android Smartphone 32GB Unlocked - Blue (Cracked Sceen) B</t>
  </si>
  <si>
    <t>Apple iPhone 6 - 32GB - Space Grey (Unlocked) Very Good Condition</t>
  </si>
  <si>
    <t>Apple iPhone 14 Pro Max 6.7'' 5G Smartphone 128GB Unlocked - (Space Black) B+</t>
  </si>
  <si>
    <t>Samsung Galaxy S21 5G SM-G991B 128GB 8GB 64MP Smartphone Mobile Unlocked GOOD=</t>
  </si>
  <si>
    <t>Samsung Galaxy S20 4G/5G 128GB All Colours Unlocked Android Phone UK Model -GOOD</t>
  </si>
  <si>
    <t>Samsung Galaxy S10 SM-G973F 128GB 8GB Smartphone Mobile Unlocked VERY GOOD=</t>
  </si>
  <si>
    <t>SAMSUNG S20 FE 4G/5G 128/256GB VARIOUS COLOURS DUAL SIM UNLOCKED EXCELLENT</t>
  </si>
  <si>
    <t>Samsung Galaxy Z Flip4 5G Smartphone 128GB Dual-Sim Unlocked - [Bora Purple] C+</t>
  </si>
  <si>
    <t>Apple iPhone 8 - 64GB/ 256GB - All Colours - Unlocked - Excellent Condition</t>
  </si>
  <si>
    <t>Apple iPhone 11 Pro 64GB 256GB 512GB  With Accessories Good</t>
  </si>
  <si>
    <t>Google Pixel 5 5G 128GB Unlocked Smartphone - Just Black - Very Good &amp; 15% OFF</t>
  </si>
  <si>
    <t>Apple iPhone XS Max - 64GB 256GB 512GB - Very Good Condition - 12months Warranty</t>
  </si>
  <si>
    <t>Samsung Galaxy A51 128GB DUOS 4GB 48MP 6.5" Unlocked ***VERY GOOD CONDITION***</t>
  </si>
  <si>
    <t>Apple iPhone 11 Pro 64GB Unlocked Smartphone Gold - 12M UK Warranty - Excellent</t>
  </si>
  <si>
    <t>Samsung Galaxy A3 2015 16GB SM-A300FU Unlocked Android Phone Excellent Device</t>
  </si>
  <si>
    <t>Samsung Galaxy Z Flip4 6.7” 5G Smartphone 128GB Unlocked - {Graphite} C</t>
  </si>
  <si>
    <t>Apple iPhone 7 32GB -128GB Black Silver iOS Unlocked - Very Good Condition</t>
  </si>
  <si>
    <t>Samsung Galaxy A13 64GB | White | Unlocked (Dual Sim) | Refurbished (Good)</t>
  </si>
  <si>
    <t>Samsung Galaxy S9 Plus | Unlocked | All Colours | Very Good Condition</t>
  </si>
  <si>
    <t>Samsung Galaxy S10 Lite SM-G770F/DS 128GB Unlocked Very Good Condition</t>
  </si>
  <si>
    <t>Apple iPhone 7 PLUS - 32/128/256GB -All Colours- UNLOCKED - GOOD</t>
  </si>
  <si>
    <t>Samsung Galaxy A41 64GB Unlocked Smartphone, All Colors- VERY GOOD A</t>
  </si>
  <si>
    <t>Samsung Galaxy Z Flip3 5G 128GB 256GB Black Green Lilac White Unlocked Very Good</t>
  </si>
  <si>
    <t>Google Pixel 7 Pro GP4BC 128GB 12GB 50MP Mobile Obsidian Unlocked EXCELLENT{</t>
  </si>
  <si>
    <t>Samsung Galaxy S20 FE 5G Dual Sim-UNLOCKED-1&lt;wbr/&gt;28/256GB-ALL COLOURS-Very Good</t>
  </si>
  <si>
    <t>Google Pixel 3 XL G013C 64GB 4GB 12MP Camera Smartphone Mobile Unlocked GOOD=</t>
  </si>
  <si>
    <t>Apple iPhone 13 Pro 128GB 256GB 512GB Graphite Gold Silver Unlocked Very Good</t>
  </si>
  <si>
    <t>Samsung Galaxy Z Flip3 5G 128GB 256GB Black Lavender White Unlocked Excellent</t>
  </si>
  <si>
    <t>Samsung Galaxy Note8 - 128GB - Midnight Black - Unlocked - Very Good Condition</t>
  </si>
  <si>
    <t>Xiaomi Redmi Note 9 64GB Midnight Grey - Unlocked - Good Condition</t>
  </si>
  <si>
    <t>Apple iPhone 11 Pro Max, 256GB , Unlocked, Space Grey - Good Condition</t>
  </si>
  <si>
    <t>Apple iPhone 11 Pro 64GB 256GB 512GB Unlocked Smartphone UK - Good Condition</t>
  </si>
  <si>
    <t>Apple iPhone 11 Pro Max 64GB 256GB 512GB Unlocked - Extra 15% CODE OFF - GOOD B+</t>
  </si>
  <si>
    <t>NOKIA 6230i CATH KIDSTON PINK CAMERA PHONE 7 MONTH WARRANTY – EXPERT SELLER</t>
  </si>
  <si>
    <t>Tcl 306 Dual-Sim Unlocked 32GB Smartphone &amp; Earbuds Bundle - *Space Grey* B</t>
  </si>
  <si>
    <t>OPPO A54s  4GBRAM 128GB storage Dual Nano SIM 6.52" 4G Black factory Unlocked./</t>
  </si>
  <si>
    <t>Samsung Galaxy S21+ Plus 5G SM-G996B 128GB 8GB Phantom Black Unlocked VERY GOOD{</t>
  </si>
  <si>
    <t>Huawei P30 - 128GB - All Colours - Unlocked - Excellent Condition</t>
  </si>
  <si>
    <t>Apple iPhone 13 Pro 5G 6.1" Smartphone 128GB 6GB RAM SIM-Free - (Graphite) C</t>
  </si>
  <si>
    <t>Motorola Moto G4 16GB Black (Unlocked) Smartphone Very Good Condition</t>
  </si>
  <si>
    <t>OnePlus Six 6 Dual-SIM 64GB 128GB 256GB - Black White Red Unlocked Very Good</t>
  </si>
  <si>
    <t>IMO Q5 5.5" SIM-Free Smartphone 4G 16GB Unlocked - Midnight Blue B</t>
  </si>
  <si>
    <t>Samsung S22 All Colours  All Sizes  12M Warranty - Unlocked Very Good Condition</t>
  </si>
  <si>
    <t>Apple iPhone 6s Plus 32GB | Space Grey | Unlocked | Refurbished (Very Good)</t>
  </si>
  <si>
    <t>Apple iPhone 14 Plus 128GB 256GB 512GB Black Purple Blue Red Unlocked Very Good</t>
  </si>
  <si>
    <t>Samsung Galaxy A6 2018 32GB | Black | Unlocked | Refurbished (Good)</t>
  </si>
  <si>
    <t>Samsung Galaxy S20 - 128GB - All Colours - Unlocked - Excellent</t>
  </si>
  <si>
    <t>Motorola Moto XT1622 G4 5.5" Smartphone 2GB 16GB Unlocked - Black (No Accs) C</t>
  </si>
  <si>
    <t>Apple MPX93ZD/A iPhone 14 6.1'' 5G Smartphone 512GB Unlocked SIM-Free Purple B</t>
  </si>
  <si>
    <t>Apple iPhone 12 Pro Max UNLOCKED 128/256/512GB- All Colours- Very Good Condition</t>
  </si>
  <si>
    <t>Samsung Galaxy Z Flip4 5G Smartphone 128GB Dual-SIM Unlocked - {Blue} C</t>
  </si>
  <si>
    <t>Apple iPhone SE - 16GB 32GB - Space Grey | Refurbished | 1 year warranty</t>
  </si>
  <si>
    <t>Samsung Galaxy S20+ 5G SM-G986B 128GB/12GB Cosmic Grey Unlocked VERY GOOD..</t>
  </si>
  <si>
    <t>Apple iPhone 14 5G 6.1'' SIM-Free Smartphone 128GB Unlocked - Starlight C</t>
  </si>
  <si>
    <t>Apple iPhone 7 PLUS-UNLOCKED-&lt;wbr/&gt;32/128/256GB-I&lt;wbr/&gt;OS-ALL COLOURS-Very Good Condition</t>
  </si>
  <si>
    <t>Samsung Galaxy S20+ 5G - 128GB Cosmic Grey - Unlocked Dual SIM - Good Condition!</t>
  </si>
  <si>
    <t>Apple iPhone 11 White (Unlocked) 64GB Smartphone Very Good Condition</t>
  </si>
  <si>
    <t>Apple iPhone SE (2020) 256GB Unlocked Smartphone, Red - Good &amp; 15% OFF</t>
  </si>
  <si>
    <t>Apple iPhone 14 Plus 5G 6.7'' Smartphone 256GB Unlocked Dual-Sim - *Purple* B</t>
  </si>
  <si>
    <t>Samsung Galaxy S22 Ultra 6.8'' 5G Smartphone 128GB Unlocked - (Burgundy) B+</t>
  </si>
  <si>
    <t>Refurbished Apple iPhone 11 Black 6.1" 128GB 4G Unlocked &amp; SIM Fr A3/MWM02B/A/MV</t>
  </si>
  <si>
    <t>Google Pixel 3a XL - 64GB - White Black Purple - Unlocked - Good Condition</t>
  </si>
  <si>
    <t>Apple iPhone 7 Plus 32GB Sim Free Unlocked</t>
  </si>
  <si>
    <t>SAMSUNG GALAXY J5 2017 J530F 16GB GOLD DUAL SIM UNLOCKED EXCELLENT REFURBISHED</t>
  </si>
  <si>
    <t>Refurbished Apple iPhone SE 2020 Black 4.7" 64GB 4G Unlocked &amp; SI A2/MX9R2B/A/MV</t>
  </si>
  <si>
    <t>Apple iPhone 12 Pro A2407 512GB 6GB Smartphone Mobile Graphite Unlocked GOOD{</t>
  </si>
  <si>
    <t>Apple iPhone 5S  16GB (Unlocked) GSM Smartphone - Space Grey Very Good</t>
  </si>
  <si>
    <t>Apple iPhone 8 64GB 256GB 4.70 4G All Colours Unlocked Very Good Condition</t>
  </si>
  <si>
    <t>Xiaomi 11T Pro 128GB 256GB 512GB Black Silver Blue Unlocked Android Very Good</t>
  </si>
  <si>
    <t>Apple iPhone 7 Plus 128GB | Jet Black | Unlocked | Refurbished (Good)</t>
  </si>
  <si>
    <t>Samsung Galaxy Z Fold3 5G | Unlocked | All Colours | Very Good Condition</t>
  </si>
  <si>
    <t>Pristine Apple iPhone 11 64GB Purple Unlocked - 24 Month Warranty - With Box</t>
  </si>
  <si>
    <t>Apple iPhone XS 256GB 64GB 512GB Unlocked Gold Silver Gray-VeryGood</t>
  </si>
  <si>
    <t>Apple iPhone 11 Pro 64GB, Midnight Green, (Unlocked) Smartphone Excellent</t>
  </si>
  <si>
    <t>Apple iPhone XR 64GB Unlocked Smartphone Red - Extra 15% CODE OFF - EXCELLENT A+</t>
  </si>
  <si>
    <t>Samsung Galaxy S20 FE 128GB/256GB SIM-Free Smartphone - Very Good</t>
  </si>
  <si>
    <t>Redmi</t>
  </si>
  <si>
    <t>Xiaomi Redmi Note 8T 64gb 4G Android Smartphone Unlocked Grey</t>
  </si>
  <si>
    <t>Google Pixel 6 5G 256GB,128GB Unlocked Kinda Coral,Black,So&lt;wbr/&gt;rta Seafoam-Good</t>
  </si>
  <si>
    <t>OnePlus 7T Pro HD1913 256GB Haze Blue Mclaren Edition Unlocked Very Good</t>
  </si>
  <si>
    <t>Samsung Galaxy Z Fold2 5G SM-F916B 256GB 12GB Smartphone Mobile Unlocked GOOD=</t>
  </si>
  <si>
    <t>Samsung Galaxy S20 5G - 128GB - All Colours - Excellent Condition</t>
  </si>
  <si>
    <t>Apple iPhone SE 32GB Factory 4G LTE Unlocked Smartphone All Colours Grade A</t>
  </si>
  <si>
    <t>OnePlus 7 | 256GB | Unlocked | Android | Grey | Good Condition</t>
  </si>
  <si>
    <t>Samsung Galaxy Note10 4G 256GB Dual Sim Unlocked All Colours  *GOOD CONDITION*</t>
  </si>
  <si>
    <t>Apple iPhone 5 MD297B/A 4" SIM-Free 16GB Smartphone Wi-Fi - Black (No Accs) C</t>
  </si>
  <si>
    <t>Refurbished Google Pixel 6 Pro Sorta Sunny 6.7" 128GB 5G Unlock A2/GA03166-GB/&lt;wbr/&gt;MV</t>
  </si>
  <si>
    <t>Samsung Galaxy A52 5G 128GB 256GB Black White Violet Blue Unlocked Excellent</t>
  </si>
  <si>
    <t>Apple iPhone 13 Mini 5G 5.4" SIM-Free Smartphone 128GB Unlocked - Pink B</t>
  </si>
  <si>
    <t>Apple iPhone XS 256GB Sim Free Unlocked iOS Smartphone Space Grey - Excellent A+</t>
  </si>
  <si>
    <t>Samsung A21s SM-A217F/DS DUAL SIM 32GB 64GB Unlocked Very Good Condition UK</t>
  </si>
  <si>
    <t>Samsung Galaxy Z Flip3 5G SM-F711B - 128GB - Phantom Black (Unlocked - GRADE B)</t>
  </si>
  <si>
    <t>Huawei P Smart (2019) - 64GB - Midnight Black - Unlocked - Good Condition</t>
  </si>
  <si>
    <t>Apple iPhone 5s 16GB Factory Unlocked 4G LTE Smartphone</t>
  </si>
  <si>
    <t>Apple iPhone X (iPhone 10) 64GB 256GB All Colours Unlocked Smartphone Excellent</t>
  </si>
  <si>
    <t>Apple iPhone 5c 4G 4" Smartphone 8GB Unlocked White (No Accs/Discolour&lt;wbr/&gt;ed) D</t>
  </si>
  <si>
    <t>XIAOMI MI 11 LITE 5G 128GB BLACK 8GB RAM UNLOCKED DUAL SIM EXCELLENT CONDITIONS</t>
  </si>
  <si>
    <t>GRADE B Samsung Galaxy S20 Ultra 5G SM-G988B/DS - 128GB - Cosmic Grey (Unlocked)</t>
  </si>
  <si>
    <t>Apple iPhone 12 A2403 64GB 4GB 12MP Camera Smartphone Mobile Unlocked GOOD=</t>
  </si>
  <si>
    <t>Apple iPhone 12 64GB 128GB 256GB All Colours Unlocked  Pristine</t>
  </si>
  <si>
    <t>Google Pixel 2 64GB Just Black Android Excellent (Unlocked) Smartphone</t>
  </si>
  <si>
    <t>GRADE C GOOD BOXED SAMSUNG GALAXY XCOVER PRO BLACK 64GB SM-G715FN/DS DUAL SIM</t>
  </si>
  <si>
    <t>SAMSUNG GALAXY Z FOLD2 5G 256GB 12GB 12MP 7.6" All Colours *Very GOOD CONDITION*</t>
  </si>
  <si>
    <t>Apple iPhone 11 Pro 5.8'' 4G iOS Smartphone 64GB Unlocked - [Midnight Green] C+</t>
  </si>
  <si>
    <t>Apple iPhone XS 64GB 256GB 512GB All Colours Unlocked Excellent</t>
  </si>
  <si>
    <t>Apple iPhone 12 Pro - All Sizes - All Colours - Unlocked - Grade A Condition</t>
  </si>
  <si>
    <t>Samsung Galaxy Z Flip3 5G SM-F711B - 128GB - Green (Unlocked - GRADE A)</t>
  </si>
  <si>
    <t>Huawei P Smart FIG-LX1 (2017) 32GB 64GB Black Blue Gold Rose Unlocked Excellent</t>
  </si>
  <si>
    <t>Samsung Galaxy A9 SM-A920F 2018 128GB 4G Unlocked Grade A+ Excellent Condition</t>
  </si>
  <si>
    <t>Apple iPhone 11 - 64GB - Black, Red (Unlocked)</t>
  </si>
  <si>
    <t>Blackberry Key 2 LE 64gb Android Smartphone Unlocked Grey</t>
  </si>
  <si>
    <t>Apple iPhone 8 Plus Smartphone, 64GB, Network Unlocked, Silver, A1897</t>
  </si>
  <si>
    <t>OnePlus 6 Dual SIM 128GB - Mirror Black (Unlocked) Good Condition</t>
  </si>
  <si>
    <t>Apple iPhone 6s 32GB 4.7 inch (Unlocked) Smartphone - Space Grey</t>
  </si>
  <si>
    <t>Huawei P20 EML-L09 64GB 128GB Black Blue Gold Unlocked Smartphone Very Good</t>
  </si>
  <si>
    <t>Apple MN8X2B/A iPhone 7 4G Smart Phone 32GB Unlocked Sim-Free 1YR [Black] D</t>
  </si>
  <si>
    <t>Apple iPhone 12 Mini 64GB Unlocked iOS Smartphone, White - Very Good - A</t>
  </si>
  <si>
    <t>Google Pixel 4a G025N 128GB 6GB Smartphone Mobile Just Black Unlocked VERY GOOD{</t>
  </si>
  <si>
    <t>Samsung Galaxy Note 10 256GB Unlocked Smartphone, Aura Black - VERY GOOD A</t>
  </si>
  <si>
    <t>Samsung Galaxy S20 SM-G980F 128GB 8GB Smartphone Cosmic Grey Unlocked VERY GOOD{</t>
  </si>
  <si>
    <t>Apple iPhone 14 Pro 5G 6.1'' Smartphone 256GB Unlocked SIM-Free - (Gold) B+</t>
  </si>
  <si>
    <t>Huawei P30 | 128GB | Unlocked | Android | Aurora | Good Condition</t>
  </si>
  <si>
    <t>Apple iPhone 8 - 64GB Unlocked Smartphone Very Good + 12 Months Warranty</t>
  </si>
  <si>
    <t>Apple iPhone 7 Plus A1784 128GB 3GB 12MP Smartphone Mobile Unlocked GOOD=</t>
  </si>
  <si>
    <t>Samsung Galaxy A12 64GB Unlocked Smartphones, Black -February Sale- EXCELLENT A+</t>
  </si>
  <si>
    <t>Samsung Galaxy S7 SM-G930F 32GB Unlocked Various Colour Grade Very Good Conditio</t>
  </si>
  <si>
    <t>Apple iPhone 13 Red 128GB 256GB 512GB EXCELLENT Condition Warranty 90-100% BH</t>
  </si>
  <si>
    <t>TCL 10 Pro 4G Smartphone 6GB RAM 128GB Unlocked SIM-Free Grey (No Accessories) C</t>
  </si>
  <si>
    <t>Samsung Galaxy S21 5G SM-G991B 128GB 8GB Mobile Phantom Violet Unlocked GOOD{</t>
  </si>
  <si>
    <t>Samsung Galaxy A52s 5G SM-A528B 128GB 6GB 64MP Smartphone Mobile Unlocked GOOD=</t>
  </si>
  <si>
    <t>Huawei P Smart 2019 64GB Aurora Blue | Unlocked | Refurbished (Good)</t>
  </si>
  <si>
    <t>OnePlus 8 5G IN2013 256GB Smartphone Interstellar Glow Unlocked VERY GOOD#</t>
  </si>
  <si>
    <t>SAMSUNG GALAXY A40 A41 64GB 4GB Android Unlocked Smartphone *GOOD CONDITION*</t>
  </si>
  <si>
    <t>Samsung Galaxy S20 5G SM-G981B 128GB 12GB Mobile Cosmic Grey Unlocked VERY GOOD{</t>
  </si>
  <si>
    <t>Samsung Galaxy Z Flip 3 5G 6.7" Smartphone 8GB RAM 128GB Sim-Free - {Black} C</t>
  </si>
  <si>
    <t>Apple iPhone 6 16GB 32GB 64GB 128GB Unlocked Space Grey Silver Gold | Excellent</t>
  </si>
  <si>
    <t>Apple iPhone 13 Pro Max Unlocked Smartphone 5G A15 Bionic 128GB 6.7" FHD+ OLED</t>
  </si>
  <si>
    <t>Huawei P20 Lite SingleSIM  Smartphone 4/64GB Blue</t>
  </si>
  <si>
    <t>Apple MNQM2B/A iPhone 7 Plus 4G Smartphone 32GB SIM Free Unlocked {Black} C</t>
  </si>
  <si>
    <t>Samsung Galaxy S21 FE 5G Smartphone 128GB SIM-Free Unlocked - {Lavender} C</t>
  </si>
  <si>
    <t>Apple iPhone XS A2097 64GB 4GB 12MP Smartphone Mobile Gold Unlocked VERY GOOD{</t>
  </si>
  <si>
    <t>Apple MQ083ZD/A iPhone 14 Pro 5G 6.1" Smartphone 128GB Unlocked - Gold B+</t>
  </si>
  <si>
    <t>Samsung Galaxy S10 Enterprise Edition 4G 6.1" 128GB Unlocked Sim Free SmartPhone</t>
  </si>
  <si>
    <t>SAMSUNG GALAXY J5 2017 SM-J530F 16GB BLACK UNLOCKED VERY GOOD REFURBISHED</t>
  </si>
  <si>
    <t>Apple iPhone 11 Pro Max 64GB 256GB 512GB Unlocked Grey - Very Good -Sim Option</t>
  </si>
  <si>
    <t>Samsung Galaxy Z Flip3 5G | Unlocked | All Colours | Android | All Sizes</t>
  </si>
  <si>
    <t>Samsung Galaxy A52s 5G SM-A528B 128GB Mobile Awesome Black Unlocked VERY GOOD#</t>
  </si>
  <si>
    <t>Samsung Galaxy S9 (G960U) - 64GB - All Colors - (Verizon) - Very Good Condition</t>
  </si>
  <si>
    <t>Samsung Galaxy Core Prime 8GB Black | Unlocked | Refurbished (Good)</t>
  </si>
  <si>
    <t>Samsung Galaxy A03s A037U (MetroPCS Only) 32GB Black (Good)</t>
  </si>
  <si>
    <t>Wiko</t>
  </si>
  <si>
    <t>Wiko Rainbow 4G 8GB Mixed Colours Unlocked Good Condition</t>
  </si>
  <si>
    <t>Samsung Galaxy A5 2017 Boxed SM-A520F Grade A Unlocked Black  32GB 1 yr warranty</t>
  </si>
  <si>
    <t>Samsung Galaxy Note 20 5G 128GB N981U (AT&amp;T) Locked - Excellent</t>
  </si>
  <si>
    <t>Alcatel 6060S Idol 5S Unlocked Smartphone 5.2" HD Screen, 32 GB, 8MP™</t>
  </si>
  <si>
    <t>Samsung Galaxy S21 FE 5G - Choose Carrier or Unlocked - Very Good Condition</t>
  </si>
  <si>
    <t>Motorola One 5G Ace 2021 128GB XT2113-2 Factory Unlocked - Excellent</t>
  </si>
  <si>
    <t>Samsung Galaxy S21 5G - 128GB - Phantom Gray - Boost Mobile -Very Good Condition</t>
  </si>
  <si>
    <t>Apple iPhone SE 16GB Gold (Unlocked) Excellent Smartphone</t>
  </si>
  <si>
    <t>Apple iPhone SE (3rd Gen) A2595 (US Cellular Only) 128GB Starlight (Excellent)</t>
  </si>
  <si>
    <t>OPPO A53 4GB RAM 64GB storage Dual Nano SIM 6.5" 4G Black Factory Unlock</t>
  </si>
  <si>
    <t>Sony Xperia Z5 Dual SIM E6683 32GB Unlocked — Black</t>
  </si>
  <si>
    <t>Apple iPhone 7 Plus A1661 (Fully Unlocked) 32GB Rose Gold (Excellent)</t>
  </si>
  <si>
    <t>Samsung Galaxy S21 5G - 128GB - All Colors - Sprint - Very Good Condition</t>
  </si>
  <si>
    <t>Samsung Galaxy S22 128GB Smartphone in Phantom Black SM-S901BZKDEUB</t>
  </si>
  <si>
    <t>LG K31 32GB K300QM 4G LTE Factory Unlocked - Very Good</t>
  </si>
  <si>
    <t>Apple iPhone 8 Plus - 256GB - All Colors - Fully Unlocked - Excellent Condition</t>
  </si>
  <si>
    <t>Samsung Galaxy S21 5G 128GB 256GB Grey White Violet Pink Unlocked Excellent</t>
  </si>
  <si>
    <t>Apple iPhone 7 Plus 32GB/128GB/256&lt;wbr/&gt;GB 4G LTE iOS Smartphone (Factory Unlocked)</t>
  </si>
  <si>
    <t>Google PIXEL 3A 64GB violetto viola SBLOCCATO MOLTO BUONO - RICONDIZIONATO</t>
  </si>
  <si>
    <t>OPPO RENO4 Z 5G CPH2065 BLACK DUAL SIM 128GB ROM 8GB RAM  6.57" UNLOCKED</t>
  </si>
  <si>
    <t>Samsung Galaxy A51 - 128GB - Prism Crush Black - Verizon - Excellent Condition</t>
  </si>
  <si>
    <t>Motorola Moto G5 - 16GB - Blue (Unlocked) Excellent</t>
  </si>
  <si>
    <t>Apple iPhone 12 64GB 128GB 256GB (White) Unlocked iOS SmartPhone - Excellent</t>
  </si>
  <si>
    <t>Apple iPhone 12 Mini 64GB 5G Unlocked Red - 12M UK WARRANTY - EXCELLENT 15% OFF</t>
  </si>
  <si>
    <t>OnePlus 8 128/256GB DualSIM Onyx Black,Silver,I&lt;wbr/&gt;nterstellar Glow,Green-Ver&lt;wbr/&gt;yGood</t>
  </si>
  <si>
    <t>OnePlus 7T - 128GB - Frosted Silver / Glacier Blue (Sprint) -Very Good Condition</t>
  </si>
  <si>
    <t>Motorola One 5G Ace 128GB XT2113-2 (T-Mobile) Unlocked Volcanic Gray - Excellent</t>
  </si>
  <si>
    <t>Samsung Galaxy A9 2018 128GB Dual SIM Black,Blue 1 Yr Warranty-Good</t>
  </si>
  <si>
    <t>Samsung Galaxy S21 5G - Choose Carrier or Unlocked - Good Condition</t>
  </si>
  <si>
    <t>Microsoft Lumia 650 RM-1152 Black White 16GB -12 M Warranty- Grade A Condition</t>
  </si>
  <si>
    <t>Nokia G20 (64GB/4GB, 48MP, Unlocked) - Dark Blue</t>
  </si>
  <si>
    <t>Google Pixel 6 Pro 5G 128GB White [Refurbished] - Excellent</t>
  </si>
  <si>
    <t>Motorola Moto G7 Plus - 64GB - Deep Indigo - Unlocked - Very Good Condition</t>
  </si>
  <si>
    <t>Sony Xperia M5 16GB Mixed Colours Unlocked Good Condition</t>
  </si>
  <si>
    <t>Samsung Galaxy A71 128GB A715W 4G LTE GSM Unlocked - Excellent</t>
  </si>
  <si>
    <t>Samsung Galaxy S20+ Plus 5G -  Choose Carrier or Unlocked - Excellent</t>
  </si>
  <si>
    <t>OnePlus Nord N10 5G 128GB BE2026 Factory Unlocked - Very Good</t>
  </si>
  <si>
    <t>OPPO Find X5 Lite 5G 256GB Black VF [Open Box - New]</t>
  </si>
  <si>
    <t>Huawei P30 Lite MAR-LX1A Unlocked Android Smartphone 6.15" 48MP 256GB Grade B</t>
  </si>
  <si>
    <t>Apple iPhone 8 Plus - 64GB - All Colors - AT&amp;T - Excellent Condition</t>
  </si>
  <si>
    <t>Motorola Edge 5G 256GB XT2063-2 Factory Unlocked - Very Good</t>
  </si>
  <si>
    <t>Samsung Galaxy S9 Plus 64GB - Choose Carrier or Unlocked - Very Good Condition</t>
  </si>
  <si>
    <t>Pristine Condition Nokia 8210 Various Colour (Unlocked)Very Good+ Warranty</t>
  </si>
  <si>
    <t>Samsung Galaxy Note 8 - 64GB - Various Colors - Verizon - Good Condition</t>
  </si>
  <si>
    <t>Motorola RAZR 128GB  Black Verizon XT2000-1 Flip Phone- Folding Screen Excellent</t>
  </si>
  <si>
    <t>Apple iPhone SE (3rd Gen) 5G 128GB Starlight [Refurbished] - As New</t>
  </si>
  <si>
    <t>Samsung Galaxy S20 FE SM-G780G - 128GB - Cloud Red (Unlocked)</t>
  </si>
  <si>
    <t>Samsung Galaxy A42 5G SM-A426B 128GB Prism Dot Black Unlocked to all network</t>
  </si>
  <si>
    <t>Apple iPhone 11, 128GB, Black, Unlocked - Good Condition</t>
  </si>
  <si>
    <t>Samsung Galaxy S20 Plus 5G - 128GB - Cosmic Gray - Unlocked - Good</t>
  </si>
  <si>
    <t>OnePlus 9 - UK Model - Dual SIM - Astral Black - 128GB - 8GB RAM</t>
  </si>
  <si>
    <t>Samsung Galaxy S20 FE 5G - 128GB - All Colors - Unlocked - Very Good Condition</t>
  </si>
  <si>
    <t>TCL 30 SE 4GB RAM 64 GB storage Dual Nano SIM 4G  6.52" Gray Factory Unlock</t>
  </si>
  <si>
    <t>Motorola Edge (2022) XT2205-1 - 128GB -5 G. Gray (T-Mobile Unlocked) Very Good</t>
  </si>
  <si>
    <t>Samsung Galaxy S21 5G SM-G991U - 128GB - All Colors (Boost Mobile) - Good</t>
  </si>
  <si>
    <t>Samsung Galaxy S21 5G (128GB, 8GB) 6.2" Factory Unlocked (GSM + Verizon) G991U1</t>
  </si>
  <si>
    <t>Apple iPhone 12, 128GB, Black, Unlocked - Good Condition</t>
  </si>
  <si>
    <t>Samsung Galaxy S21 5G SM-G991B 256GB 8GB 64MP Smartphone Mobile Unlocked GOOD=</t>
  </si>
  <si>
    <t>Acer / Dell / Fujitsu / HP / Lenovo / Toshiba</t>
  </si>
  <si>
    <t>FAST CHEAP INTEL CORE i3/i5 WINDOWS 10 8GB RAM 240GB SSD/500GB HDD WI-FI LAPTOP</t>
  </si>
  <si>
    <t>Microsoft Surface Pro 4 i5-6300U 8GB RAM 256GB Win10Pro (GRADE A+)</t>
  </si>
  <si>
    <t>Dell</t>
  </si>
  <si>
    <t>Cheap Fast Dell Latitude Windows 11 Laptop i3 4th - 6th Gen 16GB 256GB Blue Pink</t>
  </si>
  <si>
    <t>Laptop Dell Latitude 7480 14in 6th 7th Gen i5 i7 8GB RAM 256GB SSD FHD, VG</t>
  </si>
  <si>
    <t>Lenovo</t>
  </si>
  <si>
    <t>WINDOWS 11 Lenovo ThinkPad X250 Core i5 4GB 8GB Ram 128GB 240GB SSD Laptop</t>
  </si>
  <si>
    <t>Microsoft Surface Pro 5 Core i5 2.60GHz 8GB Ram 256GB SSD Windows 11 Tablet</t>
  </si>
  <si>
    <t>MODEL WILL VARY DEPENDING ON STOCK</t>
  </si>
  <si>
    <t>Laptop Windows 10 iseries Refurbished Laptops 4GB 8GB RAM SSD HDD Build Your Own</t>
  </si>
  <si>
    <t>Geo</t>
  </si>
  <si>
    <t>GeoBook 120 12.5" Windows 10 Laptop Intel Celeron N3450 4GB RAM 64GB eMMC Black</t>
  </si>
  <si>
    <t>Mix Brands</t>
  </si>
  <si>
    <t>CHEAP FAST Top Brand Windows 10/11 Laptop i5 4th 8GB Ram 256GB SSD/ 1TB HDD WIFI</t>
  </si>
  <si>
    <t>Different</t>
  </si>
  <si>
    <t>CHEAP FAST Top Brand Windows 10/11 Laptop i3/i5 16GB Ram 256GB SSD/ 1TB HDD WIFI</t>
  </si>
  <si>
    <t>Acer</t>
  </si>
  <si>
    <t>FAST ACER CHROMEBOOK 14 LAPTOP CHROME OS CELERON N 32GB SSD SLIM 14" HD LAPTOP</t>
  </si>
  <si>
    <t>Dell XPS 13 9370 i7-8650 Quad 13.3" Touchscreen 512GB Nvme SSD 16GB RAM Win11</t>
  </si>
  <si>
    <t>Lenovo 2 in 1 Convertible 12.5" FHD Touchscreen Intel i7 8GB RAM 256GB SSD Win11</t>
  </si>
  <si>
    <t>Dell Latitude 5470 Core i5-6200U 8GB Ram 256GB SSD Windows 11 Laptop 14"</t>
  </si>
  <si>
    <t>ACER, FUJITSU, RM, STONE, LENOVO, HP</t>
  </si>
  <si>
    <t>Mixed Brand  15.6" Laptop Options  up to i5 7th Gen 16GB 512GB Win 10. Excellent</t>
  </si>
  <si>
    <t>Dell Latitude 7250 Core i5-5300U 16GB Ram 256GB SSD Windows 10 Laptop</t>
  </si>
  <si>
    <t>Dell Latitude 7280 Core i7-6600U 16GB Ram 512GB  Windows 11 Laptop</t>
  </si>
  <si>
    <t>Cheap Dell Latitude 15.6" Laptop Up to i7 8th Gen 16Gb 512GB SSD  Win 10 11</t>
  </si>
  <si>
    <t>FAST DELL LATITUDE 12 CORE i3 7TH GEN 128GB SSD WINDOW 11 LAPTOP USB C WEBCAM HD</t>
  </si>
  <si>
    <t>Lenovo ThinkPad X1 Yoga 3rd Gen i7-8650U 16GB 512GB FHD Touch Windows 11 Laptop</t>
  </si>
  <si>
    <t>HP</t>
  </si>
  <si>
    <t>HP EliteBook 725 G3 Windows 11 Laptop AMD PRO A8 R6 8GB RAM 128GB SSD WEBCAM</t>
  </si>
  <si>
    <t>HP 820 G3 LIGHTWEIGHT LAPTOP WINDOWS 11 CORE I5 256GB SSD 8GB RAM WEBCAM USB C</t>
  </si>
  <si>
    <t>Toshiba</t>
  </si>
  <si>
    <t>Toshiba R830 laptop i5 8GB 480Gb SSD Webcam DVD CD Windows 11 Pink Purple Blue</t>
  </si>
  <si>
    <t>Lenovo ThinkPad T480s Core i7-8650U 16GB 256GB SSD FHD Windows 11 Laptop</t>
  </si>
  <si>
    <t>Microsoft Surface Pro 3 Core i5 1.90GHz 8GB Ram 256GB SSD Windows 11 Tablet</t>
  </si>
  <si>
    <t>FAST ACER CHROMEBOOK 11 N7 TOUCHSCREEN CHROME OS LAPTOP 16GB 11.5" HD SCREEN</t>
  </si>
  <si>
    <t>Intel</t>
  </si>
  <si>
    <t>Lenovo i7 Laptop Clearance. 4th to 8th gen  - Options - Grade A .</t>
  </si>
  <si>
    <t>Microsoft Surface Pro 4 Core i5 2.40GHz 4GB Ram 128GB SSD Windows 11 Tablet</t>
  </si>
  <si>
    <t>HP EliteBook x360 Core i5-7200U 16GB Ram 512GB  Windows 11 Touchscreen Laptop.</t>
  </si>
  <si>
    <t>Laptop Dell Latitude 7280 12in 6th Gen i5 i7 8GB 16GB RAM 256GB SSD Warranty, VG</t>
  </si>
  <si>
    <t>Dell Latitude 7440 Core i5-4310U 8GB Ram 256GB SSD Windows 10 Laptop WARRANTY</t>
  </si>
  <si>
    <t>HP EliteBook x360 Core i5-8350U 16GB Ram 512GB  Windows 11 Touchscreen Laptop G3</t>
  </si>
  <si>
    <t>FAST Lenovo ThinkPad T460s Core i5-6300U 8GB/12GB Ram 256GB/512GB SSD FHD Laptop</t>
  </si>
  <si>
    <t>Lenovo Thinkpad  laptop 14.1" Cheap Core i5 up to 11th Gen 16GB 480GB SSD</t>
  </si>
  <si>
    <t>Laptop Windows 10 Dual Core Refurbished Laptops 320GB 500GB HDD 120GB 240GB SSD</t>
  </si>
  <si>
    <t>Lenovo Windows 11 laptop 14.1" Cheap Core i5 1st to 6th Gen up to 16GB 480GB SSD</t>
  </si>
  <si>
    <t>FAST DELL LATITUDE INTEL QUAD CORE i5/i7 16GB RAM SSD/HDD WINDOWS 11 LAPTOP</t>
  </si>
  <si>
    <t>HP EliteBook 840 G5 i5-8350U 8GB Ram 512GB SSD FHD Windows 11 Warranty Laptop</t>
  </si>
  <si>
    <t>Dell Windows 11 laptop 14.1" Cheap Core i5 2nd to 7th Gen up to 16GB 480GB SSD</t>
  </si>
  <si>
    <t>Dell Latitude 7280 7270 Core i5-6200U 8GB Ram 128GB  Windows 11 Laptop</t>
  </si>
  <si>
    <t>FAST LENOVO YOGA 11E 360° TOUCHSCREEN CHROMEBOOK 16GB CHROME OS 2 IN 1 WEBCAM</t>
  </si>
  <si>
    <t>Panasonic</t>
  </si>
  <si>
    <t>Panasonic Toughbook -Toughpad  CF-D1, i5  8GB RAM, 1TB, Win 11 Pro Engineers Tab</t>
  </si>
  <si>
    <t>Lenovo Yoga 260 Core i5-6200U 8GB Ram 128GB SSD Win 11 Laptop Touchscreen Tablet</t>
  </si>
  <si>
    <t>Lenovo ThinkPad T495, 14" FullHD Screen, Ryzen 7 Pro 3700U, 16GB RAM, 256GB SSD</t>
  </si>
  <si>
    <t>Cheap Dell Latitude 14.1" Laptop Up to i7 10th Gen 16Gb 512GB SSD  Win 10 11</t>
  </si>
  <si>
    <t>HP Elite X2 1012 G1 2 in 1 Laptop Core M5 8GB RAM 256GB SSD Touchscreen Intel HD</t>
  </si>
  <si>
    <t>Dell Precision 5530 Laptop 15.6 Full HD, i7-8850H, 32GB RAM, 1TB SSD, NVIDIA</t>
  </si>
  <si>
    <t>Dell Precision Workstation CAD Laptop. Options up to 32GB i9 9th Gen. Windows 11</t>
  </si>
  <si>
    <t>Samsung 11.6” Chromebook Laptop PC 2GB Ram 16GB SSD HDD Bluetooth Webcam HDMI</t>
  </si>
  <si>
    <t>LENOVO</t>
  </si>
  <si>
    <t>LENOVO IdeaPad 3i 14" Chromebook - Intel Celeron Grey - REFURB-A</t>
  </si>
  <si>
    <t>HP Envy x360 15-EU0501NA 15.6" Touch AMD Ryzen 7 512GB SSD 16GB RAM B&amp;O - Win 11</t>
  </si>
  <si>
    <t>Linx</t>
  </si>
  <si>
    <t>Linx 1010 Cheap Tablet/Laptop 10.1" Intel CPU, Webcam, Touchscreen, Win 10</t>
  </si>
  <si>
    <t>Microsoft Surface Laptop 13" I5 7th Gen 2.60GHZ 8GB 256GB Windows 11 pro B Grade</t>
  </si>
  <si>
    <t>Lenovo MIIX 320 -10ICR TABLET ONLY Intel Atom x5 Z8350 - 4GB RAM  64GB (B)</t>
  </si>
  <si>
    <t>Dell Latitude  12.5-13.3" Laptop Up to i7 6th Gen Multiple Options Win 10 11 Pro</t>
  </si>
  <si>
    <t>Laptop Dell Latitude 7480 14in 7th Gen i5 i7 8GB 16GB RAM 256GB SSD, G</t>
  </si>
  <si>
    <t>HP Elitebook 840 G3 Laptop . up to i7 6th gen and touchscreen. Options Grade A .</t>
  </si>
  <si>
    <t>HP Laptop ProBook x360 440 G1 Touchscreen i5 7200U 512GB SSD 16GB RAM Win11 Pro</t>
  </si>
  <si>
    <t>HP Probook Laptop, 13.3 - 14.1" Up to i7 6th gen or i5 10th Gen Win 10  / 11 Pro</t>
  </si>
  <si>
    <t>Laptop HP ZBook Studio G4 15.6in Xeon E3-1505M V6 32GB RAM 250GB 512GB SSD, VG</t>
  </si>
  <si>
    <t>Toshiba R830 laptop i5 8GB 480Gb SSD Webcam DVD CD Windows 10 Pink Purple Blue</t>
  </si>
  <si>
    <t>Laptop HP EliteBook 820 G3 12in 6th Gen i5 i7 8GB 16GB RAM 256GB SSD, VG</t>
  </si>
  <si>
    <t>Lenovo IdeaPad Flex 5i 13.3" 2 in 1 Chromebook i3 1115G4 4GB 128GB SSD</t>
  </si>
  <si>
    <t>DELL WINDOWS 11 LAPTOP CORE I7 256GB SSD 8GB RAM 14" HD SCREEN ULTRABOOK WEBCAM</t>
  </si>
  <si>
    <t>Dell Latitude E5470 i5-6200U 8GB 16GB Ram 240GB 480GB SSD Windows 11 Laptop</t>
  </si>
  <si>
    <t>Dell Latitude 7290 Laptop, 12.5" HD Screen, i7-8650U, 16GB RAM, 512GB SSD</t>
  </si>
  <si>
    <t>Lenovo Thinkpad L470 Laptop - 14" HD Laptop with i5 CPU + SSD &amp; Windows 11 Pro</t>
  </si>
  <si>
    <t>Cheap HP Chromebook 14" Laptop T4M32UT#ABA 4GB RAM 16GB SSD 12M Warranty</t>
  </si>
  <si>
    <t>🔥Lenovo ThinkPad X1 YOGA Core i5-7300U, 8GB, 256GB, HD 620 4G Windows 11 pro!🔥</t>
  </si>
  <si>
    <t>Laptop Dell Latitude E7270 12in 6th Gen i5 i7 8GB 16GB RAM 256GB SSD, VG</t>
  </si>
  <si>
    <t>SLEEK FAST LENOVO X250 CORE I5 5TH GEN 8GB RAM 256GB SSD WINDOWS 11 PRO 12.5"</t>
  </si>
  <si>
    <t>SUPER FAST Dell Windows 11 Laptop N4100 8GB RAM 128GB SSD WEBCAM WARRANTY SLIM</t>
  </si>
  <si>
    <t>Dell Latitude E7250 Laptop - 13" HD Screen with i5 CPU + SSD &amp; Windows 11 Pro*</t>
  </si>
  <si>
    <t>Cheap Fast Lenovo ThinkPad Windows 11 Laptop i5 4th - 6th Gen 8GB 1TB Blue Pink</t>
  </si>
  <si>
    <t>CHEAP FAST DELL E5540 Windows 11 14" Laptop CORE i5 8GB RAM 500GB HDD HD SCREEN</t>
  </si>
  <si>
    <t>HP Victus  16.1" Ryzen 5 5600H 16GB RAM 512GB SSD 144Hz RX5500 Gaming Laptop</t>
  </si>
  <si>
    <t>Venturer</t>
  </si>
  <si>
    <t>Venturer Europa 11 Notebook Intel 2Gb 64Gb eMMC 11.6" Full HD Black Windows 10 S</t>
  </si>
  <si>
    <t>Lenovo ThinkPad T490 Core i7-8565U 8GB Ram 256GB SSD FHD Webcam HDMI Laptop</t>
  </si>
  <si>
    <t>Dell Latitude 7280 Laptop, 12.5" Intel® Core™ i5, 8GB RAM, 256GB SSD, Windows 10</t>
  </si>
  <si>
    <t>Lenovo Thinkpad T470 Core i5-6300U 2.40GHz 8GB DDR4 256GB SSD HDMI Webcam Laptop</t>
  </si>
  <si>
    <t>Apple MacBook Pro 13'' Core i5 2.3GHZ Ram 16GB SSD 512GB  Various Spec</t>
  </si>
  <si>
    <t>SUPER FAST LINUX UBUNTU LAPTOP INTEL CORE I5 8GB RAM 1TB HDD SSD WEBCAM WARRANTY</t>
  </si>
  <si>
    <t>Lenovo ThinkPad T490 Core i5-8265U 8GB Ram 256GB SSD FHD Webcam HDMI Laptop</t>
  </si>
  <si>
    <t>DELL HP LENOVO CHEAP FAST WINDOWS 11 LAPTOP CORE I5 4GB/8GB RAM HDD SSD WEBCAM</t>
  </si>
  <si>
    <t>Acer Aspire Switch 10 (SW5-012) 10.1" 64GB Quad-Core 1.33GHz WIN 10PRO (GRADE B)</t>
  </si>
  <si>
    <t>Microsoft Surface Pro 4 i5-6300U 8GB RAM 256GB Win10Pro (GRADE A)</t>
  </si>
  <si>
    <t>POWERFULL WINDOWS 11 DELL LAPTOP CORE I5 128GB SSD 8GB RAM WEBCAM WIFI ULTRABOOK</t>
  </si>
  <si>
    <t>HP Probook 640 G1 Laptop, Intel Core i5, 8GB RAM, 256GB SSD, Windows 10</t>
  </si>
  <si>
    <t>ASUS</t>
  </si>
  <si>
    <t>ASUS Chromebook Laptop Intel Celeron N3350 4GB RAM 32GB eMMC 11.6" Chrome OS</t>
  </si>
  <si>
    <t>HP 650 Laptop 15.6" Intel i3 2.20GHz 8GB RAM 500GB HDD CD DVD Drive Webcam Wi-Fi</t>
  </si>
  <si>
    <t>Dell Latitude 5490 Core i5-8250U 8GB Ram 256GB SSD FHD Windows 11 Webcam Laptop</t>
  </si>
  <si>
    <t xml:space="preserve">FAST DELL CORE i7 LAPTOP 256GB SSD 8GB RAM WINDOWS 11 12.5" HD SLIM </t>
  </si>
  <si>
    <t>HP ZBook 15U G3 Laptop, 15.6" Intel Core i7, 16GB RAM, 512GB SSD, Windows 10</t>
  </si>
  <si>
    <t>Lenovo Duet ZA6F0007GB , MediaTek, 4GB RAM, 128GB, 10.1", Blue / Grey - Pristine</t>
  </si>
  <si>
    <t>HP CHROMEBOOK 11" N3450 1.1 G6 EE 4GB RAM 32GB SSD CHROME OS WEBCAM Black A Grad</t>
  </si>
  <si>
    <t>Dell Inspiron 15-3501 Laptop 15.6" FHD, Intel Core i5 1135G7, 8GB RAM, 256GB SSD</t>
  </si>
  <si>
    <t>SUPER FAST UBUNTU LINUX+WINDOWS 10 LAPTOP CORE I5 16GB RAM 1TB HDD SSD DUAL BOOT</t>
  </si>
  <si>
    <t>HP EliteBook 840 G2 Laptop, 14" Intel Core i5, 8GB RAM, 256GB SSD, Windows 10</t>
  </si>
  <si>
    <t>ASUS VivoBook F415 Laptop Intel Core i3-1005G1 4GB RAM 128GB SSD 14" FHD Win10 S</t>
  </si>
  <si>
    <t>HP EliteBook 2560p i5-2520M 2.50GHz 4GB Ram 250GB HDD Windows 11 Webcam Laptop</t>
  </si>
  <si>
    <t>Dell Latitude 7400 2 in 1 Laptop, 14" Core i7, 16GB RAM, 512GB SSD, Windows 10</t>
  </si>
  <si>
    <t>HP Elitebook 745 G3 14" Laptop AMD Pro A8-8600B 8GB DDR3 256GB SSD Windows 10</t>
  </si>
  <si>
    <t>CHEAP Lenovo ThinkPad X230 Core I5-3320M 8GB RAM 256GB SSD Windows 10 Laptop</t>
  </si>
  <si>
    <t>WINDOWS 11 Lenovo ThinkPad T430 CHEAP Core i5-3320M 8GB 16GB Ram HDD SSD Laptop</t>
  </si>
  <si>
    <t>HP EliteBook 745 G2 AMD A8 Quad Core 8GB 16GB Ram 128GB 240GB SSD Radeon Laptop</t>
  </si>
  <si>
    <t>HP ProBook 650 G3 Laptop, 15.6" Intel Core i5, 8GB RAM, 256GB SSD, Windows 10</t>
  </si>
  <si>
    <t>Dell Latitude E5290 Core i5-8250U 16GB Ram 256GB  Windows 11 Laptop Webcam Hdmi</t>
  </si>
  <si>
    <t>Windows 11 Laptop Dell Latitude 5490 Core i5-8350U 8GB Ram 256GB SSD Webcam</t>
  </si>
  <si>
    <t>Lenovo ThinkPad L380 TOUCHSCREEN i5-8250U 8GB 256GB SSD FHD Windows 11 Laptop</t>
  </si>
  <si>
    <t>HP Laptop ProBook x360 440 G1 Touchscreen i5 8th 3.4GHz 512GB SSD 16GB Win11</t>
  </si>
  <si>
    <t>Lenovo ThinkPad T490 Core i5-8365U 16GB Ram 256GB SSD FHD Webcam HDMI Laptop</t>
  </si>
  <si>
    <t>Microsoft Surface Pro 4 i5-6300U 4GB RAM 128GB Win10Pro (GRADE A)  🔥🔥</t>
  </si>
  <si>
    <t>Lenovo Thinkpad X230 Core i5 2.60GHz 16GB Ram Office SSD Windows 10 Laptop</t>
  </si>
  <si>
    <t>Asus</t>
  </si>
  <si>
    <t>ASUS Zenbook 14 UX3402 14" Laptop – Intel® Core™ i7 - 1TB SSD - REFURB-A</t>
  </si>
  <si>
    <t>Laptop i3 Windows 10 Refurbished Laptops 4GB 8GB RAM 120GB SSD 500GB HDD iSeries</t>
  </si>
  <si>
    <t>Cheap Dell Gaming Laptop E5520 15.6" Intel Core i3 2.20Ghz, Windows 10, HDMI</t>
  </si>
  <si>
    <t>GeoBook 140 Minecraft Ed 14.1" Laptop Intel Celeron N4020 4GB 64GB eMMC Green</t>
  </si>
  <si>
    <t>Laptop Dell Latitude 7290 12.5in 8th Gen i5/i7 8GB 16GB RAM 250GB SSD W10/11, G</t>
  </si>
  <si>
    <t>Lenovo IdeaPad 5 Duet 13.3" Chromebook, Snapdragon, 8GB, 256GB (82QS000NUK)</t>
  </si>
  <si>
    <t>Dell Laptop Refurbished iSeries DualCore Windows 10 4GB RAM 120GB SSD Laptops</t>
  </si>
  <si>
    <t>Lenovo ThinkPad T440p i7-4600M 2.90GHz 8GB Ram 500GB Windows 11 Webcam Laptop</t>
  </si>
  <si>
    <t>DELL WINDOWS 11 LAPTOP CORE I5 128GB SSD 8GB RAM 14" HD SCREEN ULTRABOOK WEBCAM</t>
  </si>
  <si>
    <t>Lenovo Thinkpad T430 laptop 8GB 480Gb SSD Webcam DVD Windows 10 Pink Purple</t>
  </si>
  <si>
    <t>DELL HP LENOVO CHEAP FAST WINDOWS 10 LAPTOP CORE I5 4GB/8GB RAM HDD SSD WEBCAM</t>
  </si>
  <si>
    <t>HP Elitedesk 830 G5 13.3in 8th Gen i5 i7 8/16GB RAM 256/512GB SSD Win 11, VG</t>
  </si>
  <si>
    <t>DELL Precision M6800 17.3" LAPTOP i7 4810MQ 16GB 512SSD 1TB Quadro K3100M Gaming</t>
  </si>
  <si>
    <t>Brands Will Vary Depending on available Stock</t>
  </si>
  <si>
    <t>Laptop Windows 10 iSeries Refurbished 8GB RAM SSD HDD Build Your Own Laptops Now</t>
  </si>
  <si>
    <t>Lenovo Thinkpad L470 Laptop - 14" HD Laptop with i5 CPU + SSD &amp; Windows 11 Pro*</t>
  </si>
  <si>
    <t>Lenovo X1 Carbon Gen 3 i7-5600U 256GB SSD 14inch Widescreen HDMI Windows 11</t>
  </si>
  <si>
    <t>Kids Gaming Laptop Chromebook 11.6" HD 2.2 GHz 4GB 16GB HDMI WIFI Play Store</t>
  </si>
  <si>
    <t>Lenovo ThinkPad T460p i7-6700HQ 16GB 512GB SSD NVIDIA GeForce Windows 11 Laptop</t>
  </si>
  <si>
    <t xml:space="preserve">WINDOWS 11 Lenovo Thinkpad X260 Laptop Core i5-6200U 8GB 256GB SSD Webcam </t>
  </si>
  <si>
    <t>Dell Latitude E7450 Windows 10 14" Laptop Intel i5 5200U 2.2GHz 4GB 500GB HDD</t>
  </si>
  <si>
    <t>Dell Latitude 7280 Laptop 12.5" Intel i5-7300U 8GB 256GB SSD win10  TOUCHSCREEN</t>
  </si>
  <si>
    <t>Lenovo T480s Laptop Core i5-8350U 16GB Ram 256GB  Windows 11 14" Laptop.</t>
  </si>
  <si>
    <t xml:space="preserve">ASUS Flip CM3200FM Chromebook MediaTek 2.2GHz Octa Core 4GB 64GB eMMC 12" Touch </t>
  </si>
  <si>
    <t>Lenovo ThinkPad T530 Laptop 320GB HDD 4GB RAM Intel i5-3210M Windows 10 Pro</t>
  </si>
  <si>
    <t>Dell Latitude 7390 Touchscreen Laptop, i5 7th Gen, 8GB, 128GB SSD, Win 11 Pro</t>
  </si>
  <si>
    <t>Windows 11 Laptop Dell Latitude 5400 Core i5-8350U 16GB Ram 512GB SSD Webcam B</t>
  </si>
  <si>
    <t>Dell Latitude E5430 laptop 8GB 480Gb SSD Webcam Windows 11 Pink Purple Blue</t>
  </si>
  <si>
    <t>Asus Flip C433 14" FHD 2 in 1 Chromebook Intel Core m3 8100Y 64GB eMMC 4GB RAM</t>
  </si>
  <si>
    <t>Dell Latitude 5400 Core i5-8365U 16GB Ram 256GB SSD FHD Windows 11 Webcam Laptop</t>
  </si>
  <si>
    <t>SUPER FAST WINDOWS 11 LAPTOP CORE I3 4GB/8GB RAM HDD SSD FREEGIFT WARRANTY</t>
  </si>
  <si>
    <t>Lenovo Thinkpad T470s Core i5 6th Gen 8GB DDR4 256GB SSD HDMI Webcam Laptop</t>
  </si>
  <si>
    <t>Asus Chromebook Flip C433T Core Dual Core m3 8th Gen 64GB SSD Faulty Battery</t>
  </si>
  <si>
    <t>Panasonic Toughbook Cf-31 Mk5 i5 Military Grade Up to 16 Gb Ram Rugged Laptop 4G</t>
  </si>
  <si>
    <t>Touchscreen Google Chromebook Pixel 13" Model CB001 - i5 1.8GHz 4GB RAM 32GB SSD</t>
  </si>
  <si>
    <t>FAST Dell Latitude 7480 i5-6200U 8GB/16GB 256GB/512GB SSD Windows 11 Laptop</t>
  </si>
  <si>
    <t>Lenovo ThinkPad T460s Windows 10 14" Laptop Intel i7 6600u 2.6 GHz 8GB 256GB SSD</t>
  </si>
  <si>
    <t>Purple Pink Lenovo ThinkPad T440 Core I5 8GB RAM 256GB SSD Windows 10 Pro Laptop</t>
  </si>
  <si>
    <t>HP EliteBook 820 G3 WINDOWS 11 Core i5-6200U 8GB/16GB Ram 240GB/480GB SSD Laptop</t>
  </si>
  <si>
    <t>ASUS Chromebook C423NA-BV0158 Intel Celeron N3350 4Gb 32Gb eMMC 14" Chrome OS</t>
  </si>
  <si>
    <t>FAST DELL LATITUDE 7250 CORE i7 256GB SSD 8GB RAM 12.5 HD WINDOWS 11 TOUCHSCREEN</t>
  </si>
  <si>
    <t>DELL</t>
  </si>
  <si>
    <t>DELL Inspiron 5518 Laptop i5-11320H 8Gb 256Gb SSD 15.6" Full HD W11 4K1W0</t>
  </si>
  <si>
    <t>Dell 1Tb Terabyte Laptop Windows10 Intel Core Inside WiFi 5GHz DVD HDMI USB Cam</t>
  </si>
  <si>
    <t>Lenovo ThinkPad Yoga S1 2-in-1 Laptop Core i5 4GB Ram 128GB SSD Touchscreen</t>
  </si>
  <si>
    <t>Lenovo ThinkPad 13 2nd Gen, Intel i5, 8GB, 128GB, 13.3", Black - Good - No Charg</t>
  </si>
  <si>
    <t>Lenovo ThinkPad T460s Windows 10 14" Laptop Intel i7 6600u 2.6GHz 12GB 256GB SSD</t>
  </si>
  <si>
    <t>Samsung 905s 13.3"HD Amd Quad Core  1.00GHz 4GB 128 SSD Win10 ultrabook</t>
  </si>
  <si>
    <t>LENOVO WINDOWS 11 LAPTOP THINKPAD T440P CORE I5 8GB RAM 128GB SSD STORAGE WIFI</t>
  </si>
  <si>
    <t>HP ProBook 640 G1 Windows 10 14in Laptop Intel i5 4210M 2.6GHz 8GB 240GB SSD</t>
  </si>
  <si>
    <t>Lenovo ThinkPad Laptop Windows11 Gaming i5 2.7GHz Fast E-Series SSD 15.6" Screen</t>
  </si>
  <si>
    <t>HP EliteBook x360 Core i5-7300U 16GB Ram 512GB  Windows 11 Touchscreen Laptop</t>
  </si>
  <si>
    <t>Lenovo 300e Chromebook 2nd gen 81MB 11.6" Intel, Touchscreen, 12M warranty</t>
  </si>
  <si>
    <t>Dell Latitude 7280 7270 Core i5-6200U 8GB Ram 128GB  Windows 11 Laptop B</t>
  </si>
  <si>
    <t>FAST DELL Optiplex DT Intel Pentium G Series 4GB 500GB PC Desktop Win 10 WIFI</t>
  </si>
  <si>
    <t>Windows 10 Laptop Dell Latitude 7390 Core i5-8350U 16GB Ram 256GB SSD Webcam</t>
  </si>
  <si>
    <t>HP EliteBook 820 G1 Laptop, 12" Intel Core i5, 8GB RAM, 256GB SSD, Windows 10</t>
  </si>
  <si>
    <t>Lenovo ThinkPad X280 Intel Core I5-8250U 8GB RAM 128GB SSD Windows 11 Laptop</t>
  </si>
  <si>
    <t>LENOVO IdeaPad 3i 14" Laptop - Intel® Core™ i3 - Blue - REFURB-C</t>
  </si>
  <si>
    <t>Samsung Chromebook 4 11.6" Intel Celeron 4GB RAM 32 GB eMMC Laptop (Silver) B+</t>
  </si>
  <si>
    <t>WINDOWS 10 LAPTOP HP 655 15.6" QUAD CORE AMD A10-5750 8GB RAM 500GB HDD DPORT HD</t>
  </si>
  <si>
    <t>Laptop Dell Latitude 7280 12in Intel 6/7th Gen i5/i7 8GB/16GB RAM 256GB SSD, G</t>
  </si>
  <si>
    <t xml:space="preserve">Dell Gaming Laptop 14.1" Intel I5 2.5Ghz 8GB 480GB SSD HDD Windows 10 7 HDMI </t>
  </si>
  <si>
    <t>Unbranded</t>
  </si>
  <si>
    <t>CHEAP Core i3 i5 Laptop Windows 11  Warranty 4GB - 16GB Ram 250GB - 1TB HDD SSD</t>
  </si>
  <si>
    <t>Lenovo ThinkPad Yoga 260 Windows 10 12.5" Laptop Intel i5 6200U 4GB 128GB SSD</t>
  </si>
  <si>
    <t>Lenovo V14 Laptop Intel Celeron N4020 4GB RAM 1TB HDD 14" WINDOWS NOT INCLUDED</t>
  </si>
  <si>
    <t>GEO</t>
  </si>
  <si>
    <t xml:space="preserve">Geo GeoFlex 110 11.6" Windows 10 Touchscreen Laptop Intel N3350 64GB </t>
  </si>
  <si>
    <t>Lenovo IdeaPad Flex 5i 13.3" 2 in 1 Chromebook i3 1115G4 4GB RAM 128GB SSD</t>
  </si>
  <si>
    <t>HP Pavilion G6 Red Laptop AMD A8-4500m 1.9Ghz 8gb Memory 240gb SSD 15.6 HD (1183</t>
  </si>
  <si>
    <t>Panasonic Toughbook CF19   Rugged Laptop Core i5 Win 7 or 10 5 Year Warranty 4G</t>
  </si>
  <si>
    <t>Dell HP Lenovo Fujitsu</t>
  </si>
  <si>
    <t>Cheap laptop Dell HP Lenovo Fujitsu Windows 10 Wireless 4GB 8GB 16GB SSD WIFI</t>
  </si>
  <si>
    <t>Lenovo ThinkPad T460s Windows 10 14" Laptop Intel i5 6200U 2.3 GHz 8GB 128GB SSD</t>
  </si>
  <si>
    <t>Dell Latitude E7450 Windows 10 14" Laptop Intel i5 5200U @2.2GHz 8GB 500GB HDD</t>
  </si>
  <si>
    <t>Various</t>
  </si>
  <si>
    <t>Fast Windows 10 Refurbished Laptop Intel i5 4GB 8GB RAM SSD HDD Build Your Own</t>
  </si>
  <si>
    <t>Windows 11 Laptop Dell Latitude 7390 Core i5-8350U 16GB Ram 256GB SSD Webcam</t>
  </si>
  <si>
    <t>Dell Latitude E7440 i3-4030U 1.90GHz 4GB Ram 128GB SSD Windows 11 Webcam Laptop</t>
  </si>
  <si>
    <t>CHEAP Lenovo Thinkpad T420 WINDOWS 11 Laptop Core i5-2520M 2.50GHz 8GB 250GB HDD</t>
  </si>
  <si>
    <t>HP EliteBook Cheap Gaming Laptop 8460p 14" Intel Core i5 2.50Ghz, Windows 10</t>
  </si>
  <si>
    <t>HP Pavilion 14-ec0537sa 14" Laptop AMD Ryzen 5 5500U 8GB 256GB SSD Windows 10</t>
  </si>
  <si>
    <t xml:space="preserve">SUPER FAST WINDOWS 11 LAPTOP CORE I5 4GB/8GB RAM HDD SSD FREE GIFT </t>
  </si>
  <si>
    <t>Cheap Fast Dell HP Lenovo Windows 10 Laptop Core i3 i5 i7 CPU 8GB RAM 128GB SSD</t>
  </si>
  <si>
    <t>Lenovo ThinkPad X260 Core i5-6200U 4GB / 8GB Ram 128GB / 240GB SSD Laptop</t>
  </si>
  <si>
    <t>HP EliteBook 840 G2 14" Laptop Intel i5 5300U 2.3GHz 8GB 240GB SSD Win10Pro A2</t>
  </si>
  <si>
    <t>Dell Latitude 7280 Excellent Laptop / Win10 / I5/I7 CPU - 256GB SSD - 8GB RAM</t>
  </si>
  <si>
    <t>LENOVO IdeaPad 3i 14" Chromebook - Intel Celeron - Blue - REFURB-C</t>
  </si>
  <si>
    <t>HP Chromebook 11a-Na0502sa 11.6" Laptop MediaTek MT8183 4GB RAM 32GB eMMC White</t>
  </si>
  <si>
    <t>Lenovo ThinkPad T495, 14" FullHD Screen, Ryzen 7 Pro 3700U, 16GB RAM, 512GB SSD</t>
  </si>
  <si>
    <t>Lenovo ThinkPad X250 Core I5 8GB RAM 128GB 512GB SSD Windows 10 GOLD Laptop</t>
  </si>
  <si>
    <t>Lenovo ThinkPad L380 Yoga 2-in-1 Laptop, 13.3 Touch, Core i5, 8GB RAM, 256GB SSD</t>
  </si>
  <si>
    <t>various</t>
  </si>
  <si>
    <t>Lenovo Thinkpad X Series 12.5" Laptop, Core i5 Multiple Options Win 10 Pro</t>
  </si>
  <si>
    <t>Laptop HP EliteBook 820 G3 6th Gen i5 i7 8GB 16GB RAM 256GB 512GB SSD, G</t>
  </si>
  <si>
    <t>HP Probook 430 G1 Core i5-4200U 8GB Ram 500GB HDD Windows 11 Webcam HDMI Laptop</t>
  </si>
  <si>
    <t>Lenovo S130-14Igm Windows 10 14" Laptop Intel Celeron N4000 1.1Ghz 4GB 64GB SSD</t>
  </si>
  <si>
    <t>Lenovo ThinkPad W520 15.6" Laptop Core i5-2540M 2.60GHz 8GB 320GB NVIDIA</t>
  </si>
  <si>
    <t>CHEAP Dell Latitude E5420 i5 2.50GHz 8GB Ram 500GB HDD Windows 11 Webcam Laptop</t>
  </si>
  <si>
    <t>Laptop Dell Latitude E7470 14in 6th Gen i5 i7 8GB 16GB RAM 256GB SSD Warranty, G</t>
  </si>
  <si>
    <t>Dell Inspiron 15 3501 15.6" Full HD Laptop Core i3 4GB RAM 128GB SSD  C Grade</t>
  </si>
  <si>
    <t>⚡⚡Microsoft Surface Pro 3 1631 Core i5-4300U 8GB 256GB Win 10 Pro Grade A⚡⚡</t>
  </si>
  <si>
    <t>Lenovo ThinkPad X280 8th GEN i7-8650U 1.90 GHz 8GB 256GB SSD Windows 11</t>
  </si>
  <si>
    <t>Lenovo ThinkPad Yoga 12 2-in-1 Laptop Core i5 8GB Ram 128GB SSD Touchscreen</t>
  </si>
  <si>
    <t>VivoBook 15 Laptop 15.6" Core i7 16GB RAM 512GB SSD Full HD Black</t>
  </si>
  <si>
    <t>CHEAP Dell Windows 10 Laptop 14.1" i5 1st to 6th Gen up to 16GB 240GB Blue Pink</t>
  </si>
  <si>
    <t>HP 14s-fq0022na AMD Athlon 3020e 4GB RAM 64GB eMMC 14" Laptop Blue</t>
  </si>
  <si>
    <t xml:space="preserve">HP Laptop 15-dw Quad Core i5-1135G7 8GB RAM 512GB SSD 15.6" FHD Windows 11 </t>
  </si>
  <si>
    <t>HP 255 G8 Laptop 15.6" FHD 128GB SSD AMD Athlon 3.3GHz WINDOWS 10/11 QWERTY INT</t>
  </si>
  <si>
    <t>Microsoft Surface Pro 4 Core i5-6300U 8GB Ram 256GB SSD Windows 11 12.3" Tablet</t>
  </si>
  <si>
    <t>Panasonic Toughbook  CF-D1, i5 MK3 16 GB RAM ,2 TB, Windows 11 Pro Engineers Tab</t>
  </si>
  <si>
    <t>HP Laptop 15-dw Intel Core N4020 4GB RAM 500GB HDD Win 11 15.6" Full HD Black</t>
  </si>
  <si>
    <t>Lenovo ThinkPad X390 Core i5-8365U 16GB Ram 256GB SSD Windows 11 Webcam Laptop</t>
  </si>
  <si>
    <t>HP Pavilion Gaming 15-EC2018NA Ryzen 5 5600H 15.6" 8Gb GTX 1650 Win 10 4N8T8EA</t>
  </si>
  <si>
    <t>DELL LATITUDE 7480 i7-7600U, 14" WIDESCREEN, WIN 11, 8GB RAM 256GB SSD, 102</t>
  </si>
  <si>
    <t>Dell Latitude 7200 2 in 1 Laptop Tablet i5-8365U  8GB 256GB SSD touch Win 11 Pro</t>
  </si>
  <si>
    <t>TOUCHSCREEN Dell E5450 i5-5200U 2.20GHz 8GB Ram 128GB SSD Windows 11 Laptop</t>
  </si>
  <si>
    <t xml:space="preserve">LENOVO YOGA S730 Laptop, 13.3" Intel Core i5, 8GB RAM, 256GB SSD, Windows 10 </t>
  </si>
  <si>
    <t>ASUS P550C 15.6" Laptop i3 CPU 1.4GHz 8GB RAM 500GB HDD CD / DVD, Webcam, Win10</t>
  </si>
  <si>
    <t>Lenovo X1 Yoga Laptop i7-7600U Touchscreen 16GB 512GB 1 Year Warranty Windows 11</t>
  </si>
  <si>
    <t>Geo GeoFlex 340 14" i3-1005G1 128GB 4GB Touchscreen Windows 11 Silver Laptop C2</t>
  </si>
  <si>
    <t>HP ProBook 650 G2 Laptop, 15.6" Intel Core i3, 8GB RAM, 256GB SSD, Windows 10</t>
  </si>
  <si>
    <t xml:space="preserve">POWERFULL DELL LATITUDE 14 CORE I5 WINDOWS 11 LAPTOP 8GB RAM 128GB SSD 14" FHD </t>
  </si>
  <si>
    <t>Lenovo Legion 5 15.6" 165Hz Gaming Laptop Ryzen 7 5800H 16GB GeForce RTX 3070</t>
  </si>
  <si>
    <t>Dell XPS 13 Plus 9320 4.4 i5 1240P, 512GB, 8GB Ram, 13.4" FHD 1920x1200 Win 11</t>
  </si>
  <si>
    <t>Blue Gold Lenovo ThinkPad T460 Core I5 8GB RAM 256GB SSD Windows 10 Pro Laptop</t>
  </si>
  <si>
    <t>Lenovo ThinkPad X390 Core i5 8th Gen 8365U 16GB 256GB NVME Windows 11 Laptop</t>
  </si>
  <si>
    <t>LENOVO Yoga 6 13.3" 2 in 1 Laptop - AMD Ryzen 5 - 256GB SSD - Blue - REFURB-A</t>
  </si>
  <si>
    <t>Lenovo Laptop T440 Thinkpad I5 4th 4GB 8GB 128GB SSD 500Gb HDD Windows 11 WIFI</t>
  </si>
  <si>
    <t>LENOVO IdeaPad Duet 5 13.3" 2 in 1 Chromebook - Qualcomm Snapdragon, 256 GB eMMC</t>
  </si>
  <si>
    <t>Geo Computers</t>
  </si>
  <si>
    <t>Geo Flex 340 14.1" Laptop Touch W10 Intel Core i3 4Gb 128GB SSD GE199</t>
  </si>
  <si>
    <t>Asus ZenBook Flip UX362 2in1 Laptop 13.3 Intel Core i5 8265 256GB NVMe 8GB Win10</t>
  </si>
  <si>
    <t>Lenovo ThinkPad X230 Core i5 2.60GHz 16GB RAM SSD  Laptop -Microsoft Office 2021</t>
  </si>
  <si>
    <t>ASUS C202XA 11.6" Chromebook - 32GB emmC - Grey &amp; Black REFURB-A</t>
  </si>
  <si>
    <t>CHEAP FAST DELL LATITUDE LAPTOP INTEL QUAD CORE i7-8th 16GB 256GB SSD HD WIN11</t>
  </si>
  <si>
    <t>HP Chromebook x360 14b-cb0002na Pentium N6000 4Gb 64Gb eMMC 14" FHD touch Chrome</t>
  </si>
  <si>
    <t>Lenovo Yoga Slim 7 14" FHD Laptop Intel Core i5 1035G4 8GB 256GB SSD Orchid</t>
  </si>
  <si>
    <t>DELL LATITUDE 7490 i7-8650U, 14" WIDESCREEN, WIN 11, 16GB RAM, 256GB SSD, HDMI</t>
  </si>
  <si>
    <t>Dell Latitude E7250 Laptop, 12.5" Intel® Core i5, 8GB RAM, 256GB SSD, Windows 10</t>
  </si>
  <si>
    <t>Panasonic Toughbook CF-D1, i5 6th Gen,16GB RAM, 512GB SSD, Win10 Pro Diagnostics</t>
  </si>
  <si>
    <t>WINDOWS 11 Dell Latitude 7280 Core i7-6600U 4GB/8GB 256GB/512GB SSD Laptop</t>
  </si>
  <si>
    <t>HP Pavilion Plus 14-eh0500sa 14" 2.2K Laptop Intel Core i5 1240P 8GB 512GB SSD</t>
  </si>
  <si>
    <t>DELL LATITUDE 14 INTEL i7 LAPTOP WINDOWS 11 8GB RAM 500GB HDD WIFI HD SCREEN</t>
  </si>
  <si>
    <t>DELL 5280 CORE I3 WINDOWS 11 LAPTOP 8GB RAM 128GB SSD 12.5" HD SCREEN USB C</t>
  </si>
  <si>
    <t>Laptop Dell Latitude 7490 14in Intel 8th Gen i5 i7 8GB 16GB RAM 256GB SSD,  VG</t>
  </si>
  <si>
    <t>Dell Latitude E7440 i5-4300U 1.90GHz 8GB Ram 128GB SSD Windows 11 Webcam Laptop</t>
  </si>
  <si>
    <t>DELL LATITUDE E7270 12.5" WIDESCREEN LAPTOP, i5, 16GB RAM, WIN11, 256GB SSD HDMI</t>
  </si>
  <si>
    <t>Lenovo Yoga 6 13ALC6 13.3" Touchscreen Laptop AMD Ryzen 5 5500U 256GB SSD</t>
  </si>
  <si>
    <t>Lenovo ThinkPad X390 Intel Core I5-8365U 8GB RAM 128GB SSD Windows 10 Pro Laptop</t>
  </si>
  <si>
    <t>DELL LATITUDE E7450 CORE I5 5TH GEN 128GB SSD 8GB RAM WINDOWS 11 WIFI HD SCREEN</t>
  </si>
  <si>
    <t>CHEAP Gaming Laptop A475 AMD PRO A12-9800B R7 Graphics 8GB RAM 256GB SSD Win10</t>
  </si>
  <si>
    <t>Dell Latitude E7240 Very Good Laptop - I5/I7 CPU / 8GB RAM / 256GB SSD</t>
  </si>
  <si>
    <t>CHEAP Lenovo Thinkpad T420 Core i5-2520M 2.50GHz 8GB 250GB HDD Windows 10 Laptop</t>
  </si>
  <si>
    <t>Dell Latitude E5470 Core i5-6200U 2.30GHz 8GB 128GB SSD Webcam Windows 10 Laptop</t>
  </si>
  <si>
    <t>Toshiba Satellite Pro R50 15.6" i3-8130U 2.20GHz 8GB Ram 256GB SSD Webcam Laptop</t>
  </si>
  <si>
    <t>Lenovo Thinkpad X250 12.5" FHD Touch i5 8GB RAM 256GB Laptop Office 12M Warranty</t>
  </si>
  <si>
    <t>Lenovo IdeaPad 5i Pro 16" Intel Core i5-11300H 8GB RAM 512 GB SSD MX450 - Win 11</t>
  </si>
  <si>
    <t>Lenovo IdeaPad Duet 3 11" Chromebook - Qualcomm Snapdragon, 4GB RAM, 128GB, Grey</t>
  </si>
  <si>
    <t>Lenovo IdeaPad 1 15.6" FHD Laptop AMD Ryzen 5 8GB RAM 256GB SSD - Grey B+</t>
  </si>
  <si>
    <t>Lenovo B50 i5 Windows11 Laptop 15.6" 500Gb DVDRW HDMI USB WiFi 5GHz - Boxed</t>
  </si>
  <si>
    <t>Lenovo ThinkPad T470 14" Laptop i5 7th Gen 2.50GHz 8GB 256GB SSD Faulty Battery</t>
  </si>
  <si>
    <t>Dell Latitude 5480 Laptop, 14" Intel® Core™ i5, 8GB RAM, 256GB SSD, Windows 10</t>
  </si>
  <si>
    <t>Lenovo ThinkPad T460s Windows 10 14in Laptop Intel i5 6300u 2.4GHz 8GB 256GB SSD</t>
  </si>
  <si>
    <t>Pink Blue Lenovo ThinkPad T470 Core I5 8GB RAM 256GB SSD Windows 10 Pro Laptop</t>
  </si>
  <si>
    <t>Cheap Hp Chromebook 11.6 " N3450 G6 EE 4GB RAM, 32GB SSD Black &amp; Yellow A Grade</t>
  </si>
  <si>
    <t>Lenovo Yoga Slim 7 Pro 14" 2.8K Ryzen 7 5800H 16Gb 512Gb SSD W10 Grey 82MS006GUK</t>
  </si>
  <si>
    <t>SAMSUNG GALAXY BOOK 2 15.6" LAPTOP CORE i5-1235U 256GB SSD WIN 11 NP750XED-KC2UK</t>
  </si>
  <si>
    <t>Microsoft Surface Pro X - 128GB (8GB RAM) - LTE (Unlocked) - 13in - Black - Good</t>
  </si>
  <si>
    <t>ASUS ROG Zephyrus G14 Gaming Laptop AMD Ryzen 5-4600HS 8GB RAM 512GB SSD 14" FHD</t>
  </si>
  <si>
    <t>HP Chromebook x360 Convertible 14c-ca0005na i5 10th gen 8/128GB 14" Touchscreen</t>
  </si>
  <si>
    <t>HP 17-cn0041na Intel Pentium Gold 4Gb 128Gb SSD 17.3" FHD W10</t>
  </si>
  <si>
    <t>Lenovo ThinkPad X390 Core i7 8th Gen 8365U 16GB 256GB NVME Windows 11 Laptop</t>
  </si>
  <si>
    <t>FAST LENOVO WIDNOWS 11 LAPTOP THINKPAD L460 INTEL CORE I5 128GB SSD 8GB RAM</t>
  </si>
  <si>
    <t>ASUS Zenbook S Flip UX371EA 13.3" 2 in 1 Laptop - Intel Core i7, Black REFURB-A</t>
  </si>
  <si>
    <t>DELL LATITUDE 7480 i7-7600U, 14" WIDESCREEN, WIN 11, 16GB RAM, 256GB SSD, HDMI</t>
  </si>
  <si>
    <t>Fujitsu</t>
  </si>
  <si>
    <t>Fujitsu Gaming Laptop Windows11 15.6" 8Gb Ram Fast 500Gb HDD WiFi 5Ghz DVD HDMI</t>
  </si>
  <si>
    <t>FAST HP ProBook 640 G2 i5-6200U 8GB Ram 256GB SSD Windows 11 Webcam Laptop</t>
  </si>
  <si>
    <t>Dell Inspiron 5567 Intel Core i3-7100U 4GB RAM 1TB HDD 15.6" Windows 10 Laptop</t>
  </si>
  <si>
    <t>HP Elitebook 830 G5 Laptop - 13" FHD + I5-8350U CPU + NVMe SSD &amp; Windows 11 Pro*</t>
  </si>
  <si>
    <t>HP 15s-fq2039na i3-1115G4 Notebook 15.6" FHD 4Gb 128Gb SSD W10S Silver</t>
  </si>
  <si>
    <t>Lenovo 300e Chromebook 11.6" Touch AMD 4Gb 32Gb eMMC ChromeOS Grey 82J9000TUK</t>
  </si>
  <si>
    <t>Dell Inspiron 15 5518 Intel i5-11320H 8GB RAM, 256GB SSD Business Laptop Win 11</t>
  </si>
  <si>
    <t>CHEAP Dell Latitude E7450 i3-5010U 8GB Ram 128GB SSD Webcam Windows 11 Laptop</t>
  </si>
  <si>
    <t>Lenovo ThinkPad X260 Laptop, 12.5" Intel Core i7, 8GB RAM, 256GB SSD, Windows 10</t>
  </si>
  <si>
    <t>Lenovo Thinkpad T480s intel I5-8250U 8GB RAM 256 SSD Notebook Win10Pro Black A3</t>
  </si>
  <si>
    <t>HP 14a-na0509sa 14" FHD Chromebook Intel Pentium Silver N5030 4GB 64GB eMMC</t>
  </si>
  <si>
    <t>HP EliteBook 840 G3 WINDOWS 11 Core i5-6200U 8GB/16GB Ram 240GB/480GB SSD Laptop</t>
  </si>
  <si>
    <t>DELL LATITUDE E5270 i5-6300U, 13.3" WIDESCREEN, WINDOWS 11, 8GB RAM, 256GB SSD</t>
  </si>
  <si>
    <t>Huawei Matebook 2020 WRTB-WAH9L 13" Laptop, 8GB, 512GB, - Grey - Excellent</t>
  </si>
  <si>
    <t>Lenovo Thinkpad X270 Fast Core I5 8GB RAM 128GB SSD Windows 10 Laptop - A Grade</t>
  </si>
  <si>
    <t>HP Spectre x360 13 aw2024na i7 1165G7 16GB 512GB Touch Ultrabook 2-in-1 Laptop</t>
  </si>
  <si>
    <t>HP ProBook 640 G5 Laptop - 14" FHD Intel i5-8365 Up to 32GB Ram + Windows 11 Pro</t>
  </si>
  <si>
    <t>CHEAP Gaming Laptop Lenovo A475 AMD PRO A12-9800B R7 16GB RAM 256GB SSD Win10</t>
  </si>
  <si>
    <t>LENOVO IdeaPad 3i 14" Laptop - Intel® Core™ i3, Blue - REFURB-A - Currys</t>
  </si>
  <si>
    <t>FAST DELL 7280 INTEL CORE I5 6TH 128GB SSD 12.5" HD 8GB RAM WINDOWS 11</t>
  </si>
  <si>
    <t>HP ProBook 450 G5 Core i3 7100U 8GB 500GB HDD 14" Windows 10 Pro Laptop</t>
  </si>
  <si>
    <t>Lenovo ThinkPad X270 Laptop, 12.5" Intel Core i7, 8GB RAM, 256GB SSD, Windows 10</t>
  </si>
  <si>
    <t xml:space="preserve">Laptop Dell Vostro 3590 15.6" Intel i5-10210U/8GB/&lt;wbr/&gt;120GB SSD/Win 11 Pro </t>
  </si>
  <si>
    <t>Powerful Lenovo ThinkPad L440 Laptop Intel Core i5 8GB RAM 256GB SSD 14" HD</t>
  </si>
  <si>
    <t>Laptop HP EliteBook 840 G4 14in 7th Gen i5/i7 16GB RAM 512GB SSD Warranty, G</t>
  </si>
  <si>
    <t>Laptop HP EliteBook 820 G4 12in 7th Gen i7 16GB RAM 512GB SSD FHD, VG</t>
  </si>
  <si>
    <t>LENOVO IdeaPad Flex 5i 13.3" 2 in 1 Chromebook - Intel® Core™ i3, 128 GB SSD.</t>
  </si>
  <si>
    <t>LENOVO IdeaPad 3i 14" Chromebook - Intel Celeron - Blue - REFURB-A</t>
  </si>
  <si>
    <t>Dell Alienware M15 Core i7 8750H 2.2Ghz 8gb Mem 500gb SSD 8gb RTX2070 15" (1462)</t>
  </si>
  <si>
    <t>Dell Latitude 3590 Windows 11 15.6" Laptop Intel i5 7200U 2.5GHz 8GB 120GB SSD</t>
  </si>
  <si>
    <t>Gigabyte</t>
  </si>
  <si>
    <t>Gigabyte G5 Intel Core i5 16GB  PCIe Nvidia RTX 3050Ti 15.6" HD Refurb Laptop</t>
  </si>
  <si>
    <t>Lenovo Yoga 6 Laptop AMD Ryzen 5-5500U 8GB RAM 256GB SSD 13.3" Touch Win 10 HM</t>
  </si>
  <si>
    <t>HP 14s-fq0005na AMD Ryzen 3 3250U 4GB 128GB SSD 14" Laptop White</t>
  </si>
  <si>
    <t>HP Elitebook 830 G6 Laptop - 13" FHD + I5-8365U CPU + NVMe SSD &amp; Windows 11 Pro</t>
  </si>
  <si>
    <t>Lenovo ThinkPad X1 Carbon G6 Core I5 16GB RAM 1TB SSD Windows 10 Pro HD Laptop</t>
  </si>
  <si>
    <t>HP Elitedesk 830 G5 13.3in 8th Gen i5 i7 8/16GB RAM 256/512GB SSD Win 11, G</t>
  </si>
  <si>
    <t>Lenovo Thinkpad X1 Carbon 2nd Gen i7-4550U 8GB RAM 500GB SSD Win10 Pro (VG) -...</t>
  </si>
  <si>
    <t xml:space="preserve">HP x2 11-da0502na 11" 2 in 1 Chromebook Quad HD Snapdragon 7c 4GB 64GB emmc </t>
  </si>
  <si>
    <t>HP Elitebook 840 G2 Laptop Intel Core i5-5300U 8GB 256GB SSD Touch Screen</t>
  </si>
  <si>
    <t>Minecraft Edition Laptop Intel I5 4Th Gen 8Gb 120Gb SSD 14.1" Webcam Windows 11</t>
  </si>
  <si>
    <t>Fast Cheap Gaming Laptop HP Intel i5 256GB SSD 15.6" 8GB Win11 PC Computer</t>
  </si>
  <si>
    <t>HP Notebook 250 G7 Core i5 8265U 8GB 25GB SSD 15.6" Windows 10 Pro Laptop</t>
  </si>
  <si>
    <t>Lenovo ThinkPad P14s Gen 1 Laptop 14 FHD, Ryzen Pro 7 4750U, 16GB RAM, 512GB,AMD</t>
  </si>
  <si>
    <t>Dell Latitude E6230 Very Good BLACK 12.5" - I5/I7 CPU / 8GB / 128GB/256GB SSD</t>
  </si>
  <si>
    <t>FAST DELL Latitude Intel Quad Core i5 8th Gen 256GB SSD 16GB Windows 11 Laptop</t>
  </si>
  <si>
    <t>Dell latitude E7470 14" intel  i5-6300u 6th gen 8GB Ram 256GB SSD WIN 11 PRO</t>
  </si>
  <si>
    <t>ASUS ZenBook Flip 13 UX363, Intel Core i5 , 8GB RAM, 512GB SSD, 13.3", Grey - Ex</t>
  </si>
  <si>
    <t>RENEWED Lenovo Thinkpad T470s Core i5-7300U 16GB 256GB SSD Touchscreen FHD</t>
  </si>
  <si>
    <t>ASUS VivoBook F415 Laptop Intel Pentium Gold 7505 4GB 128GB SSD 14" FHD Win 10 S</t>
  </si>
  <si>
    <t>Lenovo ThinkPad X1 Yoga Gen 2 14" i7-7600U 16GB 512GB SSD Cam WiFi</t>
  </si>
  <si>
    <t>Lenovo Yoga Slim 7 Pro 14" 2K Laptop Core i7 11370H 11th Gen 16GB RAM 512GB SSD</t>
  </si>
  <si>
    <t>HP ProBook 430 G7 13.3" Laptop Core i7 10th Gen 16GB 256GB SSD Windows 11 Pro</t>
  </si>
  <si>
    <t>LENOVO IdeaPad 3 15.6" Laptop - AMD Ryzen 7 - 512GB SSD - Blue - REFURBISHED</t>
  </si>
  <si>
    <t>ACER</t>
  </si>
  <si>
    <t>ACER 715 15.6" Chromebook - Intel Pentium - 128GB emmC - Grey - REFURB-B</t>
  </si>
  <si>
    <t>Dell Latitude E5470 14" FHD i5-6300U 128GB SSD 8GB laptop</t>
  </si>
  <si>
    <t>ASUS ROG Zephyrus M16 GU603HM-KR007T i7-11800H 16" 1Tb SSD 16Gb RTX 3060 W10</t>
  </si>
  <si>
    <t>IdeaPad 3i 15.6" Laptop Intel Core i5 1235U 12th Gen 8GB 256GB SSD Windows 11</t>
  </si>
  <si>
    <t>Microsoft Surface Pro 12.3" Intel Core i7 16GB RAM 256GB SSD Top Spec Laptop</t>
  </si>
  <si>
    <t>HP Elitebook 1040 G1 Folio Intel i5-43000U 8GB 128GB 14" Webcam SLIM LIGHTWEIGHT</t>
  </si>
  <si>
    <t>DELL LATITUDE E6430 LAPTOP CORE i5-3340M | 16GB | 480GB SSD | WEBCAM | WIN 11</t>
  </si>
  <si>
    <t>Geo Computers GeoBook 140 14" Laptop Windows 10 Intel Celeron 4Gb 64Gb eMMC</t>
  </si>
  <si>
    <t>CHEAP Laptop Windows 10  1 Year Warranty Core i3 8GB Ram 320GB HDD</t>
  </si>
  <si>
    <t>Lenovo Touchscreen Laptop IdeaPad Flex 5 15.6" 2 in 1 Ryzen 5 8GB RAM 256GB SSD</t>
  </si>
  <si>
    <t>Panasonic Toughbook Cf-31 Mk4 i5 Military Grade Up To 16 Gb Ram Rugged Laptop 4G</t>
  </si>
  <si>
    <t>Dell Latitude E5530 Windows 10 15.6" Laptop Intel i5 3320M @2.6GHz 4GB 500GB HDD</t>
  </si>
  <si>
    <t>Panasonic Toughbook CF-54 Rugged Laptop i5 ,Win 10 Pro, Fhd Touch 4G Up to 16 Gb</t>
  </si>
  <si>
    <t>HP ZBook Studio X360 G5 E-2176M 32GB RAM 250GB/1TB SSD P1000M W10/W11, G</t>
  </si>
  <si>
    <t>Renewed Dell Precision 7520 - Nvidia M2200 - 512 SSD - 16Gb 15.6" -1 Yr Warranty</t>
  </si>
  <si>
    <t>Dell Latitude E7240 Laptop, 12.5" Intel® Core i7, 8GB RAM, 256GB SSD, Windows 10</t>
  </si>
  <si>
    <t>Lenovo ThinkPad X260 I5-6200U 4GB 8GB 256GB SSD 1TB SSD Windows 10 Laptop</t>
  </si>
  <si>
    <t>Thin Lightweight Lenovo Carbon X1 14" Cheap Gaming Laptop Intel Core i5 256GB SS</t>
  </si>
  <si>
    <t>Lenovo ThinkPad X1 Yoga 14" i5-8265U 1TB 16GB Touchscreen QHD Windows 11 Laptop</t>
  </si>
  <si>
    <t>Cheap Windows 11 4th Gen i5 Laptop 12.5" Dell Latitude E7240 4GB RAM 128 GB SSD</t>
  </si>
  <si>
    <t>Dell Latitude 5591 Core i7 8th Gen 15.6" NVIDIA 32GB Ram 512GB SSD Windows 11</t>
  </si>
  <si>
    <t>LENOVO IdeaPad 3i 14" Laptop - Intel® Core™ i5 - 256GB SSD - REFURB-A</t>
  </si>
  <si>
    <t>Asus VivoBook 15 X515JA-BQ1414T 15.6"FHD Core i5 10th gen 256gb ssd 8GB Win11 (1</t>
  </si>
  <si>
    <t>Panasonic Toughbook CF-54 Toughbook 16GB  Ram Win 10 Pro Rugged Laptop Fhd Touch</t>
  </si>
  <si>
    <t>HP Chromebook 11A G8 Education Edition 11.6" AMD A4 9120C 4GB RAM 16GB eMMC</t>
  </si>
  <si>
    <t>Lenovo Thinkpad X1 Yoga 1st Gen i7-6600U 16GB RAM 512GB SSD Win 10 Pro (G) - ...</t>
  </si>
  <si>
    <t>Lenovo IdeaPad 3i 15.6" FHD Laptop Intel Core i7 1165G7 8GB 512GB SSD Blue</t>
  </si>
  <si>
    <t xml:space="preserve">Fast Lenovo Think Pad T430 Core i5 4-8GB Window 10 Pro </t>
  </si>
  <si>
    <t>Dell Latitude 5290 Tablet, Intel® Core i5, 8GB RAM, 256GB SSD, Black, Windows 10</t>
  </si>
  <si>
    <t>Lenovo Thinkpad T470 Core i5-6300U 2.40GHz 8GB DDR4 256GB SSD Webcam Laptop</t>
  </si>
  <si>
    <t>Lenovo Ideapad 5i 14" FHD Touchscreen Chromebook Intel 7505 4GB RAM 128GB SSD</t>
  </si>
  <si>
    <t>Dell Latitude 7490 Laptop, 14" FullHD Screen, i7-8650U, 16GB RAM, 512GB SSD</t>
  </si>
  <si>
    <t>Dell Latitude 7330 Laptop: Core i7 12th Gen, 16GB RAM 512GB, Iris Xe Warranty</t>
  </si>
  <si>
    <t>Panasonic Toughbook Cf 19 Rugged Laptop i5 Win 11  512 Gb Ssd 4G &amp; Gps</t>
  </si>
  <si>
    <t>HP ProBook 455 G9 Notebook AMD Ryzen 5 5625U 8GB 256GB Windows 11 Home</t>
  </si>
  <si>
    <t>Dell Latitude 3570 Laptop, 15.6" Intel® Core™ i5, 8GB RAM, 256GB HDD, Windows 10</t>
  </si>
  <si>
    <t xml:space="preserve">Lenovo ThinkPad X270 Laptop Intel Core i5-6200U 8GB 180GB SSD 12.5" Win 10 Pro </t>
  </si>
  <si>
    <t>Asus C223NA-GJ0014 11.6" Chromebook Celeron N3350 4GB RAM 32GB eMMC B Grade</t>
  </si>
  <si>
    <t>Dell XPS 13 9315 4.4 i5 1230U, 256GB SSD,8GB Ram, 13.4" FHD 1920x1200, TOUCH SCR</t>
  </si>
  <si>
    <t>Dell Inspiron 15 3511 Laptop 128GB SSD 4GB RAM Intel Core i3 Windows 11 Home</t>
  </si>
  <si>
    <t>Dell Alienware M15 R7 4.7ghz i7 ,16GB,1TB SSD,360hz 15.6",8GB nVidia RTX 3070 Ti</t>
  </si>
  <si>
    <t>Acer Chromebook 515 Laptop 128GB SSD RAM 4GB Intel Pentium GOLD 7505 Chrome OS</t>
  </si>
  <si>
    <t>HP Pavilion 15-eg0041na 15.6" Laptop Core i7 16GB RAM 512GB SSD Silver C Grade</t>
  </si>
  <si>
    <t>Panasonic Toughbook Cf-31 Mk2 i5 Military Grade Fully Rugged Diagnostics</t>
  </si>
  <si>
    <t>HP EliteBook 840 G5 Core i5 8350U 8GB 256GB SSD 14" FHD Windows 10 Pro Laptop</t>
  </si>
  <si>
    <t>Dell Latitude 3500 Laptop, 15.6" Intel® Core™ i5, 8GB RAM, 256GB SSD, Windows 10</t>
  </si>
  <si>
    <t>Dell Inspiron 12 3511 15.6" Laptop Core i5 8GB RAM 512GB SSD Silver C Grade</t>
  </si>
  <si>
    <t>CHEAP HP ProBook 640 G1 WINDOWS 11 Core i5-4200M 8GB 16GB Ram HDD SSD Laptop</t>
  </si>
  <si>
    <t xml:space="preserve">HP Stream 11 ak0021na 11.6" Laptop Intel Celeron N4020 4GB RAM 64GB eMMC </t>
  </si>
  <si>
    <t>FAST HP 655 G1 WINDOWS 11 LAPTOP AMD A8 128GB SSD 8GB RAM 15" HD GRAPHICS WEBCAM</t>
  </si>
  <si>
    <t xml:space="preserve">Acer Spin 3 SP313-51N 13.3" Laptop Core i7 1165G7 11th Gen 8GB RAM 512GB SSD </t>
  </si>
  <si>
    <t>Dell Latitude 7280 Touchscreen Core i7-6600U 8GB 128GB SSD FHD Webcam Laptop</t>
  </si>
  <si>
    <t>Dell Latitude 5580 Windows 10 15.6" Laptop Intel i5 7200U 2.5GHz 8GB 120GB SSD</t>
  </si>
  <si>
    <t>FAST Dell Latitude 7290 Laptop Intel Quad Core i7-8th 16GB 256GB NVMe Win11 Pro</t>
  </si>
  <si>
    <t>HP 15s-fq4553na Laptop 256GB SSD 4GB RAM Intel Core i5-1155G7 Windows 10 Silver</t>
  </si>
  <si>
    <t>Dell Inspiron 7737 Notebook i7, 16GB RAM, 1TB SSHD, 17.3 FHD Touchscreen GeForce</t>
  </si>
  <si>
    <t>Cheap Laptop Lenovo Thinkpad X240 Core i3 4th Gen 4GB 128GB SSD Windows 10 Fast</t>
  </si>
  <si>
    <t>Dell Inspiron 14 7420 Laptop, Intel Core i5, 8GB RAM, 512GB SSD, 14", Silver</t>
  </si>
  <si>
    <t>Honor Magicbook 14 Laptop 128GB SSD 8GB RAM Intel Core i5-1135G7 Windows 10</t>
  </si>
  <si>
    <t>Huawei MateBook D 14" Laptop Grey AMD Ryzen 5 3500U 8GB RAM 512GB SSD</t>
  </si>
  <si>
    <t>HP Pavilion 15-eg0065na Intel Pentium Gold 256GB SSD 15.6" Laptop - Silver  B</t>
  </si>
  <si>
    <t>Acer 15.6" Google ChromeBook Laptop Intel Pentium 4417U 4GB 128GB SSD Grey</t>
  </si>
  <si>
    <t>Lenovo X1 Carbon Windows 11 14" PC Intel i5 4210U 1.7GHz 4GB 120GB SSD</t>
  </si>
  <si>
    <t>Blue Pink Lenovo ThinkPad X240 Core I5 8GB RAM 256GB SSD Windows 10 Pro Laptop</t>
  </si>
  <si>
    <t>Dell Latitude 5591 Core i7 8th Gen 15.6" NVIDIA 16GB Ram 512GB SSD Windows 11</t>
  </si>
  <si>
    <t>Lenovo Ideapad S145 Laptop, 15.5" Intel Celeron, 8GB RAM, 256gb SSD, Windows 10</t>
  </si>
  <si>
    <t>HP ProBook 430 G3 Laptop, 13.3" Intel Core i5, 8GB RAM, 256GB SSD, Windows 10</t>
  </si>
  <si>
    <t>HP Spectre x360 14-ef0000na Convertible 13.5" Laptop i7 16GB RAM 1TB SSD C Grade</t>
  </si>
  <si>
    <t>MSI</t>
  </si>
  <si>
    <t>MSI GP66 Leopard 15.6" Gaming Laptop i7 11800H 32GB 1TB SSD GeForce RTX 3080</t>
  </si>
  <si>
    <t>Lenovo ThinkPad T450s 14" Touchscreen i7-5600U 8GB 256GB SSD WiFi Cam W10 Pro</t>
  </si>
  <si>
    <t>HP ProBook 640 G1 Windows 10 14" Laptop Intel i5 4200M 2.5GHz 8GB 120GB SSD</t>
  </si>
  <si>
    <t>Samsung Galaxy Book2 Pro NP930XED 13.3" Laptop 256GB RAM 8GB Intel i5 Windows 11</t>
  </si>
  <si>
    <t>Lenovo Yoga 6 Laptop 13.3" 256GB SSD RAM 8GB AMD Ryzen 5 Windows 10 Abyss Blue</t>
  </si>
  <si>
    <t>HP Elitebook x360 1030 G3 Core i5 8th Gen 16GB 512GB NVMe Laptop Touch Win 11</t>
  </si>
  <si>
    <t>Asus Vivobook 14 M413ia 14" FHD Ryzen 5 4500u 2.40Ghz 256GB SSD  8GB Win11 (1)</t>
  </si>
  <si>
    <t>Dell Vostro 3560 15.6" i3-3120M 2.50GHz 4GB Ram 320GB HDD Webcam HDMI Laptop</t>
  </si>
  <si>
    <t>Toshiba Gaming Laptop C50 15.6" 4th Gen Core i5 2.50Ghz, Webcam, Windows 10</t>
  </si>
  <si>
    <t>Asus Chromebook X415M 14" Laptop 128GB SSD RAM 4GB Intel N5030 Chrome OS PC</t>
  </si>
  <si>
    <t>Dell inspiron 7306 2-in-1 laptop Core i7 1165G7 16gb 500gb SSd 13.3 Touch (1390)</t>
  </si>
  <si>
    <t>HP Pavilion 14-DY0517SA 14" X360 Laptop i5-1135G7 4.2Ghz 8GB / 256 SSD Win 10</t>
  </si>
  <si>
    <t>Microsoft Surface Pro 5 Intel i5-7300U 2.6GHz 8GB 256GB SSD</t>
  </si>
  <si>
    <t>Fujitsu Lifebook A3510 Intel Core i3, 256GB 8GB RAM 15"6 LCD Win 10 Pro</t>
  </si>
  <si>
    <t>Samsung Galaxy Book2 Notebook 15.6" FHD i5-1235U 8Gb 256Gb SSD W11P</t>
  </si>
  <si>
    <t>Lenovo IdeaPad 3-14ITL05 14" FHD Laptop Intel Pentium Gold 7505 4GB 128GB SSD</t>
  </si>
  <si>
    <t>HP 15-gw0502sa Windows 10 15.6" Laptop AMD Athlon Silver 3050U 4GB RAM 1TB Black</t>
  </si>
  <si>
    <t>HP Gaming Laptop 250 G3 15.6" 4th Gen Core i3 1.70Ghz, 8GB, Webcam, Windows 10</t>
  </si>
  <si>
    <t>Lenovo Legion 5 15 - Phantom Blue - REFURBISHED Laptop</t>
  </si>
  <si>
    <t>Lenovo IdeaPad Gaming 3 Laptop 15.6" - Ryzen 5, Full HD, 8 GB, 512 GB, RTX 3060</t>
  </si>
  <si>
    <t>Lenovo IdeaPad Duet 3i 10.3" FHD 2 in 1 Laptop Intel Celeron N4020 4GB 64GB eMMC</t>
  </si>
  <si>
    <t>Lenovo ThinkPad T460s Windows 10 14" Laptop Intel i7 6600U 2.6GHz 12GB 256GB SSD</t>
  </si>
  <si>
    <t>Acer Aspire 2390 Intel Core 2 T5800 250GB HDD 2GB RAM 12.1" Windows 10 Laptop</t>
  </si>
  <si>
    <t>HP Chromebook 14a-nd0001na Laptop 64GB eMMC 4GB RAM AMD 3015Ce Chrome OS</t>
  </si>
  <si>
    <t>Samsung Galaxy Chromebook Go Laptop 64GB eMMC 4GB RAM Intel Celeron Chrome OS</t>
  </si>
  <si>
    <t>Asus Chromebook Notebook C424M 14" 64GB eMMC RAM 4GB Intel N5030 Chrome OS PC</t>
  </si>
  <si>
    <t>HP 15-N090SA Laptop Amd A8 4555M 8gb Mem 240gb SSD Radeon 15.6" Touch (1285)</t>
  </si>
  <si>
    <t>HP Pavilion 15-eh0045na Laptop AMD Athlon 3150U 4/128GB SSD Touchscreen Win 10 S</t>
  </si>
  <si>
    <t>Dell Inspiron 15 3510  Laptop 128GB SSD 4GB Intel Celeron Windows 11 Home Silver</t>
  </si>
  <si>
    <t>Lenovo ThinkPad T460s Windows 10 14" Laptop Intel i7 6600U 2.6GHz 8GB 256GB SSD</t>
  </si>
  <si>
    <t>FAST CHEAP DELL/HP/LENOVO CORE i3/i5 LAPTOP 8GB RAM 128GB SSD Wi-Fi WINDOWS 10</t>
  </si>
  <si>
    <t>Lenovo Yoga 7i 15 - Dark Moss - REFURBISHED Laptop</t>
  </si>
  <si>
    <t>Pink Gold Lenovo ThinkPad X280 Core I5-8250U 8GB RAM 256GB SSD Windows 11 Laptop</t>
  </si>
  <si>
    <t>HP Pro X2 612 G2 i5-7th Gen 8GB RAM 256GB SSD Windows 10 Pro (4VV13UP#ABA) A+</t>
  </si>
  <si>
    <t>Lenovo IdeaPad 5i 14 - Abyss Blue - REFURBISHED Laptop</t>
  </si>
  <si>
    <t>Dell Latitude 7480 14" Laptop, Intel i5, 8GB RAM, 128GB SSD - Black - Good</t>
  </si>
  <si>
    <t>HP Pavilion 15-n278sa 15.6" AMD A8 1TB 8GB HD DVD Windows 10 Silver Laptop C1</t>
  </si>
  <si>
    <t>HP ENVY x360 15-eu0005na 15.6" Convertible Laptop Ryzen 7 16GB 512GB C Grade</t>
  </si>
  <si>
    <t>Cheap Fast Lenovo ThinkPad Windows 10 Laptop I5 4th-8th Gen 8GB 256GB Blue Pink</t>
  </si>
  <si>
    <t>Dell Alienware M15 R7 Ryzen 4.7ghz, 16GB, 512GB SSD, 6GB nVidia RTX 3060</t>
  </si>
  <si>
    <t>Dell Latitude 3570 Windows 10 15.6" Laptop Intel i5 6200u 2.3GHz 8GB 500GB HDD</t>
  </si>
  <si>
    <t>Asus X409JA-EK025T / A409JA 14" FHD Core i5 10th gen 256gb ssd 8GB Win 11 (1</t>
  </si>
  <si>
    <t>LENOVO IdeaPad 3i 14" Chromebook - Intel® Celeron® N4020 - REFURBISHED</t>
  </si>
  <si>
    <t>LENOVO IdeaPad Flex 5i 13.3" 2 in 1 Chromebook - Grey - REFURB-A</t>
  </si>
  <si>
    <t>DELL Inspiron 16 5620 i7 1255U 4.7ghz, 16GB, 512GB, 16" FHD, Backlit Keyboard</t>
  </si>
  <si>
    <t>Lenovo IdeaPad S340-14 14" Celeron 64GB 4GB Slim Black Chrome OS Laptop C2</t>
  </si>
  <si>
    <t>Dell Latitude 5480 14" Laptop, Intel Core i5, 8GB, 256GB SSD, Black - Excellent</t>
  </si>
  <si>
    <t>HP 14S-DQ2019NA Laptop, Intel Core i3, 8GB RAM, 128 SSD, 14", Natural Silver - R</t>
  </si>
  <si>
    <t>Dell Latitude 7280 12.5" Laptop, Intel Core i5, 8GB, 256GB, Black - Excellent</t>
  </si>
  <si>
    <t>Microsoft Surface Laptop 13.5" Touchscreen- 500GB SSD Intel Core i7-8650U 16GB</t>
  </si>
  <si>
    <t>Acer Predator Triton 300 15.6" RTX 3080 Laptop i7 11800H 11th Gen 16GB 1TB SSD</t>
  </si>
  <si>
    <t>Dell Latitude E5550 i5-5200U 2.20GHz 8GB Ram 500GB HDD Windows 11 Webcam Laptop</t>
  </si>
  <si>
    <t>Asus VivoBook Pro 14 K3400PA-KM017T Laptop 512GB SSD 8GB RAM Intel Windows</t>
  </si>
  <si>
    <t>HP Omen 16-c0500na 16.1" 165Hz QHD Gaming Laptop Ryzen 7 5800H 16GB RAM RX 6600M</t>
  </si>
  <si>
    <t>Toshiba Portege Z30-A Slimline i5-4200U 4GB 128GB SSD Windows 11 Webcam Laptop</t>
  </si>
  <si>
    <t>Lenovo Thinkpad L390 - i5 8265U 8Gb RAM 256Gb SSD 13.3" 13"- Windows 11 Pro</t>
  </si>
  <si>
    <t>Lenovo Ideapad Flex 3 82BB000HUK Intel Celeron, 4GB, 32GB, 11.6", Almond</t>
  </si>
  <si>
    <t>HP Elitebook 840 G5 Laptop i5-7200U 2.50GHz 8GB RAM 256GB NVME SSD Win10 C</t>
  </si>
  <si>
    <t>Laptop Dell Latitude 3350 - i3 5005U @ 2.00GHz/8GB/12&lt;wbr/&gt;0GB SSD/Win11Home</t>
  </si>
  <si>
    <t>HP 840 G2 - EliteBook - i5 (5TH) 2.90GHZ  - 8GB - 240GB SSD - Touchscreen - CL93</t>
  </si>
  <si>
    <t>GeoBook 140 Minecraft Ed 14.1" Laptop Intel Celeron N3450 4GB 64GB eMMC Green</t>
  </si>
  <si>
    <t xml:space="preserve">ASUS ZenBook Flip 13 Laptop i5-1035G4 8GB RAM 512GB SSD 13.3" FHD IPS Touch W10 </t>
  </si>
  <si>
    <t>Windows 11 Dell Latitude 7480 Core i5-6300U 256GB SSD 16GB Laptop Notebook 14"</t>
  </si>
  <si>
    <t>Lenovo ThinkPad T460s Windows 10 14" Laptop Intel i7 6600U 2.6GHz 8GB 240GB SSD</t>
  </si>
  <si>
    <t>Samsung Galaxy Book Go 14" Laptop 4GB RAM 128GB SSD Full HD Mystic Silver</t>
  </si>
  <si>
    <t>Lenovo IdeaPad 5i 14" Chromebook, Intel i3, 4GB RAM, 256GB SSD (82M8001CUK)</t>
  </si>
  <si>
    <t>Dell Laptop Latitude E5280 Core i5-7300U 8GB Ram 128GB  Windows 11  Webcam Hdmi</t>
  </si>
  <si>
    <t>14a HP Google Chromebook 14" inch Screen OS Chrome with USB-C/Bluetoot&lt;wbr/&gt;h/64GB</t>
  </si>
  <si>
    <t>Lenovo Thinkpad T470S Laptop i7 6th Gen 256GB SSD 12GB USB-C HD Webcam 4G WiFi</t>
  </si>
  <si>
    <t>Dell Latitude 7390 Touchscreen Laptop 8th Gen i5 8 GB DDR4 256 GB M.2 Windows 11</t>
  </si>
  <si>
    <t>Lenovo ThinkPad T470s Laptop Touch Screen i7 7th Gen 8GB 240 SSD Windows 11 Pro</t>
  </si>
  <si>
    <t xml:space="preserve">Microsoft Surface Pro 5 - 1796 - i5-7300U 8GB RAM 256GB eMMC  Windows 10 Home </t>
  </si>
  <si>
    <t>HP EliteBook 840 G6 Laptop i5-8365U 1.60GHz 14" HD 8GB RAM 256GB SSD Win10 C</t>
  </si>
  <si>
    <t>Fujitsu LifeBook A512 Windows 10 15.6" Laptop Intel i3 3110 2.4GHz 4GB 500GB HDD</t>
  </si>
  <si>
    <t>Dell Latitude E7270 Laptop, 12.5" Intel® Core i5, 8GB RAM, 256GB SSD, Windows 10</t>
  </si>
  <si>
    <t>Lenovo S330 MediaTek MT8173C 4Gb 64Gb eMMC 14" FHD Chrome OS 81JW001GUK</t>
  </si>
  <si>
    <t>Asus X543u 15.6" FHD Core i5-8250u upot 1.8Ghz 500GB 8GB Win11 laptop 1YR RTB (3</t>
  </si>
  <si>
    <t>Venturer Europa 11 Notebook Intel Celeron 2Gb 64Gb SSD 11.6" IPS Full HD Win 10</t>
  </si>
  <si>
    <t>Lenovo ThinkPad 13 2nd Gen, Intel Core i5, 8GB RAM, 128GB SSD, Black - Fair Cond</t>
  </si>
  <si>
    <t>Acer Aspire E1-570 15.6" i3-3217U 750GB 6GB HD DVD Windows 10 Black Laptop</t>
  </si>
  <si>
    <t>Dell Latitude 7280 12.5" Laptop, Intel Core i5, 8GB, 256GB SSD, Black - Good</t>
  </si>
  <si>
    <t>Laptop Dell Vostro 15 3568 15.6" Intel i3-7130U/2.70G&lt;wbr/&gt;Hz/4GB/120GB SSD/Win 11 Pro</t>
  </si>
  <si>
    <t>Lenovo IdeaPad 3 81WD00F5UK Intel Core i3, 14" Laptop, 128GB SSD, 4GB RAM - Blue</t>
  </si>
  <si>
    <t>Dell Latitude E5401 14" Laptop i5-9400H 16GB RAM 240GB SSD WEB CAM W10P🔥🔥</t>
  </si>
  <si>
    <t>Lenovo Thinkpad X1 Carbon 2nd Gen Touchscreen Core i5-4300U 8GB 128GB SSD Laptop</t>
  </si>
  <si>
    <t>HP 250 G4 15.6" Core i5-6200U 2.30GHz 4GB Ram 500GB SSD HDD Warranty Laptop</t>
  </si>
  <si>
    <t>Lenovo IdeaPad 5 Pro Intel Core i5 1135G7 11th Gen 8GB 512GB SSD 14" 2.8K Laptop</t>
  </si>
  <si>
    <t>Lenovo IdeaPad 3i 14" Chromebook, Intel Celeron, 4GB RAM, 64GB eMMC (82C1000GUK)</t>
  </si>
  <si>
    <t>Dell Inspiron 16 5620  Laptop 512GB SSD 8GB RAM Intel Core i5 Windows 11 Home</t>
  </si>
  <si>
    <t>HP EliteBook 820 G2 12.5" i5-5200U 256GB 8GB HD Windows 10 Business Laptop B</t>
  </si>
  <si>
    <t>Lenovo IdeaPad 5i 13.3" Chromebook - Intel Core i3, 4GB RAM, 128GB (82M70006UK)</t>
  </si>
  <si>
    <t>Lenovo IdeaPad S340-15IWL - Intel Pentium, 4GB RAM, 128GB HDD, 15.6" - Grey</t>
  </si>
  <si>
    <t>Lenovo IdeaPad 3 81WE010HUK Laptop, Intel i5, 8GB RAM, 256GB SSD, 15.6", Grey</t>
  </si>
  <si>
    <t>HP Envy 13-ba1561sa 13.3" Laptop i5 1135G7 11th Gen 8GB 512GB GeForce MX450</t>
  </si>
  <si>
    <t>Laptop Dell Latitude E5440 i5 - 1.70GHz/8GB/12&lt;wbr/&gt;0GB SSD/Windows 11 Pro</t>
  </si>
  <si>
    <t>Lenovo IdeaPad 1-11ADA05 11.6" Windows Laptop AMD 3020e 4GB RAM 64GB eMMC Grey</t>
  </si>
  <si>
    <t>Panasonic Toughbook Cf-19 Rugged Laptop i5 Win 10 Pro Or 11 Pro  4G  512 Gb Ssd</t>
  </si>
  <si>
    <t>Dell Latitude 7480 Laptop, 14" Full HD, Intel i7-7600U, 16GB, 256GB SSD</t>
  </si>
  <si>
    <t>Huawei MateBook D 15.6" Laptop Intel Core i5 10210U 8GB RAM 512GB SSD</t>
  </si>
  <si>
    <t>HP Elitebook X360 1030 G2 i5 7300u 2.50Ghz 8GB RAM 256GB SSD FHD Touch Win 11</t>
  </si>
  <si>
    <t>HP ProBook x360 440 G1 Touchscreen Laptop i5 8th 3.4GHz 512GB SSD 16GB Window 11</t>
  </si>
  <si>
    <t>HP Pavilion Laptop 14" Full HD IPS Intel Quad Core i5-1035G1 16GB RAM 512GB SSD</t>
  </si>
  <si>
    <t>ASUS VivoBook X415JA Laptop Core i7-1065G7 8GB RAM 512GB SSD 14" FHD IPS Win 10</t>
  </si>
  <si>
    <t>Lenovo Yoga 12 Windows 10 12.5" Laptop Intel i5 5200U 2.2GHz 4GB 120GB SSD</t>
  </si>
  <si>
    <t>Lenovo IdeaPad 3i Intel Celeron N4020 64GB eMMC Chromebook 11.6" Laptop</t>
  </si>
  <si>
    <t>Laptop Dell Latitude E7270 Core i5-6200u/2.30G&lt;wbr/&gt;Hz/4GB/128GB SSD/Windows 10 Pro</t>
  </si>
  <si>
    <t>Lenovo Thinkpad T440 Core i5-4300U 8GB Ram 128GB SSD Windows 11 Webcam Laptop</t>
  </si>
  <si>
    <t>ASUS Vivobook X405UA Intel Core i3-7100U 4GB RAM 128GB SSD 14" Windows 10 Laptop</t>
  </si>
  <si>
    <t>Lenovo IdeaPad 3 Chromebook Celeron N4020 4Gb 32Gb eMMC 11.6" HD Chrome</t>
  </si>
  <si>
    <t>Laptop Dell Latitude 5580 15.6in i5 6th Gen 8GB RAM 256GB SSD Warranty, VG</t>
  </si>
  <si>
    <t>FAST Windows 11 LAPTOP Intel i5 Dell Latitude 14" 8GB RAM 128GB SSD FHD HDMI CAM</t>
  </si>
  <si>
    <t>Dell Latitude E7240 Laptop Intel Core i5 4th Gen 4GB 256GB M.2 SSD</t>
  </si>
  <si>
    <t>HP 14s-dq2021na i5-1135G7 Notebook 14" FHD 8Gb 512Gb SSD W11 Silver</t>
  </si>
  <si>
    <t>DELL XPS 13 9370 i5-8250U Quad Core 8Gb 1Tb SSD FHD Win 10</t>
  </si>
  <si>
    <t>Lenovo IdeaPad 3i 15.6" FHD Laptop Intel Core i7 1255U 12th Gen 8GB 512GB SSD</t>
  </si>
  <si>
    <t>15.6" ASUS FX51P TUF Gaming Laptop Core i5-11300H, 3050, 16GB, 512GB SSD,Wins10</t>
  </si>
  <si>
    <t>Dell Latitude 5290 Laptop, 12.5" HD Screen, i5-8250U, 16GB, 256GB SSD</t>
  </si>
  <si>
    <t>Lenovo ThinkPad T440p i3-4000M 2.40GHz 8GB Ram 500GB Windows 11 Webcam Laptop</t>
  </si>
  <si>
    <t>HP Elitebook 840 G3 Intel i5 6300u 2.40Ghz 8GB RAM 256GB SSD 14" Webcam Win 10</t>
  </si>
  <si>
    <t>HP Pavilion 14-dv1629sa 14" Laptop Core i5 1155G7 11th Gen 8GB 512GB Windows 11</t>
  </si>
  <si>
    <t>Acer Spin 5 SP513-51 Intel i3-7100U 8GB RAM 128GB SSD 13.3" Touchscreen Laptop</t>
  </si>
  <si>
    <t>Dell Latitude E7240 i3-4010U 1.70GHz 4GB Ram 128GB SSD Windows 11 Webcam Laptop</t>
  </si>
  <si>
    <t>Samsung Galaxy Book 2 360 Laptop NP730QED 256GB RAM 8GB Core i5 Windows 11 PC</t>
  </si>
  <si>
    <t>Dell XPS 7390 i5-10210U QUAD Core 8Gb 1Tb SSD FingerPrint Windows 10</t>
  </si>
  <si>
    <t>Refurbished Dell Latitude 3310 Intel Core 8265 U 256 SSD 8Gb Ram 1 Yr Warranty</t>
  </si>
  <si>
    <t>Inspiron 14 3493 i5-1035G1 16GB 1TB SATA HD NVIDIA 2GB 14-inch HD W10 WIFI CAM</t>
  </si>
  <si>
    <t>Dell Latitude 14 5404 Rugged i7 4650u 1.70Ghz 8GB 240GB SSD 14" Win 10</t>
  </si>
  <si>
    <t>FAST Windows 11 LAPTOP i5 12.5" Dell Latitude E7240 4GB RAM 128 GB SSD HDMI</t>
  </si>
  <si>
    <t>Panasonic Toughbook CF 54 Rugged Laptop 16 GB RAM 1 Tb  Ssd Win 10 Pro Fhd Touch</t>
  </si>
  <si>
    <t>Panasonic Toughbook CF-D1, i5 6th Gen Mk 3, 16GB RAM Windows 10 Pro Diagnostics</t>
  </si>
  <si>
    <t>🔥🔥Dell Latitude Laptop 14" E5440 i5-4200U 8GB RAM 240GB SSD WWAN 4G W10P🔥🔥</t>
  </si>
  <si>
    <t>Dell Latitude 7280 Core i5-6300U 2.40GHz 8GB 128GB SSD Webcam Windows 11 Laptop</t>
  </si>
  <si>
    <t>Laptop HP 250 G6 15.6" Grey Intel i5-7200U/4GB/1&lt;wbr/&gt;20GB SSD/Win 11 Home</t>
  </si>
  <si>
    <t>Laptop Dell Latitude E5470 Core i5-6440 2.60GHz/8GB/12&lt;wbr/&gt;8GB SSD/Win11Pro</t>
  </si>
  <si>
    <t>DELL Inspiron 14 Plus 7420 4.7 i7, 16GB, 512 SSD,  14" 2.2K 2240x1400 1YR WRNTY</t>
  </si>
  <si>
    <t>DELL LATITUDE E7450 CORE I7 5TH GEN 256GB SSD 8GB RAM WINDOWS 11 WIFI HD SCREEN</t>
  </si>
  <si>
    <t>Samsung Galaxy Book Pro 15.6" Laptop, Intel Core i5, 8GB RAM, 512GB SSD, Silver</t>
  </si>
  <si>
    <t xml:space="preserve">Laptop Lenovo Yoga 2 13 13.3" Intel i3-4010U/4GB/1&lt;wbr/&gt;20GB SSD/Win 10 Pro </t>
  </si>
  <si>
    <t>Dell XPS 15 9520 Laptop 512GB SSD 16GB RAM Intel Core i5-12500H Windows 11 Home</t>
  </si>
  <si>
    <t>Apple iPhone 11 Red 64GB Unlocked Refurbished, G</t>
  </si>
  <si>
    <t>Dell Latitude 3480 i3-6006U 2.00GHz 8GB Ram 128GB SSD Webcam Windows 11 Laptop</t>
  </si>
  <si>
    <t>Dell Latitude E7470 Core i3-6100U 2.30GHz 8GB DDR4 128GB SSD Webcam HDMI Laptop</t>
  </si>
  <si>
    <t>Dell Inspiron 15 3515 Laptop, AMD Ryzen 5, 8GB RAM, 256GB SSD, 15.6", Black</t>
  </si>
  <si>
    <t>HP ProBook 430 G2 Windows 10 13.3" Laptop Intel i5 5200U 2.2GHz 4GB 500GB HDD</t>
  </si>
  <si>
    <t>Lenovo Yoga 12 Windows 10 12.5" Laptop Intel i5 5200U 2.2GHz 4GB 500GB HDD</t>
  </si>
  <si>
    <t>CHEAP Dell Latitude 7480 Core i5-6200U 2.30GHz 8GB DDR4 128GB SSD Webcam Laptop</t>
  </si>
  <si>
    <t>HP EliteBook 820 G3 Windows 11 12.5" Laptop Intel i5 6200U 2.3GHz 8GB 256GB SSD</t>
  </si>
  <si>
    <t>Thin Lightweight Lenovo Carbon X1 14" Car | Vehicle Diagnostics Laptop Notebook</t>
  </si>
  <si>
    <t>HP ProBook 640 G1 Windows 10 14" Laptop Intel i5 4200M 2.5GHz 4GB 500GB HDD</t>
  </si>
  <si>
    <t>Laptop HP EliteBook 840 G4 14in 7th Gen i7 16GB RAM 512GB SSD Touchscreen, VG</t>
  </si>
  <si>
    <t>Dell Latitude 7270 WINDOWS 11 LAPTOP 12.5" i7-6th 8GB RAM 128GB SSD FHD HDMI</t>
  </si>
  <si>
    <t>Dell Latitude E7270 i3-6100U 2.30GHz 8GB Ram 128GB SSD Windows 11 Webcam Laptop</t>
  </si>
  <si>
    <t>Dell Latitude E7270 i7-6600U 2.60GHz 8GB Ram 128GB SSD Windows 11 Webcam Laptop</t>
  </si>
  <si>
    <t>HP Cheap EliteBook 8440p Gaming Laptop 14" Intel Core i5 2.53Ghz, Windows 10</t>
  </si>
  <si>
    <t>ASUS VivoBook S14 Laptop Ryzen 7 3700u 8GB RAM 512GB SSD 14.2" FHD CIYL-105</t>
  </si>
  <si>
    <t>Acer Aspire 3 A315-53-52GL, Intel Core i5, 8GB RAM, 2TB HDD, 15.6", Black</t>
  </si>
  <si>
    <t>Dell Inspiron 14 7400 14.5" Laptop, Intel Core i7-1165G7, 8GB, 512GB SSD, Silver</t>
  </si>
  <si>
    <t xml:space="preserve">Laptop Dell Vostro 3558 Intel Core i3-4005U - 1.70GHz/4GB/50&lt;wbr/&gt;0GB/Windows 10 Pro </t>
  </si>
  <si>
    <t>Lenovo Ideapad 300-15ISK, Intel Core i5, 8GB RAM, 1TB HDD, 15.6", Black</t>
  </si>
  <si>
    <t>Cheap fast dell laptop e5430 Intel I5 3rd 4GB 320Gb Webcam 14.1" Windows 10 HDMI</t>
  </si>
  <si>
    <t>Acer Nitro 5 AN515-54FV Laptop, intel i5, 8GB RAM, 1TB, 15.6" Full HD, Black</t>
  </si>
  <si>
    <t>HP Chromebook 11a-ne0000na MT8183 Notebook 11.6" HD 4Gb 64Gb eMMC Chrome Grey</t>
  </si>
  <si>
    <t>Laptop Dell Latitude 3550 15.6" Intel i5-5200U/2.20G&lt;wbr/&gt;Hz/4GB/120GB SSD/Win 10 Home</t>
  </si>
  <si>
    <t>Lenovo ThinkPad T540p Core i5-4200M 2.50GHz 8GB Ram 500GB HDD Windows 11 Laptop</t>
  </si>
  <si>
    <t>HP 14s-dq2502sa 14" Laptop Intel Pentium Gold 7505 4GB 128GB Windows 10</t>
  </si>
  <si>
    <t>Lenovo IdeaPad 5 Pro Intel Core i5 1135G7 11th Gen 8GB RAM 512GB 14" 2.8K Laptop</t>
  </si>
  <si>
    <t>ASUS E210M Laptop E210M</t>
  </si>
  <si>
    <t>HP Envy 15-ep1503na 15.6" Laptop Core i7 11800H 16GB RAM 512GB SSD RTX 3050 Ti</t>
  </si>
  <si>
    <t>Lenovo Duet ZA6F0025GB Laptop, MediaTek, 4GB, 64GB, 10.1", Ice Blue/Grey - Good</t>
  </si>
  <si>
    <t>Lenovo IdeaPad 3 82H801GQUK Laptop, Intel i3, 8GB RAM, 128GB SSD, 15.6", Grey</t>
  </si>
  <si>
    <t>Dell Latitude E5470 14" Laptop, Intel Core i5, 8GB, 500GB SSD, Black - Pristine</t>
  </si>
  <si>
    <t>Lenovo Yoga 9 14IAP7 Laptop 512GB SSD 16GB RAM Intel Core i5-1240P Windows 11</t>
  </si>
  <si>
    <t>Lenovo Thinkpad X260 Core i5 2.30GHz 8GB 180GB SSD Webcam Windows 10 Laptop</t>
  </si>
  <si>
    <t>Laptop HP ProBook 640 G2 14" Intel i5-6200U/8GB/1&lt;wbr/&gt;20GB SSD/Win11Pro</t>
  </si>
  <si>
    <t>ASUS Chromebook C425TA Laptop Intel Core M3-8100Y 4GB RAM 64GB eMMC 14" Full HD</t>
  </si>
  <si>
    <t>Dell Latitude 5580 Intel i5 6300u 2.40Ghz 8GB RAM 256GB SSD 15" HD Win 10</t>
  </si>
  <si>
    <t>Lenovo ThinkPad X1 Yoga 1st Gen 14" Notebook i5-6300U 8GB RAM 250GB SSD FHD, G</t>
  </si>
  <si>
    <t>HP Omen 16-b1001na 16.1" 165Hz QHD IPS 14-Core i7-12700H 16GB, 1TB SSD RTX3070Ti</t>
  </si>
  <si>
    <t>Lenovo ThinkPad X380 Yoga 13" Laptop Touch i5-8250U 8GB RAM 256GB SSD Pristine</t>
  </si>
  <si>
    <t>Dell Laptop Latitude E5280 Core i5-7300U 8GB Ram 256GB  Windows 11  Webcam Hdmi</t>
  </si>
  <si>
    <t>Lenovo IdeaPad 5 AMD Ryzen 5 4500U 8Gb 256Gb SSD 15.6" FHD W10S 81YQ0015UK</t>
  </si>
  <si>
    <t>Huawei MateBook D 14" Intel Core i3 1115G4 11th Gen 8GB RAM 256GB SSD Grey</t>
  </si>
  <si>
    <t>Asus X515JA-EJ2133W 15.6" Laptop Core i3 8GB RAM 256GB SSD Silver</t>
  </si>
  <si>
    <t>Dell Latitude 7240 Core i5-4310U 8GB Ram 128GB SSD Windows 10 Laptop 1 WARRANTY</t>
  </si>
  <si>
    <t>LENOVO Legion 7i 16 Gaming Intel Core i9 RTX 3080ti 32GB DDR5 RAM 1 TB SSD 165Hz</t>
  </si>
  <si>
    <t>Dell Latitude 3380 Windows 10 13.3" Laptop Intel i3 6006U 2GHz 4GB 120GB SSD</t>
  </si>
  <si>
    <t>Samsung S20 5G Grey 128GB Unlocked Refurbished, VG</t>
  </si>
  <si>
    <t>Microsoft Surface Laptop Go Core i5-1035G1 4GB RAM 64GB eMMC 12.4" Touchscreen</t>
  </si>
  <si>
    <t>Asus ROG Zephyrus M16 GU603 16" Laptop Core i9 32GB RAM 2TB SSD RTX 3080Ti</t>
  </si>
  <si>
    <t>Lenovo ThinkPad T460s Windows 10 14" Laptop Intel i5 6300U 2.4GHz 8GB 128GB SSD</t>
  </si>
  <si>
    <t>Lenovo Thinkpad X280 Core i5-8250U 8GB 256GB SSD Webcam Windows 11 HDMI Laptop</t>
  </si>
  <si>
    <t>HP Stream 11-ak0506sa 11.6" Windows 10 Laptop Celeron N4020 2GB RAM 32GB eMMC</t>
  </si>
  <si>
    <t>Acer Chromebook CB714-W Intel Core i3 8130U, 4GB, 64GB eMMC, 14" Laptop Grey</t>
  </si>
  <si>
    <t xml:space="preserve">ASUS VivoBook 17 Laptop Intel Pentium Silver N5000 8GB RAM 1TB HDD 17.3" Win 10 </t>
  </si>
  <si>
    <t>Laptop Acer TravelMate P449 14" Intel i5-7200U/8GB/1&lt;wbr/&gt;20GB SSD/Win 11 Pro -Grade B</t>
  </si>
  <si>
    <t>HP X360 310 G2 Pentium Quad Core 4GB Ram 256GB SSD Webcam Windows 10 HDMI Laptop</t>
  </si>
  <si>
    <t>HP EliteBook 840 G8 Intel i5-1145G7 8Gb 256Gb SSD 14" Full HD W10P 48R33EA</t>
  </si>
  <si>
    <t>Cheap Lenovo ThinkPad X280 Laptop Core I5 8GB RAM 256GB SSD Windows 10 Pro Pink</t>
  </si>
  <si>
    <t>DELL Inspiron 16 Plus 7620 4.7 i7, 16GB, 512 SSD,  16" 3K 3072x1920 1YR WRNTY</t>
  </si>
  <si>
    <t>HP ProBook 450 G5 15.6" i5-8250U 8GB Ram 256GB SSD Windows 11 Warranty Laptop</t>
  </si>
  <si>
    <t>Toshiba Cheap Gaming Laptop Pro C660 15.6" Core i3 2.20Ghz, Webcam, Windows 10</t>
  </si>
  <si>
    <t>ASUS VivoBook K553 Laptop Core i5-1135G7 16GB 512GB SSD 15.6" FHD IPS OLED Win10</t>
  </si>
  <si>
    <t>Dell XPS 13 Plus 9320 13.4" Laptop Intel Core i5 1240P 12th Gen 16GB 512GB Grey</t>
  </si>
  <si>
    <t>HP Probook 470 G5 i5 8250u 1.60GHz 8GB RAM 256GB SSD 17.3-inch Windows 11</t>
  </si>
  <si>
    <t>Dell Latitude 5490 14in 7/8th Gen i5/i7 8G/16GB RAM 256/512GB SSD Win 10/11, G</t>
  </si>
  <si>
    <t>Lenovo ThinkPad Yoga L13 Gen 3 Ryzen 7 Pro 5875U 13.3" Touch 16Gb 256Gb SSD W11P</t>
  </si>
  <si>
    <t>Dell Latitude 7490 Intel i5 8350u 1.70Ghz 8GB RAM 128GB SSD 14" FHD Win 11</t>
  </si>
  <si>
    <t>Laptop Dell Latitude 5400 14in i5-8365U 8GB RAM 256GB SSD FHD Warranty, VG</t>
  </si>
  <si>
    <t>Lenovo THINKPAD WINDOWS 11 GAMING LAPTOP Core i7 8GB 240GB SSD Rocket League FHD</t>
  </si>
  <si>
    <t>Acer Aspire 3 15.6" Laptop Intel Core i3 1115G4 11th Gen 8GB RAM 128GB SSD</t>
  </si>
  <si>
    <t>Lenovo IdeaPad 110-15IBR 15.6" Celeron 240GB 4GB Full HD Windows Black Laptop C2</t>
  </si>
  <si>
    <t>Lenovo IdeaPad 3 Laptop, Intel Celeron, 4GB, 32GB, 11.6", Onyx Black - Excellent</t>
  </si>
  <si>
    <t xml:space="preserve">Laptop HP 240 G7 14.1" Intel Celeron N4020/4GB/128G&lt;wbr/&gt;B SSD/Win 10 Pro </t>
  </si>
  <si>
    <t>Dell Latitude 5590 15.6in 7th/8th Gen i5/i7 8GB/24GB RAM 256GB/512GB SSD FHD,VG</t>
  </si>
  <si>
    <t>FAST Lenovo ThinkPad X260 CHEAP Laptop Core i5-6200U 4GB/8GB 240GB/480GB SSD</t>
  </si>
  <si>
    <t>GOLD FINISHED REFURBISHED DELL LATITUDE 7290 CORE I5 8th GEN 8GB 250GB SSD</t>
  </si>
  <si>
    <t>Lenovo IdeaPad 1 15.6" Laptop AMD Ryzen 5 8GB RAM 256GB SSD Cloud Grey C Grade</t>
  </si>
  <si>
    <t>HP ENVY x360 15-ed0504na 15.6" i7 Laptop 16GB RAM, 512GB SSD, Silver - VERY GOOD</t>
  </si>
  <si>
    <t>Dell Latitude 3500 15.6" i3-8145U 2.10GHz 8GB 256GB SSD FHD Windows 11 Laptop</t>
  </si>
  <si>
    <t>Laptop Dell Latitude E7470 14in 6th Gen i5 i7 8GB 16GB RAM 256GB SSD, VG</t>
  </si>
  <si>
    <t>Lenovo ThinkPad L440 14" HD i5-4200M 8GB 128GB SSD DVDRW WiFi CAM Windows 10</t>
  </si>
  <si>
    <t>Lenovo ThinkBook 14s Yoga G2 IAP 14" Intel Core i5 1235U 8GB 256GB SSD</t>
  </si>
  <si>
    <t>HP 250 G5 15.6" Notebook Intel Core i3, 4GB RAM, 500GB HDD, Grey</t>
  </si>
  <si>
    <t>ASUS E510MA-EJ015TS Laptop, Intel Celeron N4020, 4GB RAM, 64GB eMMC, 15.6", Blue</t>
  </si>
  <si>
    <t>FAST WINDOWS 10 DELL CORE i5 LAPTOP WIFI HDMI FREE P&amp;P</t>
  </si>
  <si>
    <t>Lenovo IdeaPad 5 Pro 14" 2.8K Laptop Intel Core i5 1135G7 11th Gen 8GB 512GB SSD</t>
  </si>
  <si>
    <t>Lenovo ThinkPad 13 2nd Gen, Core i5, 8GB RAM, 128GB SSD, 13.3" Black - Excellent</t>
  </si>
  <si>
    <t>Dell Latitude E5250 Intel i5-5300U 8GB RAM 128GB SSD Wins 10 Pro - GRADE A</t>
  </si>
  <si>
    <t>Dell Latitude E5450 i5-5200U 2.20GHz 8GB Ram 256GB SSD Webcam Windows 11 Laptop</t>
  </si>
  <si>
    <t>Lenovo Duet ZA6F0025GB Chromebook Laptop, 4GB, 64GB, 10.1", Blue/Grey - Pristine</t>
  </si>
  <si>
    <t>Lenovo ThinkPad T470 Windows 10 14" Laptop Intel i5 6200u 2.3GHz 8GB 256GB SSD</t>
  </si>
  <si>
    <t>LENOVO X1 Carbon Intel i7 3667U 2.5GHz 128GB SSD 8GB 14" Win 10 UHD TOUCHSCREEN</t>
  </si>
  <si>
    <t>Lenovo IdeaPad Flex 5 13ITL6 Chromebook 13.3" FHD Touch i3-1115G4 4GB RAM 128GB</t>
  </si>
  <si>
    <t>Apple iPhone 12 Pro Graphite 128GB Unlocked Refurbished, VG</t>
  </si>
  <si>
    <t>HP Victus 16-e0081na 16.1" IPS 144Hz 6-Core Ryzen-5 8GB, 256GB SSD GTX 1650 4GB</t>
  </si>
  <si>
    <t>Dell Latitude 7490 Intel i5 8350u 1.70Ghz 16GB RAM 256GB SSD 14" FHD Win 11</t>
  </si>
  <si>
    <t>Laptop Acer TravelMate X349 14" Intel i3-6100U/4GB/1&lt;wbr/&gt;28GB SSD/Win11Pro</t>
  </si>
  <si>
    <t>Acer Chromebook 315 CB315-3HT-P09C&lt;wbr/&gt;, Intel Pentium, 4GB RAM, 64GB eMMC, Silver</t>
  </si>
  <si>
    <t>Lenovo ThinkPad T460S Windows 10 14" Laptop Intel i5 6300U 2.4 8GB 256GB SSD</t>
  </si>
  <si>
    <t>Dell Vostro 3560 15.6" i5-3210M 2.50GHz 8GB Ram 320GB HDD Webcam HDMI Laptop</t>
  </si>
  <si>
    <t>HP ProBook 645 G1 Windows 10 14" Laptop AMD A6 5350M 2.9GHz 8GB 320GB HDD</t>
  </si>
  <si>
    <t>Lenovo ThinkPad X1 Carbon LAPTOP Intel core i5-5200 8GB RAM 240GB SSD Win10Pro A</t>
  </si>
  <si>
    <t>Dell XPS 13 9305 Laptop, 13.3" FHD Screen, i7-1165G7, 16GB RAM, 512GB SSD</t>
  </si>
  <si>
    <t>HP ProBook 640 G5 Laptop -14" FHD Intel i5-8365 Up to 32GB Ram + Windows 11 Pro*</t>
  </si>
  <si>
    <t>Lenovo ThinkPad L460 Core i5-6200U 2.30GHz 8GB Ram 128GB SSD Windows 11 Laptop</t>
  </si>
  <si>
    <t>Laptop Dell Latitude 7390 13.3in 8th Gen i5/17 8GB 16GB RAM 256GB 512GB SSD, VG</t>
  </si>
  <si>
    <t xml:space="preserve">Laptop Acer TravelMate P258 15.6" Intel i5-6200U/4GB/1&lt;wbr/&gt;20GB SSD/Win10Pro </t>
  </si>
  <si>
    <t>[Windows 11] HP 14" Laptop (512GB SSD, Intel Core i7-1065G7, 1.30 GHz, 8GB RAM)</t>
  </si>
  <si>
    <t>Lenovo ThinkPad T450 Windows 10 14" Laptop Intel i5 5200U 2.2GHz 8GB 120GB SSD</t>
  </si>
  <si>
    <t>Lenovo Laptop Ideapad 3 14" Full HD Intel Quad Core i5-1035G1 8GB RAM 256GB SSD</t>
  </si>
  <si>
    <t>Huawei Matebook 14S 14.2" Touchscreen Intel Core i7 11370H 11th Gen 16GB 1TB SSD</t>
  </si>
  <si>
    <t>Panasonic Toughbook CF-19 Rugged Laptop i5, Diagnostics Win 7 Or Win 10, 3G</t>
  </si>
  <si>
    <t>LENOVO IdeaPad 3i 15.6" Chromebook - Intel® Pentium® - REFURB-A</t>
  </si>
  <si>
    <t>Lenovo ThinkPad Yoga 12 Windows 10 12.5" Laptop Intel i5 5200U 4GB 500GB HDD</t>
  </si>
  <si>
    <t>HP ProBook x360 11 G5 Laptop Celeron N4020 4GB RAM 64GB eMMC 11.6" Touch W10 Pro</t>
  </si>
  <si>
    <t>Lenovo Yoga 260 Windows 11 12.5" Laptop Intel i5 6200U 2.3GHz 4GB 120GB SSD</t>
  </si>
  <si>
    <t>Dell Gaming Laptop E7240 12.5" Intel Core i5, 8GB, Fast SSD, Webcam, Win10, HDMI</t>
  </si>
  <si>
    <t>HP EliteBook 830 G8 Laptop, 13.3" FullHD Display, i5-1135G7, 16GB RAM, 256GB SSD</t>
  </si>
  <si>
    <t>Dell Latitude 7480 14" i5-6300U 8GB 256GB SSD HDMI WiFi WebCam Windows 10</t>
  </si>
  <si>
    <t>HP 14-AM081NA Core i3 6th 6006u 2.0Ghz 8gb Memory 240gb SSD 14.2" HD (1188)</t>
  </si>
  <si>
    <t>DELL Inspiron 16 5620 i7 1255U 4.7ghz, 32GB, 1TB, 16" FHD, Win 11, 1YR WRNTY</t>
  </si>
  <si>
    <t>Dell Precision 5530 Laptop 15.6 Full HD, i7-8850H, 32GB RAM, 512GB SSD, NVIDIA</t>
  </si>
  <si>
    <t>Toshiba TouchScreen Windows11 Laptop HD Display 500GB HDD DVD-RW HDMI WiFi Cam</t>
  </si>
  <si>
    <t>HP Elitebook 830 G5 Laptop - 13" FHD + I5-8350U CPU + NVMe SSD &amp; Windows 11 Pro</t>
  </si>
  <si>
    <t>CHEAP HP EliteBook 745 G2 QUAD CORE Laptop FAST AMD A8 8GB/16GB 240GB/480GB SSD</t>
  </si>
  <si>
    <t>Asus Zenbook UX360UAK, Intel Core i5, 8GB, 256GB, 13" - Grey</t>
  </si>
  <si>
    <t>Toshiba Portege X20 12.5" 2-in-1 Laptop Intel i5 7200U 8GB RAM 256GB M.2 SSD W10</t>
  </si>
  <si>
    <t>Apple MacBook Pro A2251 2020 Core i5 2GHz 16GB RAM 512GB SSD 13" Touch Bar 1063</t>
  </si>
  <si>
    <t>Samsung Galaxy Book 15.6" Laptop Core i5 8GB RAM 256GB SSD Denim Blue C Grade</t>
  </si>
  <si>
    <t>Dell Latitude E5470 Windows 10 14" Laptop Intel i5 6200U 2.3GHz 8GB 120GB SSD</t>
  </si>
  <si>
    <t>CHEAP Lenovo ThinkPad 11e Chromebook Intel Celeron 2GB RAM 16GB SSD HDMI 11.6"</t>
  </si>
  <si>
    <t>Geobook 3SI Windows 10 Laptop 13.3" Intel Core i3 5005U 4GB RAM 128GB SSD</t>
  </si>
  <si>
    <t>Lenovo ThinkPad FHD 15.6" CAD Laptop, i7-4800MQ 8GB 128GB SSD+HDD Quadro K2100M</t>
  </si>
  <si>
    <t>Dell Latitude E5550 i5-5300U 8GB Ram 256GB SSD FHD Windows 11 Webcam Laptop</t>
  </si>
  <si>
    <t>HP Spectre x360 13.3" 512GB SSD, Intel Core i7-1065G7, 3.9GHz, 8GB RAM, Windows</t>
  </si>
  <si>
    <t>ASUS Chromebook C423NA Laptop Intel CeleronN3350 8GB RAM 32GB eMMC 14" Chrome OS</t>
  </si>
  <si>
    <t>HP 15.6" ProBook Windows10 Laptop Fast WiFi 5GHz HD Screen 8Gb DVD Cam Office</t>
  </si>
  <si>
    <t>Laptop Acer TravelMate P449 14" Intel i5-8250U/12GB/&lt;wbr/&gt;128GB SSD/Win11Pro</t>
  </si>
  <si>
    <t>Lenovo IdeaPad Duet 3i Celeron N4020 4Gb 64Gb eMMC 10.3" WUXGA W10S 82AT002HUK</t>
  </si>
  <si>
    <t>HP Pavilion Blue Laptop Windows11 15.6" HD i5 2.93GHz DVD-RW WiFi 5GHz Office</t>
  </si>
  <si>
    <t>ACER Aspire 3 15.6" Laptop - AMD Athlon - 128GB SSD - Silver - REFURB-B</t>
  </si>
  <si>
    <t>Asus Chromebook C214M 11.6" Laptop 32GB HDD RAM 4GB Intel N4020 Chrome OS</t>
  </si>
  <si>
    <t>Lenovo ThinkPad T460s 14" FHD Touchscreen 8GB 256GB SSD WiFi Webcam</t>
  </si>
  <si>
    <t>ASUS ZenBook 13 UX325EA 13.3" Laptop - Intel® Core™ i7 - 512GB SSD - REFURB-B</t>
  </si>
  <si>
    <t>Lenovo YOGA 7i 14" Convertible Laptop Core i5 8GB RAM 256GB SSD Grey C Grade</t>
  </si>
  <si>
    <t>Laptop HP 14-bw020na 14" HD AMD A6-9220/2.50GH&lt;wbr/&gt;z/8GB/128GB SSD/Windows 11/Blue</t>
  </si>
  <si>
    <t>Lenovo IdeaPad 3 Laptop, AMD 3015CE, 4GB RAM, 64GB eMMC, 14", Grey</t>
  </si>
  <si>
    <t>ASUS VivoBook 15 X1500 15.6" Laptop Core i3 8GB RAM 256GB SSD Silver C Grade</t>
  </si>
  <si>
    <t>HP EliteBook 745 G2 Windows 10 14" Laptop AMD A6 Pro 7050B 2.2GHz 4GB 120GB SSD</t>
  </si>
  <si>
    <t>Dell Inspiron 13 5379, 13.3" Laptop, Intel i5, 8GB RAM, 256GB SSD, Grey - Good</t>
  </si>
  <si>
    <t>HP 840 G2 - EliteBook - i5 (5TH) @2.90GHZ  - 8GB Ram  - 240GB SSD - WIN 10  CL92</t>
  </si>
  <si>
    <t>Dell Latitude 5400 Laptop, 14" Intel® Core™ i5, 8GB RAM, 256GB SSD, Windows 10</t>
  </si>
  <si>
    <t>HP EliteBook 725 G3 12.5" AMD A12 256GB 8GB Full HD Windows Silver Laptop B</t>
  </si>
  <si>
    <t>Dell Latitude 5290 2-in-1 Tablet+Keyboar&lt;wbr/&gt;d  i3-7130U,4GB,1&lt;wbr/&gt;28GB SSD,12.5” FHD+ *B*</t>
  </si>
  <si>
    <t>Dell Latitude 3400 Core i5-8265U 8th Gen 8GB DDR4 256GB SSD FHD Webcam Laptop</t>
  </si>
  <si>
    <t>Dell Alienware M15 R7 4.7ghz, 32GB, 1TB ,8GB nVidia RTX 3070 Ti ,3YR WRNTY S&amp;D</t>
  </si>
  <si>
    <t>HP 15s-eq1516sa 15.6" Laptop AMD Ryzen 3 3250U 4GB 128GB SSD Silver</t>
  </si>
  <si>
    <t>HP Touchscreen ProBook Laptop x360 440 G1 i5 8th 3.4GHz 512GB SSD 16GB Windows11</t>
  </si>
  <si>
    <t>Dell Latitude 3570 Intel Core i5-6200 2.30GHz 4GB RAM 500GB HDD Win10Pro - Good</t>
  </si>
  <si>
    <t>HP ProBook 640 G2 Laptop, 14" Intel Core i5, 8GB RAM, 256GB SSD, Windows 10</t>
  </si>
  <si>
    <t>HP Envy x360 2-in-1 Laptop 15-ey0502sa AMD Ryzen 7 5825U 16GB 512GB SSD</t>
  </si>
  <si>
    <t>Razer</t>
  </si>
  <si>
    <t>Razer Blade Pro 17, 17.3" FHD 300Hz, i7-10875H, 32GB RAM, 1.5TB SSD, RTX 2080S</t>
  </si>
  <si>
    <t>Toshiba Sat L50D Laptop AMD A10 8700   8gb Mem 240gb SSD Radeon 15.6" FHD (1230)</t>
  </si>
  <si>
    <t>Samsung Galaxy Book Pro 360 15.6" Laptop Windows 10 i7 1165G7 11th Gen 8GB 512GB</t>
  </si>
  <si>
    <t>Lenovo ThinkPad X13 Yoga 20T2CTO1WW, Intel Core i7, 16GB RAM, 256GB SSD, Black</t>
  </si>
  <si>
    <t>Microsoft Surface Book - 13.5" - Core i5 128GB SSD 8GB RAM - Aluminium - Good</t>
  </si>
  <si>
    <t>HP 14-cf0500sa 14" Pentium 128GB 4GB Full HD Windows 11 Gold Laptop B</t>
  </si>
  <si>
    <t>Dell Latitude E7270 i5-6200U 2.30GHz 8GB Ram 128GB SSD Windows 11 Webcam Laptop</t>
  </si>
  <si>
    <t>Renewed Dell Inspiron 5559 Intel i5 512 SSD 4Gb Ram 15.6" screen - 1 Yr Warranty</t>
  </si>
  <si>
    <t>HP Victus by HP 16-e0511na Laptop Ryzen 7 5800H 16Gb 512Gb SSD 16.1" FHD W11</t>
  </si>
  <si>
    <t>HP Stream 11-ak0026na N4120 Notebook 11.6" Intel Celeron 4Gb 64Gb eMMC W11S Blue</t>
  </si>
  <si>
    <t>HP Chromebook x360 14b-cb0502na Intel Pentium Silver N6000 8GB 128GB eMMC</t>
  </si>
  <si>
    <t>DELL Latitude E7250 Very Good Laptop / Win10 / I5-5300U - 4GB RAM - 128GB SSD</t>
  </si>
  <si>
    <t>HP ZBook 14 Core i5-4300U 1.90GHz 8GB Ram 256GB SSD AMD Radeon HD Webcam Laptop</t>
  </si>
  <si>
    <t>Lenovo IdeaPad 3 82BA0006UK Chromebook, Intel Celeron, 4GB , 32GB, 11.6", Black</t>
  </si>
  <si>
    <t>DELL XPS 13 9380 i5-8265U Quad Core 8Gb 512Gb SSD FHD Win 10 Pro</t>
  </si>
  <si>
    <t>Acer Swift X 14" Laptop 512GB SSD RAM 16GB AMD Ryzen 75700U Windows 10 Pro PC</t>
  </si>
  <si>
    <t>Lenovo ThinkPad T470P Laptop, Intel Core i7, 16GB RAM, 512GB HDD, 15.6", Black</t>
  </si>
  <si>
    <t>HP Pavilion 15-eg0040na Laptop 512GB SSD 8GB RAM Intel i5-1135G7 Windows 11</t>
  </si>
  <si>
    <t>Dell XPS 13 9310 Laptop, 13.3" FHD+ Screen, i7-1185G7, 16GB RAM, 512GB SSD</t>
  </si>
  <si>
    <t>Lenovo Thinkpad X260 Core i5-6200U 2.30GHz 8GB 256GB SSD Webcam HDMI Laptop</t>
  </si>
  <si>
    <t>ASUS C204MA-BU0440-&lt;wbr/&gt;3Y Laptop, Intel Celeron, 4GB RAM, 32GB eMMC, 11.6", Grey</t>
  </si>
  <si>
    <t>Dell Latitude 7400 2-in-1 Touchscreen Intel i7-8665U 16GB RAM 256GB SSD Win 11</t>
  </si>
  <si>
    <t>Lenovo ThinkPad T470p i7-7820HQ 16GB 512GB SSD NVIDIA GeForce Windows 11 Laptop</t>
  </si>
  <si>
    <t>Lenovo IdeaPad 3i 14" Chromebook Intel Celeron N4020 2.8GHz 64GB eMMC 4GB Silver</t>
  </si>
  <si>
    <t>Asus Zenbook 14 Laptop 512GB SSD 8GB RAM Intel i5-1135G7 Windows 10 Home</t>
  </si>
  <si>
    <t>ASUS TUF Dash F15 Gaming Laptop i5-11300H 8GB 512GB SSD 15.6" FHD RTX 3050Ti 4GB</t>
  </si>
  <si>
    <t>Lenovo IdeaPad 3 14APO6 AMD 3015Ce 8Gb 128Gb eMMC 14" Full HD Chrome 82MY000NUK</t>
  </si>
  <si>
    <t>Microsoft Surface Pro 4 12.3" i5-6300U 128GB 4GB Touchscreen Laptop Tablet B</t>
  </si>
  <si>
    <t>Dell G3 15 3500 i5-10300H Quad Core 8Gb 512Gb SSD GTX 1650 Ti 4Gb Windows 10 Pro</t>
  </si>
  <si>
    <t>HP Pavilion 15-EG0024NA Laptop, Intel Pentium Gold, 8GB, 128GB, 15.6", Silver</t>
  </si>
  <si>
    <t>Asus Zenbook Duo 14" Laptop  Intel Core i7 1165G7 16GB + 32GB Optane 512GB SSD</t>
  </si>
  <si>
    <t>Lenovo Thinkpad T460 i3-6100U 2.40GHz 8GB Ram 128GB SSD Windows 11 Webcam Laptop</t>
  </si>
  <si>
    <t>HP ZBook 15 Core i7-4700MQ 2.40GHz 8GB 128GB SSD NVIDIA Quadro K610M Laptop</t>
  </si>
  <si>
    <t>Dell Latitude E5270 12.5" Very Good Laptop - I5/I7 CPU / 8GB RAM / 256GB SSD</t>
  </si>
  <si>
    <t>Dell Latitude 3580 Intel Core i3-6006 2.0GHz 4GB RAM 500GB HDD Win10 - Very Good</t>
  </si>
  <si>
    <t>Dell Vostro 5468 Core i5-7200U 2.50GHz 8GB DDR4 256GB SSD Webcam HDMI Laptop</t>
  </si>
  <si>
    <t>Samsung Galaxy Book2 Pro NP950XED 15.6" Laptop 256GB RAM 8GB Intel i5 Windows 11</t>
  </si>
  <si>
    <t>Cheap dell laptop e5430 Intel I5 3rd 8GB 320Gb Webcam 14.1" Windows 10 HDMI</t>
  </si>
  <si>
    <t>Dell Inspiron 16 Plus 7610 Laptop i7-11800H,16GB&lt;wbr/&gt;,1TB SSD, RTX 3060,16.0" 3K/QHD+</t>
  </si>
  <si>
    <t>Dell Latitude 5580 Laptop i5-6200U,8GB RAM,256GB SSD,Webcam,15.&lt;wbr/&gt;6” HD *B*</t>
  </si>
  <si>
    <t>Lenovo ThinkPad Yoga 460 i7-6500U 2.50GHz 8GB 256GB SSD 360° Touchscreen Laptop</t>
  </si>
  <si>
    <t>Lenovo Thinkpad X250, HD, i7-5600U, 8GB RAM, 500GB SSD, Win 10 Pro (VG) - Cha...</t>
  </si>
  <si>
    <t>Lenovo ThinkPad L460 Windows 11 14" Laptop Intel i5 6200U 2.3GHz 8GB 120GB SSD</t>
  </si>
  <si>
    <t>Dell Vostro 15 3501, i3-1005G1, 8GB RAM, 500GB SSD, Win 11 Pro (VG) - Charity</t>
  </si>
  <si>
    <t>Lenovo IdeaPad Duet 3 - 10.3" detachable 2 in 1 tablet 4GB/64GB eMMC Windows 10S</t>
  </si>
  <si>
    <t>Lenovo IdeaPad Slim 1i 81VT0009NUK Laptop, Intel Celeron, 4GB RAM, 64GB eMMC</t>
  </si>
  <si>
    <t>Samsung Galaxy TabPro S LTE, Intel Core M3, 4GB RAM, 128GB SSD, 11.6", Black</t>
  </si>
  <si>
    <t>Lenovo Yoga 7i 2-in-1 i5-1135G7 8Gb 256Gb 14" FHD W10 82BH000DUK</t>
  </si>
  <si>
    <t>Lenovo ThinkPad X1 Carbon Gen 6 Core i5-8250U 8GB RAM 256GB SSD 14'' Laptop</t>
  </si>
  <si>
    <t>HP 17-cn0528sa Laptop Pentium Gold 7505 4Gb 128Gb SSD 17.3" Full HD W11S 4L3J0EA</t>
  </si>
  <si>
    <t>HP 14s-dq2019na 14" Full HD Laptop Core i3 8GB RAM 128GB SSD Silver C Grade</t>
  </si>
  <si>
    <t>Lenovo ThinkPad T470s 14" FHD i7-6600U 8GB 256GB SSD WiFi Webcam Windows 10 Pro</t>
  </si>
  <si>
    <t>Lenovo Chromebook 14e Laptop AMD A4-9120C 4GB RAM 32GB eMMC 14" FHD Chrome OS</t>
  </si>
  <si>
    <t>HP 14-db0500sa 14" Chromebook AMD A4 9120 4GB RAM 32GB eMMC Blue</t>
  </si>
  <si>
    <t>Dell Latitude E5470 Windows 11 14" Laptop Intel i5 6200U 2.3GHz 4GB 256GB SSD</t>
  </si>
  <si>
    <t>Dell Latitude 3340 Windows 10 13.3" Laptop Intel i3 5005U 2.0GHz 8GB 120GB SSD</t>
  </si>
  <si>
    <t>ASUS ZenBook Pro Duo UX581 15.6" Laptop - Intel Core i9 1TB - REFURB-A</t>
  </si>
  <si>
    <t>Lenovo ThinkPad T460s Windows 10 14" Laptop Intel i7 6600u 2.6GHz 8GB 512GB SSD</t>
  </si>
  <si>
    <t>Lenovo ThinkPad S440 14-Inch Laptop 500gb i5 8gig 2.3 GHz RENEWED 1 YR WARRANTY</t>
  </si>
  <si>
    <t>Lenovo ThinkPad P50 FHD 15.6" Laptop, i7-6820HQ 16GB RAM 256GB SSD Quadro M1000M</t>
  </si>
  <si>
    <t>Dell Inspiron 17 Touchscreen 7746 Notebook i7 16GB RAM 1TB SSHD 17.3 FHD GeForce</t>
  </si>
  <si>
    <t>HP Business Laptop 255 G7 15.6" Full HD AMD Ryzen 5 3500U 8GB RAM 256GB SSD W10</t>
  </si>
  <si>
    <t>HP Pavilion 14-dv2513sa 14" Laptop - Intel® Core™ i5 - White - REFURB-A</t>
  </si>
  <si>
    <t>Lenovo Thinkpad X270 Core i5 2.30GHz 8GB DDR4 180GB Webcam Windows 10 Laptop</t>
  </si>
  <si>
    <t>Dell Precision 5520 Laptop i7-6820HQ,16GB&lt;wbr/&gt;,512GB SSD,Quadro M1200,15.6"FHD US *B*</t>
  </si>
  <si>
    <t>HP Elitebook 745 G3 14" AMD A12 256GB 8GB QHD Windows Silver Business Laptop B</t>
  </si>
  <si>
    <t>Dell Vostro 14 5468 Core i5-7200U 2.50GHz 8GB DDR4 256GB SSD Webcam HDMI Laptop</t>
  </si>
  <si>
    <t>Acer Swift 3 SF314-42 AMD Ryzen 5 4500U 8GB RAM 1TB SSD 14" Laptop Purple</t>
  </si>
  <si>
    <t>Dell Latitude E5470 Laptop, 14" Intel® Core™ i5, 8GB RAM, 256GB SSD, Windows 10</t>
  </si>
  <si>
    <t>HP EliteBook 820 G4 12.5" Laptop i5 2.6GHz 8GB 256GB SSD - RENEWED</t>
  </si>
  <si>
    <t>Panasonic Toughbook CF-54 Rugged Laptop 16 GB RAM, 2 Tb  Ssd  ,Windows 11 Pro</t>
  </si>
  <si>
    <t>Microsoft Surface Pro X 2010 SQ1 8GB RAM 128GB SSD 13" 4G LTE - TABLET ONLY</t>
  </si>
  <si>
    <t>HP 14" Laptop IPS Full HD Intel Core i7 16GB RAM 512GB SSD Win 10 14s-dq1505sa</t>
  </si>
  <si>
    <t>HP Envy x360 13.3" 2 in 1 OLED Laptop Core i7 1165G7 11th Gen 8GB 512GB SSD</t>
  </si>
  <si>
    <t>Dell Latitude 5490 Intel Core i5 8350 1.70Ghz 8GB RAM 256GB SSD 14" FHD Win 11</t>
  </si>
  <si>
    <t>HP 14s-fq1000na 14" Laptop Ryzen 5 8GB RAM 256GB SSD Full HD Natural Silver</t>
  </si>
  <si>
    <t>Panasonic Toughbook-Tabl&lt;wbr/&gt;et Windows 10 Pro,CF-20 Replaced Older  Cf 19 4G Model</t>
  </si>
  <si>
    <t>Dell Latitude E7470 i5-6200U 2.30GHz 8GB Ram 128GB SSD Windows 11 Webcam Laptop</t>
  </si>
  <si>
    <t>Lenovo ThinkPad T440 Windows 10 14" Laptop Intel i5 4210U 1.7GHz 8GB 120GB SSD</t>
  </si>
  <si>
    <t>ASUS C433 14" Chromebook Flip Laptop Core M3 4GB 128GB Touchscreen Silver Blue</t>
  </si>
  <si>
    <t>HP ZBook 15 G2 Core i7-4710MQ 2.50GHz 8GB DDR3 128GB SSD NVIDIA Quadro Laptop</t>
  </si>
  <si>
    <t>Dell Gaming Cheap Laptop 1540 15.6" Intel Core i3 2.40Ghz, Webcam, Win 10, HDMI</t>
  </si>
  <si>
    <t>Lenovo ThinkPad X13 Yoga 20SX0000UK, Intel Core i5, 8GB RAM, 256GB SSD, Black</t>
  </si>
  <si>
    <t>Dell 13 5391 Laptop Intel® i5-10210U 8GB 256GB M.2 13.3-inch FHD 1Yr Warranty</t>
  </si>
  <si>
    <t>Acer TravelMate B118-M-P7GL 11.6" Pentium 128GB 4GB HD Windows 11 Black Laptop B</t>
  </si>
  <si>
    <t>HP 14-CM0002NA 14" Laptop, AMD Ryzen 3, 4GB RAM, 128GB SSD, Black</t>
  </si>
  <si>
    <t>HP ZBook 17 G2 17.3"  i7-4810MQ 32GB RAM 1TB SSD 1TB HDD QUADRO K1100M Laptop</t>
  </si>
  <si>
    <t>Lenovo IdeaPad 5 Laptop, Intel i7 , 8GB RAM, 1TB SSD, 15.6", Grey Charcoal</t>
  </si>
  <si>
    <t>Dell Cheap Gaming Laptop E6430 14" Intel Core i5 2.50Ghz, 8GB, Windows 10</t>
  </si>
  <si>
    <t>Dell Inspiron 13 7306 13.3" 2-in-1 Laptop, Intel i7, 8GB RAM, 512GB SSD, Black</t>
  </si>
  <si>
    <t>ASUS ProArt Studiobook 16" 4K OLED 2TB SSD 64GB Ram 2.5GHz Core i9-11900H - 3060</t>
  </si>
  <si>
    <t>Clevo</t>
  </si>
  <si>
    <t>Clevo Ergo W540AU 14" i5-5200U 128GB 8GB HD DVD Windows 10 Grey Cheap Laptop C3</t>
  </si>
  <si>
    <t>Lenovo ThinkPad L460 Windows 10 14" Laptop Intel i5 6200U 2.3GHz 8GB 180GB SSD</t>
  </si>
  <si>
    <t xml:space="preserve">Laptop Acer Extensa 15 EX215 15.6" Intel i5/4GB/128GB SSD/Win 11 Pro </t>
  </si>
  <si>
    <t>Lenovo Thinkpad Windows11 Laptop Intel i5 3.2GHz 500Gb 8Gb 15.6" HD Display DVD</t>
  </si>
  <si>
    <t>Lenovo IdeaPad 3i 14" Laptop, Intel Core i5, 8GB RAM, 256GB SSD (81X700CTUK)</t>
  </si>
  <si>
    <t>Lenovo ThinkPad T460 14" FHD i5-6300U 8GB 500GB WiFi Webcam Windows 10</t>
  </si>
  <si>
    <t>HP EliteBook 840 G3 i5 (2.4GHz) 4GB RAM 128GB SSD Windows 10 Pro 14" UK Laptop</t>
  </si>
  <si>
    <t>Dell Latitude 5300 laptop, 13.3" HD Screen, Intel i5-8265U, 16GB RAM, 256GB SSD</t>
  </si>
  <si>
    <t>Dynabook</t>
  </si>
  <si>
    <t>Dynabook Satellite Pro ET10-G-106 Celeron N3350 4GB 128GB 10.1" Touch Win 10 Pro</t>
  </si>
  <si>
    <t>Acer Nitro 5, Intel Core i5 9300H, Geforce GTX 1650, 15.6" Gaming Laptop</t>
  </si>
  <si>
    <t>HP Pavilion Gaming 15-EC2018NA Ryzen 5 5600H 15.6" GTX 1650 W10 4N8T8EA#ABU</t>
  </si>
  <si>
    <t>Acer Nitro 5 AN515-43 Laptop, Ryzen 7, 8GB, 1TB HDD + 256GB SSD, 15.6", Black</t>
  </si>
  <si>
    <t>HP Spectre x360 16-F1501NA 16" 4K OLED Touch 12-Core i7, 16GB, 1TB SSD 4GB GRFX</t>
  </si>
  <si>
    <t>Windows 11 laptop Dell e5430 Intel I5 3rd 16GB 480Gb SSD Webcam 14.1" HDMI</t>
  </si>
  <si>
    <t>Lenovo V330-15IKB FHD 15.6" i5-8250U 4GB Ram 120GB SSD Windows 11 Webcam Laptop</t>
  </si>
  <si>
    <t>HP 15-da2006nx Gaming Laptop 15" Intel i7-10510U 8/1TB HDD Nvidia GeForce MX130</t>
  </si>
  <si>
    <t>Huawei MateBook D 16 Notebook Laptop 512GB SSD 8GB RAM Intel Windows 11</t>
  </si>
  <si>
    <t>Lenovo  X1 Yoga Touch Screen Gen 5 Laptop  i7 10th 16 GB  512 SSD Win pro</t>
  </si>
  <si>
    <t>RENEWED HP ProBook 645 G3 14" Laptop - AMD A10 2.4GHz CPU, 8GB, 256GB SSD</t>
  </si>
  <si>
    <t>FAST HP ProBook 640 G2 Core i5-6200U 8GB Ram 500GB HDD Windows 11 Webcam Laptop</t>
  </si>
  <si>
    <t>Dell Inspiron 3580 i5-8265U 8GB 1TB HD 15.6" FHD WIFI CAM AMD Radeon 520 2GB W10</t>
  </si>
  <si>
    <t>Dell Latitude E5270 12.4" i5-6300U 128GB SSD 8GB laptop</t>
  </si>
  <si>
    <t>Dell Latitude 7390 Laptop, 13.3" Full HD Screen, i5-8350U, 16GB, 256GB SSD</t>
  </si>
  <si>
    <t>Acer CB314-1H 14" Chromebook Intel Celeron N 32GB eMMC 4GB RAM Silver C Grade</t>
  </si>
  <si>
    <t>Acer Chromebook CP513-1H-S8FH Laptop, , 4GB, 64GB eMMC, 13.3", Silver - Pristine</t>
  </si>
  <si>
    <t>Panasonic Toughbook CF 54 Toughbook  16 GB 1 Tb Win 10 Pro Rugged Laptop FHD</t>
  </si>
  <si>
    <t>Apple iPhone SE 3rd Gen Midnight 64GB Unlocked Refurbished, VG</t>
  </si>
  <si>
    <t>Dell Inspiron 15 7537 15.6" i7 8GB 1TB SSHD FHD Touchscreen Laptop Nvidia</t>
  </si>
  <si>
    <t>DELL XPS 13 9370 i5-8250U Quad Core 8Gb 512Gb SSD UHD Touchscreen Win 10</t>
  </si>
  <si>
    <t xml:space="preserve"> HP Laptop Windows 10 EliteBook Folio G1 Core m5-6Y57 8GB 128GB SSD Touchscreen</t>
  </si>
  <si>
    <t>Lenovo ThinkPad L460 Windows 10 14" Laptop Intel i5 6200U 2.3GHz 4GB 256GB SSD</t>
  </si>
  <si>
    <t>ASUS E510MA-EJ118TS Laptop 15.6" FHD Celeron N4020 4GB 64GB Rose Gold/Pink | #B</t>
  </si>
  <si>
    <t>Windows 11 Lenovo Thinkpad T450 i5-5200U 8GB 16GB Ram 240GB 480GB SSD Laptop</t>
  </si>
  <si>
    <t>Lenovo ThinkPad Helix Windows 10 Tablet Intel i5 3337U 1.8GHz 4GB 256GB SSD</t>
  </si>
  <si>
    <t>HP Chromebook x360 14c-cc0004na i5-1135G7 8Gb 256Gb SSD 14" FHD touch Chrome</t>
  </si>
  <si>
    <t>HP Elitebook X360 1030 G2 i7-7600U 16GB 512GB  SSD 13.3'' FHD Touch Screen</t>
  </si>
  <si>
    <t>DELL Venue 10 Pro 5000 5055 10" Tablet Intel 1.83Ghz Quad 64GB SSD Win 8.1 Pro</t>
  </si>
  <si>
    <t>Dell Vostro 5568 Fast Business Laptop i5-7200U 16 GB 240GB SSD BACKLIT KEYBOARD</t>
  </si>
  <si>
    <t>LENOVO IdeaPad 3i 11.6" Chromebook - Intel Celeron- Black - REFURB-C</t>
  </si>
  <si>
    <t>Dell Precision 3520 i7-7820H 16GB 250GB SSD 15.6" Touchscreen Win10 Pro Laptop</t>
  </si>
  <si>
    <t>HP Cheap Compaq CQ58 Gaming Laptop 15.6" Intel i3 2.20Ghz, Webcam, Windows 10</t>
  </si>
  <si>
    <t>Laptop Dell Latitude 7490 14in Intel i5 i7 7th 8th Gen 8GB 16GB RAM 256GB SSD, G</t>
  </si>
  <si>
    <t>Microsoft Surface Go 3 Pentium 6500Y - 4GB RAM 64GB eMMC - Good Condition</t>
  </si>
  <si>
    <t>Venturer Europa 14" Laptop - 64GB eMMC, 2GB RAM, Celeron N4000 - Black</t>
  </si>
  <si>
    <t>HP 250 G4 15.6" Core i3-5005U 2.00GHz 8GB Ram 240GB SSD Webcam Warranty Laptop</t>
  </si>
  <si>
    <t>Lenovo ThinkPad 13 2nd Gen, Intel i5, 8GB, 128GB, 13.3", Black - Excellent - No</t>
  </si>
  <si>
    <t>Dell Latitude 7400 14" | i5 8th Gen | 16GB RAM, 240GB SSD | *Grade B*</t>
  </si>
  <si>
    <t>HP 14S-DQ2021NA Laptop, Intel i5, 8GB RAM, 512GB SSD, 14", Silver - Excellent</t>
  </si>
  <si>
    <t>ASUS VivoBook 14 X413FA-EK201T , Intel i5 , 8GB , 256GB SSD, 14" Full HD, Black</t>
  </si>
  <si>
    <t>Dell XPS 15 9560 i5-7300U 1TB 256GB 8GB GTX 1050 Windows 10 Silver Laptop B</t>
  </si>
  <si>
    <t>Lenovo Thinkpad T450 Core i5-5300U 2.30GHz 16GB Ram 240GB SSD Windows 10 Laptop</t>
  </si>
  <si>
    <t>HP Chromebook 14a-nd0002na AMD 3015Ce 4Gb 64Gb eMMC 14" HD Chrome 4J924EA#ABU</t>
  </si>
  <si>
    <t>HP 15s-eq2030na 5500U Notebook 15.6" FHD AMD Ryzen 5 8Gb 256Gb SSD W11 Silver</t>
  </si>
  <si>
    <t>ASUS Chromebook C403NA Laptop Celeron N3350 4GB RAM 32GB eMMC 14" FHD Chrome OS</t>
  </si>
  <si>
    <t>HP x360 14b-cb0004na Chromebook 14" Laptop Pentium Silver 8GB 128GB eMMC Blue</t>
  </si>
  <si>
    <t>Dell Latitude 15 5500 i5-8365U QUAD Core 4Gb 500Gb HDD FHD Win10 Pro 64</t>
  </si>
  <si>
    <t>Dell Latitude 7290 12.5" i5-7300U 256GB 8GB HD Windows 10 Pro Business Laptop B</t>
  </si>
  <si>
    <t>Lenovo ThinkPad T470s 14" i7-7500U 256GB 8GB FHD Windows Black Business Laptop B</t>
  </si>
  <si>
    <t>Dell Latitude 7490 14" | i5 8th Gen | 16GB RAM 256GB SSD | *US Keyboard*</t>
  </si>
  <si>
    <t>Dell Inspiron 14 5402 11th Gen i5-1135G7 4 Core 8Gb 256Gb SSD FHD Win10</t>
  </si>
  <si>
    <t>Dell Latitude 3450 Windows 10 14" Laptop Intel i5 5200U 2.2GHz 8GB 240GB SSD</t>
  </si>
  <si>
    <t>HP Envy x360 15-eu0500na 15.6" 2 in 1 Laptop AMD Ryzen 5 5500U 8GB 512GB SSD</t>
  </si>
  <si>
    <t>Panasonic Toughbook-Tabl&lt;wbr/&gt;et Windows 11 Pro,CF-20 Replaced Older  Cf 19 Model</t>
  </si>
  <si>
    <t>HP ENVY x360 AMD Ryzen 5 2500U 8GB 128GB SSD 13.3"TOUCH BK some keys not working</t>
  </si>
  <si>
    <t>Hp Envy 13-ba0010 gaming 13"Fhd Touch Core i7-10510 2.3Gh 16gb 512gb MX350 Win11</t>
  </si>
  <si>
    <t>Lenovo Yoga 7i 15.6" 2-in-1 Laptop, Intel Core i7, 16GB RAM, 1TB SSD, Slate Grey</t>
  </si>
  <si>
    <t>HP 6570b Gaming Laptop 15.6" Intel Core i5 2.60Ghz, Webcam, Serial, Windows 10</t>
  </si>
  <si>
    <t>Dell G3 15 3500 i5-10300H 4 Core 8Gb 512Gb SSD GeForce GTX 1650 Ti 4Gb Win10 Pro</t>
  </si>
  <si>
    <t>HP 14s-fq0022na 3020E Notebook 14" HD AMD Athlon 4Gb 64Gb eMMC W11S Blue</t>
  </si>
  <si>
    <t>HUAWEI MateBook D 15 Laptop, 15.5” Intel Core i3, 8GB RAM, 256GB SSD, Windows 10</t>
  </si>
  <si>
    <t>HP 14-cf2518sa 14" Laptop Intel Pentium Gold 6405U 4GB RAM 128GB SSD Silver</t>
  </si>
  <si>
    <t>HP ProBook 645 G3 Laptop Windows 10 14 AMD A10 8730b 2.4 8GB 120GB SSD Charger</t>
  </si>
  <si>
    <t>FAST HP 830 G6 CORE I5-8265U 16GB RAM 256GB SSD WINDOWS 11 LAPTOP ULTRA HD</t>
  </si>
  <si>
    <t>Huawei MateBook D 15.6" i5 1135G7 11th Gen 8GB RAM 256GB SSD Grey</t>
  </si>
  <si>
    <t>Acer TravelMate P2 P214-52-39XV i3-10110U Notebook 14" FHD 8Gb 256Gb SSD W10P</t>
  </si>
  <si>
    <t>HP 15.6" Laptop 6-Core AMD Ryzen 5 5500U 8GB RAM 256GB SSD Silver Windows 10 FHD</t>
  </si>
  <si>
    <t>HP ENVY x360 Convert 13.3" OLED 2 in 1 Laptop Intel Core i7 1165G7 512GB SSD</t>
  </si>
  <si>
    <t>Dell XPS 7390 Intel Core i5-10210U 1TB HD 8GB RAM 13.3" FHD 1920x1080 WIFI S&amp;D</t>
  </si>
  <si>
    <t>Fujitsu Gaming Laptop A544 15.6" Core i3 1.70Ghz, Webcam, 8GB, Windows 10, HDMI</t>
  </si>
  <si>
    <t>Lenovo Ideapad 3 Laptop Intel Celeron N4020 4GB RAM 32GB eMMC 11.6-inch ChromeOS</t>
  </si>
  <si>
    <t>LENOVO IdeaPad 3 15.6" Laptop - AMD Ryzen™ 5, 256 GB SSD, Blue,</t>
  </si>
  <si>
    <t>Acer Aspire ES1-512 15.6" Celeron 500GB 4GB HD DVD Windows 10 Black Laptop C2</t>
  </si>
  <si>
    <t>Dell Latitude 15 5500 i7-8665U QUAD Core 16Gb 256Gb SSD Windows 10 Pro 64</t>
  </si>
  <si>
    <t>Dell Latitude 3558 Windows 10 15.6" Laptop Intel i5 5200U 2.2GHz 4GB 500GB HDD</t>
  </si>
  <si>
    <t xml:space="preserve">Laptop Lenovo B5400 15.6" Intel Core i3-4000m 2.40GHz/4GB/50&lt;wbr/&gt;0GB/Windows 10 Pro </t>
  </si>
  <si>
    <t xml:space="preserve">Dell Vostro Laptop Intel i3 5th Gen 15.6" Windows 10 Pro 8GB 1 Year Warranty </t>
  </si>
  <si>
    <t>Fujitsu LifeBook A514 Windows 10 15.6" Laptop Intel i3 4005U 8GB 500GB SSHD</t>
  </si>
  <si>
    <t>Lenovo L-Series Gaming Laptop Windows11 Pro Fast SSD NVME Intel Core 8th Gen</t>
  </si>
  <si>
    <t>Dell 3470 Gaming Laptop 14" Core i3 2.30Ghz, Webcam, Fast SSD, 8GB, Windows 10</t>
  </si>
  <si>
    <t>HP Elite x2 1012 G2 i5 7300U 256GB SSD 8GB  12.3 Touch Screen Laptop</t>
  </si>
  <si>
    <t>DELL XPS 15 9520 5.0 i9 12900HK 32GB 1TB,RTX 3050 Ti,15.6 UHD+ 3840x2400 Win 11</t>
  </si>
  <si>
    <t>HP Pavilion 13 13-A001NA Windows 10 13.3" Laptop Intel I5 4210U 4GB 120GB SSD</t>
  </si>
  <si>
    <t>Dell Precision 3561 Laptop, 15.6" FHD , i7-11850H, 32GB RAM, 1TB SSD, NVIDIA</t>
  </si>
  <si>
    <t>HP 17-cp0501na 17.3" Laptop Windows 10 AMD Ryzen 5 5500U 16GB RAM 512GB SSD</t>
  </si>
  <si>
    <t>CEAP Dell Latitude WINDOWS 11 E5470 Core i5-6200U 4GB 128GB SSD Webcam Laptop</t>
  </si>
  <si>
    <t>Dell Latitude 5480 Windows 10 14" Laptop Intel i5 6440HQ 2.6GHz 4GB 500GB HDD</t>
  </si>
  <si>
    <t>Lenovo B50-70 80EU Laptop Intel i3 4th Gen 8GB  480GB SSD Windows 10 Grade B</t>
  </si>
  <si>
    <t>Lenovo B590 Intel Core i3-3110M 4GB RAM 500GB HDD 15.6" Windows 10 Home Laptop</t>
  </si>
  <si>
    <t>Lenovo IdeaPad 5i Chromebook 14" Laptop 4GB RAM 128GB SSD Touchscreen C Grade</t>
  </si>
  <si>
    <t>DELL LATITUDE E7470 Core i5 6300U 8GB 128GB SSD 14" touchscreen Win10 laptop</t>
  </si>
  <si>
    <t>Laptop Lenovo Yoga 2 13 Intel i3-4010U/1.70G&lt;wbr/&gt;Hz/4GB/128GB SSD/Win 10 Pro</t>
  </si>
  <si>
    <t>Purple Lenovo Thinkpad X250 8GB RAM 128GB SSD Core I5 Windows 10 Pro Excellent</t>
  </si>
  <si>
    <t>Lenovo ideapad L340 Gaming Laptop 15"FHD Core i5-9300H 2.7Ghz 8GB 512GB GTX1650</t>
  </si>
  <si>
    <t>Dell Latitude E7470 Windows 10 14" Laptop Intel i5 6300U 2.4GHz 8GB 256GB SSD</t>
  </si>
  <si>
    <t>HP EliteBook 820 G3 Core i5-6200U 8GB Ram 128GB SSD Windows 11 Webcam Laptop</t>
  </si>
  <si>
    <t>Dell Latitude 7280 12.5" | i5-7300U Processor | 16GB, NO SSD *BIOS LOCKED*</t>
  </si>
  <si>
    <t>Asus Vivobook 15.6" FHD Intel Pentium Gold 6805 4GB RAM 128GB SSD Silver</t>
  </si>
  <si>
    <t>Lenovo 100e Windows 10 STUDENT LAPTOP 2nd Gen 11.6'' 81M8 Intel 4GB RAM 64GB</t>
  </si>
  <si>
    <t>Asus VivoBook Pro 15 Ryzen 9 15.6" Laptop 16GB RAM 1TB SSD NVIDIA GeForce RTX</t>
  </si>
  <si>
    <t>Lenovo IdeaPad 1 Intel Celeron N4020 4Gb 64Gb eMMC 14" HD W11S 81VU00HHUK</t>
  </si>
  <si>
    <t>Asus X415EA-EB741TS 14" Full HD Laptop Pentium Gold 4GB RAM 128GB SSD C Grade</t>
  </si>
  <si>
    <t>CHEAP Laptop Windows 10 Intel Core I5 8GB RAM 128GB SSD 1 Year Warranty</t>
  </si>
  <si>
    <t>Dell Latitude 3340 Windows 10 13.3" Laptop Intel i3 4030U 1.9GHz 8GB 120GB SSD</t>
  </si>
  <si>
    <t>HP EliteBook 740 G1 Core i3-4030U 4GB DDR3 128GB SSD Webcam Windows 10 Laptop</t>
  </si>
  <si>
    <t>Laptop Dell Latitude 7300 13.3in i5-8365U 8GB RAM 256GB SSD FHD Warranty, VG</t>
  </si>
  <si>
    <t>Stone Computers</t>
  </si>
  <si>
    <t>Stonebook Cloud C10a NOTCHA-294 Slim Laptop 14" 64GB 4GB Celeron Windows 10</t>
  </si>
  <si>
    <t>Dell Latitude 3510 15.6" Laptop - Intel Core i5, 8GB RAM, 256GB SSD, Grey</t>
  </si>
  <si>
    <t>Dell Inspiron 15 5000 15.6" Laptop Core i5 8GB RAM 256GB SSD Radeon R7 C Grade</t>
  </si>
  <si>
    <t>CHEAP FAST DELL LATITUDE LAPTOP INTEL QUAD CORE i7-8th 8GB 256GB SSD FHD WIN11</t>
  </si>
  <si>
    <t>FAST DELL I7 LAPTOP Latitude E7250 2.60GHz 256GB SSD Webcam Windows 10  i7-5600U</t>
  </si>
  <si>
    <t>Lenovo laptop Windows 10 14.1" Cheap Core i5 2nd to 4th Gen up to 16GB 480GB SSD</t>
  </si>
  <si>
    <t>Laptop HP ProBook 640 G1 14" Intel i3-4000M 4GB 8GB 120GB SSD 320/500GB Win 10</t>
  </si>
  <si>
    <t>Refurbished Dell Latitude E7440 i7 Dual Core 4600U 512 SSD 8Gb Ram 1 Yr Warranty</t>
  </si>
  <si>
    <t>Lenovo Thinkpad T440 Gaming Laptop 14" Intel Core i5, Webcam, 8GB, Windows 10</t>
  </si>
  <si>
    <t>Lenovo ThinkPad Yoga 12 Windows 10 12.5" Laptop Intel i5 5200U 4GB 120GB SDD</t>
  </si>
  <si>
    <t>BLACK FRIDAY Microsoft Surface Pro 4 i7 8GB 256GB 12.3" Windows 10 Pro Pristine!</t>
  </si>
  <si>
    <t>Dell Latitude 5480 Core i3-7100U 2.40GHz 8GB 128GB SSD Windows 11 Webcam Laptop</t>
  </si>
  <si>
    <t>Lenovo ThinkPad T460s Windows 10 14" Laptop Intel i5 6200U @2.3GHz 8GB 256GB SSD</t>
  </si>
  <si>
    <t>Lenovo ThinkPad T460s Windows 10 14" Laptop Intel i5 6200U 2.3GHz 8GB 128GB SSD</t>
  </si>
  <si>
    <t>HP ProBook 430 G2 Laptop, 13.3" Intel Core i5, 8GB RAM, 256GB SSD, Windows 10</t>
  </si>
  <si>
    <t>Dell Precision 17 7760 i7-11850H 8 Core 16Gb 512Gb SSD FHD RTX A3000 6Gb Win10</t>
  </si>
  <si>
    <t>HP 14s-dq2514na 14" Laptop Windows 10 Core i7 1165G7 11th Gen 8GB RAM 512GB SSD</t>
  </si>
  <si>
    <t>HP ENVY X360 15.6" Convertible Laptop Core i7 16GB RAM 512GB SSD Silver C Grade</t>
  </si>
  <si>
    <t>Dell Latitude E5470 Core i5-6200U 2.30GHz 4GB 500GB HDD Webcam Windows 10 Laptop</t>
  </si>
  <si>
    <t>HP EliteBook Folio 1040 G3 14in Notebook i5-6300U 8GB RAM 256GB SSD QHD Touch,VG</t>
  </si>
  <si>
    <t>Dell Latitude 3340 Windows 10 13.3" Laptop Intel i3 4030U 1.9GHz 4GB 60GB SSD</t>
  </si>
  <si>
    <t>Lenovo ThinkPad T460s Windows 10 14" Laptop Intel i5 6200U 2.3GHz 8GB 256GB SSD</t>
  </si>
  <si>
    <t>HP Elitebook 840 G5 Laptop i5-8250U 1.60GHz 8GB RAM 256GB NVME SSD Win10 C</t>
  </si>
  <si>
    <t>HP Pavilion 13 Windows 10 13.3" Laptop Intel i5 4210U 1.7GHz 4GB 160GB SSD</t>
  </si>
  <si>
    <t>Lenovo ThinkPad X1 Carbon G6 Core I5 8GB RAM 256GB SSD Windows 10 Pro HD Laptop</t>
  </si>
  <si>
    <t>Fujitsu LifeBook Laptop Windows11 i7 QuadCore 3.2GHz WiFi 5GHz 8Gb HD 15.6" DVD</t>
  </si>
  <si>
    <t>Acer Swift X 16" QHD Laptop Intel Core i7 1260P 12th Gen 16GB 1TB SSD Arc A370M</t>
  </si>
  <si>
    <t>Dell Latitude 5420 Laptop: 11th Gen Core i5, 16GB RAM, 256GB, FHD 14", Warranty</t>
  </si>
  <si>
    <t>‎Lenovo IdeaPad 3 Chromebook  14" Full HD Intel® Celeron® 64 GB eMMC Wi-Fi</t>
  </si>
  <si>
    <t>ASUS ZenBook 15 15.6" OLED Touchscreen Laptop i7 16GB 1TB GTX 1650Ti C Grade</t>
  </si>
  <si>
    <t>HP Elitebook 840 G5 Laptop i5-8250U 1.60GHz 16GB RAM 256GB NVME SSD Win10 B</t>
  </si>
  <si>
    <t>Dell Inspiron 15 7537 15.6" i7 8GB 500GB SSHD FHD Touchscreen Laptop</t>
  </si>
  <si>
    <t>Lenovo Thinkpad T450s Core i5-5200U 4GB 500GB HDD Webcam FHD Windows 10 Laptop</t>
  </si>
  <si>
    <t>HP Envy x360 15-es1001na Laptop 512GB SSD 8GB RAM Intel i5-1155G7 Windows 11</t>
  </si>
  <si>
    <t>Microsoft Surface Laptop 4 13.5" 512GB SSD 16GB Ram 3.0GHz i7-1185G7 - Warranty!</t>
  </si>
  <si>
    <t>Dynabook Satellite Pro E10-S-101 11.6" Laptop Celeron N4020 4GB 128GB 7687692</t>
  </si>
  <si>
    <t>HP ProBook 640 G1 Windows 10 14" Laptop Intel i5 4210M 2.6GHz 8GB 240GB SSD</t>
  </si>
  <si>
    <t>Microsoft Surface Pro 5 12.3" M3-7Y30 128GB 4GB 2-in-1 Touchscreen Laptop Tablet</t>
  </si>
  <si>
    <t>GOLD Laptop Lenovo ThinkPad T470 Core I5 8GB RAM 256GB SSD Windows 10 Pro 14"</t>
  </si>
  <si>
    <t>ASUS Chromebook CB314-1H-C3E3 Laptop, Intel Celeron, 4GB RAM, 64GB, 14", Silver</t>
  </si>
  <si>
    <t>HONOR</t>
  </si>
  <si>
    <t>Honor MagicBook 14", NBL-WAQ9AHNR Ryzen 5 8GB 256GB Laptop - Grey - Pristine</t>
  </si>
  <si>
    <t>Laptop Dell Latitude 7400 14in Intel 8th Gen i5 8GB RAM 256GB SSD Warranty, VG</t>
  </si>
  <si>
    <t>Lenovo IdeaPad 3 Laptop 15.6" Intel Core i3 4GB RAM 128GB SSD Windows 11 Blue #A</t>
  </si>
  <si>
    <t>HP Pavilion 14-CE3600SA 14" FHD Intel i3-1005G1 8GB 256GB SSD Windows 10 Silver</t>
  </si>
  <si>
    <t>HP ProBook 430 G4 Core i5-7200U 2.50GHz 8GB DDR4 500GB HDD Webcam HDMI Laptop</t>
  </si>
  <si>
    <t>Toshiba Tecra A40 Windows 10 14" Laptop Intel i5 6200U 2.3 GHz 8GB 256GB SSD</t>
  </si>
  <si>
    <t>Samsung Gaming Laptop NP300E5C 15.6" Intel Core i5, Webcam, 8GB, Windows 10</t>
  </si>
  <si>
    <t>RENEWED HP ProBook 645 G2 14" Laptop - AMD A10 1.8GHz CPU, 4GB, 128GB SSD</t>
  </si>
  <si>
    <t xml:space="preserve">Acer Chromebook Spin 513 Convertible Laptop 4GB RAM, 64GB eMMC 13.3" Full HD </t>
  </si>
  <si>
    <t>Windows 10 HP Elitebook 640 G2 i5-6200U Laptop PC - 8GB DDR4 - 256GB SSD Renewed</t>
  </si>
  <si>
    <t>HP 14-DK0011NA Laptop, AMD Ryzen 5, 8GB RAM, 256GB SSD, 14", Natural Silver</t>
  </si>
  <si>
    <t>Lenovo ThinkPad X1 Carbon Core i7 8th Gen 16GB 256GB SSD 14'' Laptop Windows 11</t>
  </si>
  <si>
    <t>Dell Latitude E7270 12.5" i7-6600U 256GB 8GB Full HD Windows Business Laptop C2</t>
  </si>
  <si>
    <t>Windows 11 Dell 7280 Core i5 6200U 256GB SSD 8GB Laptop Notebook</t>
  </si>
  <si>
    <t>Dell Precision 7520 E3-1535M v6 QUAD core 16Gb 512Gb SSD M1200 4Gb Win10 Pro</t>
  </si>
  <si>
    <t xml:space="preserve">Lenovo gaming laptop 14.1" Intel I5 2ND 2.5Ghz 8GB 480GB SSD DVD Windows 10 </t>
  </si>
  <si>
    <t>Dell Inspiron 5421 Core i5-3337U 1.80GHz 4GB DDR3 320GB HDD Touchscreen Laptop</t>
  </si>
  <si>
    <t>HP Pro X2 Tablet 612 G2 i7-7th Gen 8GB RAM 256GB SSD Win 10 Pro Grade A</t>
  </si>
  <si>
    <t>Laptop Dell Latitude E7270 12.5in 6th Gen i5 i7 8GB 16GB RAM 250GB SSD, G</t>
  </si>
  <si>
    <t>HP Spectre x360 15.6" 4K Touch Laptop i7 10750H 16GB GeForce 1650 Ti MaxQ</t>
  </si>
  <si>
    <t>Microsoft Surface Laptop 13.5" Touchscreen (256GB SSD, Intel Core i5-7200U 8GB</t>
  </si>
  <si>
    <t>Lenovo ThinkPad X1 Tablet (Gen 3) Core i5-8250U 8GB 256GB SSD 13" QHD+ IPS Touch</t>
  </si>
  <si>
    <t>Dell Alienware X15 R1 i7-11800H 8 Core 32Gb 1Tb SSD RTX 3070 8Gb QHD 240Hz</t>
  </si>
  <si>
    <t>Toshiba Tecra Z40 - C Windows 10 14" Laptop Intel i5 6200U 2.3GHz 8GB 256GB SSD</t>
  </si>
  <si>
    <t>Laptop Dell Inspiron 3451 Intel Celeron N2840 @ 2.16GHz/4GB/12&lt;wbr/&gt;0GB/Win10Pro</t>
  </si>
  <si>
    <t xml:space="preserve">Lenovo IdeaPad 3 Laptop Intel Core i5-10210U 4GB RAM 256GB SSD 14" FHD Win 10 </t>
  </si>
  <si>
    <t>Dell Inspiron 14 5482 2-in-1 i3-8145U 1TB HD 8GB 14" FHD TOUCH SCREEN W/PRO NF</t>
  </si>
  <si>
    <t>HP 15-da0057na intel Core i7-7500U 4GB RAM 2TB HDD 15.6" Windows 10 Home Laptop</t>
  </si>
  <si>
    <t>Dell Latitude E5520 Windows 10 15.6" Laptop Intel i5 2410M 2.3GHz 4GB 500GB HDD</t>
  </si>
  <si>
    <t>Lenovo IdeaPad 5 Pro Laptop i5-11300H 8Gb 512Gb SSD 16" WQXGA W10 82L90033UK</t>
  </si>
  <si>
    <t>HP 14s-dq2019na Intel Core i3 8GB RAM 128GB SSD 14" Laptop - *Silver* B</t>
  </si>
  <si>
    <t>Toshiba Gaming Cheap Laptop L730 13.3" Intel Core i3 2.30Ghz, Webcam, Windows 10</t>
  </si>
  <si>
    <t>Dell Vostro 15 Windows 10 15.6" Laptop Intel i3 6006U 2GHz 4GB 120GB SSD</t>
  </si>
  <si>
    <t>Lenovo ThinkPad L540 FHD Core i5-4200M 2.50GHz 8GB DDR3 500GB Windows 10 Laptop</t>
  </si>
  <si>
    <t>Renewed Dell Latitude 3590 i5 256 SSD 8Gb Ram 15.6" screen - 1 Yr Warranty</t>
  </si>
  <si>
    <t>Dell Precision 15 7550 i9-10885H 8 Core 32Gb 1Tb SSD FHD Win10 Pro</t>
  </si>
  <si>
    <t>GeoBook 2E GE175 12.5" Intel Celeron N3450 Quad Core 4Gb 12.5" W10P Edu - GE175</t>
  </si>
  <si>
    <t>CHEAP Lenovo ThinkPad T440s Laptop Core I5 8GB Ram 256GB SSD Windows 10 Pro 14"</t>
  </si>
  <si>
    <t>Dell Inspiron 14 3480 Laptop, Intel Core i5, 8GB RAM, 256GB SSD, 14", Silver</t>
  </si>
  <si>
    <t>POWERFULL HP PROBOOK WINDOWS 11 LAPTOP CORE I3 8GB RAM 500GB STORAGE 14" HD</t>
  </si>
  <si>
    <t>Lenovo Thinkpad X270 12.5" i5-6300U 256GB 8GB Windows 10 Pro Business Laptop B</t>
  </si>
  <si>
    <t>VENTURA</t>
  </si>
  <si>
    <t xml:space="preserve">VENTURER Europa LT 14" Laptop - Celeron 1.1GHz - 64GB SSD, 2GB RAM - Black </t>
  </si>
  <si>
    <t>Sony Vaio White Laptop BIG 15.6" HD WideScreen Windows10 DVD WiFi 5GHz AntiVirus</t>
  </si>
  <si>
    <t>Hp Chromebook 11" G8 N4020 4GB 32GB Grey &amp; Black Google play Store  12M Waranty</t>
  </si>
  <si>
    <t>HP Chromebook x360 14b-cb0002na 14" Touch FHD Pentium N6000 4Gb eMMC 4H2A1EA</t>
  </si>
  <si>
    <t>HP ENVY x360 13-bd0017na i7-1165G7 2-in-1 13.3" Touch FHD 16Gb 512Gb SSD W11</t>
  </si>
  <si>
    <t>HP Spectre x360 13.5" 2 in 1 Laptop Core i7 1165G7 11th Gen 16GB RAM 512GB SSD</t>
  </si>
  <si>
    <t>Laptop Lenovo Yoga 2 13 20344 Intel i3-4010U/4GB/1&lt;wbr/&gt;20GB SSD/Win 10 Pro</t>
  </si>
  <si>
    <t>Asus VivoBook E402WA 14" AMD E2 240GB 4GB HD Portable Windows Blue Laptop C2</t>
  </si>
  <si>
    <t>Lenovo IdeaPad L34081LW00HUMH 15.6" Laptop, AMD Ryzen 7, 16GB RAM, 512GB SSD</t>
  </si>
  <si>
    <t>HP Pro X2 612 G2 i5-7th Gen 8GB RAM 256GB SSD 4G LTE Wins10 Pro (L5H62EA#ABU)A</t>
  </si>
  <si>
    <t>ASUS X550CA Intel Core i5-3337U 4/6GB RAM 750GB/1TB HDD 15.5" Windows 10 Laptop</t>
  </si>
  <si>
    <t>ASUS VivoBook X705MA-BX019T Laptop Pentium N5000 8Gb 1Tb 17.3" HD+ W10</t>
  </si>
  <si>
    <t>HP Pavilion 14-dv2501sa Laptop i3-1215U 8Gb 256Gb SSD 14" FHD touch W11 6L7K1EA</t>
  </si>
  <si>
    <t>Panasonic Toughbook CF19 Rugged Laptop i5 Win 10 Pro 5 Year Warranty Up To 16 Gb</t>
  </si>
  <si>
    <t>Dell Latitude 3480 i3-6006U 2.00GHz 8GB Ram 128GB SSD Windows 11 Warranty Laptop</t>
  </si>
  <si>
    <t>Dell Inspiron 14 5418 Laptop, Intel Core i5, 8GB RAM, 512GB SSD, 14", Silver</t>
  </si>
  <si>
    <t>Lenovo Yoga 6 13 AMD Ryzen 5 5500U 8Gb 256Gb SSD 13.3" FHD Win 11 82UD005SUK</t>
  </si>
  <si>
    <t>Lenovo ThinkPad T14 Gen 2 Laptop: 11th Gen i5, 16GB RAM, 500GB SSD, LTE Warranty</t>
  </si>
  <si>
    <t>Lenovo Laptop IdeaPad 1 14ADA05 14" AMD Athlon Silver 3050e 4GB RAM 64GB eMMC #A</t>
  </si>
  <si>
    <t>Dell Latitude 7390 Intel i5 8350u 1.70Ghz 16GB RAM 256GB SSD 13.3" FHD Win 11</t>
  </si>
  <si>
    <t>HP Laptop 15s-eq RYZEN3-5300U 3.8GHz 15.6" 1920x1080 8/256GB SSD WEBCAM WIN 10</t>
  </si>
  <si>
    <t>CHEAP FAST DELL Latitude Intel Quad Core i5 4th Gen 8GB 120GB SSD WIN10 Laptop</t>
  </si>
  <si>
    <t>HP ZBook 15u G3 15.6" i7-6500U 256GB 16GB Windows 10 Pro Workstation Laptop B</t>
  </si>
  <si>
    <t>HP Omen 17.3" 144Hz Gaming Laptop i7 10750H 10th Gen 16GB RAM RTX 2080 Super</t>
  </si>
  <si>
    <t>ASUS CX14 14" Chromebook - Intel® Celeron™ - 64GB emmC - Silver - REFURB-B</t>
  </si>
  <si>
    <t>Cheap dell laptop e5430 Intel I5 3rd 8GB 240Gb SSD Webcam 14.1" Windows 10 HDMI</t>
  </si>
  <si>
    <t>HP Stream 11-AK0512SA 11.6" Laptop PC 4GB Ram 64GB eMMc HDD Bluetooth Windows 10</t>
  </si>
  <si>
    <t>Acer Swift 1 SF114-34 14" Full HD Laptop Intel Pentium 4GB RAM 128GB SSD C Grade</t>
  </si>
  <si>
    <t>Lenovo Thinkpad T490s 14" Intel i5 8th Gen CPU 8GB RAM 256GB NVMe SSD Win 10 Pro</t>
  </si>
  <si>
    <t>ASUS Vivobook Pro 15 Laptop AMD Ryzen 7 4700U 8GB 512GB SSD 15.6" FHD IPS Win 10</t>
  </si>
  <si>
    <t>Dell XPS 13 9315 4.7 i7 1250U, 512GB SSD,16GB Ram,13.4" FHD+ 1920x1200 3YR WRNTY</t>
  </si>
  <si>
    <t>Lenovo 300e Chromebook 2ndGen Laptop Celeron N4020 4GB 32GB eMMC 11.6" IPS Touch</t>
  </si>
  <si>
    <t>Lenovo ThinkPad X280 Core i5-8350U 8GB 256GB SSD HDMI WiFi WebCam W11 Pro</t>
  </si>
  <si>
    <t>ASUS E510MA Laptop Intel Celeron N4020 4GB RAM 64GB eMMC 15.6" FHD Win 10 Home S</t>
  </si>
  <si>
    <t>Dell Latitude 7490 Intel i5 8350u 1.70Ghz 8GB RAM 256GB SSD 14" FHD Win 11</t>
  </si>
  <si>
    <t>Lenovo ThinkPad T460S Windows 10 14" Laptop Intel i7 6600U 2.6GHz 12GB 256GB SSD</t>
  </si>
  <si>
    <t>Lenovo IdeaPad 3 11.6" HD Chromebook Intel Celeron 4GB RAM 32GB eMMC Black | #A</t>
  </si>
  <si>
    <t>HP Chromebook 14A-ND0001NA Laptop, AMD 3015ce, 4GB RAM, 64GB eMMC, 14", White</t>
  </si>
  <si>
    <t>Hypa</t>
  </si>
  <si>
    <t>Hypa HY001 Slim Portable Lightweight Laptop 14" Full HD 64GB 4GB Ram Wifi Green</t>
  </si>
  <si>
    <t>Dell Precision 7520 i7-6820HQ QUAD 16Gb 512Gb SSD WX 4130 2Gb Win10 Pro</t>
  </si>
  <si>
    <t>MSI Raider GE66 15.6" Gaming Laptop, Intel Core i7, 16GB, 512GB (9S7-154314-09&lt;wbr/&gt;5)</t>
  </si>
  <si>
    <t>Lenovo Ideapad Flex 3, MediaTek MT8183, 4GB RAM, 64GB eMMC, 11.6", Grey</t>
  </si>
  <si>
    <t>Lenovo Ideapad 5 14ITL06 Laptop, Intel Core i5, 8GB RAM, 256GB SSD, 15.6" - Grey</t>
  </si>
  <si>
    <t>HP ENVY x360 2-in-1 Laptop 15-ew0504na Intel Core i5 1240P 8GB 512GB SSD</t>
  </si>
  <si>
    <t>HP Probook 430 G2 Core i5-4300U 4GB DDR3 120GB SSD Webcam HDMI Windows 10 Laptop</t>
  </si>
  <si>
    <t>Geo Computers GeoBook 140X  Notebook 14.1" FHD Celeron N4020 4Gb 128Gb SSD W11S</t>
  </si>
  <si>
    <t>DELL Inspiron 16 Plus 7620 4.7 i7, 16GB, 1 TB SSD,  16" 3K 3072x1920 1YR WARANTY</t>
  </si>
  <si>
    <t>HP Notebook 14s-dq1505sa Core i7 1065G7 8GB 512GB SSD 14" Windows 10 Pro Laptop</t>
  </si>
  <si>
    <t>HP ZBook Studio X360 G5 E-2176M 32GB RAM 250GB/1TB SSD P1000M W10/W11, VG</t>
  </si>
  <si>
    <t>ASUS Chromebook Flip C100PA 10.1" Rockchip 16GB 4GB Touchscreen Silver Laptop B</t>
  </si>
  <si>
    <t>Lenovo V330-14IKB FHD i5-8250U 8GB 256GB SSD Windows 11 Warranty Webcam Laptop</t>
  </si>
  <si>
    <t>Dell XPS 13 9315 4.4 i5 1230U, 512GB SSD,8GB Ram, 13.4" FHD 1920x1200, 3YR WRNTY</t>
  </si>
  <si>
    <t>Lenovo ThinkPad T460 14" Laptop, i5 6th Gen, 8GB RAM, 256GB SSD, Windows 11</t>
  </si>
  <si>
    <t>HP 14" Chromebook (14a-na0509sa) - Pentium 1.1GHz 64GB eMMC 4GB RAM Silver/White</t>
  </si>
  <si>
    <t>Acer Aspire 5 15.6" Laptop AMD Ryzen 5 5500U 8GB RAM 512GB SSD Black</t>
  </si>
  <si>
    <t>Lenovo ThinkPad T460s Windows 10 14" Laptop Intel i5 6300u 2.4GHz 8GB 256GB SSD</t>
  </si>
  <si>
    <t>HUAWEI Matebook X Pro i5-10210U 16GB 512GB SSD MX250 2Gb Touch 3K 13.9"(Pristine</t>
  </si>
  <si>
    <t>Dell Latitude 7480 Laptop, 14" Full HD, Intel i5-7300U, 16GB RAM, 256GB M.2 SSD</t>
  </si>
  <si>
    <t>Fujitsu Lifebook T731 Core i5-2520M 2.50GHz 4GB Ram 180GB SSD Webcam HDMI Laptop</t>
  </si>
  <si>
    <t>HP 15-DA0598SA Blue laptop Core i3 7020u 2.30Ghz 4gb Mem 240gb SSD 15.6" (1286)</t>
  </si>
  <si>
    <t>Dell Gaming Laptop E6320 13.3" Intel Core i3 2.10Ghz, Webcam, Windows 10, HDMI</t>
  </si>
  <si>
    <t>HP Pavilion 14-al111la 14" i7-7500U 256GB 4GB Windows 10 Silver Laptop B</t>
  </si>
  <si>
    <t>HP 15-db0521 15" FHD Amd A6-9225 2 cores 2.6Ghz 4GB 1TB R4 3 Cores win10 LAPTOP</t>
  </si>
  <si>
    <t>REFURBISHED 13.3 HP Probook 430 G2 i5-5200 8GB 240SSD Win 10 Laptop</t>
  </si>
  <si>
    <t>ASUS ZenBook 13 UX325EA 13.3" Laptop - Intel® Core™ i5 - 512GB SSD - REFURB-A</t>
  </si>
  <si>
    <t>Gaming laptop Lenovo ThinkPad T430i 14.1" 500GB Intel i3 2.6GHz 8GB Win 7 10 SSD</t>
  </si>
  <si>
    <t>HP Pavilion 14-dv2501sa 14" Laptop Intel Core i3 1215U 8GB 256GB SSD</t>
  </si>
  <si>
    <t>Lenovo ThinkPad T460s Windows 10 14" Laptop Intel i5 6300U 2.4GHz 8GB 256GB SSD</t>
  </si>
  <si>
    <t>MEDION</t>
  </si>
  <si>
    <t>MEDION AKOYA S4403 14" Touchscreen Core i5, 8GB, 512GB 2-in-1 Laptop Titan Grey</t>
  </si>
  <si>
    <t>FAST DELL Latitude Intel Quad Core i5 8th Gen 256GB SSD 8GB Ram Windows11 Laptop</t>
  </si>
  <si>
    <t>Acer Swift SF314-43 14" AMD Ryzen 5 5500u 4.0GHz 8GB RAM 1TB SSD Laptop - Win 11</t>
  </si>
  <si>
    <t>ASUS X415EA-EK746WS 14" Laptop Pentium Gold 4GB RAM 128GB SSD Silver C Grade</t>
  </si>
  <si>
    <t>Lenovo ThinkPad L460 Windows 10 14" Laptop Intel i5 6200U @2.3GHz 4GB 256GB SSD</t>
  </si>
  <si>
    <t>Lenovo Thinkpad T460 i5-6300U 2.40GHz 8GB Ram 500GB HDD Windows 11 Webcam Laptop</t>
  </si>
  <si>
    <t>Lenovo Yoga 7 14ACN6 14" Laptop AMD Ryzen 7 5800U 8GB RAM 512GB SSD</t>
  </si>
  <si>
    <t>Dell Inspiron 14 5405 14" FHD Laptop AMD Ryzen 5 4500U 8GB RAM 256GB SSD</t>
  </si>
  <si>
    <t>Lenovo ThinkPad T530 Laptop 320GB HDD 4GB RAM Windows 10 Pro Intel i5-3210M.</t>
  </si>
  <si>
    <t>HP Elite X2 1012 G2 Tablet, 12.3" Intel® Core i5, 8GB RAM, 256GB SSD, Windows 10</t>
  </si>
  <si>
    <t>Hp EliteBook 8460p Intel Core i5-2540M 4GB RAM 320GB HDD 15.6" Windows 10 Laptop</t>
  </si>
  <si>
    <t>Asus X515MA-EJ539T 15" Laptop Celeron N4020 8GB RAM 1TB HDD Windows 11 | Grade B</t>
  </si>
  <si>
    <t>Dell Gaming Laptop E6440 i5 3.4Ghz 500GB SSD 16GB 14.1" HD Windows 10 DVD HDMI</t>
  </si>
  <si>
    <t>HP Pavilion 14-ec0537sa 14" Laptop AMD Ryzen 5 5500U 8GB RAM 256GB Windows 10</t>
  </si>
  <si>
    <t>HP Pavilion Laptop 14" Full HD IPS Intel Quad Core i5-1035G1 8GB RAM 512GB SSD</t>
  </si>
  <si>
    <t>Dell Ultrabook Laptop Windows11 Pro i5 2.9GHz HD 1600x900 Res 500Gb WiFi 5GHz</t>
  </si>
  <si>
    <t>Acer Aspire ES1-512 15.6" Celeron 1TB 4GB HD DVD Windows 10 Black Laptop B</t>
  </si>
  <si>
    <t>HP Chromebook 14A-NA0510SA 14'' Laptop, Intel Pentium, 8GB, 128GB (4J9C0EA#ABU)</t>
  </si>
  <si>
    <t>Panasonic Toughbook CF-54 Rugged Laptop Fhd Touch 16 GB  1 Tb Win 11 Pro Rugged</t>
  </si>
  <si>
    <t>Lenovo ThinkPad X1 Carbon G5 Laptop i5-7200U 8GB 256GB SSD 14" FHD 4G Win 10 Pro</t>
  </si>
  <si>
    <t>Lenovo IdeaPad Flex 5 Laptop i5-1135G7 8Gb 256Gb SSD 13.3" FHD touch 82M7000CUK</t>
  </si>
  <si>
    <t>Lenovo ThinkPad X1 Carbon LAPTOP Intel core i7-5600 8GB RAM 240GB SSD Win10Pro A</t>
  </si>
  <si>
    <t>Dell Latitude E7250 Core i5-5200U 2.20GHz 4GB DDR3 128GB SSD Webcam HDMI Laptop</t>
  </si>
  <si>
    <t>Venturer Europa 11" Notebook - Rose Gold</t>
  </si>
  <si>
    <t>Samsung Galaxy Chromebook Go 14" Laptop 8GB RAM 64GB eMMC Wi-Fi Silver C Grade</t>
  </si>
  <si>
    <t>HP Pavilion x360 14" Convertible Laptop Core i3 8GB RAM 128GB SSD Silver C Grade</t>
  </si>
  <si>
    <t>Lenovo E31-70 Core i3-4030U 1.90GHz 4GB DDR3 128GB SSD Webcam Windows 10 Laptop</t>
  </si>
  <si>
    <t>Lenovo IdeaPad 3 Laptop AMD Athlon Gold 3150U 4GB RAM 128GB SSD 14" FHD Win 10 S</t>
  </si>
  <si>
    <t>Dell Inspiron 15-7506 2-in-1 i7-1165G7,16GB&lt;wbr/&gt;,512GB SSD,15.6"FHD Touch SILVER *US*</t>
  </si>
  <si>
    <t>HUAWEI Matebook D15 i5 10th Gen CPU 15.6" LAPTOP 8GB/256GB Grey</t>
  </si>
  <si>
    <t>HP EliteBook 745 G4 AMD A10 Quad Core 8GB Ram 128GB SSD FHD Windows 11 Laptop</t>
  </si>
  <si>
    <t>Dell Gaming Laptop Latitude E6430 14" Intel Core i3 2.60Ghz, Nvidia, Windows 10</t>
  </si>
  <si>
    <t>Microsoft Surface Book 3 13.5" 512GB SSD 32GB Ram Core i7 10th Gen GTX 1650 4GB</t>
  </si>
  <si>
    <t>ASUS ExpertBook B9 Laptop Core i7-10510U 16GB RAM 512GB SSD 14" FHD Win 10 Pro</t>
  </si>
  <si>
    <t>Dell Vostro 3580 15.6" i5-8265U 8GB Ram 256GB SSD FHD Windows 11 Warranty Laptop</t>
  </si>
  <si>
    <t>ASUS Chromebook C523 15.6" Laptop Intel Celeron 4GB RAM 64GB eMMC</t>
  </si>
  <si>
    <t>Clevo Ergo W540AU 14" i5-5200U 128GB 8GB HD DVD Windows 10 Grey Cheap Laptop B</t>
  </si>
  <si>
    <t>Dell Latitude 3490 14" Business Laptop i3 8th Gen 8GB 128GB SSD Win11</t>
  </si>
  <si>
    <t>Dell Latitude 7430 14" Laptop: Core i7 12th Gen 32GB RAM 512GB, Iris Xe Warranty</t>
  </si>
  <si>
    <t>Dell Inspiron 15-3541 Laptop AMD E1-6010,4GB RAM,500GB HD,DVD-RW,15.6&lt;wbr/&gt;" 720p HD</t>
  </si>
  <si>
    <t>Lenovo Ideapad 3 Intel Core i3 1005G1 4GB RAM 128GB SSD  14" FHD Laptop Blue</t>
  </si>
  <si>
    <t>HP 6570b Gaming Laptop 15.6" Intel Core i3 2.50Ghz, Webcam, Serial, Windows 10</t>
  </si>
  <si>
    <t>Lenovo Laptop Ideapad 3 14" Full HD Quad Core Intel i7-1065G7 8GB RAM 256GB SSD</t>
  </si>
  <si>
    <t>Dynabook Satellite Pro C50-H 15"FHD Core i5-1035G1 1.2GH 256GB SSD 8GB Win11 (9</t>
  </si>
  <si>
    <t>Dell Latitude 7430 14" Laptop: Core i7 12th Gen 16GB RAM 500GB, Iris Xe Warranty</t>
  </si>
  <si>
    <t>Dell Inspiron 3510 Laptop Celeron N4020,4GB RAM,1TB SATA HD,15.6" HD *B*</t>
  </si>
  <si>
    <t>Lenovo ThinkPad L470 Laptop, 14" Intel® Core™ i5, 8GB RAM, 256GB SSD, Windows 10</t>
  </si>
  <si>
    <t>HP Spectre x360 16-f1501na 16" 4K OLED Laptop i7 1260P 16GB 1TB Intel Arc A370M</t>
  </si>
  <si>
    <t>CHEAP HP ProBook 640 G1 Core i5-4200M 2.50GHz 4GB 320GB Webcam Windows 10 Laptop</t>
  </si>
  <si>
    <t>HP Pavilion 15-eg0065na 15.6" Laptop Pentium Gold 8GB RAM 256GB SSD C Grade</t>
  </si>
  <si>
    <t>Dell Latitude E5450 Windows 10 14" Laptop Intel i5 5300U 2.3GHz 6GB 120GB SSD</t>
  </si>
  <si>
    <t>Cheap dell laptop e5430 Intel I5 3rd 4GB 120Gb SSD Webcam 14.1" Windows 10 HDMI</t>
  </si>
  <si>
    <t>Lenovo IdeaPad S340 AMD Ryzen 3-3200U 4GB 128GB SSD Blue 15.6" Laptop 81NC007PUK</t>
  </si>
  <si>
    <t>HP 14-DG0XXX  14" Laptop Celeron  4GB 64GB SSD Windows 11 Home - inc VAT</t>
  </si>
  <si>
    <t>Dynabook Satellite Pro C40-G-10Y 14" Laptop i3-10110U 8GB 256GB A1PYS26E114L #A</t>
  </si>
  <si>
    <t>HP ProBook 650 G4, Laptop Core i3-8130U@2.20G&lt;wbr/&gt;hz, 4GB RAM, 128GB SSD Windows 10</t>
  </si>
  <si>
    <t>Lenovo ideapad Slim 1-11AST-05 11" Laptop AMD A4-9120e 4GB 64GB R3 81VR000UUK #A</t>
  </si>
  <si>
    <t>Lenovo Yoga 6 13.3" 2 in 1 Laptop AMD Ryzen 5 5500U 8GB RAM 256GB SSD</t>
  </si>
  <si>
    <t xml:space="preserve">ASUS ROG Zephyrus G14 LGaming Laptop Ryzen 9-5900HS 32GB RAM 1TB SSD 14" WQHD </t>
  </si>
  <si>
    <t>HP EliteBook 840 G1 Laptop, 14" Intel Core i5, 8GB RAM, 256GB SSD, Windows 10</t>
  </si>
  <si>
    <t>Dell Latitude E5540 Windows 10 15.6" Laptop Intel i3 4010U 1.7GHz 8GB 120GB SSD</t>
  </si>
  <si>
    <t>HP 13-BA1013NA Laptop, Intel Core i5, 8GB RAM, 512GB HDD, 13.3", Silver - Refurb</t>
  </si>
  <si>
    <t>Lenovo IdeaPad 3 82BA0017UK, Intel Celeron, 4GB, 32GB, 11.6", Black (No Charger)</t>
  </si>
  <si>
    <t>Laptop Dell Inspiron 3451 - Intel Celeron N2840 @ 2.16GHz/4GB/12&lt;wbr/&gt;0GB/Win10Pro</t>
  </si>
  <si>
    <t>Lenovo ThinkPad E15 15.6" i5-10210U 256GB 8GB Windows 11 Pro Business Laptop A</t>
  </si>
  <si>
    <t>Lenovo G50-80 15.6" HD Core i5-5200U 2.20Ghz 1TB 8GB Win10 cheap fast laptop (2</t>
  </si>
  <si>
    <t>Dell Inspiron 15 5000 5584 i5-8265U 1TB HD 15.6" FHD 8GB WEB CAMERA  WIFI W/PRO</t>
  </si>
  <si>
    <t>Dell Latitude E5450 i3-5005U 2.00GHz 8GB Ram 500GB HDD Windows 11 Webcam Laptop</t>
  </si>
  <si>
    <t>HP EliteBook 820 G1 Cheap Laptop Intel Core I5 8GB RAM 128GB SSD Windows 10</t>
  </si>
  <si>
    <t>Lenovo ThinkPad X260 i5-6300U 2.40GHz 4GB RAM 120GB SSD 1080p W10Pro</t>
  </si>
  <si>
    <t>Huawei Matebook X Pro 2020 Laptop, i7 Processor, 16GB RAM, 1TB SSD, 13.9", Grey</t>
  </si>
  <si>
    <t>Dell Latitude 7280 i5-6300U 8GB 256GB SSD 12.5'' Screen Win 11 Pro</t>
  </si>
  <si>
    <t>Dell Latitude 7270 i5-6300U 8GB 256GB SSD 12.5'' Touch Screen Win 11 Pro</t>
  </si>
  <si>
    <t>Lenovo IdeaPad 1i 11.6" Laptop Intel Celeron N4020 4GB 64GB Windows 11 Home Blue</t>
  </si>
  <si>
    <t>Dell Latitude 3480 Windows 10 14" Laptop Intel i3 6006U 2GHz 8GB 120GB SSD</t>
  </si>
  <si>
    <t>ASUS F515EA-BQ570T Laptop i3-1115G4 8Gb 256Gb SSD 15.6" Full HD W10</t>
  </si>
  <si>
    <t>Lenovo IdeaPad 3 i3-1115G4 Notebook 17.3" FHD 4Gb 256Gb SSD W11S Grey 82H900PBUK</t>
  </si>
  <si>
    <t>ASUS Chromebook CX1100CNA Laptop Celeron N3350 4GB RAM 64GB eMMC 11.6" Chrome OS</t>
  </si>
  <si>
    <t>Lenovo IdeaPad 3 MediaTek MT8183 4Gb 64Gb eMMC 14" FHD 82KN002BUK</t>
  </si>
  <si>
    <t>Entity</t>
  </si>
  <si>
    <t>Entity HW274 Twin 2-in-1 10.1" Convertible Laptop 64GB Storage Windows 10 Bronze</t>
  </si>
  <si>
    <t>HP Folio 13 2000 Windows 10 13.3" Laptop Intel i5 2467M 1.6GHz 4GB 128GB SSD</t>
  </si>
  <si>
    <t>HP ZBook 15u G2 Intel Core i5 - 5200U 2.70Ghz 16GB Ram 240GB SSD - CL45</t>
  </si>
  <si>
    <t>HP Pavilion 15-eg0032na i3-1115G4 8Gb 256Gb SSD 15.6" Full HD W10</t>
  </si>
  <si>
    <t>Dell XPS 13 9315 4.4 i5 1230U, 256GB SSD,8GB Ram,13.4" FHD+ 1920x1200, 3YR WRNTY</t>
  </si>
  <si>
    <t>TOSHIBA TECRA A11-1EG Intel Core I5 2.67GHz 8GB 128GB SSD Win10 Cheap Laptop VGA</t>
  </si>
  <si>
    <t>Samsung Gaming Laptop 300E 15.6" Intel Core i3 2.30Ghz, Webcam, Windows 10</t>
  </si>
  <si>
    <t>HP ProBook 745 G2 Windows 10 14" Laptop AMD A6 Pro 7050B 2.2GHz 8GB 500GB HDD</t>
  </si>
  <si>
    <t>Lenovo IdeaPad 5i 14" Chromebook - Intel Core i3, 4GB, 256GB, Grey - Excellent</t>
  </si>
  <si>
    <t>Lenovo ThinkPad L460 Windows 10 14" Laptop Intel i5 6200U @2.3GHz 8GB 256GB SSD</t>
  </si>
  <si>
    <t>YIXIN</t>
  </si>
  <si>
    <t>YIXIN 13.3" Laptop w/ IPS display, 1.5GHz, 6GB RAM, 128GB SSD, Win 10 - Silver</t>
  </si>
  <si>
    <t>HP EliteBook 820 G3 i3-6100U 2.30GHz 8GB Ram 128GB SSD Windows 11 Webcam Laptop</t>
  </si>
  <si>
    <t>Gigabyte AORUS 17X Intel Core i9 64GB 1TBSSD RTX3080 17" Refurb Gaming Laptop</t>
  </si>
  <si>
    <t>Lenovo Thinkpad T460s, FHD, i7-6600U, 20GB RAM, 500GB SSD, Win 10 Pro (VG) - ...</t>
  </si>
  <si>
    <t>Dell Latitude 9520 Laptop, 15.6 FullHD Screen, i5-1135G7, 8GB RAM, 256GB SSD</t>
  </si>
  <si>
    <t>Dell Latitude 5480 Core i3-7100U 2.40GHz 8GB 128GB SSD Windows 10 Webcam Laptop</t>
  </si>
  <si>
    <t>Toshiba Satellite L850D 15.6" AMD E2 750GB 4GB HD DVD Windows 10 White Laptop A</t>
  </si>
  <si>
    <t>Dragon Touch</t>
  </si>
  <si>
    <t>Dragon Touch Y88 Plus 7" Tablet, 0.5GB RAM, 8GB Storage, Grey</t>
  </si>
  <si>
    <t>Lenovo IdeaPad Duet 10.1" Chromebook MediaTek P60T 4GB 64GB Blue Grey ZA6F0025GB</t>
  </si>
  <si>
    <t>Laptop HP ProBook 640 G2 14.1in i5-6300U 8GB RAM 256GB SSD FHD (Gold)</t>
  </si>
  <si>
    <t>Panasonic Toughbook/Toug&lt;wbr/&gt;hpad  CF-D1, i5  8GB RAM,500 GB Win 10 Pro Engineers Tab</t>
  </si>
  <si>
    <t>HP 15s-fq2016na Intel Core i5-1135G7 8Gb 512Gb SSD 15.6" FHD W10 30A26EA</t>
  </si>
  <si>
    <t>Lenovo V130 15IKB Windows 10 15.6" Laptop Intel i3 7020U 2.3GHz 4GB 128GB SSD</t>
  </si>
  <si>
    <t>Dell Latitude 5580 Laptop, 15.6" Intel® Core i5, 8GB RAM, 256GB SSD, Windows 10</t>
  </si>
  <si>
    <t>LENOVO IdeaPad Flex 5i 14" 2 in 1 Laptop - Intel® Core™ i5, 256 GB SSD, Blue</t>
  </si>
  <si>
    <t>HP EliteBook 840 G6 Laptop i5-8265U 1.60GHz 14" HD 8GB RAM 256GB SSD Win10 B</t>
  </si>
  <si>
    <t>Acer CB315-2H-46D2, AMD A4-9120C, 4GB, 64GB eMMC, 15.6" Silver (NX.H8SEK.005)</t>
  </si>
  <si>
    <t>Lenovo ThinkPad T460s FHD i5-6200U 2.30GHz 8GB Ram 256GB SSD Windows 11 Laptop</t>
  </si>
  <si>
    <t>HP Pavilion 15-dk2029na 15.6" Gaming Laptop Core i5 8GB RAM 512GB SSD Black</t>
  </si>
  <si>
    <t>DELL Inspiron 14 Plus 7420 4.7 i7, 32GB, 1TB SSD,  14" 2.2K 2240x1400 1YR WRNTY</t>
  </si>
  <si>
    <t>Dell Inspiron 13 5378 Laptop, Intel Core i7, 8GB RAM, 256GB SSD, 13.3”, Silver</t>
  </si>
  <si>
    <t>HP EliteBook X360 1030 G2 Core I5-7300U 8GB RAM 256GB SSD Windows 10 Pro Laptop</t>
  </si>
  <si>
    <t>Panasonic Toughbook Cf-19 i5 Laptop Windows 11 Professional  8 Gb New 256 ssd 4G</t>
  </si>
  <si>
    <t>ASUS E510MA-BR887WS&lt;wbr/&gt;, Intel Celeron N4020, 4GB RAM, 64GB eMMC, 15.6", Blue</t>
  </si>
  <si>
    <t>Asus X54C intel Core i3 15.6" Windows 7 500GB HDD 6GB RAM- Black R- Mains Only</t>
  </si>
  <si>
    <t>LENOVO IdeaPad Flex 3 11.6" 2 in 1 Chromebook - MediaTek MT8183, Refurbished</t>
  </si>
  <si>
    <t>LENOVO IdeaPad 5 Pro 16" Laptop - AMD Ryzen 5, Grey - DAMAGED BOX</t>
  </si>
  <si>
    <t>HP OMEN 15-en1000na Ryzen 7 5800H 15.6" QHD 16Gb 1Tb SSD RTX 3070 W11</t>
  </si>
  <si>
    <t>Large Screen  Dell Vostro 3559 Laptop i5 6th Gen 4GB 500GB HDD Windows 10</t>
  </si>
  <si>
    <t>Dell G3 3500 Gaming Laptop Core i7 10750H 2.6Ghz 16gb 500gb SSD RTX2060 (1458)</t>
  </si>
  <si>
    <t>ASUS VivoBook K3502ZA-L1056W Laptop i5-12500H 16Gb 512Gb SSD 15.6" FHD W11</t>
  </si>
  <si>
    <t>Dell Latitude 5400 Laptop 14" Touchscreen, Intel i7-8665U, 512GB SSD, 16GB RAM</t>
  </si>
  <si>
    <t>Lenovo ThinkPad X240 FAST Intel Core I5 4GB Ram 128GB SSD Windows 10 Pro 12.5-in</t>
  </si>
  <si>
    <t>Lenovo v15 v15-IIL 15.6"FHD Core i5-1035G1 1.19Ghz 256GB SSD 8GB Win11 (1)</t>
  </si>
  <si>
    <t>Dell Precision 3551 Laptop, 15.6" HD Screen, i5-10400H, 16GB RAM, 256GB SSD</t>
  </si>
  <si>
    <t>HP OMEN 16.1" Gaming Laptop, Ryzen 7 5800H 16GB / 512GB 165Hz, Black - VERY GOOD</t>
  </si>
  <si>
    <t>Lenovo ThinkPad 13 Core i5-7300U 8GB 128GB SSD 13.3" Windows 10 Pro Laptop</t>
  </si>
  <si>
    <t xml:space="preserve">lenovo thinkpad windows 7 intel core 1.69Ghz 2GB 2.0 60GB WIFI 12.1 red </t>
  </si>
  <si>
    <t>Lenovo ThinkPad T460s Windows 10 14" Laptop Intel i5 6200U @2.3GHz 8GB 128GB SSD</t>
  </si>
  <si>
    <t>Lenovo ThinkPad X1 Yoga (4th Gen) Core i5 8265U 8GB 256GB SSD 14" Touch LAPTOP #</t>
  </si>
  <si>
    <t>Dell Inspiron 14 5482 2 in 1 i5-8265U 256GB 8GB 14" FHD TOUCH NVIDIA MX130 WPRO</t>
  </si>
  <si>
    <t>HP EliteBook 840 G6 Laptop i5-8365U 14" Full HD Screen 8GB RAM 256GB SSD Win10 C</t>
  </si>
  <si>
    <t>Lenovo Thinkpad X1 Extreme Gen3, 15.6" UHD, i7-10750H, 32GB RAM, 1TB SSD, 1650Ti</t>
  </si>
  <si>
    <t>Lenovo ThinkPad X270 Core i5-6300U 8GB 256GB SSD HDMI WiFi WebCam W10 Pro</t>
  </si>
  <si>
    <t>REFURBISHED Dell LATITUDE 5280 240 ssd i5 8 gig Win 10 Pro 1 yr warranty</t>
  </si>
  <si>
    <t>Dell Latitude E5470 Windows 11 14" Laptop Intel i5 6200U 2.3GHz 8GB 120GB SSD</t>
  </si>
  <si>
    <t>Lenovo B580 15.6" Laptop, Intel Core i3, 4GB RAM, 128GB SSD, Black</t>
  </si>
  <si>
    <t>HP Laptop 15s-fq2094nl i3-1115G4 4.1GHz 15.6 HD ANTI-GLARE 8GB/256GB SSD WIN 11S</t>
  </si>
  <si>
    <t>PINK Laptop Lenovo ThinkPad X250 Intel Core I5 8GB RAM 256GB SSD Windows 10</t>
  </si>
  <si>
    <t>HP Envy x360 15-eu0501na 15.6" Laptop Windows 10 AMD Ryzen 7 5700U 16GB 512GB</t>
  </si>
  <si>
    <t>HP Laptop 14s-dq Intel N4020 4GB RAM 128GB SSD 14" HD Webcam Windows 11 S</t>
  </si>
  <si>
    <t>LENOVO IdeaPad Flex 5 15" 2 in 1 Laptop - AMD Ryzen 5, 256 GB SSD, Grey</t>
  </si>
  <si>
    <t>HP ProBook 450 G1 Laptop, 15.6" Intel Core i5, 8GB RAM, 256GB SSD, Windows 10</t>
  </si>
  <si>
    <t>Dell Latitude 14" FHD Laptop, Intel i5-6300U 8GB 128GB SSD HD Graphics 520 E7470</t>
  </si>
  <si>
    <t>Dell Latitude 3450 i5-5200U 2.20GHz 8GB Ram 256GB SSD Windows 11 Webcam Laptop</t>
  </si>
  <si>
    <t>HP Pavilion x360 14-ek0500sa 14" 2 in 1 Laptop i5 1235U 12th Gen 8GB 512GB</t>
  </si>
  <si>
    <t>HP ProBook 440 G4 Core i5-7200U 2.50GHz 8GB DDR4 128GB SSD Webcam HDMI Laptop</t>
  </si>
  <si>
    <t>HP Spectre X360 Convertible 13.3" - i5-6200U 2.3GHz 8GB RAM 256GB SSD - Good</t>
  </si>
  <si>
    <t>Panasonic Toughbook Cf-19   Rugged i5 Win 10 or Win 11 16 Gb 2 Tb Ssd 4g</t>
  </si>
  <si>
    <t>LENOVO IdeaPad 3i 14" Laptop - Intel® Pentium® Gold, 128 GB SSD - REFURB-A</t>
  </si>
  <si>
    <t>HP Spectre x360 Laptop Core i7-1065G7 8GB 512GB SSD 13.3" FHD Touch Convertible</t>
  </si>
  <si>
    <t>Dell Inspiron 7490 i7-1051U 256GB NVMe SSD HD 8Gb RAM 14.0" FHD FP WIFI W/PRO UK</t>
  </si>
  <si>
    <t xml:space="preserve">DELL LATITUDE 13.3" CORE i7 6th GEN 8GB RAM 256GB SSD WINDOWS 11 LAPTOP HD LCD </t>
  </si>
  <si>
    <t>ASUS E410MA-EB012TS Laptop Intel Celeron N4020 4GB 64GB SSD 14" FHD IPS Win10 HM</t>
  </si>
  <si>
    <t>HP Elitebook 840 G4 i5-7300U Quad Core 16GB 250GB  SSD 14'' FHD Screen</t>
  </si>
  <si>
    <t>DELL Inspiron 14 5425 Ryzen 7 5825U 4.5ghz, 16GB Ram, 512GB SSD, 14" FHD, Win 11</t>
  </si>
  <si>
    <t>HP ZBook 15u G2 Intel Core i5 - 5200U 2.70Ghz 16GB Ram 240GB SSD Radeon R7 CL51</t>
  </si>
  <si>
    <t>HP Elitebook 840 G5 Laptop i5-7300U 2.50GHz 8GB RAM 256GB NVME SSD Win10 C</t>
  </si>
  <si>
    <t>Dell Latitude Laptop i5 8th Gen E5490 14" 16GB 250GB 1 Year Warranty Free P&amp;P!</t>
  </si>
  <si>
    <t>CHEAP Windows 10 Laptop Intel Core I5 8GB RAM 320GB HDD 1 Year Warranty</t>
  </si>
  <si>
    <t>Toshiba Windows11 15.6" HD Laptop i5 2.7GHz WiFi DVD HDMI 500Gb 8Gb Office</t>
  </si>
  <si>
    <t>Laptop HP EliteBook 830 G6 14in 8th Gen i5/i7 16GB RAM 512GB SSD, VG</t>
  </si>
  <si>
    <t>Dell 5285 2-in-1 i5-7300U 2.6GHz 8GB RAM 256GB Cellular 3g WIFI Webcam</t>
  </si>
  <si>
    <t>Lenovo Thinkpad L380 FAST WINDOWS 11 Laptop i5-8250u 128GB SSD 8GB USB C Webcam</t>
  </si>
  <si>
    <t>Dell Latitude E5470 Windows 10 14" Laptop Intel i5 7300U 2.6GHz 4GB 120GB SSD</t>
  </si>
  <si>
    <t>HP ENVY x360 13-bd0018na i5-1135G7 2-in-1 13.3" Touch FHD 8Gb 512Gb SSD W11</t>
  </si>
  <si>
    <t>LENOVO 100e Gen 3 11.6" Chromebook Laptop - 32GB eMMC, 4GB RAM - Grey/Speckled</t>
  </si>
  <si>
    <t>Lenovo ThinkPad X230 Laptop Core i5 8GB SSD Webcam Win 10 Cheap Fast Wifi 2.6GHz</t>
  </si>
  <si>
    <t>Microsoft Surface Pro 4 12.3" Core M3 128GB 4GB Windows 11 Pro Laptop Tablet C2</t>
  </si>
  <si>
    <t>Lenovo IdeaPad 3i Gen 6 Laptop 17" HD+ Intel Celeron 6305 4GB 128GB 82H900C9UK A</t>
  </si>
  <si>
    <t>HP Spectre x360 13 aw2024na i7 1165G7 16GB 1TB Touch Ultrabook 2-in-1 Laptop</t>
  </si>
  <si>
    <t>Dell Latitude E5470 Intel i5 6300u 2.40Ghz 4GB RAM 500GB HDD 14" Win 10</t>
  </si>
  <si>
    <t>Dell XPS 13 Plus 9320 4.7 i7 1260P, 1TB,16GB Ram,13.4 3.5K OLED TOUCH 3YR WRNTY</t>
  </si>
  <si>
    <t>Panasonic Toughbook Cf-19 Intel Core i5 Win 7 Or Win 10 32-bit  5 Year Warranty</t>
  </si>
  <si>
    <t>HP Pro X2 612 G2 i5-7th Gen 8GB RAM 256GB SSD Windows 10 Pro (1DT66AW#ABU) A+ 🔥</t>
  </si>
  <si>
    <t>Dell Latitude E5270 Windows 11 12.5" Laptop Intel i5 6300U 2.4GHz 8GB 120GB SSD</t>
  </si>
  <si>
    <t>LENOVO IdeaPad 3i 11.6" Chromebook - Intel® Celeron®, 64 GB eMMC, Black</t>
  </si>
  <si>
    <t>DELL Inspiron 15 3502 15.6" Laptop Pentium Silver N5030 4GB 128GB Black |Grade A</t>
  </si>
  <si>
    <t>HP Envy 13.3" Laptop Intel Core i5 10210U 8GB RAM 512GB SSD GeForce MX350</t>
  </si>
  <si>
    <t>Lenovo ThinkPad T460S Windows 10 14" Laptop Intel i7 6600U 2.6GHz 8GB 256GB SSD</t>
  </si>
  <si>
    <t>LENOVO IdeaPad 5i Pro 14" Laptop - Intel® Core™ i5, 512 GB SSD, Grey</t>
  </si>
  <si>
    <t>Microsoft Surface Laptop Go 12.45" PixelSense Core i5 8GB RAM 128GB SSD Platinum</t>
  </si>
  <si>
    <t>Dell XPS 13 9310 Touchscreen Laptop 13.4" Intel Core i7 16GB RAM 512GB SSD</t>
  </si>
  <si>
    <t>HP Envy x360 15-eu0501sa 15.6" Laptop Windows 10 AMD Ryzen 7 5700U 16GB 512GB</t>
  </si>
  <si>
    <t>Dell G7-7790 Gaming Laptop i7-8750H,16GB,&lt;wbr/&gt;512GB SSD,GeForce RTX 2060,17.3"FHD *B*</t>
  </si>
  <si>
    <t>Panasonic Toughbook CF D1  i5 1 Mk 3 16 GB RAM,2 TB Windows 10 Pro Engineers Tab</t>
  </si>
  <si>
    <t>Dell Latitude E6320 13.3" Core i5-2520M 4GB HDMI Windows 10 Professional Laptop</t>
  </si>
  <si>
    <t>Dell Latitude E5470 i5 6200u 2.30Ghz 8GB RAM 256GB SSD 14" HDMI AC Wifi Win 10</t>
  </si>
  <si>
    <t>Dell Latitude E7450 Windows 10 14" Laptop Intel i5 5200U 2.2GHz 4GB 240GB SSD</t>
  </si>
  <si>
    <t>Lenovo ThinkPad E480 I5-8250U 8GB 256GB SSD 14" W10P RENEWED 1 YR WARRANTY</t>
  </si>
  <si>
    <t>Laprtop Lenovo ThinkPad T480s 14in i7-8650U 16GB RAM 250GB SSD FHD Touchscreen,G</t>
  </si>
  <si>
    <t xml:space="preserve">HP Chromebook 14-db0000na 14" Laptop A4-9120 Chrome OS USB-C microSD Cam Blue </t>
  </si>
  <si>
    <t>Dell Latitude 5501 Laptop, 15.6" FHD, i7-9850H, 16GB RAM, 512GB SSD, NVIDIA</t>
  </si>
  <si>
    <t>Lenovo Thinkpad L590, 15.6" FHD Screen, Intel i7-8665U, 16GB RAM, 512GB SSD</t>
  </si>
  <si>
    <t>HP EliteBook 840 G3 Core i5 6300U 8GB 500GB HDD 14" Windows 10 Laptop</t>
  </si>
  <si>
    <t>Acer Aspire 1 64GB 4GB RAM Intel Celeron N4500 14" LCD Full HD Win 11  - Pink</t>
  </si>
  <si>
    <t>Microsoft Surface Pro 3 i5 4GB 128GB Tablet 12in + Keyboard - Win 10</t>
  </si>
  <si>
    <t xml:space="preserve">HP ProBook 440 G3 Core i5 6th Gen 2.30GHz 8GB DDR3 128GB SSD Webcam HDMI Laptop </t>
  </si>
  <si>
    <t>Microsoft Surface Go2 Tablet Pentium Gold 4425Y 8GB 128GB SSD 10.5" FHD+ W10 Pro</t>
  </si>
  <si>
    <t>CHEAP Lenovo ThinkPad T440s Laptop Core I5 8GB Ram 128GB SSD Windows 10 Pro 14"</t>
  </si>
  <si>
    <t>HP Stream Laptop 14s-fq0508sa 14" Full HD AMD 3020e 4GB RAM 64GB eMMC Windows 10</t>
  </si>
  <si>
    <t>Microsoft Surface Book 2 - Intel Core i5 128GB -8GB RAM - 13.5" Aluminium - Good</t>
  </si>
  <si>
    <t>HP ProBook 450 G2 15.6" Laptop Core i3-4030U 1.90GHz 8GB 500GB HDD Webcam FHD</t>
  </si>
  <si>
    <t>HP 17-by2000na 17.3" Laptop Intel Core i5 10210U 4GB + 16GB Optane 1TB HDD R530</t>
  </si>
  <si>
    <t>LENOVO IdeaPad Slim 1i 11.6" Laptop - Intel® Celeron®, 64 GB eMMC, Blue</t>
  </si>
  <si>
    <t>HP Elitebook 840 G5 i5 8350u 1.70Ghz 8GB RAM 128GB SSD 14" FHD Win 11</t>
  </si>
  <si>
    <t>Dell Latitude 7480 14" FHD i5-7300U 8GB 256GB SSD HDMI WiFi WebCam W10 Pro</t>
  </si>
  <si>
    <t>HP Envy x360 2-in-1 Laptop 13-bf0500na Intel Core i7 1250U 12th Gen 16GB 512GB</t>
  </si>
  <si>
    <t>Lenovo IdeaPad 5 Chrome 14" Touch Laptop Pentium Gold 7505 4GB RAM 128GB SSD #B</t>
  </si>
  <si>
    <t>Lenovo YOGA 6 13.3" FHD 2 in 1 Laptop AMD Ryzen 7 5700U 8GB 512GB SSD Blue</t>
  </si>
  <si>
    <t>CHEAP Lenovo Thinkpad X240 FAST Core I5 4GB Ram 128GB SSD Windows 10 Pro 12.5-in</t>
  </si>
  <si>
    <t>🔥DELL Latitude E6440 14" Laptop 8GB RAM 480GB SSD i5-4210M 2.6ghz Wins 10 Pro🔥</t>
  </si>
  <si>
    <t>ASUS Chromebook CB314-1HT-C21U Laptop, Intel Celeron, 4GB, 64GB, 14" - Silver</t>
  </si>
  <si>
    <t>Asus Zenbook 14 UX3402ZA 14" 2.8K OLED Laptop Intel Core i7 1260P 16GB 1TB SSD</t>
  </si>
  <si>
    <t>Toshiba Portege Z30-C-151 13.3" i5-6200U 128GB 8GB Windows 10 Pro Grey Laptop C2</t>
  </si>
  <si>
    <t>Laptop Acer TravelMate P645 14" Intel i5-5200U/8GB/1&lt;wbr/&gt;28GB SSD/Win 11 Pro</t>
  </si>
  <si>
    <t>Lenovo IdeaPad Flex 5 81X3004LUK 15.6" Laptop, Intel i5, 8GB, 256GB SSD, Grey</t>
  </si>
  <si>
    <t>Samsung Galaxy Book Pro 360 15.6" Laptop Core i7 16GB RAM 512GB SSD Blue</t>
  </si>
  <si>
    <t xml:space="preserve">Lenovo thinkpad Gaming Laptop X220 12.5" Intel I5 2.5Ghz 8GB 480GB SSD Win 10 </t>
  </si>
  <si>
    <t>Pink Gold Lenovo ThinkPad X270 Core I5 8GB RAM 256GB SSD Windows 10 Pro Laptop</t>
  </si>
  <si>
    <t>Lenovo Ideapad Duet 3 2 in 1 Tablet Celeron N4020 4GB 64GB 10.3" WUXGA IPS W10 S</t>
  </si>
  <si>
    <t>Dell Precision 7520 i5-7300HQ QUAD 16Gb 256Gb SSD 1Tb HDD M1200 4Gb Win10 Pro</t>
  </si>
  <si>
    <t>Lenovo ThinkPad E14 14" i5-10210U 256GB 8GB Full HD Windows 11 Business Laptop A</t>
  </si>
  <si>
    <t>HP Pavilion 14-dv0564sa 14" Laptop Core i7 1165G7 11th Gen 16GB RAM 512GB SSD</t>
  </si>
  <si>
    <t>Lenovo IdeaPad 3 82BA0007UK Laptop, Intel Celeron, 4GB RAM, 64GB eMMC, 11.6", Bl</t>
  </si>
  <si>
    <t>ASUS W202N Laptop Celeron N3350 4GB RAM 64GB eMMC 11.6" Windows 10 Pro Education</t>
  </si>
  <si>
    <t>Lenovo Thinkpad X230 12'' Intel i5 3320M 16GB RAM 512GB SSD CHEAP GRADE A LAPTOP</t>
  </si>
  <si>
    <t>HP Spectre x360 13-AW2501NA 13.3" 4K OLED Touch i7-1165G7 16GB RAM 1TB SSD</t>
  </si>
  <si>
    <t>HP 14-na503sa 14" Chromebook - Intel® Celeron®, 64 GB eMMC, White (Very Good)</t>
  </si>
  <si>
    <t>Lenovo IdeaPad 3 17ADA05 17.3" Laptop Athlon Silver 3050U 4GB 128GB 81W2008LUK A</t>
  </si>
  <si>
    <t>Lenovo X1 Carbon 4th Gen UltraBook 14" FHD i5 6th Gen 8GB 256GB SSD Win 10 Pro</t>
  </si>
  <si>
    <t>Lenovo IdeaPad Flex 3i 11.6" Chromebook - Intel Celeron, 4GB RAM, 64GB eMMC, Blu</t>
  </si>
  <si>
    <t>Dell Latitude E7440 Laptop, 14" Intel® Core™ i5, 8GB RAM, 256GB SSD, Windows 10</t>
  </si>
  <si>
    <t>Dell Inspiron 5505 Laptop Ryzen 5 4500U,8GB RAM,256GB SSD,15.6" FHD *FAST SHIP*</t>
  </si>
  <si>
    <t>Panasonic Toughbook Cf-19 Mk7 Core i5 Win 10 Or WIN 11  16GB RAM 2 Tb SSD 4G GPS</t>
  </si>
  <si>
    <t>Lenovo ThinkPad T440s Business Laptop i5 4th Gen 4GB 500GB SSHD Win 10 Pro</t>
  </si>
  <si>
    <t>Lenovo IdeaPad 3i 15.6" Intel N4020 4GB RAM 128GB SSD Laptop Windows 11 - Blue</t>
  </si>
  <si>
    <t>Fujitsu LifeBook U745 i5-5200U 2.20GHz 4GB Ram 128GB SSD Windows 11 Laptop</t>
  </si>
  <si>
    <t>Lenovo ThinkPad T460s Windows 10 14" Laptop Intel i7 6600u 2.6GHz 8GB 256GB SSD</t>
  </si>
  <si>
    <t>HP Pavilion 15-BA032NV 15.6" Laptop, intel Core i5, 512GB, 8GB RAM, White</t>
  </si>
  <si>
    <t>Lenovo ThinkPad Yoga 260 Windows 10 12.5" Laptop Intel i5 6200U 8GB 120GB SSD</t>
  </si>
  <si>
    <t>HP 15s-eq2504sa 15.6" Laptop AMD Ryzen 5 5500U 8GB RAM 256GB Windows 10</t>
  </si>
  <si>
    <t>Dell Inspiron One 2330 All-in-One i7-3770S 4 core 8Gb 2Tb HDD FHD TouchScreen</t>
  </si>
  <si>
    <t>Dell XPS 13 9305 Laptop 13.3" Intel Core EVO i7 11th Gen 16GB RAM 512GB NVMe SSD</t>
  </si>
  <si>
    <t>TOSHIBA DYNABOOK PORTEGE</t>
  </si>
  <si>
    <t>TOSHIBA DYNABOOK 2-IN-1 CORE i5 7TH GEN 8GB RAM 256GB SSD TOUCH SCREEN LAPTOP HD</t>
  </si>
  <si>
    <t>Acer TravelMate SSD Laptop Windows10 HD 15.6" Widescreen DVD-RW WiFi HDMI BOXED</t>
  </si>
  <si>
    <t>Dell Latitude E5490 Core i5 8th 512GB SSD M.2 16GB Windows 11 Notebook Laptop</t>
  </si>
  <si>
    <t>Dell Alienware M15 R7 Ryzen 9, 64GB, 1TB,8GB nVidia RTX 3070 Ti ,1YR WRNTY</t>
  </si>
  <si>
    <t>Dell Latitude 5401 Laptop, 14" Intel Core i7, 16GB RAM, 512GB SSD, Windows 10</t>
  </si>
  <si>
    <t>Acer Aspire 5 A514-52 14" Windows 10 Laptop Core i5 10210U 10th Gen 8GB 256GB</t>
  </si>
  <si>
    <t>Lenovo ThinkPad X260 Laptop, 12.5" Intel Core i5, 8GB RAM, 256GB SSD, Windows 10</t>
  </si>
  <si>
    <t>Geo GEOFLEX 110 11.6" Celeron N4020 4Gb 64Gb 11" Touch W11 Black GE325</t>
  </si>
  <si>
    <t>Lenovo ThinkPad X260 12.5" i7-6600U 512GB 16GB Full HD Windows Business Laptop B</t>
  </si>
  <si>
    <t>Fujitsu LifeBook S752 Windows 10 14" Laptop Intel i5 3210M 2.5GHz 6GB 500GB HDD</t>
  </si>
  <si>
    <t>FAST Lenovo ThinkPad T420 Core i5 2.5Ghz 8GB 1TB HDD Win 7 Laptop</t>
  </si>
  <si>
    <t>Dell Latitude E5450 Windows 10 14" Laptop Intel i5 5200U 2.2GHz 8GB 120GB SSD</t>
  </si>
  <si>
    <t>CLEVO</t>
  </si>
  <si>
    <t>CLEVO  W355ST GTX 765M Windows 10 15.6" Laptop Intel i7 4910MQ 8GB 120GB SSD</t>
  </si>
  <si>
    <t>HP x360 14-EK0501NA 14" FHD IPS Touch 12th Gen i7-1255U 16GB, 512GB SSD Iris Xe</t>
  </si>
  <si>
    <t>Lenovo ThinkPad L460 Windows 10 14" Laptop Intel i5 6200U 2.3GHz 12GB 256GB SSD</t>
  </si>
  <si>
    <t>Dell Latitude E5570 15.6" | i5 6th Gen | 8GB RAM, 480GB SSD</t>
  </si>
  <si>
    <t>Dell Latitude NVIDIA Laptop Gaming GFX Windows10 SSD DVD HDMI WiFi 5GHz 14" HD</t>
  </si>
  <si>
    <t>Lenovo ThinkPad X240 Windows 10 12.5" Laptop Intel i5 4300U 1.9GHz 8GB 120GB SSD</t>
  </si>
  <si>
    <t>HP Pavilion 15-eh1502sa 15.6" FHD Laptop AMD Ryzen 3 5300U 8GB 256GB SSD</t>
  </si>
  <si>
    <t>Laptop Lenovo ThinkPad X390 13.3in i5-8265U 8GB RAM 256GB SSD FHD W11P, VG</t>
  </si>
  <si>
    <t>Dell 14 5490 Laptop Intel® i7-10510U 20GB 512GB M.2 14.0-inch FHD GeForce® MX230</t>
  </si>
  <si>
    <t>LENOVO IdeaPad 3i 17.3" Laptop - Intel® Celeron®, 128 GB SSD, Blue - REFURB A</t>
  </si>
  <si>
    <t>Dell 7250 Fast Gaming Laptop 12.5" Core i5 2.30Ghz, SSD, 8GB, Webcam, Windows 10</t>
  </si>
  <si>
    <t>Dell Latitude 15 5520 i3-1125G4 4 Core 8Gb 256Gb SSD FHD Windows 10 Pro</t>
  </si>
  <si>
    <t>HP ProBook 640 G1 Windows 10 14" Laptop Intel i5 4200M 2.5GHz 8GB 240GB SSD</t>
  </si>
  <si>
    <t>Lenovo ThinkPad T460s Windows 10 14" Laptop Intel i7 6600U @2.6GHz 8GB 256GB SSD</t>
  </si>
  <si>
    <t>REFURBISHED DELL LATITUDE 7290 ULTRA BOOK CORE I5 8th GEN 8350U 8GB 250GB SSD HD</t>
  </si>
  <si>
    <t>Acer Aspire Laptop A514-54 Black 14" IPS Intel Core i5-1135G7 8GB RAM 256GB SSD</t>
  </si>
  <si>
    <t>Acer Aspire 5 Laptop 14" Full HD Intel Core i5-10210U 8GB RAM 256GB SSD A514-53</t>
  </si>
  <si>
    <t>Dell Latitude E6540 Windows 10 15.6" Laptop Intel i5 4310M 2.7GHz 8GB 240GB SSD</t>
  </si>
  <si>
    <t>Panasonic Toughbook Cf-31 Mk 3  i5 Military Grade Fully Rugged Diagnostics</t>
  </si>
  <si>
    <t>Dell Latitude 7490  14" Laptop 8th Gen i5 8 GB DDR4 512 GB M.2 Windows 11</t>
  </si>
  <si>
    <t>Inspiron 15 3505 AMD Ryzen 3 3250U 8GB RAM 256GB SSD 15.6” FHD W10 1YR WARNTY SD</t>
  </si>
  <si>
    <t>Fujitsu Lifebook P728 Laptop, 12.5" Core i3, 8GB RAM, 256GB SSD, Windows 10</t>
  </si>
  <si>
    <t>HP Pavilion 14-dv2500sa 14" FHD Laptop Intel Core i3 1215U 8GB 256GB SSD</t>
  </si>
  <si>
    <t>Windows 11 Lenovo ThinkPad T460 Intel Core i5 6300U 8GB 500GB SSD Laptop</t>
  </si>
  <si>
    <t>LENOVO IdeaPad 3i 17.3" Laptop - Intel® Pentium® Gold, 128 GB SSD, Blue</t>
  </si>
  <si>
    <t>LENOVO IdeaPad 3i 17.3" Laptop - Intel® Pentium® Gold, 128 GB  Refurb - A</t>
  </si>
  <si>
    <t>Lenovo IdeaPad 5i 14" Laptop Chromebook Core i5 8GB RAM 256GB SSD Touchscreen</t>
  </si>
  <si>
    <t>DELL Inspiron 16 5620 i7 1255U 4.7ghz, 16GB, 512GB, 16" FHD, Win 11, 1YR WRNTY</t>
  </si>
  <si>
    <t>Lenovo Thinkpad X1 Extreme Gen3, 15.6" OLED TOUCH, Core i7, 64GB RAM, 1TB SSD,</t>
  </si>
  <si>
    <t>Dell Alienware M15 R7 4.7 i7 12700H ,16GB,1TB SSD, 15.6 QHD, 8GB nVidia RTX 3060</t>
  </si>
  <si>
    <t>HP 14" Laptop 14-cf2504sa Full HD Intel Quad Core i5-10210U 8GB RAM 256GB SSD</t>
  </si>
  <si>
    <t>Microsoft Surface Pro 5th gen, 12.3" Touch, i5-7300U, 8GB RAM, 256GB SSD, 4G +KB</t>
  </si>
  <si>
    <t>HP EliteBook 840 G6 Laptop i5-8365U 14" Full HD Screen 8GB RAM 256GB SSD Win10 B</t>
  </si>
  <si>
    <t>Lenovo Yoga 500-14IBD 14" HD Touch Intel Pentium 3825u 1.9Ghz 500gb 8GB Win 10</t>
  </si>
  <si>
    <t>Dell Latitude 5580 Laptop i5-7200U,8GB,2&lt;wbr/&gt;56GB SSD,Bio,Backli&lt;wbr/&gt;t,15.6” FHD Screen*B*</t>
  </si>
  <si>
    <t>Lenovo Thinkbook 13s IML 13inch Core i5 10th Gen 1.6GHz 256GB SSD 8GB RAM Win 10</t>
  </si>
  <si>
    <t>Laptop Dell Latitude 5410 14in i5-10310U 8GB 16GB RAM 250GB SSD FHD, VG</t>
  </si>
  <si>
    <t>Dell Latitude E5470 Very Good Laptop 14" - I5/I7 CPU / 8GB / 4GB RAM / 256GB SSD</t>
  </si>
  <si>
    <t>Dell Latitude E5570 Windows 10 15.6" Laptop Intel i5 6200U 2.3GHz 8GB 240GB SSD</t>
  </si>
  <si>
    <t>MSI Raider GE66 15.6" Gaming Laptop, Intel Core i7, 16GB RAM, 1TB SSD (9S7-15431</t>
  </si>
  <si>
    <t>Dell Vostro 5468 Windows 10 14" Laptop Intel i5 7200U 2.5GHz 8GB 256GB SSD</t>
  </si>
  <si>
    <t>Huawei MateBook X Pro EVO 14.2" 3.1K Laptop Intel Core i7 1260P 16GB RAM 1TB SSD</t>
  </si>
  <si>
    <t>HP ProBook 640 G1 Windows 10 14" Laptop Intel i5 4200M 2.4GHz 8GB 240GB SSD</t>
  </si>
  <si>
    <t>Dell Vostro 15 3568 Core i3-7100U 2.40GHz 4GB Ram 128GB SSD Windows 11 Laptop</t>
  </si>
  <si>
    <t>LENOVO IdeaPad Flex 3i 11.6" 2 in 1 Chromebook - Intel® Celeron® REFURBISHED</t>
  </si>
  <si>
    <t>Dell Latitude 3490 i3-6006U 8GB 240GB  SSD 14'' Screen  Win 11 Pro</t>
  </si>
  <si>
    <t>Dell Vostro 3550 Core i5 2430m 4gb Memory 250gb SSD 15.6" HD Screen (1000)</t>
  </si>
  <si>
    <t>CHEAP Lenovo ThinkPad X260 Core I5-6200U 4GB RAM 128GB SSD Windows 10 Laptop</t>
  </si>
  <si>
    <t>LENOVO IdeaPad Duet 10.1" 2 in 1 Chromebook - Blue &amp; Grey REFURB-A</t>
  </si>
  <si>
    <t>Lenovo Yoga 7 14" 2 in 1 Laptop, AMD Ryzen 7, 16GB RAM, 512GB SSD, Grey</t>
  </si>
  <si>
    <t>Dell Precision 7730 i9 8950KH 2.90Ghz 32GB RAM 512GB SSD Quadro 17.3 Win 11</t>
  </si>
  <si>
    <t>LENOVO IdeaPad 3i 14" Laptop - Intel® Core™ i3, 128 GB SSD, Blue</t>
  </si>
  <si>
    <t>ASUS NOTEBOOK X555LAB Intel Core i3-4005U 1TB HDD 4GB RAM 15.6" Windows10 Laptop</t>
  </si>
  <si>
    <t>Dell XPS 9305 11th Gen i7-1165G7 512GB HD 8GB RAM 13.3" FHD Iris Xe WIFI W/HOME</t>
  </si>
  <si>
    <t>HP Pavilion Gaming 15-ec1000na AMD Ryzen 5 4600H 8GB 256GB SSD GeForce GTX 1050</t>
  </si>
  <si>
    <t>Lenovo ThinkPad T460S Windows 10 14" Laptop Intel i7 6600U 2.3GHz 12GB 256GB SSD</t>
  </si>
  <si>
    <t>Fast Cheap Gaming Laptop HP Intel i5 8th Gen 256GB SSD 14" 8GB DDR4 Win11</t>
  </si>
  <si>
    <t>Lenovo ThinkPad E15 Laptop, 15.6" FullHD, i7-10510U, 16GB RAM, 512GB SSD, Radeon</t>
  </si>
  <si>
    <t>DELL LATITUDE E6440 LAPTOP CORE i5-4300M 8GB 240GB SSD HDMI - FREE WEBCAM</t>
  </si>
  <si>
    <t>Lenovo Yoga Slim 7 ProX, Intel Core i7, 16GB RAM, 512GB SSD, 14.5" - Dark Teal</t>
  </si>
  <si>
    <t>Lenovo 100e 3015Ce Chromebook 11.6" HD AMD 3000 4Gb 32Gb eMMC Grey ChromeOS</t>
  </si>
  <si>
    <t>Dell Latitude E5550 i5-5300U 8GB Ram 128GB SSD FHD Windows 11 Webcam Laptop</t>
  </si>
  <si>
    <t>Acer TravelMate P256 Windows 10 15.6" Laptop Intel i5 4210U 1.7GHz 4GB 500GB HDD</t>
  </si>
  <si>
    <t>Lenovo T450 Windows 10 Pro 14" Laptop Intel i5 5200 @2.2GHz 4GB 128GB SSD</t>
  </si>
  <si>
    <t>Lenovo ThinkPad E15 15.6" i5-10210U 256GB 8GB Windows 11 Pro Business Laptop C2</t>
  </si>
  <si>
    <t>Dell Inspiron 15-3542 Laptop Core-i3 4005U,4GB,500G&lt;wbr/&gt;B HD,DVD-RW,15.6&lt;wbr/&gt;" HD *BLACK*</t>
  </si>
  <si>
    <t>Lenovo ThinkPad X1 Nano Gen2 Laptop Core i5-1240P Evo 16GB  256GB SSD 13" 2K IPS</t>
  </si>
  <si>
    <t>Dell Latitude 9420 Laptop, 14" Full HD Screen, i7-1185G7, 16GB RAM, 512GB SSD</t>
  </si>
  <si>
    <t>Microsoft Surface Laptop2 13" 8th Gen i5 1.7GB 8GB 256GB One Year Warranty Cheap</t>
  </si>
  <si>
    <t>Dell Latitude 7390 I5 8250U 8GB RAM 256GB SSD Windows 10 13.3 Inch 2 In 1 Laptop</t>
  </si>
  <si>
    <t>Dell XPS 13 9380 Laptop, 13.3" 4K Touch, Intel i7-8565U, 16GB RAM, 512GB SSD</t>
  </si>
  <si>
    <t>Dell Latitude Ultrabook 14 E7440 i7-4600U 8Gb 256b SSD FHD Windows 10 Pro</t>
  </si>
  <si>
    <t>ASUS VivoBook X1500EA-EJ2365&lt;wbr/&gt;W Laptop i3-1115G4 8Gb 256Gb SSD 15.6" FHD W11S</t>
  </si>
  <si>
    <t>Dell Latitude 5430 Laptop, 14" FHD Screen, Intel i5-1245U, 512GB SSD, 16GB RAM</t>
  </si>
  <si>
    <t>HP 14S-FQ0022NA Athlon 3020e 4Gb 64Gb SSD 14" W10S 1L6S3EA</t>
  </si>
  <si>
    <t>Samsung Galaxy Book S Laptop, Intel i5, 8GB RAM, 512GB SSD, 13.3", Grey</t>
  </si>
  <si>
    <t>Toshiba Portege Z30-A-12N 13.3" i5-4210U 128GB 4GB HD Windows 10 Grey Laptop C2</t>
  </si>
  <si>
    <t>Dell Inspiron 7620 2-in-1 i7-1260P,16GB RAM,1TB SSD,MX550,16" OLED 4K/UHD+ Touch</t>
  </si>
  <si>
    <t>ASUS VivoBook 14" Laptop Full HD Pentium® Gold 7505 4GB 128GB X415EA-EB741TS</t>
  </si>
  <si>
    <t>HP Laptop 15s-fq i7-1165G7 4.7GHz 15.6" FULL HD 16GB RAM 512GB SSD LINUX UBUNTU</t>
  </si>
  <si>
    <t>Dell Latitude 5520 Laptop, 15.6 Full HD Screen, i5-1135G7, 16GB RAM, 512GB SSD</t>
  </si>
  <si>
    <t>Fast Lenovo Gaming Laptop 14" Intel Processor 256GB SSD 8GB RAM Win11 Computer P</t>
  </si>
  <si>
    <t>HP Pavilion 14" Laptop Intel i7 8GB 1TB+128GB SSD GeForce MX250 4GB Backlit Gold</t>
  </si>
  <si>
    <t>HP Pavilion x360 14-dy0523na 14" Laptop Intel Pentium Gold 7505 4GB 128GB Silver</t>
  </si>
  <si>
    <t>Lenovo Thinkpad T480s 14" Intel Core i5 8th Gen 8GB RAM 256GB NVMe Windows 10</t>
  </si>
  <si>
    <t>Dell Latitude E7270 12.5" i7-6600U 256GB 8GB FHD Windows 11 Business Laptop C2</t>
  </si>
  <si>
    <t>Alienware m17 R3 Laptop i7-10750H,16GB&lt;wbr/&gt;,1TB NVME,RTX 2060,US,17.3"F&lt;wbr/&gt;HD 144Hz GSYNC</t>
  </si>
  <si>
    <t>Lenovo ThinkPad T440P Laptop, 14" Intel Core i5, 8GB RAM, 256GB SSD, Windows 10</t>
  </si>
  <si>
    <t>HP Notebook 250 G6 Core i3 7020U 8GB 500GB HDD 15.6" Windows 10 Pro Laptop</t>
  </si>
  <si>
    <t>Lenovo ThinkPad T470s Touch Screen Laptop i7-7600U 8GB 240 SSD Windows 10 Pro</t>
  </si>
  <si>
    <t xml:space="preserve">Cheap Lenovo ThinkPad X250 Laptop Intel Core I5 8GB RAM 128GB SSD Windows 10 </t>
  </si>
  <si>
    <t>HP Probook 430 G1 Core i5-4200U 4GB DDR3 500GB HDD Webcam HDMI Windows 10 Laptop</t>
  </si>
  <si>
    <t xml:space="preserve">Lenovo Ideapad 3i Laptop Intel Celeron N4020 4GB RAM 64GB eMMC 11.6" Chrome OS </t>
  </si>
  <si>
    <t>HP ProBook 6470b Laptop 14" intel core i5-3230M 4GB RAM 256/500GB SSD Windows 10</t>
  </si>
  <si>
    <t>HP EliteBook 850 G3 15.6" Large Screen HD Display i5 6th Gen 8GB 128GB</t>
  </si>
  <si>
    <t>Toshiba Gaming Laptop C50 15.6" 4th Gen Core i3 2.40Ghz, Webcam, Windows 10</t>
  </si>
  <si>
    <t>Lenovo Thinkpad Helix 2 2-in-1 Tablet Core M-5Y71 8gb 180gb SSD 11.6 Touch (939)</t>
  </si>
  <si>
    <t>LENOVO IdeaPad Flex 5i 14" 2 in 1 Laptop - Intel Core i7 512GB Blue - REFURB-A</t>
  </si>
  <si>
    <t>DELL PRECISION 3520 MOBILE WORKSTATION CORE I7 7820H 512GB SSD 16GB TOUCHSCREEN</t>
  </si>
  <si>
    <t>Fujitsu LifeBook S752 Windows 10 14" Laptop Intel i5 3230M 2.2GHz 6GB 500GB HDD</t>
  </si>
  <si>
    <t>Dell Latitude Laptop Core i3 Intel Fast HD 4400 Graphics 8Gb Ram SSD Windows10</t>
  </si>
  <si>
    <t>Lenovo Ideapad S340 Core i5  1035G1 1.0Ghz 8gb Memory 240gb SSD 14.2" FHD (1192)</t>
  </si>
  <si>
    <t>HP 14s-dq4001ni Laptop Intel i5-1155G7 8GB RAM 512GB SSD 14" FHD Win 11 Silver</t>
  </si>
  <si>
    <t>Samsung Galaxy Book2 Pro Laptop Evo i7-1260P 16GGB 512GB SSD 15.6" AMOLED Win 11</t>
  </si>
  <si>
    <t>ASUS ZenBook 14 UX435 14in i7 16GB RAM 512GB SSD 32GB MX450 Laptop - Black C+</t>
  </si>
  <si>
    <t>Acer 314 NX.HKEEK.004 Chromebook 14" Touch Laptop Celeron 4GB RAM 64GB eMMC</t>
  </si>
  <si>
    <t>Laptop HP ZBook Studio G3 15.6in E3-1505M V5 32GB RAM 512GB SSD M1000, VG</t>
  </si>
  <si>
    <t>HP Pavilion x360 14" Convertible Laptop Core i3 8GB RAM 256GB SSD Silver</t>
  </si>
  <si>
    <t>HP Pavilion Laptop 14" Full HD IPS Intel Quad Core i5 16GB RAM 512GB SSD Windows</t>
  </si>
  <si>
    <t>Asus Chromebook C423NA-BV0158 14" Laptop Intel Celeron 64GB eMMC 4GB RAM</t>
  </si>
  <si>
    <t>ASUS VivoBook X543U 15.6" Pentium 4417U 2.3GHz 8GB DDR4 120GB SSD Laptop</t>
  </si>
  <si>
    <t>Microsoft Surface Pro X SQ1 128GB 8GB Touchscreen Slim Windows Wi-Fi Tablet B</t>
  </si>
  <si>
    <t>Dell 3480 Gaming Laptop 14" Core i3 2.00Ghz, Webcam, Fast SSD, 8GB, Windows 10</t>
  </si>
  <si>
    <t>Lenovo ThinkPad T460s Windows 10 14" Laptop Intel i5 6300u 2.4GHz 12GB 256GB SSD</t>
  </si>
  <si>
    <t>HP Pavilion 14-DW0021NA, Intel i5, 8GB RAM, 512GB SSD, 14", Silver - Pristine</t>
  </si>
  <si>
    <t>Lenovo E540 Intel Core i3-4000 2.40GHz 4GB RAM 500GB HDD 15.6" Win10 - Very Good</t>
  </si>
  <si>
    <t>HP Laptop 15s-eq QUAD CORE RYZEN 3 5300U 8GB 256GB SSD 15.6" FHD LINUX UBUNTU</t>
  </si>
  <si>
    <t>Lenovo IdeaPad 3 15IGL05 15.6" Laptop Pentium Silver N5030 4GB 128GB Win 11 #A</t>
  </si>
  <si>
    <t>HP Pavilion 14-dv0595sa Laptop i3-1115G4 8Gb 256Gb SSD 14" FHD touch W10 2S3C1EA</t>
  </si>
  <si>
    <t>Toshiba Windows11 15.6" HD Laptop WiFi DVD HDMI 500Gb 8Gb Ram Office AntiVirus</t>
  </si>
  <si>
    <t>Samsung Galaxy Book 15.6" Laptop, Intel Core i5, 8GB RAM, 256GB SSD, Silver</t>
  </si>
  <si>
    <t>Dell Latitude E6540 Windows 10 15.6" Laptop Intel i5 4310M 2.7GHz 8GB 128GB SSD</t>
  </si>
  <si>
    <t>Toshiba Gaming Laptop R50 15.6" Intel Core i5 1.70Ghz, Webcam, 8GB, Windows 10</t>
  </si>
  <si>
    <t>Panasonic Toughbook CF-19 i5 Win 7 Or 10 Rugged  5 Year Warranty  16 Gb Ram</t>
  </si>
  <si>
    <t>Lenovo ThinkPad T460S Windows 10 14" Laptop Intel i5 6200U 2.3GHz 8GB 128GB SSD</t>
  </si>
  <si>
    <t>Lenovo Legion 5 15.6" 120Hz Gaming Laptop AMD Ryzen 7 5800H 8GB 512GB RTX 3060</t>
  </si>
  <si>
    <t>Inspiron 14 3481 i3-7020U 8GB 1TB SATA HD Intel UHD 14-inch FHD W10 PRO WIFI CAM</t>
  </si>
  <si>
    <t>Surface Pro 7 i5-1035G4 8GB Ram 128GB SSD Windows 11 Pro 12.5inch SSD</t>
  </si>
  <si>
    <t>Lenovo IdeaPad 1 11IGL05 11.6" (64GB eMMC, Intel Celeron N4020, 1.10GHz, 4GB</t>
  </si>
  <si>
    <t>Dell Latitude E5450 Intel Core i5 5200u 8GB 128GB SSD Windows 10 Notebook Laptop</t>
  </si>
  <si>
    <t>Acer Swift 5 SF514-55T 14" Touchscreen Laptop Core i5 16GB RAM 512GB SSD Gold</t>
  </si>
  <si>
    <t>HP 250 G6 Notebook - 4GB Ram - I5-7200U - 240GB SSD - Win 11 - Refurbished  CL83</t>
  </si>
  <si>
    <t>Dell Inspiron 15 3000 3542 Laptop i3-4005U 4Gb 1Tb HDD 7200 RPM DVD-RW Win 10</t>
  </si>
  <si>
    <t>Panasonic Toughpad FZ-G1 MK2 i5 4310u 2.0Ghz 8GB 128GB 10.1 Touch Win 10 Pro</t>
  </si>
  <si>
    <t>Lenovo ThinkPad X1 3rd Gen Tablet i7-8650U 8GB 512GB SSD 13" QHD+ IPS Win 10 Pro</t>
  </si>
  <si>
    <t>Cheap dell laptop e5430 Intel I5 3rd 4GB 320Gb Webcam 14.1" Windows 10 HDMI</t>
  </si>
  <si>
    <t>HP Pavilion 13-AN1007NA , Intel Core i7, 8GB, 512GB, 13.3", Mineral Silver - Goo</t>
  </si>
  <si>
    <t>Lenovo Chromebook S345 Laptop AMD A6-9220C 4GB RAM 64GB eMMC 14" FHD Chrome OS</t>
  </si>
  <si>
    <t>Asus X543ua 15.6"FHD Core i5-8250u upot 1.8Ghz 500GB 8GB Win11 laptop 1YR RTB (2</t>
  </si>
  <si>
    <t>Lenovo Ideapad 1 Cloudbook Laptop Pentium N5030 4GB 64GB 14" 1 Yr MS Office 365</t>
  </si>
  <si>
    <t>Dell Latitude 7280 12.5" HD i5-6300U 8GB 128GB SSD HDMI WiFi Cam</t>
  </si>
  <si>
    <t>Dynabook Satellite Pro E10-S-101 11.6" Laptop Celeron N4020 4GB 128GB 7687694</t>
  </si>
  <si>
    <t>Dell Latitude 5520 Laptop, 15.6 FullHD Screen, i7-1185G7, 16GB RAM, 512GB SSD</t>
  </si>
  <si>
    <t>Entity HW289 Rove 14" Full HD Laptop Gemini Lake N4020 64GB eMMC 4GB RAM Navy</t>
  </si>
  <si>
    <t>Lenovo ThinkPad X260 Intel Core I5 6th Gen 8GB RAM 256GB SSD Windows 10 Laptop</t>
  </si>
  <si>
    <t>Dell Precision 15 7550 W-10885M 8 Core 32Gb 1Tb SSD FHD Win10 Pro</t>
  </si>
  <si>
    <t>Lenovo ThinkPad T460S Windows 10 14" Laptop Intel i7 6600U 2.3GHz 8GB 256GB SSD</t>
  </si>
  <si>
    <t>FAST HP EliteBook 840 G6 Intel I5 8th Gen 16GB RAM 512GB SSD Windows 11 Laptop</t>
  </si>
  <si>
    <t>Dell 3480 Gaming Laptop 14" 7th Gen Core i5 2.50Ghz, Webcam, SSD, 8GB, Win 10</t>
  </si>
  <si>
    <t>Lenovo ThinkPad L470 i5-6200U 2.30GHz 8GB Ram 500GB HDD Windows 11 Webcam Laptop</t>
  </si>
  <si>
    <t>Dell Latitude 7400 Intel i5 8365u 1.60Ghz 8GB RAM 256GB SSD 14" Win 11</t>
  </si>
  <si>
    <t>DELL XPS 13 9380 Rose Gold i7-8565U QUAD 16Gb 1Tb SSD UHD 3840x2160 Touch Win10</t>
  </si>
  <si>
    <t>Acer 314 Chromebook 14" Touchscreen Laptop Celeron 4GB RAM 64GB eMMC Silver C</t>
  </si>
  <si>
    <t>Dell Latitude 5490 14" Core i5-8250U 8GB 256GB SSD HDMI WiFi WebCam W11 Pro</t>
  </si>
  <si>
    <t>LENOVO IdeaPad 3i 14" Laptop - Intel® Celeron®, 128 GB SSD, Blue</t>
  </si>
  <si>
    <t>Geo GeoFlex 230 13.3" Touchscreen Windows Laptop Pentium N4200 128GB SSD</t>
  </si>
  <si>
    <t>Lenovo IdeaPad 1 Intel Celeron N4020 4Gb 64Gb eMMC 11.6" HD W11S 81VT009NUK</t>
  </si>
  <si>
    <t>Lenovo ThinkPad T490s Laptop i7 8665U-vPro 16GB 512GB SSD 14" FHD Touch W10 Pro</t>
  </si>
  <si>
    <t>HP EliteBook 820 G1 12.5" i5-4200U 8GB 256GB SSD WiFi Cam W10 Pro Laptop PC</t>
  </si>
  <si>
    <t>Dell Latitude 5414 Intel i7 6600u 2.60Ghz 8GB 256GB SSD Rugged 14" FHD Win 10</t>
  </si>
  <si>
    <t>Dell 7270 Gaming Laptop 12.5" i5 6th Gen 2.40Ghz, 8GB, Webcam, Fast SSD, Win 10</t>
  </si>
  <si>
    <t>Lenovo ThinkPad T450 14" 1600x900 8GB 128GB SSD WiFi Webcam Windows 10 Pro</t>
  </si>
  <si>
    <t>HP Victus 16-d0031na i5-11400H Gaming 16.1" FHD 16Gb 512Gb SSD RTX 3050 Ti W11</t>
  </si>
  <si>
    <t>HP Stream 11-ak0516sa 11" Laptop Intel Celeron N4020 4GB 64GB eMMC</t>
  </si>
  <si>
    <t>Lenovo ThinkPad X260 Core i5-6300U 8GB 128GB SSD WebCam WiFi HDMI W10 Pro</t>
  </si>
  <si>
    <t xml:space="preserve">ULTRA FAST DELL Latitude e6440 LAPTOP Core i5 240GB SSD HDMI Notebook Win 10 </t>
  </si>
  <si>
    <t>Lenovo IdeaPad 3 Laptop 15.6" FHD Pentium Gold 7505 4GB RAM 128GB SSD Windows 11</t>
  </si>
  <si>
    <t>Lenovo IdeaPad 3i Laptop 15.6" HD Intel Celeron N4020 4GB RAM 128GB SSD Win 11</t>
  </si>
  <si>
    <t>Dell Inspiron 14 7490 Laptop i7-10510U 4 Core 16Gb 512Gb SSD Full HD Win 10</t>
  </si>
  <si>
    <t>Lenovo IdeaPad 5  14" Windows 10 Laptop AMD Ryzen 5 4500U 8GB RAM 256GB SSD</t>
  </si>
  <si>
    <t>ASUS ZenBook Flip UX363 13.3" OLED Touch Laptop i7-1165G7 16GB 1TB SSD Grey B</t>
  </si>
  <si>
    <t>Asus VivoBook X409FA-EK034T 14" Laptop Intel Core i5-8265U 8GB RAM 256GB SSD #B</t>
  </si>
  <si>
    <t>Apple MacBook Air 13" Intel i7 5650u 2.20Ghz 8GB RAM 128GB SSD Big Sur 2017</t>
  </si>
  <si>
    <t>Lenovo ThinkPad L13 Yoga G2 Laptop i5-1135G7 16GB 256GB SSD 13.3" FHD IPS Touch</t>
  </si>
  <si>
    <t>Aspire R5 14" 2-in-1 Laptop, i7-6500U 256GB SSD Full HD Touchscreen Windows 10</t>
  </si>
  <si>
    <t>HP EliteBook 840 G3 i5 (2.4GHz) 4GB RAM 256GB SSD Windows 10 Pro 14" UK Laptop</t>
  </si>
  <si>
    <t>Lenovo ThinkPad X260 Core i5-6300U 16GB 256GB SSD WebCam WiFi HDMI W10 Pro</t>
  </si>
  <si>
    <t>Refurbished Dell Latitude 5290 i5 Dual Core 8250U 256 SSD 8Gb Ram 1 Yr Warranty</t>
  </si>
  <si>
    <t>HP 14s-dq2502na 14" Laptop - Intel Pentium Gold, Silver - REFURB- A</t>
  </si>
  <si>
    <t>Dell Inspiron 13-7306 2-in-1 i7-1165G7,16GB&lt;wbr/&gt;,512GB SSD,13" FHD Touch BLACK *US*</t>
  </si>
  <si>
    <t>DELL Inspiron 14 7425 Ryzen 7 5825U 2-in-1 4.5ghz, 16GB, 1TB ,Touch 14", Win 11</t>
  </si>
  <si>
    <t>Lenovo ThinkPad L460 Windows 10 14" Laptop Intel i5 6200U 2.3GHz 8GB 240GB SSD</t>
  </si>
  <si>
    <t>Dell Latitude 7480 | i5 7th Gen | 16GB RAM | 240GB SSD | 14" | Grade B</t>
  </si>
  <si>
    <t>HP ZBook 17 G5 17.3" Laptop i7 8850H 500GB SSD 32GB RAM NVIDIA Quadro P3200 GPU</t>
  </si>
  <si>
    <t>Microsoft Surface Pro 8 13" Laptop Tablet i5 -1145G7 8GB RAM 128GB SSD Silver</t>
  </si>
  <si>
    <t>DELL Latitude 3460 Intel Core i3-5005U 500GB HDD 4GB RAM 14" Windows 10 Laptop</t>
  </si>
  <si>
    <t>Dell Inspiron 13-7306 2-in-1 Laptop,i7-1165&lt;wbr/&gt;G7,16GB,512GB SSD,13"FHD Touch SILVER</t>
  </si>
  <si>
    <t xml:space="preserve">Dell Windows 7 Laptop Core 2 Duo 1.8Ghz 2GB 2.0GB DVD Win WIFI + Office </t>
  </si>
  <si>
    <t>Lenovo Yoga 730 81JR0067UK 13" 2-in-1 Laptop, Intel Core i5, 8GB RAM, 256GB SSD</t>
  </si>
  <si>
    <t>Lenovo ThinkPad W550s 15.5" 3K i7-5600U 16GB 256GB SSD WebCam WiFi Laptop PC</t>
  </si>
  <si>
    <t>Lenovo ThinkPad L470 Windows 10 14" Laptop Intel i5 6200U 2.3GHz 8GB 120GB SSD</t>
  </si>
  <si>
    <t>Lenovo IdeaPad 110S 11.6-Inch Notebook -( 2 GB RAM, 32 GB eMMC, Windows 10)</t>
  </si>
  <si>
    <t>HP Pavilion Gaming 15-ec0000na AMD Ryzen 5 3550H 8Gb 15.6" FHD GTX 1050 W10</t>
  </si>
  <si>
    <t>HP 15.6" Laptop 15s-eq1510sa AMD Ryzen 5 4500U 4GHz 8GB RAM 256GB SSD Silver W10</t>
  </si>
  <si>
    <t>Asus VivoBook 15 X512DA-EJ533T 15.6" Laptop, AMD R5 Processor, 8GB RAM, 256GB SS</t>
  </si>
  <si>
    <t>ASUS VivoBook 15 X512FA 15.6" | i5 8265U | 8GB RAM, 256GB SSD | *1x FAULTY USB*</t>
  </si>
  <si>
    <t>HP 15-bw519au 15.6" Amd A9-9420 2 cores 3.00Ghz 4GB 1TB R4 3 Cores win10 LAPTOP</t>
  </si>
  <si>
    <t>HP Pavilion 15-eh0009na Touchscreen RYZEN 5-4500U 8/256GB SSD 15.6" FHD WIN10/11</t>
  </si>
  <si>
    <t>Dell Latitude 5420 laptop 14 Full HD Screen, i5-1145G7, 256GB SSD, 16GB RAM</t>
  </si>
  <si>
    <t>HP NOTEBOOK 14-bp061sa Intel Core i3-6006U 4GB 500GB HDD 14" Windows10 Laptop</t>
  </si>
  <si>
    <t>LENOVO IdeaPad 3i 15.6" Laptop - Intel® Core™ i3, 128 GB SSD, Blue</t>
  </si>
  <si>
    <t>Lenovo Ideapad 530S 14" 1080P Laptop - i7, 8GB RAM, 256GB SSD, Win 10 - Grey</t>
  </si>
  <si>
    <t>HP Pavilion 15-eh1503sa 15.6" FHD Laptop AMD Ryzen 5 5500U 8GB 512GB</t>
  </si>
  <si>
    <t>Panasonic Toughbook CF 54 Rugged Laptop 16GB RAM 512 Gb Ssd Win 11 Pro Fhd Touch</t>
  </si>
  <si>
    <t>Fujitsu Gaming Cheap Laptop UH552 13.3" Intel Core i3, 8GB, Webcam, Windows 10</t>
  </si>
  <si>
    <t>HP Pavilion 14-dv0521sa 14" Touch Laptop Core i5 1135G7 11th Gen 8GB RAM 512GB</t>
  </si>
  <si>
    <t>Lenovo ThinkPad X270 Laptop, 12.5" HD Screen, i5-6300U, 16GB RAM, 256GB SSD</t>
  </si>
  <si>
    <t>Asus E410MA-BV003TS Laptop 14" HD Celeron N4020 4GB RAM 64GB eMMC Blue</t>
  </si>
  <si>
    <t>Samsung Galaxy Book Pro Intel Core i5 1135G7 8GB 512GB SSD 15.6" AMOLED Laptop</t>
  </si>
  <si>
    <t>HP Spectre x360 16-F1500NA 16" 3K+ Touch 12th Gen 14-Core i7 16GB, 512GB SSD</t>
  </si>
  <si>
    <t>HP Elite Dragonfly G3 Laptop Core i7-1255U 16GB RAM 512GB SSD 13.5" WUXGA Touch</t>
  </si>
  <si>
    <t>Lenovo Thinkpad T440 Core i5-4300U 4GB DDR3 128GB SSD Webcam Windows 10 Laptop</t>
  </si>
  <si>
    <t>Computer Specialists</t>
  </si>
  <si>
    <t>Custom Gaming Laptop  Core i7 10750H 16gb Mem 500gb SSD 4gb GTX 1650 CIYL-193</t>
  </si>
  <si>
    <t>HP Probook 430 G8 Laptop Core i5 1135G7 8gb Memory 240gb SSD 13.3" FHD CIYL-997</t>
  </si>
  <si>
    <t>ASUS ROG Strix SCAR 15 Gaming Laptop Ryzen 9 5900HX 32GB 2TB SSD 15.6" RTX 3080</t>
  </si>
  <si>
    <t>REFURBISHED HP Zbook 15 G3 Core i7-6820HQ 16GB 256 SSD WIN 10 1 YR WARRANTY</t>
  </si>
  <si>
    <t>HP Stream 14s-fq0508sa 14" Laptop AMD Athlon 3020e 64GB Windows 10</t>
  </si>
  <si>
    <t>LENOVO IdeaPad 3i 15.6" Chromebook - Intel® Pentium®, 64GB REFURBISHED</t>
  </si>
  <si>
    <t>GEO GeoBook 120 12.5" Laptop Intel Celeron 4GB RAM 64GB eMMC Black C Grade</t>
  </si>
  <si>
    <t>Windows 11 Laptop i7-6500U 8GB 512GB SSD Lenovo Thinkpad X260 12.5 in Webcam</t>
  </si>
  <si>
    <t>Lenovo IdeaPad 3 15.6" Laptop Intel Pentium 4GB RAM 128GB SSD Windows 11 | #A</t>
  </si>
  <si>
    <t>Dell Precision 5530, i7-8850H, 32GB RAM, 512GB SSD, Win 10 Pro (E) - Charity</t>
  </si>
  <si>
    <t>CHEAP Lenovo ThinkPad X250 Core I5 8GB RAM 256GB SSD Windows 10 Pro 12.5" Laptop</t>
  </si>
  <si>
    <t>Large screen Lenovo ThinkPad E555 8GB 500GB HDD webcam Very good condition</t>
  </si>
  <si>
    <t>Cheap Windows 11 6th gen i5 laptop Lenovo x260 12.5" 8GB RAM 500GB HDD WARRANTY</t>
  </si>
  <si>
    <t>HP Spectre x360 Laptop 13.3" Touch Intel Core i5 1035G4 10th Gen 8GB 256GB SSD</t>
  </si>
  <si>
    <t>Acer TravelMate P215-53-3439 i3-1115G4 8Gb 256Gb SSD 15.6" HD W10P</t>
  </si>
  <si>
    <t>Samsung Galaxy Book Laptop 15.6" FHD i7-1165G7 8GB RAM 512GB SSD NP750XDA-KDBUK</t>
  </si>
  <si>
    <t>Panasonic Toughbook Cf 19 Core I5 Rugged Laptop Win 10  Or 11 16 Gb New 1 Tb Ssd</t>
  </si>
  <si>
    <t>Cheap HP MT43 noteBook Mobile Thin Client Laptop AMD A8 8GB 128GB</t>
  </si>
  <si>
    <t>Cheap Windows 11 5th gen i5 laptop Lenovo x250 12.5" 8GB RAM 128GB SSD WARRANTY</t>
  </si>
  <si>
    <t>Lenovo Yoga Slim 7 Pro Laptop i7-11370H 16Gb 512Gb SSD 14" 2K UHD W10 82NC009GUK</t>
  </si>
  <si>
    <t>Huawei Touchscreen Laptop Matebook X Pro 13.9" 3K i7-8550U 8GB RAM 512GB SSD #B</t>
  </si>
  <si>
    <t>Geo Computers GAME CLOUD 130 Intel Celeron N4020 128Gb SSD 14.1" Black W11S</t>
  </si>
  <si>
    <t>Dell Precision 5520 Laptop i7-7820HQ,16GB&lt;wbr/&gt;,512GB SSD,Quadro M1200,15.6" FHD *B*</t>
  </si>
  <si>
    <t>Dell Inspiron 13-5390 Laptop i7-865U,8GB,51&lt;wbr/&gt;2GB NVMe,MX250,13.&lt;wbr/&gt;3" FHD,US/KB*LILA&lt;wbr/&gt;C*</t>
  </si>
  <si>
    <t>Panasonic Toughbook Cf 19  Rugged i5 Win 10 Pro 16 GB 1TB SSD 3G</t>
  </si>
  <si>
    <t>Fujitsu LifeBook S752 Windows 10 14" Laptop Intel i5 3230M 2.6GHz 6GB 500GB HDD</t>
  </si>
  <si>
    <t>Dell Windows 10 laptop E6320 Core i5 2.1Ghz 8GB 300GB HDMI DVDRW 64Bit HD</t>
  </si>
  <si>
    <t>HP Pavilion x360 14-dy0002na 2-in-1 LAPTOP 14" FHD Pentium Gold 128GB SSD TOUCH</t>
  </si>
  <si>
    <t>Dell Precision 7510 i7-6920HQ 4 core 16Gb 128Gb SSD 500Gb HDD M1000M 2Gb Touch</t>
  </si>
  <si>
    <t>Dell G3 15 3500 i5-10300H 4 Core 8Gb 512Gb SSD GTX 1650 Ti 4Gb Full HD Win10 Pro</t>
  </si>
  <si>
    <t>Dell 14 5490 Intel® i5-10210U 12GB 512GB M.2 NVMe 14.0-inch FHD WIFI WEB CAMERA</t>
  </si>
  <si>
    <t>Dell Latitude 5420 laptop, 14" Full HD Screen, i7-1185G7, 512GB SSD, 16GB RAM</t>
  </si>
  <si>
    <t>Dell Latitude 5285 Tablet + UK Keyboard i7-7600u,16GB,&lt;wbr/&gt;256GB SSD,12.5" FHD+ *B*</t>
  </si>
  <si>
    <t>Compaq</t>
  </si>
  <si>
    <t>COMPAQ CQ58-278SA Intel Core i3-2348M 4GB RAM 500GB HDD 15.6" Windows 10 Laptop</t>
  </si>
  <si>
    <t>HP EliteBook 840 G6 Laptop i5-8365U 14" Full HD 8GB RAM 256GB SSD 2019 Win10 B</t>
  </si>
  <si>
    <t>HP Spectre x360 13.3" 2in1 Laptop i7, 512GB SSD, 16GB RAM, Nightfall - VERY GOOD</t>
  </si>
  <si>
    <t>Dell latitude 7480 14" i5-6300u 16GB Ram 128GB SSD WIN 10 PRO</t>
  </si>
  <si>
    <t>Lenovo ThinkPad X395 Laptop Ryzen 7 Pro 3700U 16GB 512GB SSD 13.3" Touch W10 Pro</t>
  </si>
  <si>
    <t>Dell Inspiron 7391 2-1 Intel® i5-1021U 512Gb NVMe 8Gb 13.3" Touch FHD W/10 S&amp;D2</t>
  </si>
  <si>
    <t>Acer Chromebook 314 CB314-HT Intel Celeron N4000 4GB 64GB eMMC 14" FHD Touch</t>
  </si>
  <si>
    <t>HP Pavilion x360 14" Convertible Laptop Core i5 8GB RAM 512GB SSD Silver C Grade</t>
  </si>
  <si>
    <t>Lenovo ThinkPad P1 Gen 4 CAD Laptop: 11th Gen i7, 32GB, 512GB, NVIDIA Warranty</t>
  </si>
  <si>
    <t>Lenovo G50-30 (15.6 inch) Notebook Pentium (N3540) 2.16GHz 1TB HD 8GB</t>
  </si>
  <si>
    <t>Asus E510 15.6" Full HD Laptop Intel Celeron 4GB RAM 64GB eMMC Blue C Grade</t>
  </si>
  <si>
    <t>HP Pavilion Intel Core i7-1165G7 512GB SSD 16GB RAM 14" FHD Touchscreen - Silver</t>
  </si>
  <si>
    <t>Entity Rove 14" Laptop Gemini Lake N4020 64GB eMMC 4GB RAM Champagne Gold</t>
  </si>
  <si>
    <t>Asus A541U Laptop Intel Core i5 7200u 8gb Mem 240gb SSD 15.6" FHD CIYL-734</t>
  </si>
  <si>
    <t>HP Pavilion 15-cw1511sa 15.6" Laptop AMD Ryzen 3 3300U 4GB RAM 256GB SSD</t>
  </si>
  <si>
    <t>Lenovo IdeaPad 720S 81BV006JUK 13.3" Laptop Core i5 8GB 256GB Grey C Grade</t>
  </si>
  <si>
    <t>Dell Latitude 5500 laptop, 15.6" FHD Screen, Intel i5-8265U, 16GB RAM, 256GB SSD</t>
  </si>
  <si>
    <t>Lenovo X250 Windows10 12.5" Laptop Intel I5 5300U 2.3GHz 4GB 120GB SSD</t>
  </si>
  <si>
    <t>ASUS C223 11.6" Chromebook Intel Celeron N3350 4GB RAM 32GB eMMC Chrome OS Red A</t>
  </si>
  <si>
    <t>Lenovo IdeaPad 5i Pro 16" Laptop- AMD Ryzen 5, 16GB RAM, 512GB SSD, Grey</t>
  </si>
  <si>
    <t>AVITA</t>
  </si>
  <si>
    <t>AVITA PURA 14 Notebook 35.6 cm (14") 1920 x 1080 pixels AMD Ryzen 3. Grey</t>
  </si>
  <si>
    <t>Lenovo ThinkPad P72, Intel Xeon, 16GB RAM, 512GB SSD, 15.6", Black</t>
  </si>
  <si>
    <t>Lenovo IdeaPad 5i Pro 16" Laptop- Intel Core i5, 16GB RAM, 512GB SSD, Grey</t>
  </si>
  <si>
    <t>HP Laptop 15s-eq SIX CORE RYZEN 5 5500U 8GB RAM 512GB SSD 15.6" Full HD W10/11</t>
  </si>
  <si>
    <t>Dell XPS 9305 11th Gen i5-1135G7 512GB HD 8GB RAM 13.3" FHD Iris Xe WIFI W/HOME</t>
  </si>
  <si>
    <t>Lenovo IdeaPad 5 Laptop i3-1115G4 4Gb 256Gb SSD 14" FHD touch Chrome 82M8001CUK</t>
  </si>
  <si>
    <t>DELL Inspiron 14 Plus 7420 4.7 i7, 16GB, 1TB SSD,  14" 2.2K 2240x1400 1YR WRNTY</t>
  </si>
  <si>
    <t>HP ProBook 470 G4 17" Laptop i7-7500U 8GB 256GB SSD + 1TB HDD Win10 Pro</t>
  </si>
  <si>
    <t>Dell Latitude 3480 Windows 11 14" Laptop Intel i5 6200U 2.3GHz 8GB 120GB SSD</t>
  </si>
  <si>
    <t>Lenovo ThinkPad X260 12.5" i5-6300U 256GB 8GB FHD Windows 10 Business Laptop B</t>
  </si>
  <si>
    <t>Dell Latitude E7440 Windows 10 14" Laptop Intel i5 4310U @2.0 Ghz 8GB 128GB SSD</t>
  </si>
  <si>
    <t>Lenovo Think Pad T480 14", I5 Gen 8, 16GB, 480GB SSD, 3 Years Warranty</t>
  </si>
  <si>
    <t>HP Elitebook 840 G5 Laptop i5-8250U 1.60GHz 16GB RAM 256GB SSD 2019 Win10 B</t>
  </si>
  <si>
    <t>Lenovo Yoga 720 13.3" Full HD Convertible Laptop Intel Core i5-8250U, 8GB, 256GB</t>
  </si>
  <si>
    <t>Toshiba L830 Gaming Laptop 13.3" Intel Core i3 1.90Ghz, 8GB, Webcam, Windows 10</t>
  </si>
  <si>
    <t>Dell Inspiron 14-5459 Laptop - i7-6500U,8GB,1&lt;wbr/&gt;TB HDD.ATI Radeon R5 M335,14" HD</t>
  </si>
  <si>
    <t>HP ENVY x360 13-ay1012na Convert Laptop SIX CORE RYZEN 5 8/256GB SSD 13.3" TOUCH</t>
  </si>
  <si>
    <t>HP Envy 13-ba0002na 13.3" Laptop, Intel Core i5, 8GB, 512GB, Silver - Excellent</t>
  </si>
  <si>
    <t>HP Gaming Laptop 820 G1 12.5" Intel Core i5 1.60Ghz, Webcam, 8GB, Windows 10</t>
  </si>
  <si>
    <t>Microsoft Surface Go 12.5" Windows 10 Laptop Core i5 1035G1 10th Gen 8GB 128GB</t>
  </si>
  <si>
    <t>PNY</t>
  </si>
  <si>
    <t>PNY Prevail Pro P3000 15.6 Inch Pro Laptop, Core i7, 32GB, 2TB + 512GB SSD</t>
  </si>
  <si>
    <t>Microsoft Surface Pro 3 i7 4650u 8GB 256GB Tablet 12in + Keyboard Win 10 Pro</t>
  </si>
  <si>
    <t>Dell Latitude E7440 Windows 10 14" Laptop Intel i5 4310U 2.0 Ghz 8GB 120GB SSD</t>
  </si>
  <si>
    <t>Lenovo ThinkPad T460s Windows 10 14" Laptop Intel i5 6200U 2.3GHz 4GB 128GB SSD</t>
  </si>
  <si>
    <t>HP Elitebook 840 G5 Laptop i5-7300U 2.50GHz 8GB RAM 256GB NVME SSD Win10 B</t>
  </si>
  <si>
    <t>HP Pavilion Gaming 15-ec1000na AMD Ryzen 5 4600H 8GB 256GB GeForce GTX 1050</t>
  </si>
  <si>
    <t>Lenovo IdeaPad Duet 3i Celeron N4020 2-in-1 10.3" Touch 4Gb 64Gb eMMC W10S Grey</t>
  </si>
  <si>
    <t>Panasonic Toughbook CF-33, MK1, Intel Core i5, 2 in 1, Very Low Hours, Ex-Demo</t>
  </si>
  <si>
    <t>Microsoft Surface Laptop 3 13.5" Laptop, Intel Core i5, 8GB RAM, 256GB SSD, Blue</t>
  </si>
  <si>
    <t>ASUS TUF Dash F15 Laptop 15.6" FHD  i5-11300H 8GB 512GB RTX3060 FX516PM-HN015T</t>
  </si>
  <si>
    <t>Hp Envy X360 13-ay0504 13" Fhd Touch Ryzen 7 4700u 2.00Ghz 256gb 16GB Win11 (1)</t>
  </si>
  <si>
    <t>Dell Latitude E5440 Core i5 4310 2.0 GHz 8GB 500GB Windows 10 Notebook Laptop</t>
  </si>
  <si>
    <t>HP Pavilion x360 14 dh0500sa Pentium Gold 5405U 4GB 128GB SSD 14'' 2 in 1 Laptop</t>
  </si>
  <si>
    <t>Asus Chromebook 11.6" Laptop Intel Celeron 4GB RAM 64GB eMMC CX1100CNA-GJ00&lt;wbr/&gt;38 #B</t>
  </si>
  <si>
    <t>Dell Inspiron 15 3501 15.6" Full HD Laptop Core i3 4GB RAM 128GB SSD Black</t>
  </si>
  <si>
    <t>HP ENVY 14-eb0505na Intel i5-11300H 16Gb 512Gb SSD 14" WUXGA Windows 10 3Y0L5EA-</t>
  </si>
  <si>
    <t xml:space="preserve">Lenovo ThinkPad 11e Laptop Core m3 7Y30 4GB 128GB HDD 11.6" NO WINDOWS INCLUDED </t>
  </si>
  <si>
    <t>HP Spectre x360 13-ap0000na13.&lt;wbr/&gt;3 Inch Convertible Laptop Core i5 8GB RAM 256GB</t>
  </si>
  <si>
    <t>Panasonic Toughbook Cf 31 Mk3 i5 Military Grade Up to16 Gb Ram Diagnostic Rugged</t>
  </si>
  <si>
    <t>Dell XPS 13 9300 Laptop i7-1065G7 8GB 512GB M.2 NVMe 13.4 inch FHD+ WiFi W10 HM</t>
  </si>
  <si>
    <t>HP Pavilion x360 Laptop 14-dy i5-1155G7 4.5GHz 8GB/512GB SSD FULL HD TOUCHSCREEN</t>
  </si>
  <si>
    <t>HP ENVY 13-ba1559na Laptop Evo i5-1135G7 8GB RAM 512GB SSD 13.3" FHD Touch Win11</t>
  </si>
  <si>
    <t>DELL Latitude 13 3390 2-in-1 i5-8350U QUAD 16Gb 256Gb SSD FHD Windows 10 Pro 64</t>
  </si>
  <si>
    <t>Lenovo IdeaPad 3 14ITL05 14" (128GB SSD, Intel Pentium Gold 7505, 2.0GHz, 4GB.</t>
  </si>
  <si>
    <t>Dell Latitude 3380 i5-7200U 8GB 256GB  SSD 13.3'' Touch Screen  Win 11 Pro</t>
  </si>
  <si>
    <t>CHEAP Lenovo ThinkPad X250 Core I5 8GB RAM 128GB SSD Windows 10 Pro 12.5" Laptop</t>
  </si>
  <si>
    <t>Asus VivoBook 14 14" Laptop Ryzen 3 3200U 4GB 128GB SSD Grey F412DA-EK080T #A</t>
  </si>
  <si>
    <t>DELL Inspiron 14 7425 Ryzen 7 5825U 2-in-1 4.5ghz, 16GB, 512GB,Touch 14", Win 11</t>
  </si>
  <si>
    <t>HP 14-db0500sa AMD A4-9120 4GB RAM 32GB eMMC 14" Chromebook//</t>
  </si>
  <si>
    <t>HP Spectre x360 2in1 Laptop, 13.5'', 512GB SSD, 16GB RAM, Intel Core i7 - Black</t>
  </si>
  <si>
    <t>Dell Latitude 3380 Laptop Pentium 4415U,4GB,500G&lt;wbr/&gt;B HDD,13.3” HD *B*</t>
  </si>
  <si>
    <t>Dell / HP / IBM</t>
  </si>
  <si>
    <t>refurbished laptop 2GB 12.1" WIFI Windows 7 Pro 60GB Office 1yr Warranty refurb</t>
  </si>
  <si>
    <t>Lenovo IdeaPad Flex 5i 13.3" 2 in 1 Chromebook - Intel Core i5, 8GB RAM, 256GB</t>
  </si>
  <si>
    <t>Panasonic Toughbook Cf-19  Rugged Laptop 16 Gb 512 Gb Ssd i5 Win 10 Pro 3G</t>
  </si>
  <si>
    <t>Laptop Dell Latitude 7410 14in i7-10610U 16GB RAM 256GB SSD Warranty FHD W11P VG</t>
  </si>
  <si>
    <t>HP Pavilion 15-EG0040NA Laptop, Intel Core i5, 8GB RAM, 512GB SSD, 15.6”, Silver</t>
  </si>
  <si>
    <t>Dell Latitude 5490  14" Laptop 8th Gen i5 8 GB DDR4 256 GB M.2 Windows 11</t>
  </si>
  <si>
    <t>Lenovo IdeaPad 3i 17.3" Laptop Pentium Gold 4GB RAM 128GB SSD Arctic Grey</t>
  </si>
  <si>
    <t>Lenovo Thinkpad laptop T430 Win 7 Core i3 4GB 2.4GHz 500GB Webcam Warranty</t>
  </si>
  <si>
    <t>Cheap Windows 11 6th gen i5 laptop Lenovo x260 12.5" 8GB RAM 128GB SSD WARRANTY</t>
  </si>
  <si>
    <t>Lenovo IdeaPad L340 81LK010TUK 15.6" Laptop, Intel Core i5, 8GB, 256GB, Black</t>
  </si>
  <si>
    <t xml:space="preserve">Lenovo Yoga 6 13ALC6 13.3" Touchscreen AMD Ryzen 5 5500U 256GB SSD Laptop </t>
  </si>
  <si>
    <t>HP Pavilion Gaming 15-dk1007na i5-10300H 15.6" FHD 8Gb 512Gb SSD GTX 1650 Ti W10</t>
  </si>
  <si>
    <t>HP Pavilion 14-dv0598sa 14" Laptop Core i3 1115G4 11th Gen 8GB RAM 256GB SSD</t>
  </si>
  <si>
    <t>Dell XPS 15-9500 Laptop i7-10750H/16GB&lt;wbr/&gt;/1TB SSD/4GB GTX 1650Ti/15.6" FHD+ WHITE</t>
  </si>
  <si>
    <t>Dell Inspiron 15 3515 15.6" Full HD Laptop AMD Ryzen 5 8GB RAM 256GB SSD Black</t>
  </si>
  <si>
    <t>Lenovo IdeaPad 5 i5-1135G7 Notebook 15.6" FHD 8Gb 256Gb SSD W11S Blue 82FG01MHUK</t>
  </si>
  <si>
    <t>Dell Latitude 3580 Laptop, 15.6" Intel Core i3, 8GB RAM, 256GB SSD, Windows 10</t>
  </si>
  <si>
    <t>Microsoft Surface Laptop 13.5" Touchscreen- 256GB SSD Intel Core i7-8650U 8GB</t>
  </si>
  <si>
    <t>Dell G5 Gaming 5500 i7-10750H 6 Core 16Gb 1Tb SSD RTX 2070 Max-Q 8Gb 300Hz</t>
  </si>
  <si>
    <t>HP ENVY x360 15-ey0000na 15.6" Laptop Ryzen 5 8GB RAM 512GB SSD Full HD Black</t>
  </si>
  <si>
    <t>Dell Inspiron 5379 2-in-1 Core i5 8250u 1.60Ghz 8gb 250gb SSD 13.3 Touch (1189)</t>
  </si>
  <si>
    <t>Dell Latitude E7440 Windows 10 14" Laptop Intel i5 4310U 2.0 Ghz 8GB 128GB SSD</t>
  </si>
  <si>
    <t>ASUS VivoBook 15 X512FA 15.6" | i5 8265U | 8GB RAM, 256GB SSD | *Grade B*</t>
  </si>
  <si>
    <t>HP EliteBook 820 G2 12.5" i7-5600U 8GB 256GB SSD WiFi Cam W10 Pro Laptop PC</t>
  </si>
  <si>
    <t>Lenovo IdeaPad 3i 11.6" HD Chromebook Celeron N4020 4GB 64GB Chrome OS | #A</t>
  </si>
  <si>
    <t>HP Chromebook 14A-ND0001NA, AMD 3015ce, 4GB RAM, 64GB eMMC, 14", White - Pristin</t>
  </si>
  <si>
    <t>Lenovo ThinkPad T14s Laptop: Ryzen 7 4750U, 512GB SSD, 16GB RAM, (Similar to i7)</t>
  </si>
  <si>
    <t>Lenovo ThinkPad P14s Gen 2 Laptop: Ryzen 7 5850U 512GB SSD 16GB (like T14 Gen 2)</t>
  </si>
  <si>
    <t>HP EliteBook 845 G8 Laptop: Ryzen 7 5850U 512GB SSD 16GB, Warranty (Like 840 G8)</t>
  </si>
  <si>
    <t>Fujitsu 2 in 1 Convertible Laptop Tablet Intel i5 256GB SSD 12.5" Touch 8GB RAM</t>
  </si>
  <si>
    <t>Dell Latitude 9420 2-in-1 i7-1185G7 QUAD Core 16Gb 512Gb SSD QHD+ Windows 11</t>
  </si>
  <si>
    <t>Dell 5410 Touchscreen i7-10180U 16GB 256GB Windows 11 Dell PRO+ Warranty OCT 23</t>
  </si>
  <si>
    <t>Lenovo Thinkpad X250 FHD i7-5600U 8GB RAM 500GB SSD Win10 Pro (VG) - Charity</t>
  </si>
  <si>
    <t>Lenovo ThinkPad X250 Windows 10 12.5" Laptop Intel i5 5300U 2.3GHz 4GB 120GB SSD</t>
  </si>
  <si>
    <t>Lenovo ThinkPad X1 Carbon G6 Core I5 16GB RAM 2TB SSD Windows 10 Pro HD Laptop</t>
  </si>
  <si>
    <t>Lenovo IdeaPad 5i Laptop Intel Core i7-1065G7 8GB 512GB SSD 14" FHD Windows 10 S</t>
  </si>
  <si>
    <t>MacBook Pro 13" Mid 2012 -  Intel Core i5-3210M 8GB 120GB Grade B</t>
  </si>
  <si>
    <t>Lenovo ThinkPad T470 14" HD i5-6300U 8GB 256GB SSD WiFi Webcam Windows 10 Pro</t>
  </si>
  <si>
    <t>ASUS X415EA-EK1342W&lt;wbr/&gt;S 14" Full HD Laptop Core i3 4GB RAM 128GB SSD Silver</t>
  </si>
  <si>
    <t xml:space="preserve">Dell Latitude 12 5285 2-in-1 Core i5-7300U 8GB 256GB Touchscreen Tablet Laptop </t>
  </si>
  <si>
    <t>Dell Precision 15 7550 i9-10885H 8 Core 64Gb 512Gb SSD FHD T2000 4Gb Win10 Pro</t>
  </si>
  <si>
    <t>HP Laptop 15-dw3757nz i7-1165G7 15.6" 4.7GHZ FULL HD 16GB RAM 512GB SSD</t>
  </si>
  <si>
    <t>HP Pavilion 13-an1007na Laptop, Intel Core i7, 8GB, 512GB, 13.3", Mineral Silver</t>
  </si>
  <si>
    <t>Lenovo ThinkPad E465 Windows 10 14" Laptop AMD A10 8700P 1.8GHz 8GB 80GB SSD</t>
  </si>
  <si>
    <t>Cheap Windows 11 6th gen i5 laptop Lenovo x270 12.5" 8GB RAM 256GB SSD WARRANTY</t>
  </si>
  <si>
    <t>Lenovo Duet 7i 13" Convertible Laptop Corei5 8GB RAM 256GB SSD Grey</t>
  </si>
  <si>
    <t>Lenovo Yoga 6 13ALC6 13.3" Touchscreen AMD Ryzen 5 5500U, 8GB RAM, 256GB.</t>
  </si>
  <si>
    <t>HP 14 cf-2503sa Core i5 10210 1.6Ghz Laptop 8gb Mem 240gb SSD 14" FHD CIYL-649</t>
  </si>
  <si>
    <t>Lenovo Yoga S940-14IIL, Intel Core i7, 8GB RAM, 512GB SSD, 14", Grey - Excellent</t>
  </si>
  <si>
    <t xml:space="preserve">DELL Latitude 9430 Laptop Core i7-1265U Evo vPro 16GB 512GB SSD 14" QHD+ Touch </t>
  </si>
  <si>
    <t>HP EliteBook 840 G8 Laptop 14" Full HD Screen, i5-1145G7, 256GB SSD, 16GB RAM</t>
  </si>
  <si>
    <t>ASUS VivoBook X415 Laptop  Intel Core i7 8GB RAM 512GB SSD Silver Windows 10/11</t>
  </si>
  <si>
    <t>HP Pavilion 14-dv2504sa 14" Laptop Intel Core i5 1235U 8GB RAM 512GB SSD</t>
  </si>
  <si>
    <t>Lenovo ThinkPad T460 14" HD i5-6300U 8GB 256GB SSD WiFi Webcam Windows 10 Pro</t>
  </si>
  <si>
    <t>Dell XPS 13 Plus 9320 4.7 i7 1260P,512,16GB Ram,13.4" 3.5K OLED 3YR WRNTY S&amp;D</t>
  </si>
  <si>
    <t>HP 17-cn0500sa 17.3" Laptop Intel Core i3 1125G4 8GB RAM 512GB SSD</t>
  </si>
  <si>
    <t>Dell G3 Gaming Laptop 3590 i5-9300H 4 Core 8Gb 512Gb SSD GTX 1650 4Gb 144Hz</t>
  </si>
  <si>
    <t>Lenovo Gaming Laptop M30-70 13.3" Intel Core i3 1.90Ghz, 8GB, Webcam, Windows 10</t>
  </si>
  <si>
    <t>HP 15s-fq2015na i3-1115G4 8Gb 256Gb SSD 15.6" Full HD W10</t>
  </si>
  <si>
    <t>Lenovo IdeaPad 3 14M836 14" Laptop FHD MediaTek MT8183 4GB 64GB 82KN002AUK | OB</t>
  </si>
  <si>
    <t>Gaming laptop Dell Latitude E6320 13.3" 500GB Intel i5 2.5GHz 8GB Win 7 10 SSD</t>
  </si>
  <si>
    <t>Dell XPS 17 9720 5.0 i9 12900HK,32GB ,1TB SSD,17" UHD 4K  6GB RTX 3060 3YR WRNTY</t>
  </si>
  <si>
    <t>Lenovo ThinkPad X250 Windows 10 12.5" Laptop Intel i5 5300U 2.9GHz 8GB 120GB SSD</t>
  </si>
  <si>
    <t>HP Stream 14s-dq0504sa 14" Laptop Intel Celeron N4020 4GB 64GB Windows 10</t>
  </si>
  <si>
    <t>ASUS VivoBook 15 X1500 15.6" Laptop Core i7 16GB RAM 512GB SSD Silver</t>
  </si>
  <si>
    <t>Dell XPS 13 Plus 9320 4.7 i7 1260P, 512,16GB Ram,13.4" 3.5K OLED TOUCH 3YR WRNTY</t>
  </si>
  <si>
    <t>Dell Inspiron 13-7306 2-in-1 i5-1135G7,8GB,&lt;wbr/&gt;512GB SSD,13" FHD Touch BLACK *US*</t>
  </si>
  <si>
    <t>Gaming laptop Lenovo ThinkPad X230 12.5" 500GB Intel i5 2.6GHz 8GB Win 7 10 SSD</t>
  </si>
  <si>
    <t>Lenovo ThinkPad X13 Yoga Gen 3 2-in-1 Laptop: 12th Gen i5, 16GB, 256GB, Warranty</t>
  </si>
  <si>
    <t xml:space="preserve">WINDOWS 11 LAPTOP LENOVO 4TH GEN CORE I5 T440P 14" 4GB RAM 320GB HDD WEBCAM </t>
  </si>
  <si>
    <t>Lenovo IdeaPad 3 15.6" Laptop Intel Core i7 8GB RAM 512GB SSD Windows 11 | #B</t>
  </si>
  <si>
    <t>ASUS VivoBook E203 11.6" Laptop Celeron N3550 4GB 64GB Grey E203NA-FD084TS #A</t>
  </si>
  <si>
    <t>ASUS VivoBook Laptop 14" Full HD Intel Core i3-10110U 4GB RAM 128GB SSD Black</t>
  </si>
  <si>
    <t>HP ProBook 640 G8 Core i5-1135G7 16GB 256GB SSD 14" FHD Windows 11 Pro Laptop</t>
  </si>
  <si>
    <t>HP ENVY x360 15-ew0504sa Laptop i5-1240P 8Gb 512Gb SSD 15.6" Full HD touch W11</t>
  </si>
  <si>
    <t>Samsung Galaxy Book 15.6" Laptop Core i5 8GB RAM 256GB SSD Blue</t>
  </si>
  <si>
    <t>Lenovo IdeaPad Gaming Laptop 3 15.6" 120Hz Core i5-10300H 8GB 256GB GTX 1650Ti B</t>
  </si>
  <si>
    <t>HP Stream AMD 3020e 64GB 4GB RAM 14" LCD Win 10 HD Laptop</t>
  </si>
  <si>
    <t>HP Gaming Laptop 640 G1 14" Intel Core i3 2.40Ghz, Webcam, 8GB, Windows 10</t>
  </si>
  <si>
    <t>Lenovo IdeaPad 3i Laptop Intel Celeron N4020 4GB RAM 64GB eMMC 14" FHD Chrome OS</t>
  </si>
  <si>
    <t>LENOVO Legion 7i 16" Gaming Laptop - Intel® Core™ i7, RTX 3070 Ti, 512 GB SSD</t>
  </si>
  <si>
    <t>Dell Alienware M15 R2 i7-9750H 6 Core 16Gb 512Gb SSD RTX 2060 6Gb 240Hz Win10</t>
  </si>
  <si>
    <t>Dell Precision 17 7740 E-2276M 6 Core 32Gb 512Gb SSD FHD RTX 4000 8Gb Win11 Pro</t>
  </si>
  <si>
    <t>LENOVO IdeaPad Duet 3i 10.3" 2 in 1 Laptop - Intel® Celeron®, 64 GB eMMC, Grey</t>
  </si>
  <si>
    <t>HP EliteBook 840 G3 i5 (2.4GHz) 8GB RAM 256GB SSD Windows 10 Pro 14" UK Laptop</t>
  </si>
  <si>
    <t>Asus X509JA / A509JA-EJ077T 15.6"FHD Core i5 10th gen 256gb ssd 8GB Win 11 (6</t>
  </si>
  <si>
    <t>HP Elitebook Folio 1040 G3 i5 6300u 2.40Ghz 8GB RAM 512GB SSD 14" HD Win 10</t>
  </si>
  <si>
    <t>HP 14s Core i7-1165G7 8GB RAM 512GB SSD 14-Inch IPS Display FHD USB-C Windows 11</t>
  </si>
  <si>
    <t>Lenovo ThinkBook 15 G2 ITL 15.6" Intel Core i5 1135G7 11th Gen 8GB 256GB SSD</t>
  </si>
  <si>
    <t>Lenovo Yoga 720 13.3" Full HD Convertible Laptop Intel Core i7-7500U, 8GB, 256GB</t>
  </si>
  <si>
    <t>HP Pavilion 14-dv0511na Laptop i3-1115G4 8Gb 256Gb SSD 14" FHD touch W11 286Z5EA</t>
  </si>
  <si>
    <t>Cheap Windows 11 6th gen i5 laptop Lenovo x260 12.5" 8GB RAM 256GB SSD WARRANTY</t>
  </si>
  <si>
    <t>Lenovo ThinkPad P14s AMD Ryzen 7 Pro 4750U 8Gb 512Gb SSD 14" FHD W10P 20Y1000JUK</t>
  </si>
  <si>
    <t>Dell Inspiron 15 7586 2-in-1 UHD 4k Touch i7, 8GB, 256GB SSD, Win11, MX150, 15.6</t>
  </si>
  <si>
    <t>Dell Latitude 13 3380 Intel i3-6006U 16Gb 360Gb SSD TOUCH Screen Windows 10 Pro</t>
  </si>
  <si>
    <t>HP EliteBook x360 830 G7 2-in-1, 13.3" FHD Touch, i7-10810U, 16GB RAM, 512GB SSD</t>
  </si>
  <si>
    <t>Lenovo ThinkPad L13 Laptop i5-10310U vPro 16GB 256GB SSD 13.3" FHD IPS Win10 Pro</t>
  </si>
  <si>
    <t xml:space="preserve">Dell laptop netbook 10.1" 160GB Intel Atom 1.66GHz 1GB Webcam Windows 10 </t>
  </si>
  <si>
    <t>Lenovo Yoga 6 13ALC6 AMD Ryzen 5 5500U 256GB SSD 13.3" Touchscreen Laptop</t>
  </si>
  <si>
    <t>LENOVO IdeaPad 3i 14" Chromebook - Intel Celeron 4GB RAM 64 GB eMMC Grey</t>
  </si>
  <si>
    <t>HP ProBook 430 G2 Windows 10 13.3" Laptop Intel i5 5200U 2.2GHz 8GB 180GB SSD</t>
  </si>
  <si>
    <t>Lenovo Yoga 530 Laptop i7-8550U 8GB 256GB SSD 14" FHD IPS Touchscreen Win 10 HM</t>
  </si>
  <si>
    <t>ASUS ROG Gaming Laptop i9-9980HK 32GB RAM 1TB SSD+1TB HDD 17.3" FHD RTX 2080 8GB</t>
  </si>
  <si>
    <t>HP Omen 15 Gaming Laptop Intel Core i7 9750H 8GB RAM 512GB SSD GTX 1660 Ti 15.6"</t>
  </si>
  <si>
    <t>Dell Precision 17 7750 W-10855M 6 Core 32Gb 512Gb SSD UHD RTX 3000 6Gb Win10 Pro</t>
  </si>
  <si>
    <t>Samsung Galaxy Book S: SM-W767 256GB Laptop - Mercury Grey. German Keyboard.</t>
  </si>
  <si>
    <t>HP EliteBook 840 G3 i5 (2.4GHz) 8GB RAM 128GB SSD Windows 10 Pro 14" UK Laptop</t>
  </si>
  <si>
    <t>Lenovo Thinkpad X270 12.5" Laptop Core I5 8GB RAM 256GB SSD Windows 10 - A Grade</t>
  </si>
  <si>
    <t xml:space="preserve">LENOVO YOGA TABLET LAPTOP 11E 8GB 500GB SSD Touchscreen Windows 10 webcam </t>
  </si>
  <si>
    <t>ASUS FX506LU-HN003T&lt;wbr/&gt;, Intel Core i5, 8GB RAM, 512GB, 15.6" - Black</t>
  </si>
  <si>
    <t>Lenovo ThinkPad T14s 14" Touch Laptop: 16GB RAM, 10th Gen i5, 256GB SSD Warranty</t>
  </si>
  <si>
    <t>Lenovo ThinkPad L13 Gen 3 Laptop i7-1255U 16GB 512GB SSD 13.3" WUXGA IPS W11 Pro</t>
  </si>
  <si>
    <t>Dynabook Toshiba Portégé X30-F-15V, 13.3" Laptop, i7, 16GB RAM, 512GB SSD, Black</t>
  </si>
  <si>
    <t>Acer Aspire 1 A114-61 14" Laptop 4GB RAM 64GB eMMC Full HD White</t>
  </si>
  <si>
    <t>Dell Chromebook Laptop 3180 11.6 HD Intel 2.2 GHz 4GB 16GB HDMI WIFI Play Store</t>
  </si>
  <si>
    <t>Lenovo IdeaPad 5 Laptop i3-1115G4 4Gb 256Gb SSD 14" FHD touch 82M8001CUK</t>
  </si>
  <si>
    <t>Acer Swift 5 SF514-55T Laptop 14 Touchscreen i7-1165G7 8GB 512GB ‎NX.A34EK.001 A</t>
  </si>
  <si>
    <t>ASUS CX15 Chromebook Laptop Celeron N4500 4GB RAM 64GB eMMC 15.6" FHD Chrome OS</t>
  </si>
  <si>
    <t>HP 15-gw0502sa AMD Athlon Silver 3050U 4GB RAM 1TB HDD 15.6" Laptop...</t>
  </si>
  <si>
    <t>Lenovo Thinkpad X1 Yoga G4 Laptop i5-8365U 8GB 256GB SSD 14" FHD Touch 4G LTE</t>
  </si>
  <si>
    <t>Windows 10 Dell Lenovo laptop Cheap i5 480gb SSD 8GB 16GB ThinkPad latitude DVD</t>
  </si>
  <si>
    <t>Lenovo Thinkpad X1 Yoga G4 Laptop i5-8365U 8GB 256GB SSD 14" FHD IPS Touch 4GLTE</t>
  </si>
  <si>
    <t>Fast Cheap Gaming Laptop Dell Intel 8th Gen 256GB SSD 15.6" 8GB RAM Win11 PC</t>
  </si>
  <si>
    <t>CHEAP Lenovo ThinkPad X250 Core I5 8GB RAM 512GB SSD Windows 10 Pro 12.5" Laptop</t>
  </si>
  <si>
    <t>ASUS VivoBook W202NA-GJ0022R&lt;wbr/&gt;A 11.6", Intel Celeron,4GB RAM, 64GB eMMC, Blue</t>
  </si>
  <si>
    <t>Dell Alienware M15 R7 Ryzen 4.7ghz, 1TB SSD, 32GB RAM, 6GB nVidia RTX 3060</t>
  </si>
  <si>
    <t xml:space="preserve">Asus ROG Strix G15 Gaming Laptop i7-10870H 16GB 1TB SSD 15.6" FHD RTX 2060 6GB </t>
  </si>
  <si>
    <t>Dell Latitude 5411 Laptop: 10th Gen i5-10400H, 16GB, 512GB, MX250, Warranty</t>
  </si>
  <si>
    <t>Dell Latitude 14" FHD Laptop, Intel i7-4600U 8GB RAM 256GB SSD Touchscreen E7440</t>
  </si>
  <si>
    <t>HP Pavilion 15-eg0033na 15.6" Touchscreen Laptop i3 8GB RAM 256GB SSD</t>
  </si>
  <si>
    <t>Dell Alienware M15 R7 4.7ghz i7 ,64GB,1TB SSD,360hz 15.6",8GB nVidia RTX 3070 Ti</t>
  </si>
  <si>
    <t>ASUS VivoBook 14 K3400PA-KM017T&lt;wbr/&gt;, Intel Core i5, 8GB RAM, 512GB SSD, 14", Blue</t>
  </si>
  <si>
    <t>Lenovo ThinkPad T470 14" HD i5-6200U 8GB 256GB SSD WiFi Webcam Windows 10 Pro</t>
  </si>
  <si>
    <t>ASUS VivoBook S14 S433FA Laptop Intel Core i7 10510U 8GB RAM 512GB SSD 14"</t>
  </si>
  <si>
    <t>HP ZBook Studio G8 Laptop: 11th Gen i9 RTX A2000 GPU 32GB RAM 512GB SSD Warranty</t>
  </si>
  <si>
    <t>Acer Swift 5 SF514-55T Laptop i5-1135G7 8Gb 512Gb SSD 14" touch W10 NX.A34EK.002</t>
  </si>
  <si>
    <t>Acer ChromeBook 13 Laptop  CB713-1W-536E Core i5 8250U 8GB RAM 64GB eMMC 13.5"</t>
  </si>
  <si>
    <t>HP 14-CE3600SA Core i3 10th 1005G1 1.20Ghz 8gb Memory 240gb SSD 14.2" FHD (1220)</t>
  </si>
  <si>
    <t>Microsoft Surface Pro 4 i5 6300U 4GB Ram 128GB SSD 12.3inch Tablet with keyboard</t>
  </si>
  <si>
    <t>HP ZBook 15u G2 Intel Core i5 - 5200U 2.70Ghz 16GB Ram 240GB SSD -  CL48</t>
  </si>
  <si>
    <t>ASUS Laptop VivoBook M409DA 14" FHD AMD Ryzen 3 3200U 4GB RAM 256GB SSD #A</t>
  </si>
  <si>
    <t>Lenovo ThinkPad T470 14" HD i5-6300U 8GB 512GB SSD WiFi Webcam Windows 10 Pro</t>
  </si>
  <si>
    <t>Apple MacBook Pro 13” A1502 2014 8gb 256gb SSD FULL WORKING TATTY SCREEN (912)</t>
  </si>
  <si>
    <t>HP Gaming Laptop 15-P085sa 15.6" 4th Gen Core i3 1.90Ghz, Webcam, Windows 10</t>
  </si>
  <si>
    <t>Lenovo ThinkPad L14 Gen 3 Laptop: 12th Gen i5, 16GB RAM, 256GB, LTE, Warranty</t>
  </si>
  <si>
    <t>Dell Latitude Gaming Laptop Black 15.6" BIG 512Gb SSD Backlit Keyboard HDMI WiFi</t>
  </si>
  <si>
    <t>HP Pavilion 15-cs0511sa 15.6" Laptop Core i7-8550U 16GB 256GB  GeForce MX150</t>
  </si>
  <si>
    <t>Touchscreen lenovo thinkpad t460s 500gb ssd 12gb Ram I5 vpro processor.</t>
  </si>
  <si>
    <t>MSI GF63 Thin 11UC-241UK Gaming Laptop i5-11400H 8GB RAM 512GB SSD 15.6" Full HD</t>
  </si>
  <si>
    <t>ASUS ZenBook 14 UX425EA Laptop i7-1165G7 8GB RAM 512GB SSD 14" FHD IPS Win 10 HM</t>
  </si>
  <si>
    <t>HP Spectre x360 15-eb0003na 15.6" 4K Convertible Laptop i7 16GB 512GB GTX1650</t>
  </si>
  <si>
    <t>HP 14" Inch Laptop AMD A4-9125/4GB RAM/64GB eMMC/Windows 10 14-cm0506sa</t>
  </si>
  <si>
    <t>Lenovo IdeaPad 5 CB 14ITL6 Laptop 14" Touch Pentium Gold 7505 4G 128G 82M8000MUK</t>
  </si>
  <si>
    <t>Dell Precision 3560 Laptop: 11th Gen i7 32GB RAM, 512GB, T500 15.6" Warranty</t>
  </si>
  <si>
    <t>Dell XPS 13 9370 13.3" Laptop, Intel Core i7-8550U, 8GB RAM, 256GB SSD - Silver</t>
  </si>
  <si>
    <t>HP ELITE X2 TABLET 1012 G1 CONVERTIBILE TOUCHSCREEN 2 IN 1 WIN 10 8GB 480GB M.2-</t>
  </si>
  <si>
    <t>HP ELITE X2 TABLET 1012 G1 CONVERTIBILE TOUCHSCREEN 2 IN 1 WIN 11 8GB 480GB M.2-</t>
  </si>
  <si>
    <t>COMPUTER NOTEBOOK DELL E6510 I5 15,6" RAM 8GB SSD 120GB BATTERIA NUOVA-</t>
  </si>
  <si>
    <t>PC COMPUTER PORTATILE NOTEBOOK DELL 7280 12,5" I5 6300U 8GB 256GB ULTRABOOK-</t>
  </si>
  <si>
    <t>Panasonic Toughpad FZ-G1 10.1" Core i5 3437U 1.9GHz 8GB RAM 128GB SSD Win 10</t>
  </si>
  <si>
    <t>Panasonic Toughbook CF-19 Core 2 Duo U7500 1.06GHz 4GB RAM 128GB SSD Win 10 Pro</t>
  </si>
  <si>
    <t>DELL RUGGED 7202 TABLET 4G 12” WINDOWS 11 8GB 2TB SSD TOUCHSCREEN NOTEBOOK-</t>
  </si>
  <si>
    <t>HP PAVILION 16” CORE i5 GTX 1650Ti 4GB PC 64GB 2TB WIN 11 PRO GAMING NOTEBOOK-</t>
  </si>
  <si>
    <t>LENOVO THINKPAD X260 i5 12,5” 8GB 240GB SSD WINDOWS 11 PC PORTATILE COMPUTER.</t>
  </si>
  <si>
    <t>Panasonic Toughbook CF-53 14" Core i5 4310U 16GB RAM 512GB SSD -Win 10 Pro</t>
  </si>
  <si>
    <t>LENOVO YOGA 2 PRO CORE i5 QHD+ 4GB RAM 120GB SSD WIN11 CONVERTIBILE TOUCHSCREEN-</t>
  </si>
  <si>
    <t>Lenovo ThinkPad X260 12.5" Core i5 6300U 2.40GHz 8GB RAM 256GB SSD Win 10 Pro</t>
  </si>
  <si>
    <t>Dell Precision M4800 Windows 10 15.6 Laptop Intel i7 4800MQ 2.8GHz 8GB 120GB SSD</t>
  </si>
  <si>
    <t>Dell Latitude 3400 Windows 10 14" Laptop Intel i3 8145U 8GB 256GB SSD 500GB HDD</t>
  </si>
  <si>
    <t>Dell Latitude E7270 12.5" Core i5 6300U 2.4GHz 8GB RAM 256GB SSD Win 10 Pro</t>
  </si>
  <si>
    <t>Microsoft Surface Pro 7, Intel Core i5-1035G4, 8GB RAM, 256GB SSD, 12.3", Good</t>
  </si>
  <si>
    <t>NOTEBOOK HP ENVY 17 I5 6200U 17,3" FHD 16GB 512GB SSD NVIDIA WINDOWS 11-</t>
  </si>
  <si>
    <t>LENOVO X260 I3 12,5" WINDOWS 10 4 GB 240 GB SSD PC COMPUTER PORTATILE NOTEBOOK-</t>
  </si>
  <si>
    <t>Panasonic Toughbook CF54 i5 5300U 16GB RAM 512GB SSD Win 10 Pro Touchscreen</t>
  </si>
  <si>
    <t>LENOVO THINKPAD T400 WIN 10 PRO 8GB 2TB NOTEBOOK 14" TASTIERA ITA DVD-RW WiFi-</t>
  </si>
  <si>
    <t>PC COMPUTER NOTEBOOK PORTATILE LENOVO I3 13,3" 8GB 128GB WINDOWS 10 AZIENDALE-</t>
  </si>
  <si>
    <t>LENOVO X260 I3 12,5" WINDOWS 11 8 GB 240 GB SSD PC COMPUTER PORTATILE NOTEBOOK-</t>
  </si>
  <si>
    <t>Dell Latitude 5480 14" Core i5 6440HQ 2.60GHz 8GB RAM 256GB SSD Win 10 Pro</t>
  </si>
  <si>
    <t>COMPUTER PORTATILE NOTEBOOK FUJITSU A573 I5 15,6" 4GB 240GB TAST ITA WIN 10-</t>
  </si>
  <si>
    <t>NOTEBOOK HP PROBOOK 645 G1 14" AMD A6 WINDOWS 10 8GB SSD 240GB TASTIERA ITA-</t>
  </si>
  <si>
    <t>Acer Chromebook CP513-1H-S8FH Convertible Laptop, 64GB eMMC, Refurbished</t>
  </si>
  <si>
    <t>Lenovo Yoga 260 Windows 11 12.5" Laptop Intel i5 6200U 2.3GHz 8GB 120GB SSD</t>
  </si>
  <si>
    <t>HP PAVILION 16” CORE i5 GTX 1650Ti 4GB PC 8GB 120GB WIN 11 PRO GAMING NOTEBOOK.</t>
  </si>
  <si>
    <t>DELL RUGGED 7202 TABLET 4G 12” WINDOWS 10 8GB 240GB SSD TOUCHSCREEN NOTEBOOK-</t>
  </si>
  <si>
    <t>HP ELITE X2 TABLET 1012 G1 CONVERTIBILE TOUCHSCREEN 2 IN 1 WIN 10 8 GB 2 TB M.2.</t>
  </si>
  <si>
    <t>HP ELITE X2 TABLET 1012 G1 CONVERTIBILE TOUCHSCREEN 2 IN 1 WIN 11 8GB 960GB M.2-</t>
  </si>
  <si>
    <t>LENOVO THINKPAD T400 WIN 11 PRO 8GB 240GB NOTEBOOK 14" TASTIERA ITA DVD-RW WiFi.</t>
  </si>
  <si>
    <t>PC COMPUTER PORTATILE LENOVO T430 i5 14" WIN 10 TASTIERA ITA 32 GB 2 TB SSD.</t>
  </si>
  <si>
    <t>PC COMPUTER PORTATILE LENOVO T430 i5 14" WIN 11 TASTIERA ITA 16 GB 960 GB SSD.</t>
  </si>
  <si>
    <t>PC COMPUTER NOTEBOOK PORTATILE DELL E6420 I5 2520M 14" 4GB SSD 180GB BATT NUOVA.</t>
  </si>
  <si>
    <t>Lenovo ThinkPad X240 Windows 10 13.3" Laptop Intel i5 4210U 1.7GHz 4GB 120GB SSD</t>
  </si>
  <si>
    <t>Lenovo Thinkpad T470S Laptop i7 6th Gen 8GB 128GB SSD USB-C HD Webcam 4G WiFi</t>
  </si>
  <si>
    <t>HP Probook Laptop, 15.6" Up to i7 6th gen or i5 10th Gen Win 10  / 11 Pro</t>
  </si>
  <si>
    <t>Lenovo Think Pad T480 14", I5 Gen 8, 8GB, 256GB SSD, 3 Years RTB Warranty</t>
  </si>
  <si>
    <t>Acer Aspire 5 A514-56-50LK 15.6" Laptop, Intel Core i5-1135G7, 8GB RAM, 512GB SS</t>
  </si>
  <si>
    <t>Dell Latitude 7400 2-in1 i7-8665U 16GB RAM 500GB SSD Win10 Pro (VG) - Charity</t>
  </si>
  <si>
    <t xml:space="preserve">WINDOWS 11 LAPTOP LENOVO 4TH GEN CORE I5 T440P 14" 8GB RAM 500GB HDD WEBCAM </t>
  </si>
  <si>
    <t>Gigabyte AERO 5 XE4 Core i7 16GB 1TB Nvidia RTX 3070Ti 15.6" OLED Refurb Laptop</t>
  </si>
  <si>
    <t>HP Stream 11-ak0516sa 11" Laptop Intel Celeron N4020 4GB 64GB eMMC Blue</t>
  </si>
  <si>
    <t>HP ProBook 650 G2 Laptop, 15.6" Intel Core i5, 8GB RAM, 256GB SSD, Windows 10</t>
  </si>
  <si>
    <t>Dell Latitude 5420 14" Touch Laptop: 11th Gen i7, 16GB, 500GB, Xe, LTE, Warranty</t>
  </si>
  <si>
    <t xml:space="preserve">HP ProBook 640 G1 Intel i5@2.6GHz 8GB 256GB SSD Windows 10 Cheap Laptop WebCam </t>
  </si>
  <si>
    <t>Honor MagicBook 14 inch NBL-WAQ9AHNR Ryzen 5 8GB 256GB Laptop - Grey - Good</t>
  </si>
  <si>
    <t>HP EliteBook 840 G6 Laptop i5-8265U 1.60GHz 14" HD 8GB RAM 256GB SSD Win10 C</t>
  </si>
  <si>
    <t>HP EliteBook 840 G3 i5 (2.4GHz) 4GB RAM 512GB SSD Windows 10 Pro 14" UK Laptop</t>
  </si>
  <si>
    <t>Huawei MateBook D 15.6" Laptop, Intel Core i5, 8GB RAM, 512GB SSD - Black</t>
  </si>
  <si>
    <t>ASUS ZenBook 3 Deluxe Laptop Intel Core i5-8250U 8GB RAM 256GB SSD 14" FHD Win10</t>
  </si>
  <si>
    <t>Touch screen HP EliteBook 1030 G1 m7-6Y75 16GB RAM 512GB SSD - QHD + Display</t>
  </si>
  <si>
    <t>Dell Precision 7510 i7-6820HQ 4 core 16Gb 512Gb SSD Quadro M1000M 2Gb FHD</t>
  </si>
  <si>
    <t>HP Pavilion 14-dv0598sa Laptop i3-1115G4 8Gb 256Gb SSD 14" FHD touch W11 2S3C8EA</t>
  </si>
  <si>
    <t>ASUS F515EA-BQ570T Laptop i3-1115G4 8Gb 256Gb SSD 15.6" FHD W10 F515E</t>
  </si>
  <si>
    <t>Lenovo ThinkPad X250 Windows 10 12.5" Laptop Intel i5 5200U 2.2GHz 4GB 275GB SSD</t>
  </si>
  <si>
    <t>LENOVO Yoga 6 13.3" 2 in 1 Laptop - AMD Ryzen 7, 512GB SSD, Blue - REFURB A</t>
  </si>
  <si>
    <t>Dell Latitude 5590 - Intel Core i7-8650U 16GB 512GB SSD Win11 Pro Grade B</t>
  </si>
  <si>
    <t>Dell Precision 15 7530 i7-8850H 6-Core 32Gb 512Gb SSD FHD P2000 4Gb Win10 Pro</t>
  </si>
  <si>
    <t>Lenovo Laptop Windows11 Light Gaming Full HD 1920x1080 Res Office WiFi 5GHz SSD</t>
  </si>
  <si>
    <t>HP Pavilion 15-eg0033na 15.6" Touchscreen Laptop i3 8GB RAM 256GB SSD C Grade</t>
  </si>
  <si>
    <t>HP ZBook Fury 15 G8 Laptop: Core i7 11th Gen 512GB SSD RAM Quadro T1200 Warranty</t>
  </si>
  <si>
    <t>Dell G3 15 3500 i5-10300H Quad Core 8Gb 512Gb SSD GeForce GTX 1650 Ti 4Gb 144Hz</t>
  </si>
  <si>
    <t>Lenovo Ideapad 5 15ITL05 Laptop, Intel Core i7, 8GB RAM, 512GB SSD, 15.6", Grey</t>
  </si>
  <si>
    <t xml:space="preserve">Lenovo ThinkPad E14 Gen 4 Laptop i5-1235U 8GB 256GB SSD 14" FHD IPS Win 11 Pro </t>
  </si>
  <si>
    <t>Dell Latitude 14 7420 i5-1135G7 QUAD core 16Gb 256Gb SSD Touch Win 10</t>
  </si>
  <si>
    <t>LENOVO IdeaPad 3i 11.6" Chromebook - Intel Celeron - Black REFURB-A</t>
  </si>
  <si>
    <t>Dell Precision 7560 15.6" CAD Laptop: RTX A2000, 11th Gen i7, 16GB RAM Warranty</t>
  </si>
  <si>
    <t>Dell Latitude 15 5500 i5-8365U QUAD Core 8Gb 256Gb SSD WWAN Windows 10 Pro 64</t>
  </si>
  <si>
    <t>Dell Inspiron 14 7490 Laptop i7-10510U 4 Core 16Gb 512Gb SSD MX250 2Gb Full HD</t>
  </si>
  <si>
    <t>HP Victus 16-e0036na 16.1" IPS 144Hz 6-Core Ryzen-7 16GB, 512GB SSD RTX 3060 6GB</t>
  </si>
  <si>
    <t>Dell Precision 7520 i7-7820HQ QUAD 16Gb 512Gb SSD Quadro M2200 4Gb Win10 Pro</t>
  </si>
  <si>
    <t xml:space="preserve">HP 15s-eq2036na RYZEN7-5700U Laptop 15.6" FHD 8 CORES 8/512GB SSD WINDOWS 10/11 </t>
  </si>
  <si>
    <t>Panasonic Toughbook CF 54 Rugged Laptop 16 GB RAM 1 Tb Ssd Win 11 Pro Fhd Touch</t>
  </si>
  <si>
    <t>HP Envy 17-CR0503NA 17" FHD Touchscreen Laptop Intel i7-1260P 16GB/512GB SSD</t>
  </si>
  <si>
    <t>Asus Zenbook UX305C Intel M3 6Y30 0.90Ghz  8gb mem 128gb SSD 13.3" QHD CIYL-691</t>
  </si>
  <si>
    <t>Dell XPS 13 9310 13.4" UHD+ Touchscreen Laptop Intel Core i7 1185G7 16GB 1TB SSD</t>
  </si>
  <si>
    <t>Microsoft Surface Pro 1796, Intel M3-7Y30, 2GB RAM, 128GB HDD, 12.3", Silver</t>
  </si>
  <si>
    <t>Fujitsu Gaming Cheap Laptop A512 15.6" Core i3 2.40Ghz, 8GB, Webcam, HDMI, Win10</t>
  </si>
  <si>
    <t>Lenovo IdeaPad 5 14IIL05 14" i7-1065G7 512GB 8GB Full HD Windows 11 Grey Laptop</t>
  </si>
  <si>
    <t>Cheap HP Gaming Laptop 4540s 15.6" Intel Core i3 2.70Ghz, Webcam, Windows 10</t>
  </si>
  <si>
    <t xml:space="preserve">WINDOWS 11 LAPTOP LENOVO 4TH GEN CORE I5 T440P 14" 16GB RAM 480GB SSD WEBCAM </t>
  </si>
  <si>
    <t xml:space="preserve">ASUS Vivobook Laptop Intel Pentium Silver N5030 4GB RAM 128GB SSD 14" W10 Home </t>
  </si>
  <si>
    <t>Huawei MateBook 13 Laptop 13" UHD AMD Ryzen 7 3700U 16GB RAM 512GB SSD 53012CUQ</t>
  </si>
  <si>
    <t>Asus 14" Laptop VivoBook X412FA FHD Intel Core i5-10201U 8GB RAM 256GB SSD</t>
  </si>
  <si>
    <t>Dell G5 Gaming 5500 i7-10750H Six Core 16Gb 1Tb SSD RTX 2060 6Gb 144Hz</t>
  </si>
  <si>
    <t>HP 14-DA0000NA Chromebook 14", Intel Core i3, 8GB, 64GB, 5GS70EA#ABU, White</t>
  </si>
  <si>
    <t>Lenovo IdeaPad Flex 3 11IGL05 Laptop 11" Touch Celeron N4020 4GB 64GB ChromeOS A</t>
  </si>
  <si>
    <t>HP 840 G2 - EliteBook - i5 (5TH) @2.70GHZ  - 8GB Ram  - 240GB SSD -- CL13</t>
  </si>
  <si>
    <t>Asus VivoBook Laptop 15" Full HD i5-1135G7 8GB RAM 512GB SSD X1500EA-BQ2182&lt;wbr/&gt;W #A</t>
  </si>
  <si>
    <t>Asus X515 15.6" Laptop Core i5 8GB RAM 256GB SSD Full HD Silver C Grade</t>
  </si>
  <si>
    <t>HP Spectre x360 i7 GeForce GTX 1050 Ti 15.6" Touch Laptop 8750H 8GB 512GB</t>
  </si>
  <si>
    <t>Dell Latitude 15 5500 i5-8265U QUAD Core 8Gb 256Gb SSD Windows 10 Pro 64</t>
  </si>
  <si>
    <t>ASUS VivoBook 15 X1500 15.6" Laptop Core i3 8GB RAM 256GB SSD Full HD Silver</t>
  </si>
  <si>
    <t>Dell Precision 5510 E3-1505M v5 QUAD core 16Gb 512Gb SSD M1000M 2Gb UHD Touch</t>
  </si>
  <si>
    <t>Lenovo IdeaPad 5i Chromebook 14" Laptop 4GB RAM 128GB SSD Touchscreen Grey</t>
  </si>
  <si>
    <t>Lenovo IdeaPad 5 Laptop Pentium 7505 4Gb 128Gb SSD 14" FHD touch 82M8000MUK</t>
  </si>
  <si>
    <t>HP Stream 11-ak0515sa 11" Laptop Intel Celeron N4020 4GB 64GB eMMC White</t>
  </si>
  <si>
    <t>Fujitsu LifeBook S752 Windows 10 14" Laptop Intel i5 3210M 2.5GHz 4GB 500GB HDD</t>
  </si>
  <si>
    <t>Acer Aspire 3 15.6" Laptop A315-56 Intel Core i5-1035G1 8GB RAM RAM 256GB SSD</t>
  </si>
  <si>
    <t>Microsoft Surface Go 12.5" Laptop Windows 10 Core i5 1035G1 10th Gen 8GB 128GB</t>
  </si>
  <si>
    <t>HP Pavilion Gaming Laptop 15-dk1039na 8/512GB SSD GeForce GTX1660 Backlit Kbd</t>
  </si>
  <si>
    <t>HP 250 G7 Notebook 15.6" Laptop, Intel i5-8265U 8GB RAM 1TB UHD 620 Windows 11</t>
  </si>
  <si>
    <t>Lenovo IdeaPad Flex 5 15IIL05 15.6" 2-in-1 Laptop Core i5 256GB SSD 8GB RAM Grey</t>
  </si>
  <si>
    <t xml:space="preserve">Microsoft Surface Laptop 3 Core i5-1035G7 8GB 128GB SDD 13.5" Touch Win 10 Pro </t>
  </si>
  <si>
    <t>Dynabook Satellite Pro C50-H-103 i3 1005G1 10th Gen 8GB RAM 256GB SSD W10P</t>
  </si>
  <si>
    <t>HP Envy 17 Touch Laptop: Intel Core i7-1260P, 16GB RAM, 512GB SSD, Warranty VAT</t>
  </si>
  <si>
    <t>HP 15s-fq4553sa 15.6" Full HD Laptop i5-1155G7 4GB RAM 256GB Windows 11 53A19EA</t>
  </si>
  <si>
    <t>Lenovo IdeaPad S340 81N8009CUK 15.6" Laptop Pentium 5405U 4GB 128GB SSD C Grade</t>
  </si>
  <si>
    <t>Microsoft Surface Go 2 12.4" Laptop Core i5 8GB RAM 128GB SSD Sandstone</t>
  </si>
  <si>
    <t>Dell Inspiron 15 3000 3542 Laptop Pentium 3558U 4Gb 1Tb HDD DVD-RW</t>
  </si>
  <si>
    <t>ASUS E406MAA-BV284T Laptop Pentium Silver N5000 4GB RAM 128GB eMMC 14" Win 10 S</t>
  </si>
  <si>
    <t xml:space="preserve">HP SIX CORE Laptop 15s-fq5006ne i3-1215U 4.4GHz 15.6 HD 4GB/256GB SSD LINUX </t>
  </si>
  <si>
    <t>Hp 240 G8 14"FHD Core i5-1035G1 1.19Ghz 256GB SSD 8GB Windows 11 (1)</t>
  </si>
  <si>
    <t>HP ProBook 640 G2 Windows 10 14" Laptop Intel i5 6200U 2.3GHz 4GB 500GB HDD</t>
  </si>
  <si>
    <t>Lenovo V15 15.6" Laptop AMD Ryzen 3 3250U 8GB RAM 256GB SSD 82C70004UK Grey | #A</t>
  </si>
  <si>
    <t>Dell XPS 13 9315 4.4 i5 1230U, 256GB SSD,8GB Ram, 13.4" FHD 1920x1200, 3YR WRNTY</t>
  </si>
  <si>
    <t>Lenovo V15 Laptop Intel Core i5-10210U 8GB RAM 256GB SSD 15.6" FHD IPS Win10 Pro</t>
  </si>
  <si>
    <t>Lenovo IdeaPad 5 15ITL05 15.6" Laptop Full HD i5-1135G7 8GB 256GB 82FG00VXUK A</t>
  </si>
  <si>
    <t>Dell Latitude 7390 Touchscreen Laptop 8th Gen i5 8 GB DDR4 512 GB M.2 Windows 11</t>
  </si>
  <si>
    <t>HP Elite Dragonfly G3 Laptop: 12th Gen i7, 512GB SSD, 16GB RAM Iris Xe, Warranty</t>
  </si>
  <si>
    <t>Lenovo IdeaPad 3i 15.6" Laptop Core i3 4GB RAM 128GB SSD Arctic Grey C Grade</t>
  </si>
  <si>
    <t>Dell Latitude 7285 Tablet i5-7Y54,8GB,12&lt;wbr/&gt;8GB,Biometric,&lt;wbr/&gt;12.3” 3K Touch Screen</t>
  </si>
  <si>
    <t>Lenovo IdeaPad 1 15.6" LAptop AMD Ryzen 5 8GB RAM 256GB SSD Cloud Grey</t>
  </si>
  <si>
    <t>Dell Gaming Cheap Laptop 2520 15.6" Intel Core i3 2.30Ghz, Webcam, Win10, HDMI</t>
  </si>
  <si>
    <t>WINDOWS 11 2-in-1 TABLET LAPTOP MICROSOFT SURFACE PRO 5 INTEL i5-7300U 4GB 128GB</t>
  </si>
  <si>
    <t>Toshiba Satellite C855-1GQ 750GB 6GB DDR3-SDRAM Laptop - Clamshell Grey R</t>
  </si>
  <si>
    <t>HP ZBook Studio G8 Laptop: 11th Gen i9, 32GB RAM, RTX A2000, 1TB SSD, Warranty</t>
  </si>
  <si>
    <t>Lenovo IdeaPad Flex 5 14" 2 in 1 Laptop AMD Ryzen 7-4700U 8GB / 512GB SSD</t>
  </si>
  <si>
    <t>HP 14s-dq2510sa Laptop 14" FHD intel Core i3-1115G4 4GB RAM 256GB SSD 3Z7U2EA</t>
  </si>
  <si>
    <t>Dell Inspiron 15-3552 Laptop Celeron N3060,4GB RAM,500GB HDD,DVDRW,15.6&lt;wbr/&gt;" *B*</t>
  </si>
  <si>
    <t>HP ProBook 440 G7 14" Laptop Intel Core i5 10210U 8GB 512GB SSD W10 Pro</t>
  </si>
  <si>
    <t>Lenovo V15 Laptop AMD Athlon Silver 3050U 4GB RAM 128GB SSD 15.6" FHD Win 10 HM</t>
  </si>
  <si>
    <t>Dell Inspiron 16 Plus 7610 - i7 11th Gen, 16GB, 1TB SSD, RTX 3060, 16" Mist Blue</t>
  </si>
  <si>
    <t>Dell G5-5500 Gaming Laptop i5-10300H,8GB,&lt;wbr/&gt;512GB SSD,4GB GTX 1650,15.6" FHD *B*</t>
  </si>
  <si>
    <t>HP Pavilion x360 14-dy0505na Laptop i3-1125G4 4Gb 256Gb SSD 14" FHD touch W10S</t>
  </si>
  <si>
    <t>HP ProBook 440 G7 Laptop Core i5 10210u 1.6Ghz 8gb Memory 512gb 14.2" FHD Screen</t>
  </si>
  <si>
    <t>Lenovo IdeaPad 3 14ITL05 14" i7-1165G7 512GB 8GB Full HD Windows 11 Blue Laptop</t>
  </si>
  <si>
    <t>HP EliteBook 840 G7 Laptop: Core i7 10th Gen, 16GB RAM 256GB 1.3Kg 14", Warranty</t>
  </si>
  <si>
    <t>HP Touch screen i7 Laptop 512gb SSD 16GB RAM</t>
  </si>
  <si>
    <t>Dell G3 15 3579 i5-8300H 4 Core 8Gb 128Gb SSD 1Tb HDD GTX 1050 4Gb Win10 Pro</t>
  </si>
  <si>
    <t>Microsoft Surface Laptop 4 15" Display Ryzen 7 8GB 512GB Black C Grade</t>
  </si>
  <si>
    <t>Lenovo IdeaPad 5 Intel i3-1115G4 4Gb 256Gb SSD 14" Full HD Chrome OS 82M8001BUK</t>
  </si>
  <si>
    <t>HP Pro X2 612 G2 i5-7th Gen 8GB RAM 256GB SSD Windows 10 Pro (X4C22AV)  A🔥</t>
  </si>
  <si>
    <t>HP Pavilion 14-dv0521sa 14" Touchscreen Laptop i5-1135G7 8GB 512GB 285F0EA #B</t>
  </si>
  <si>
    <t>Dell Latitude 5300 i7 8th gen, 16GB Ram 256GB SSD, 13.3" Touch Screen Win 10 Pro</t>
  </si>
  <si>
    <t>DELL XPS 13 9370 i5-8250U Quad Core 8Gb 1Tb SSD UHD Touchscreen Win 10 pro</t>
  </si>
  <si>
    <t>Dell Inspiron 3585 Ryzen 5 2500u White Laptop 8gb Mem 240gb SSD 15.6"  CIYL-748</t>
  </si>
  <si>
    <t>DELL Inspiron 14 5425 Ryzen 5 5625U 4.3ghz, 16GB Ram, 512GB SSD, 14" FHD, Win 11</t>
  </si>
  <si>
    <t>Dell Latitude 15 5500 i5-8365U 4 Core 8Gb 256Gb SSD WWAN Windows 10 Pro 64</t>
  </si>
  <si>
    <t xml:space="preserve">ASUS ZenBook UX325 Laptop Core i7-1165G7 16GB RAM 1TB SSD 13.3" OLED FHD Win 10 </t>
  </si>
  <si>
    <t>Dell XPS 12-9250 Tablet/Laptop m5-6Y57,8GB,25&lt;wbr/&gt;6GB SSD,12/5" 4K Touch Screen,UK KB</t>
  </si>
  <si>
    <t>Lenovo ThinkPad W530 15.6" Laptop Intel Core i7-3630QM 16GB 512GB SSD Win10 Pro</t>
  </si>
  <si>
    <t>Lenovo ThinkBook 15 Laptop Core i3-1005G1 8GB 256GB SSD 15.6" FHD IPS Win 10 Pro</t>
  </si>
  <si>
    <t>Lenovo IdeaPad S145-14IWL 14" Laptop Core i5 8th Gen 512GB SSD 8GB RAM C Grade</t>
  </si>
  <si>
    <t>Acer Swift 3 SF314-43 14" FHD Laptop AMD Ryzen 7 5700U 8GB RAM 1TB SSD</t>
  </si>
  <si>
    <t>Lenovo IdeaPad 5 Laptop Ryzen 3 4300U 8Gb 128Gb SSD 14" Full HD W10 S 81YM0011UK</t>
  </si>
  <si>
    <t xml:space="preserve">WINDOWS11 LAPTOP LENOVO 4TH GEN CORE I5 T440P 14" 8GB RAM 120GB SSD WEBCAM </t>
  </si>
  <si>
    <t>Lenovo ThinkPad X1 Carbon G6 Core I5 8GB RAM 2TB SSD Windows 10 Pro HD Laptop</t>
  </si>
  <si>
    <t>Lenovo Yoga 6 13.3" Laptop, AMD Ryzen 5, 8GB RAM, 256GB SSD, Blue (82ND00B1UK)</t>
  </si>
  <si>
    <t>Dell Precision 3510 i7-6820HQ 4-core 16Gb 500Gb SSD Radeon R9 M360 2Gb</t>
  </si>
  <si>
    <t>Dell Vostro 15 3515 15.6" Full HD Laptop AMD Ryzen 3 3250U 8GB 256GB SSD 81JDD</t>
  </si>
  <si>
    <t>Dell Precision 5510 Good Laptop i7 6820HQ 32GB RAM 512GB SSD Windows 10 UK</t>
  </si>
  <si>
    <t>HP ProBook 430 G8 Laptop i5-1135G7 8GB RAM 256GB SSD 13.3" FHD IPS Window 10 Pro</t>
  </si>
  <si>
    <t>Dell Latitude 5501 Intel i5 9400H 2.50Ghz 16GB RAM 256GB SSD 15.6" Win 11</t>
  </si>
  <si>
    <t>HP 14S-DQ2514NA 14" FHD Laptop Intel i7-1165G7 8GB / 512GB SSD Windows 10</t>
  </si>
  <si>
    <t>Samsung Galaxy Book Pro 15.6" Laptop, Intel Core i7, 16GB RAM, 512GB SSD, Mystic</t>
  </si>
  <si>
    <t>Dell Latitude 5320 Laptop Core i5-1135G7 8GB 256GB SSD 13.3" FHD IPS Win 10 Pro</t>
  </si>
  <si>
    <t>Dell Precision 7510 i5-6300HQ 4 core 16Gb 256Gb SSD and 500Gb HDD R9 M375X 2GB</t>
  </si>
  <si>
    <t>HP EliteBook 840 G6 Laptop i5-8265U 14" Full HD Screen 8GB RAM 256GB SSD Win10 C</t>
  </si>
  <si>
    <t>Dell XPS 13 Plus 9320 4.7 i7 1260P, 2TB, 32GB Ram, 13.4" 3.5K OLED , Win 11 PRO</t>
  </si>
  <si>
    <t>Asus X415JA-EK006T 14" Laptop Intel Core I5 8GB RAM 256GB SSD Silver</t>
  </si>
  <si>
    <t>Dell Latitude 5420 Laptop 14" Full HD 11th Gen i5 512GB SSD 16GB DDR4 Warranty</t>
  </si>
  <si>
    <t xml:space="preserve">HP Pavilion 15-cw1500sa AMD Ryzen 3 3300U 4GB RAM 256GB SSD Touch 15.6'' Laptop </t>
  </si>
  <si>
    <t>HP 14s-dq2507na Laptop 14" FHD Intel i3-1115G4 4GB RAM 128GB SSD W11 3Z7U1EA #A</t>
  </si>
  <si>
    <t>Lenovo ThinkPad P1 Gen 4 Laptop: RTX A3000, i7 11th Gen, 32GB RAM, 1TB, Warranty</t>
  </si>
  <si>
    <t>Dell Inspiron 13 5310 13.3" Full HD+ Laptop Core i5 8GB RAM 256GB SSD C Grade</t>
  </si>
  <si>
    <t>HP 15-dw3026ni Laptop Intel Core i7-1165G7 8GB RAM 1TB HDD 15.6" Full HD Win 11</t>
  </si>
  <si>
    <t>Asus ZenBook UM425IA-AM005T FHD Laptop AMD Ryzen 5 4500U 8GB 512GB Windows 11 B</t>
  </si>
  <si>
    <t>HP 840 G2 - EliteBook - i5 (5TH) 2.90GHZ  - 8GB Ram  - 240GB SSD -- CL44</t>
  </si>
  <si>
    <t>Dell Latitude 15.6" Laptop 3580 i5 7th Gen 8GB 128GB Windows 10 1 Year Warranty*</t>
  </si>
  <si>
    <t>HP ProBook 650 G4 Laptop, 15.6" Intel Core i5, 8GB RAM, 256GB SSD, Windows 10</t>
  </si>
  <si>
    <t>Dell Latitude 3520 15" Laptop Full HD i7-1165G7 8GB 256GB Win 10 Pro 0DGMH #B</t>
  </si>
  <si>
    <t>DELL G5 15 5500 15.6" Gaming Laptop Intel i5 8GB RAM 512GB SSD GTX 1660Ti Black</t>
  </si>
  <si>
    <t>Dell XPS 17 9720 5.0 i9 12900HK,64GB ,1TB SSD,17" UHD 4K ,6GB RTX 3060 3YR WRNTY</t>
  </si>
  <si>
    <t>HP EliteBook 840 G3 i5 (2.4GHz) 8GB RAM 512GB SSD Windows 10 Pro 14" UK Laptop</t>
  </si>
  <si>
    <t>Dell Latitude E7270 12.5" Core i5 16GB 512GB SSD Cam HDMI WiFi W10 Pro Laptop</t>
  </si>
  <si>
    <t>Lenovo ThinkPad Yoga 260 Windows 10 12.5" Laptop Intel i5 6200U 4GB 120GB SSD</t>
  </si>
  <si>
    <t>Asus X415JA-EK080T 14" Laptop Core i7 8GB RAM 521GB SSD Silver</t>
  </si>
  <si>
    <t>Lenovo IdeaPad 3 17ITL6 17" Laptop Full HD i5-1135G7 8GB 256GB SSD 82H9008HUK #A</t>
  </si>
  <si>
    <t>Dell 14 5490 Intel® i5-10210U 12GB 256GB M.2 NVMe 14.0-inch FHD WIFI WEB CAMERA</t>
  </si>
  <si>
    <t>Dell Latitude 5285 2in1 Intel i7 7600u 2.80Ghz 16GB 512GB 12.3" FHD Touch Win 11</t>
  </si>
  <si>
    <t>HP 15-db0521sa  AMD A6-9225 4GB RAM 1TB HDD 15.6" Laptop/# (Excellent )</t>
  </si>
  <si>
    <t>Lenovo Flex 5 14" Touch FHD Intel i7-1065G7 512GB SSD 8GB RAM Laptop - Win 10</t>
  </si>
  <si>
    <t>ASUS x360 2 in 1 Convertible Laptop Tablet Intel i5 256GB SSD 13.3" Touch</t>
  </si>
  <si>
    <t>Dell Latitude E5530 Windows 10 15.6" Laptop Intel i5 3340M 2.7GHz 4GB 500GB HDD</t>
  </si>
  <si>
    <t>HP Pro Book 430 G3, 13.3", i5 Gen 6, 8GB, 128GB SSD, Win 10 Pro, 1 Year Warranty</t>
  </si>
  <si>
    <t>Lenovo Thinkpad X240 12.5" FHD Touch i5 8GB RAM 256GB Laptop Office 12M Warranty</t>
  </si>
  <si>
    <t>Lenovo ThinkPad T460S Windows 10 14" Laptop Intel i5 6300U 2.4GHz 8GB 256GB SSD</t>
  </si>
  <si>
    <t>HP Pro X2 612 G2 i5-7th Gen 4GB RAM 256GB SSD Windows 10 Pro (L5H57EA#ABU)  A 🔥</t>
  </si>
  <si>
    <t>Lenovo Yoga 730 Laptop i5-8250U 8GB RAM 256GB SSD 13.3" FHD IPS Touch Win 10 HM</t>
  </si>
  <si>
    <t>Microsoft Surface Pro 7 12.3" i5-1035G4 256GB 8GB Touchscreen Laptop Tablet B</t>
  </si>
  <si>
    <t>FAST Lenovo ThinkPad T430 Core i5 8GB 240GB SSD Win 10 Laptop Notebook Webcam</t>
  </si>
  <si>
    <t>Dell Latitude Laptop E5480 i5 7th Gen 8GB 256GBWindows 10 Pro 1 Year Warranty</t>
  </si>
  <si>
    <t>HP Envy x360 15-ee0503na 15.6" Touchscreen Laptop AMD Ryzen 5 4500U 8GB 512GB</t>
  </si>
  <si>
    <t>Lenovo ThinkPad X280 Intel Core I5-8250U 8GB RAM 2TB SSD Windows 11 Laptop</t>
  </si>
  <si>
    <t>Lenovo Slim 7i 13" Laptop Core i5 8GB RAM 256GB SSD QHD Moon White C Grade</t>
  </si>
  <si>
    <t>Dell Latitude 3380 Windows 11 13.3" Laptop Intel i3 6006U 2GHz 4GB 128GB SSD</t>
  </si>
  <si>
    <t>Lenovo ThinkPad Yoga 11E 2-in-1 touch Laptop Celeron N4120 4GB 128GB SSD W10{P</t>
  </si>
  <si>
    <t>HP ZBook Studio G8 Laptop: 11th Gen Core i9 32GB RAM, 512GB, RTX A2000, Warranty</t>
  </si>
  <si>
    <t>HP Elite Dragonfly G2 2in1 Touch Laptop: 11th Gen i7, 16GB RAM, 512GB, Warranty</t>
  </si>
  <si>
    <t>Dell Inspiron 14 7490 Laptop i7-10510U QUAD Core 16Gb 512Gb SSD MX250 2Gb FHD</t>
  </si>
  <si>
    <t>Huawei Laptop MateBook D 15.6" FHD AMD Ryzen 5 3500U 8GB RAM 256GB SSD W11 #B</t>
  </si>
  <si>
    <t>ASUS VivoBook E210MA-GJ001T 11.6" Laptop Celeron N4020 4GB RAM 64GB Blue #A</t>
  </si>
  <si>
    <t>HP 250 G6 Notebook - 8GB Ram - I5-7200U - 240GB m.2 SSD - Win 11 - CL80</t>
  </si>
  <si>
    <t>HP 14" Chromebook - Intel Pentium Silver 4GB RAM  64GB eMMC 14a-na0509sa</t>
  </si>
  <si>
    <t xml:space="preserve">Dell Inspiron 13 5301 11th Gen i5-1135G7 Quad Core 8Gb 256Gb SSD FHD Win10 Pro </t>
  </si>
  <si>
    <t>Acer Swift 5 SF514-55GT 14" Laptop Core i5 8GB RAM 512GB SSD Mist Green</t>
  </si>
  <si>
    <t>Dell Latitude 15 5500 i5-8365U QUAD Core 8Gb 256Gb SSD Windows 10 Pro 64</t>
  </si>
  <si>
    <t>GeoBook 140 Intel Celeron N3450 4Gb 64Gb 14.1" Blue W10S GE138</t>
  </si>
  <si>
    <t>Panasonic Toughbook CF-53 MK2,14", Core i5 3320M, 8GB, 256 SSD- 1 Year Warrantee</t>
  </si>
  <si>
    <t>LENOVO Legion 5 15.6" Gaming Laptop - AMD Ryzen 7 Refurbished Grade A</t>
  </si>
  <si>
    <t>HP 15s-fq4553na 15.6" Full HD Laptop i5-1155G7 4GB 256GB Windows 11 54C84EA #A</t>
  </si>
  <si>
    <t>Lenovo IdeaPAd 3i 15.6" Laptop Core i3 4GB RAM 128GB SSD Full HD Abyss Blue</t>
  </si>
  <si>
    <t>Dell Latitude 7300 Intel i5 8365u 1.60Ghz 8GB RAM 256GB SSD 13.3" Win 11</t>
  </si>
  <si>
    <t>Asus ROG Strix SCAR III G731GV 17.3" i7 RTX 2060 1TB 16GB Windows Gaming Laptop</t>
  </si>
  <si>
    <t>Dell Inspiron 15-5570 Laptop i7-8550U,16GB,&lt;wbr/&gt;1TB SSD,ATI GFX,15.6" FHD SILVER *B*</t>
  </si>
  <si>
    <t>Panasonic Toughbook Cf 19  i5 Win 10  Pro Rugged Laptop 16 Gb Ram 256 Gb Ssd 3G</t>
  </si>
  <si>
    <t>HP PROBOOK 450 G6 8TH GEN CORE I5-8265U 8GB RAM 256GB 15.6" WINDOWS 11 LAPTOP.</t>
  </si>
  <si>
    <t>DELL LATITUDE 3400 Core i5 8365U 8GB 256GB SSD 14" Windows 10 Pro Laptop</t>
  </si>
  <si>
    <t>ASUS Multi-Touch Windows10 Laptop Fast SSD WiFi HDMI Light Powerful &amp; Portable</t>
  </si>
  <si>
    <t>Lenovo ThinkPad Windows10 Laptop i5 Gaming / Office Use 8Gb Ram 256Gb SSD 12.5"</t>
  </si>
  <si>
    <t>Microsoft Surface Pro 7 12.3" PixelSense Core i7 16GB RAM 256GB SSD Platinum</t>
  </si>
  <si>
    <t>HP Envy x360 Convert 13.3" 2 in 1 Laptop Intel Core i5 1135G7 8GB 256GB SSD</t>
  </si>
  <si>
    <t>HP Envy 13-ba1565sa 13.3" Laptop Intel Core i7 1165G7 16GB 1TB SSD GeForce MX450</t>
  </si>
  <si>
    <t>HP Pavilion x360 14-dw0520sa i7-1065G7 16GB RAM 512GB SSD 14'' Touch F.P Laptop#</t>
  </si>
  <si>
    <t>Dell Precision 7560 Mobile Workstation Xeon W 11855M 4GB Nvidia T1200 256GB SSD</t>
  </si>
  <si>
    <t>Cheap Windows 11 Laptop Dell Latitude 15.6" 3580 i5 7th Gen 8GB 1 Year Warranty*</t>
  </si>
  <si>
    <t>HP Pavilion 14-dv0009na 14" Laptop Core i5 Touch Full HD 256GB SSD Win 10 11</t>
  </si>
  <si>
    <t>HP Pro X2 612 G2 i5-7th Gen 4GB RAM 256GB SSD Windows 10 Pro (4BW80US#ABA) A+🔥</t>
  </si>
  <si>
    <t>HP EliteBook 850 G3 15.6” Touchscreen Intel Core i5 Gen 6, 8gb, 256 SSD</t>
  </si>
  <si>
    <t>Microsoft Surface Book 2 13.5" i7 1.9GHz, 1TB SSD, 16GB RAM - Silver (Français)</t>
  </si>
  <si>
    <t>Toshiba Gaming Laptop R50 15.6" Intel Core i3 1.70Ghz, Webcam, 8GB, Windows 10</t>
  </si>
  <si>
    <t>Dell Alienware X15 R1 i9-11900H 8 Core 32Gb 512Gb SSD RTX 3070 8Gb FHD 165Hz</t>
  </si>
  <si>
    <t>Dell Latitude 5420 14" Laptop: Core 11th Gen i5, 16GB RAM, Intel Xe, Warranty</t>
  </si>
  <si>
    <t>Microsoft 12.3" Surface Pro 7 QWV-00003 - Intel Core i5, 16GB, 256GB - Platinum</t>
  </si>
  <si>
    <t xml:space="preserve">WINDOWS 11 LAPTOP LENOVO 4TH GEN CORE I5 T440P 14" 8GB RAM 240GB SSD WEBCAM </t>
  </si>
  <si>
    <t>ASUS E510 15.6" Laptop Intel Celeron 8GB RAM 64GB eMMC Blue</t>
  </si>
  <si>
    <t>HP Stream Notebook PC 13 - Blue - Intel Celeron - 2GB Ram - 30GB eMMC - CL81</t>
  </si>
  <si>
    <t>Asus X415EA-EB384T 14" Laptop Intel Core i7 8GB RAM 512GB SSD Silver</t>
  </si>
  <si>
    <t>Lenovo Yoga 6 13 AMD Ryzen 5 5500U 8Gb 256Gb SSD 13.3" FHD Windows 11 82UD005SUK</t>
  </si>
  <si>
    <t xml:space="preserve">Panasonic Toughbook CF-19,i5 Rugged Laptop &amp; Tablet Windows 7 Pro Diagnostics </t>
  </si>
  <si>
    <t>HP ZBook Studio G8 15.6" Laptop: 11th Gen i9 Quadro, 32GB RAM 512GB SSD Warranty</t>
  </si>
  <si>
    <t>HP EliteBook 845 G8 Laptop: 1TB SSD, Ryzen 7 5850U, 16GB RAM, 14" FHD Warranty</t>
  </si>
  <si>
    <t>Lenovo ThinkPad T14 Intel i7-1165G7 16Gb 512Gb SSD 14" Full HD W10P 20W000BAUK</t>
  </si>
  <si>
    <t>DELL Inspiron 14 5425 Ryzen 5 5625U 4.3ghz, 32GB Ram, 1TB SSD, 14" FHD, Win 11</t>
  </si>
  <si>
    <t>HP Laptop 15-dw i5-1135G7 8/512GB SSD 15.6" FHD FINGERPRINT MX350 2GB Win 10/11</t>
  </si>
  <si>
    <t>HP Pavilion Laptop 14" Full HD IPS Intel Quad Core i5 8GB RAM 512GB SSD Windows</t>
  </si>
  <si>
    <t>Dell Latitude E7450 Intel i5 5300u 2.3G 8GB RAM 256GB SSD HD 14" Win 10</t>
  </si>
  <si>
    <t>Acer TravelMate X5 TMX514-51-7411 Core i7 8565U 8GB RAM 512GB 14" W10 Pro Laptop</t>
  </si>
  <si>
    <t>Microsoft Surface Go2 Tablet Pentium Gold 4425Y 4GB 64GB SSD 10.5" FHD+ W10 Pro</t>
  </si>
  <si>
    <t>Lenovo ThinkPad X1 Yoga 20SA000FUS, Intel Core i5, 8GB RAM, 256GB SSD, Black</t>
  </si>
  <si>
    <t>Acer Swift 1 SF114-34 14" Laptop Intel Pentium Silver N6000 4GB 128GB SSD Pink</t>
  </si>
  <si>
    <t>Lenovo IdeaPad 5 Laptop Ryzen 5 4500U 8Gb 256Gb SSD 14" Full HD W10 S 81YM000YUK</t>
  </si>
  <si>
    <t>Lenovo 82FG00X3UK IdeaPad 5 15.6" Laptop i5 256GB SSD 8GB RAM Graphite C Grade</t>
  </si>
  <si>
    <t>HP Elitebook 850 G2 15.6" Powerful Notebook i5 5th Gen 8GB 128GB SSD</t>
  </si>
  <si>
    <t>Dell Precision 3510 i7-6820HQ QUAD 16Gb 256Gb SSD Radeon R9 M360 2Gb Win10 Pro</t>
  </si>
  <si>
    <t>HP ProBook 250 G8 Laptop 15.6" FHD Intel i5-1035G1 8GB RAM 256GB SSD 2E9H9EA #D</t>
  </si>
  <si>
    <t>DELL Inspiron 15 3593 Laptop 15.6" FHD Intel i5-1035G1 8GB RAM 256GB SSD 2CT9M D</t>
  </si>
  <si>
    <t>Dell Precision 7510 i7-6920HQ 4 core 16Gb 256Gb SSD and 500Gb HDD M1000M 2GB</t>
  </si>
  <si>
    <t>HP 14s-dq2510na 14" Laptop Intel Core i3  1115G4 11th Gen 4GB RAM 256GB SSD</t>
  </si>
  <si>
    <t>Lenovo ThinkPad L570 Laptop, 15.6" Intel Core i5, 8GB RAM, 256GB SSD, Windows 10</t>
  </si>
  <si>
    <t>Dell Latitude 3350 Windows 10 13.3" Laptop Intel i3 5005U 2GHz 4GB 60GB SSD</t>
  </si>
  <si>
    <t>Dell Latitude 3520 15.6" Laptop Intel Core i5 1135G7 11th Gen 8GB 1TB HDD W10P</t>
  </si>
  <si>
    <t>Microsoft Surface Laptop Go 12.4" Intel Core i5-1035G1 8GB 128GB SSD - THH-00004</t>
  </si>
  <si>
    <t>Lenovo ThinkPad E15 Gen 2 Laptop, 15.6" FHD Screen, i5-1135G7,16GB RAM,256GB SSD</t>
  </si>
  <si>
    <t>Lenovo B50-70 Laptop Core i3 4005u 1.70Ghz 8gb Memory 240gb SSD 15.6"  CIYL-708</t>
  </si>
  <si>
    <t>Microsoft Surface Pro 6 1796 | i5-8350U | 256GB SSD | 8GB RAM | Good Condition</t>
  </si>
  <si>
    <t>DELL Inspiron 14 7425 Ryzen 7 5825U 2-in-1 4.5ghz, 32GB, 1TB ,Touch 14", Win 11</t>
  </si>
  <si>
    <t>Lenovo IdeaPad 3i 15.6" Laptop Intel Celeron N4020 4GB 128GB SSD Blue</t>
  </si>
  <si>
    <t>Asus ROG Zephyrus Duo GX550LWS-HF055&lt;wbr/&gt;T 15.6" Laptop Core i7 32GB RAM 1TB SSD</t>
  </si>
  <si>
    <t>Dell Inspiron 15.6" FHD Laptop Ryzen 5 8GB DDR4 256GB SSD Radeon Vega 8 Graphics</t>
  </si>
  <si>
    <t>HP Pro X2 612 Tablet G2 i5-7th Gen 8GB RAM 256GB SSD Win 11 Pro 1DT66AW#ABU  A</t>
  </si>
  <si>
    <t>HP 14-DV0632SA 14" FHD Touchscreen Laptop Intel Pentium 4Gb /128Gb Windows 11 S</t>
  </si>
  <si>
    <t>Dell Inspiron 15 3511 Laptop, Intel Core i5, 8GB RAM, 512GB SSD, 15.6", Platinum</t>
  </si>
  <si>
    <t>Fast Cheap Gaming Laptop hp Intel i5 7th Gen 256GB SSD 14" 8GB DDR4 Win11 PC</t>
  </si>
  <si>
    <t>Refurbished Acer Aspire 3 A315-56 Core i7-1065G7 8GB 512GB 15.6  A1/NX.HS5EK.00&lt;wbr/&gt;Q</t>
  </si>
  <si>
    <t>Refurbished Acer Aspire 1 A114-33 Intel Celeron N4500 4GB 128GB  A2/NX.A9JEK.00&lt;wbr/&gt;4</t>
  </si>
  <si>
    <t>Surface Pro 2017 (5th Gen) 256gb i7 8GB RAM - Wi-Fi Only - Excellent Condition</t>
  </si>
  <si>
    <t>Fujitsu LIFEBOOK U7411 14 Business Laptop i5-1135G7 8GB 256GB VFY:U7411M15AM&lt;wbr/&gt;GB A</t>
  </si>
  <si>
    <t>HP ProBook 650 G1 -15.6" Laptop Intel Dual  i5 4210M 3.2GHz 8GB 240GB SSD CL46</t>
  </si>
  <si>
    <t>HP Pavilion 14-dv1629sa 14" Laptop i5-1155G7 8GB RAM 512GB Windows 11 519L4EA</t>
  </si>
  <si>
    <t>Dell Precision 5540 Laptop: 9th Gen Core i9, T2000, 16GB RAM 512GB SSD, Warranty</t>
  </si>
  <si>
    <t>Hp Envy X360 13-ay0504 13" Fhd Touch Ryzen 5 4500u 2.38Ghz 256gb 8GB Win11 (3)</t>
  </si>
  <si>
    <t>Dell Inspiron 11-3168 2-in-1 Pentium N3710,4GB,500G&lt;wbr/&gt;B,US,11.6"HD Touch WHITE*B*</t>
  </si>
  <si>
    <t>HP ProBook 430 G3 Notebook 13.3", Intel i5-6200U 8GB 256GB SSD HD Graphics 520</t>
  </si>
  <si>
    <t>DELL XPS 13 9310 Laptop Intel Core i7-1185G7 16GB 1TB SSD 13.4" 4K UHD Touch W11</t>
  </si>
  <si>
    <t>HP Pro X2 612 G2 i5-7th Gen 4GB RAM 256GB SSD Windows 10 Pro (L5H57EA#ABU) A+🔥</t>
  </si>
  <si>
    <t>HP Elitebook 840 G1 14" i5 8GB RAM 256GB SSD Laptop Office 12M Warranty</t>
  </si>
  <si>
    <t>HP PROBOOK 450 G6 8TH GEN CORE I5-8265U 16GB RAM 512GB 15.6" WINDOWS 11 LAPTOP.</t>
  </si>
  <si>
    <t>Acer Nitro 5 AN515-55 15" Gaming Laptop i7-10750H 8GB 1TB RTX 2060 NH.Q7QEK.002</t>
  </si>
  <si>
    <t>HP Laptop EliteBook 845 G8 14" FHD Ryzen™ 5 PRO 16GB RAM 256GB SSD</t>
  </si>
  <si>
    <t>HP Laptop EliteBook 840 G7 14": 16GB RAM, 10th Gen Core i5, 256GB, Warranty</t>
  </si>
  <si>
    <t>60 x Coloured Dell Latitude 12" Laptop Intel Core i3 4th Gen 8GB 128GB Win 10</t>
  </si>
  <si>
    <t>Dell Precision 15 7540 i7-9850H 6 Core 32Gb 512Gb SSD FHD T1000 4Gb Win10 Pro</t>
  </si>
  <si>
    <t>Cheap Hp Chromebook 11.6 " N3450 G6 EE 4GB RAM, 32GB SSD Black &amp; Yellow B Grade</t>
  </si>
  <si>
    <t>Dell Alienware X17 R1 i7-11800H 8 Core 32Gb 1Tb SSD RTX 3070 8Gb FHD 165Hz</t>
  </si>
  <si>
    <t>HP Envy x360 15-eu0501sa 15.6" Laptop AMD Ryzen 7 5700U Windows 10 16GB 512GB</t>
  </si>
  <si>
    <t>ACER Predator Triton 300 SE PT314-51s 14" FHD i7-11370H 16GB RAM 1TB SSD RTX3060</t>
  </si>
  <si>
    <t>Dell Precision 5510 i7 6820HQ 2.70Ghz 16GB RAM 512GB SSD FHD Quadro 2GB Win 10</t>
  </si>
  <si>
    <t>HP Stream 13-C100NA 13.3" Laptop, Intel Celeron ,2GB RAM, 32GB, Blue - Excellent</t>
  </si>
  <si>
    <t>Asus ZenBook Flip 13 13.3" Touchscreen Laptop Core i7 16GB RAM 1TB SSD</t>
  </si>
  <si>
    <t>Dell Latitude E6430 14" Core i5 8GB RAM 256GB SSD Win 10 Office</t>
  </si>
  <si>
    <t>ASUS ZenBook 3 Deluxe UX490UAR-BE087&lt;wbr/&gt;T 14" Laptop i7 16GB RAM 512GB SSD Blue</t>
  </si>
  <si>
    <t>Fast Lenovo T430 14" i5-3230M 2.6Ghz 8GB 256GB SSD Office 2019 Windows 10 Laptop</t>
  </si>
  <si>
    <t xml:space="preserve">HP Pavilion 14-dv0603na 14" Touchscreen Laptop Pentium Gold 7505 128GB SSD </t>
  </si>
  <si>
    <t>Alienware m17 R3 Laptop i9-10980HK,32G&lt;wbr/&gt;B,2 x 1TB SSD ,RTX 2080,17"FHD 300Hz-Light</t>
  </si>
  <si>
    <t>Asus VivoBook 15.6" Full HD Laptop i5-1035G1 8GB RAM 256GB SSD X512JA-EJ568T</t>
  </si>
  <si>
    <t>HP EliteBook 840 G8 Business Laptop i5-1145G7 16GB RAM 256GB SSD 3yr Warranty</t>
  </si>
  <si>
    <t>Dell Alienware X15 R1 i9-11900H 8 Core 32Gb 1Tb SSD RTX 3070 8Gb FHD 360Hz</t>
  </si>
  <si>
    <t>Dynabook Satellite Pro C40-H-109 14" Laptop i3-1006G1 8GB RAM 256GB SSD 7626238</t>
  </si>
  <si>
    <t>ASUS Laptop Vivobook S14 14" FHD Intel Core i5-10210U 8GB RAM 256GB SSD #A</t>
  </si>
  <si>
    <t>HP 17-cn0504sa 17.3" Laptop Intel Core i5 1135G7 8GB RAM 512GB SSD Black</t>
  </si>
  <si>
    <t>ASUS ROG Strix G15 15.6" FHD Gaming Laptop 15.6" i7-10870H 16GB 512GB RTX 2060 A</t>
  </si>
  <si>
    <t>Dell Inspiron 5559 i7-6500U 8GB 256GB SSD AMD Graphics POWERFUL BUSINESS LAPTOP</t>
  </si>
  <si>
    <t>HP Stream 11-ak0014na Intel Celeron N4030 2GB RAM 32GB eMMC 11.6" Laptop Blue</t>
  </si>
  <si>
    <t>HP Chromebook x360 14c-cc0003na i3-1115G4 8Gb 128Gb SSD 14" FHD touch Chrome</t>
  </si>
  <si>
    <t>Dell XPS 13 Plus 9320 4.7 i7 1260P, 1TB, 32GB Ram,13.4" 3.5K OLED ,PRO,3YR WRNTY</t>
  </si>
  <si>
    <t>Asus Cloudbook E210MA-GJ002TS Celeron N4020  64GB eMMC 11.6 ('"7'' Key missing)</t>
  </si>
  <si>
    <t>Dell Latitude 15 5500 i7-8665U QUAD Core 16Gb 256Gb SSD WWAN Windows 10 Pro 64</t>
  </si>
  <si>
    <t>Dell Precision 5530 Laptop i7-8850H,8GB,5&lt;wbr/&gt;12GB SSD,Quadro P1000,US,15.6"&lt;wbr/&gt;FHD US*B*</t>
  </si>
  <si>
    <t>HP Envy 13-BA0512NA 13.3" Touch Intel i7-10510U 1TB SSD 16GB RAM B&amp;O - Win 10</t>
  </si>
  <si>
    <t>Dell Precision 5530 Laptop i7-8850H,16GB,&lt;wbr/&gt;512GB SSD,Quadro P2000,15.6" FHD *B*</t>
  </si>
  <si>
    <t>Microsoft Surface Pro 8 Windows 10 13" Laptop Intel i5 1135G7 8GB 128GB SSD</t>
  </si>
  <si>
    <t>Dell Latitude E5450 14" i5-5200U 8GB 256GB SSD WiFi HDMI WebCam Windows 10</t>
  </si>
  <si>
    <t>Lenovo ThinkPad P1 Gen 4 Laptop: RTX A3000, 11th Gen i7, 32GB, 1TB SSD, Warranty</t>
  </si>
  <si>
    <t>Lenovo ThinkPad X280 12.5 FHD i5-8350U 8GB 256GB SSD HDMI WiFi WebCam W11 Pro</t>
  </si>
  <si>
    <t>Dell Alienware m15 R6 i7-11800H Eight Core 16Gb 1Tb SSD RTX 3070 8Gb FHD 165Hz</t>
  </si>
  <si>
    <t>Microsoft Surface Laptop Go 12.45" Core i5 8GB RAM 128GB SSD Ice Blue</t>
  </si>
  <si>
    <t>HP 14s-dq1508sa  Core i3-1005G1 8GB Ram 256GB SSD 14" Laptop Silver</t>
  </si>
  <si>
    <t>HP EliteBook 840 G5 14" | i5 8th Gen | 16GB RAM | 240GB SSD | Touchscreen</t>
  </si>
  <si>
    <t>DELL Inspiron 7306 13" Touchscreen Laptop i5-1135G7 8GB RAM 512GB SSD 09M5F #B</t>
  </si>
  <si>
    <t>Dynabook Satellite Pro L50-G-13F 15.6" Laptop i5 8GB 256GB Windows10 Pro 7687630</t>
  </si>
  <si>
    <t>HP Elitebook X360 1030 G2 i5 7300u 2.60Ghz 8GB RAM 128GB SSD FHD Touch Win 11</t>
  </si>
  <si>
    <t>Dell Latitude E7270 12.5" Core i5 8GB 256GB SSD Cam HDMI WiFi W10 Pro Laptop</t>
  </si>
  <si>
    <t>GEO Book3X intel Pentium® N4200 64GB eMMC 13.3" Laptop silver/ (Excellent)</t>
  </si>
  <si>
    <t>Lenovo IdeaPad 3 15.6" Laptop Intel Core i7 8GB RAM 512GB SSD Windows 11 | #A</t>
  </si>
  <si>
    <t>HP Envy x360 15-eu0501sa 15.6" Laptop AMD Ryzen 7 5700U 16GB 512GB Windows 10</t>
  </si>
  <si>
    <t>Lenovo ThinkPad X260 Core i7-6500U 8GB 256GB SSD HDMI W10 Pro</t>
  </si>
  <si>
    <t xml:space="preserve">Lenovo ThinkPad X240 Laptop Core i5 4th Gen 8GB 240GB SSD Webcam Win 10 </t>
  </si>
  <si>
    <t>HP ENVY x360 15-eu0500na Ryzen 5 5500U 8Gb 512Gb SSD 15.6" Full HD Windows 10</t>
  </si>
  <si>
    <t>DELL Inspiron 15 3511 15.6" FHD Laptop i5-1035G1 8GB 256GB SSD Silver T7FR6 | #A</t>
  </si>
  <si>
    <t>Dell Windows11 NVIDIA Laptop Gaming GFX FAST SSD DVD HDMI WiFi 14" HD Display</t>
  </si>
  <si>
    <t>Lenovo ThinkPad T14 Laptop 14" Full HD Screen, i5-10210U, 16B RAM, 256GB SSD</t>
  </si>
  <si>
    <t>HP Pav Gaming Laptop 15-dk2046nt i7-11370H 3.3GHz GeForce GTX 1650 8/512GB SSD</t>
  </si>
  <si>
    <t>HP Notebook FHD 15.6" Laptop, Intel i3-7020U 8GB 1TB HDD HD Graphics 620 Win 10</t>
  </si>
  <si>
    <t>Dell Precision 5520 E3-1505M v5 Quad core 16Gb 500Gb SSD M1200 4Gb UHD Touch</t>
  </si>
  <si>
    <t>LENOVO IdeaPad 3i 14" Chromebook - Intel Celeron 4GB RAM 64 GB eMMC Blue</t>
  </si>
  <si>
    <t>Dell Latitude 5480 Intel i5 6300u 2.40Ghz 8GB RAM 256GB SSD 14" HD Win 10</t>
  </si>
  <si>
    <t>Asus ZenBook 13 UX325EA OLED 13.3-inch Laptop Intel Core i7 16GB 1TB Windows 11</t>
  </si>
  <si>
    <t>HP 15s 15s-eq1079na 15.6" Laptop AMD 3020e 4GB RAM 128GB SSD Indigo Blue C Grade</t>
  </si>
  <si>
    <t>Dell Latitude E7270 12.5" Core i5 16GB 256GB SSD Cam HDMI WiFi W10 Pro Laptop</t>
  </si>
  <si>
    <t>HP Envy x360 15-es0008na 2-in-1 i5 8Gb 512Gb SSD 15.6" Touchscreen FHD W10</t>
  </si>
  <si>
    <t>Refurbished DELL LATITUDE 15 3580 INTEL i5 6200U 6TH GEN 8GB 256GB SSD 15.6"</t>
  </si>
  <si>
    <t>HP 14" Laptop Full HD Quad Core Intel i5-10210U 8GB RAM 256GB SSD 14-cf2502sa</t>
  </si>
  <si>
    <t>HP Laptop 14s-dq0068nl 2.6GHz 14.0" HD ANTI-GLARE 4GB RAM 128GB SSD 128GB</t>
  </si>
  <si>
    <t>Dell Latitude E7270 13" Laptop, Intel i5-4310U 8GB RAM 128GB SSD HD Graphics 520</t>
  </si>
  <si>
    <t>HP ZBook FireFly 14" G8 Laptop: 11th Gen Core i5, 16GB RAM, 256GB SSD, Warranty</t>
  </si>
  <si>
    <t>Acer TravelMate Black Laptop Windows11 500Gb HDD HD  15.6" Widescreen DVDRW</t>
  </si>
  <si>
    <t>Asus Chromebook C523NA Laptop Celeron N3350 4GB RAM 64GB eMMC 15.6" FHD ChromeOS</t>
  </si>
  <si>
    <t>Samsung Galaxy Book Go 14" Laptop 4GB RAM 128GB SSD LTE Cellular Full HD Silver</t>
  </si>
  <si>
    <t xml:space="preserve">Microsoft Surface Pro 5 Tablet, Core i5, 4GB RAM, 128GB eMMC, 1796, Windows 10 </t>
  </si>
  <si>
    <t>Dell inspiron 3501 Laptop  Core i3 1115G4 8gb Memory 128gb SSD 15.6" FHD (1099)</t>
  </si>
  <si>
    <t>HP 11a-na0502sa 11.6" Chromebook MediaTek MT8183 4GB RAM 32 GB eMMC</t>
  </si>
  <si>
    <t>Dell Vostro 15.6" Laptop, Intel i5-5200U 8GB 500GB HD Graphics 5500 Win 10 3549</t>
  </si>
  <si>
    <t>Lenovo IdeaPad Flex 5 15IIL05 15.6" FHD Laptop i5-1035G1 8GB 256GB 81X3004MUK</t>
  </si>
  <si>
    <t>HP ProBook 440 G6 14" Business Laptop Intel Core i5-8265U, 8GB RAM, 256GB SSD</t>
  </si>
  <si>
    <t>ASUS Chromebook Flip C434TA-AI0108 14" Laptop, M3-8100Y 8GB 64GB ChromeOS</t>
  </si>
  <si>
    <t>Huawei Matebook D15 2020 15" Laptop i5-10210U 8GB 256GB SSD Grey Windows 11 #A</t>
  </si>
  <si>
    <t>Lenovo Laptop V130-14IKB 14" FHD Intel Core i5-8250U 8GB RAM 256GB SSD W10P #A</t>
  </si>
  <si>
    <t>Lenovo ThinkPad X13 Yoga Gen 2 Laptop i7-1185G7 16Gb 256Gb SSD 13.3" touch W10P</t>
  </si>
  <si>
    <t>LG gram Laptop 17Z90P  17 Inch, Intel Core i7, 16 GB RAM, 512 GB SSD, Windows 11</t>
  </si>
  <si>
    <t>Dell Vostro 15 3515 Laptop 15.6" FHD AMD Ryzen 5 3450U 8GB 256GB Radeon 2V448 #A</t>
  </si>
  <si>
    <t>Lenovo IdeaPad 1 Laptop Ryzen 7 3700U 8Gb 512Gb SSD 15.6" FHD W11S 82R1005HUK</t>
  </si>
  <si>
    <t>HP EliteBook 840 G2 i5 (2.3GHz) 8GB RAM 512GB SSD Windows 10 Pro 14" Laptop</t>
  </si>
  <si>
    <t>Dell Precision 17 5750 i7-10875H 8 Core 32Gb 1Tb SSD FHD+ RTX 3000 Max-Q 6Gb</t>
  </si>
  <si>
    <t>HP EliteBook 840 G2 i5 (2.3GHz) 8GB RAM 256GB SSD Windows 10 Pro 14" Laptop</t>
  </si>
  <si>
    <t>HP Laptop 14s-dq2007na Laptop 14" Full HD GD7505 2GHz 128GB SSD Fingerprint Win</t>
  </si>
  <si>
    <t>HP Stream 11-ak0507sa Intel Celeron N4020 2GB RAM 32GB eMMC 11.6" Laptop Blue</t>
  </si>
  <si>
    <t>Acer Aspire 5 A514-54 Laptop 14" FHD Intel i5-1135G7 8GB 256GB SSD NX.A68EK.004</t>
  </si>
  <si>
    <t>ASUS VivoBook M513UA-L1350T Laptop Ryzen 7 5700U 8Gb 512Gb SSD 15.6" FHD W10</t>
  </si>
  <si>
    <t>MSI Katana GF66 15.6" Gaming Laptop i7-11800H 8GB RAM 512GB SSD RTX 3050 Ti GPU</t>
  </si>
  <si>
    <t>HP ProBook 430 G3 Intel i5 6200u 2.30Ghz 8GB RAM 256GB SSD 13.3" Win 10</t>
  </si>
  <si>
    <t>Dell XPS 17 9720 5.0 i9 12900HK,64GB ,2TB SSD,17" UHD 4K 3840x2400 ,6GB RTX 3060</t>
  </si>
  <si>
    <t>Dell G5 Gaming 5500 i7-10750H 6 Core 16Gb 1Tb SSD RTX 2060 6Gb 144Hz</t>
  </si>
  <si>
    <t>DELL XPS 13 9310 Laptop Intel Core i7-1185G7 16GB RAM 512GB SSD 13.3" FHD Win10</t>
  </si>
  <si>
    <t>Asus VivoBook S435EA 14" i7-1165G7 512GB 8GB Full HD Windows 11 Green Laptop A</t>
  </si>
  <si>
    <t>HP Pro X2 612 G2 Intel i5 7Y54 1.20Ghz 8GB RAM 256GB SSD 12.5" Tablet Win 11</t>
  </si>
  <si>
    <t>Alienware m17 R3 Laptop i7-10750H,16GB&lt;wbr/&gt;,1TB NVME,AMD RX5500M,US,17.&lt;wbr/&gt;3" FHD 144Hz</t>
  </si>
  <si>
    <t>DELL Latitude 5530 Laptop i5-1245U 16GB RAM 256GB SSD 15.6" FHD Windows 10 Pro</t>
  </si>
  <si>
    <t>Dell Precision 5530 i7-8850H 6 Core 32Gb 1Tb SSD FHD Quadro P1000 4Gb</t>
  </si>
  <si>
    <t>MacBook Air 13 A2337 Apple M1 2020 Processor 8gb 256gb SSD 13.3 Retina (1317)</t>
  </si>
  <si>
    <t>Dell G3-3590 Gaming Laptop i7-9750H,16GB,&lt;wbr/&gt;512GB SSD,6GB GTX 1660Ti,15.6" FHD*B*</t>
  </si>
  <si>
    <t>Dell Precision 7520 E3-1545M v5 QUAD 16Gb 128Gb SSD 1Tb HDD M1200 4Gb Win10 Pro</t>
  </si>
  <si>
    <t>Lenovo T480s Core i7-8650U 24GB 512GB SSD 14" FHD Win10 Pro Laptop</t>
  </si>
  <si>
    <t>HP Pavilion x360 14-dw0027na Laptop 14" FHD Touch I5-1035G1 8GB RAM 256GB SSD #B</t>
  </si>
  <si>
    <t>Dell Latitude 7290 Intel i5 7300u 2.60Ghz 8GB RAM 128GB SSD 12.5" HD Win 11</t>
  </si>
  <si>
    <t>HP Omen 15-EK0502NA 15.6" Intel i7-10750H 16GB RAM 1TB SSD RTX 2070 - Win 10/11</t>
  </si>
  <si>
    <t>HP Pro Book 430 G3, 13.3", i5 Gen 6, 8GB, 240GB SSD, Win 10 Pro, 1 Year Warranty</t>
  </si>
  <si>
    <t>Acer TravelMate P449-G3-M-50F3 Laptop 14" FHD i5-8250U 8GB 256GB NX.VH0EK.001 #A</t>
  </si>
  <si>
    <t>DynaBook</t>
  </si>
  <si>
    <t>Dynabook Satellite Pro C50-G-108 Intel Core i3 10110u 8GB 256GB Windows 10 Pro</t>
  </si>
  <si>
    <t>HP Notebook EliteBook Folio 1040 G3 lte i5-Gen6 512GB 8GB Full HD Win 10 Pro</t>
  </si>
  <si>
    <t xml:space="preserve">HP ProBook 430 G4 Laptop, 13.2" Intel Core i5, 8GB RAM, 256GB SSD, Windows 10 </t>
  </si>
  <si>
    <t>HP Elite X2 1012 G2 Tablet und Notebook 2 in 1 Touch refurbished B Ware</t>
  </si>
  <si>
    <t>HP Elitebook 2570P</t>
  </si>
  <si>
    <t>Pc Computer Notebook ricondizionato 14" Lenovo T440S core i5 8gb ram 256gb ssd</t>
  </si>
  <si>
    <t>Dell Refurbished Laptop Latitude 13 5310 13" Intel i3 4GB 128GB SSD 1Y-WTY</t>
  </si>
  <si>
    <t>Smartbook A-8375M AMD Athlon 2000+ 1,60GHz 256MB RAM Notebook 15 Zoll</t>
  </si>
  <si>
    <t>Dell Latitude 5590 Notebook 15,6" FHD IPS i5-8350U (4x1,7GHz) 8GB DDR4 256GB M.2</t>
  </si>
  <si>
    <t>Lenovo T470S WWAN - i5-7300/ 16 GB/ 512 GB SSD/ 14" FHD/ Win10-11 PRO</t>
  </si>
  <si>
    <t>Dell Latitude 5490 14" (256GB SSD, Intel Core i5-8350U, 1.70GHz, 8GB) Laptop...</t>
  </si>
  <si>
    <t>Getac S410 G1 Rugged Laptop 13,3" FullHD i5-6300U 8GB RAM 500GB SSD</t>
  </si>
  <si>
    <t>HP EliteBook 830 G7 13 FHD LCD Intel i7-10610U 8GB 512GB WIFI/BT W10P</t>
  </si>
  <si>
    <t>HP Elitebook 840 G5 Notebook i5-8350U 16GB, 1TB NVMe M.2 SSD  win 10 pro full hd</t>
  </si>
  <si>
    <t>HP EliteBook x360 1030 G3 Convertible 13,3" IPS FHD-Touch i5-8350U 16GB 512GB</t>
  </si>
  <si>
    <t>Dell Latitude 5470 14-Inch (Intel 6th Gen i5-6300U, 8GB DDR4, 256GB SSD, Webcam</t>
  </si>
  <si>
    <t>HP Elitebook 840 G5 Notebook i5-8350U 256gb full hd windows 10 pro refurbished</t>
  </si>
  <si>
    <t>PC Laptop Dell Latitude 7280 SSD 256GB 8 GB Intel Intel i7-6600U Win10 PORTATILE</t>
  </si>
  <si>
    <t>Dell Latitude 15.6"  5530, Intel 12th Gen i5, 256GB NVMe, 16GB DDR4, Win 11 Pro</t>
  </si>
  <si>
    <t>FAST CHEAP DELL/HP/LENOVO CORE i3/i5 LAPTOP 8GB RAM 500GB HDD Wi-Fi WINDOWS 10</t>
  </si>
  <si>
    <t>Dell Latitude 7480 14" AG Intel Core i7 6600, Customize and Save on Bundle Offer</t>
  </si>
  <si>
    <t>Pc Computer Portatile Notebook 13" Dell 3380 core i3 4gb ram 256gb ssd</t>
  </si>
  <si>
    <t>Dell Pc Notebook , Display 14", Intel i5,Ram 8Gb, SSD 256Gb - Ricondizionato</t>
  </si>
  <si>
    <t>Lenovo ThinkPad T460s, 14" (Intel i7 6600U, 256GB SSD, 12GB DDR4, BT, HDMI, MDP)</t>
  </si>
  <si>
    <t>Dell Latitude 7290 12.5" AG Display (Intel Core i5 8350U, 256GB SSD, 16GB PC4)</t>
  </si>
  <si>
    <t>HP PROBOOK X360 440 G1 14" TOUCH FULL HD I3-8130U 8GB 250GB SSD WIN 11</t>
  </si>
  <si>
    <t>PC RICONDIZIONATO USATO NOTEBOOK PORTATILE ECONOMICO OTTIMO WINDOWS 10</t>
  </si>
  <si>
    <t>Dell Latitude 14 RUGGED 5430 i7-1185G7 512GB 16GB TOUCH CMRA W11P BT 3YR WTY</t>
  </si>
  <si>
    <t>Computer Portatile Usato Notebook Rigenerato Ricondizionato GENERICO 320GB 4GB</t>
  </si>
  <si>
    <t>NOTEBOOK PC PORTATILE HP 830 G5 I5 8350U 1.70GHZ RAM 8GB SSD 256GB WIN 10 PROF</t>
  </si>
  <si>
    <t>Dell Latitude E5470 i7 2.70GHz 16GB 512GB SSD 10P - Excellent</t>
  </si>
  <si>
    <t>Pc Computer portatile Notebook 14" Lenovo T440S core i5 8gb ram 256gb ssd</t>
  </si>
  <si>
    <t>HP Elitebook 840 G5 Notebook i5-8350U 16GB 512gb full hd win 10 pro refurbished</t>
  </si>
  <si>
    <t>Dell Vostro 5320 // 13,3", 12th Gen Intel Core i7-1260P, 16 GB RAM, 512 GB SSD</t>
  </si>
  <si>
    <t>HP Elitebook 850 G5 Notebook i5-8350U 16GB 256gb full hd win 10 pro B Ware</t>
  </si>
  <si>
    <t>Dell Latitude 5290 Schwarz Laptop Windows 10 Professional Notebook 12.5 Zoll ...</t>
  </si>
  <si>
    <t>Dell Latitude 7270 UltraBook 12.5" (Intel i7 6600U, 256GB SSD, 16GB DDR4, Win11P</t>
  </si>
  <si>
    <t>Pc Portatile Notebook 13" Ricondizionato Dell 3340 core i5 8gb ram 500gb HDD</t>
  </si>
  <si>
    <t>PC NOTEBOOK RICONDIZIONATO DELL Latitude E7270 12'': I5-6300U RAM8GB SSD256GB</t>
  </si>
  <si>
    <t>Dell 11" Touch Latitude Edu, 256GB SSD, 8GB DDR4, Intel Quad Core N6000, Win11Pr</t>
  </si>
  <si>
    <t xml:space="preserve">PORTATIL ACER EX2540-56BF INTEL CORE I5 7 GENERACIÓN/ 16 GB / 256 SSD </t>
  </si>
  <si>
    <t>HP EliteBook 840 G4 14-inch AG LED  (Intel Core i5-7300U, 256 SSD, 16GB, Webcam)</t>
  </si>
  <si>
    <t>Pc Portatile Notebook Ricondizionato 14" Lenovo T480 Core i5 8gb ram 256gb SSD</t>
  </si>
  <si>
    <t>Pc Computer Portatile Notebook 15" Hp 850 g4 core i5 8gb Ram 256gb Ssd +500hdd</t>
  </si>
  <si>
    <t>Dell Latitude 7490 (14" AG, Intel i7 8650u, 512GB SSD, 16GB PC4, Windows 11 Pro)</t>
  </si>
  <si>
    <t>LENOVO IdeaPad Flex 5i 13.3" 2 in 1 Chromebook - Intel® Core™ i5, 256 GB SSD.</t>
  </si>
  <si>
    <t>RUGGED PANASONIC CF-53 TOUGHBOOK Intel Core i5 / 16GB / 1TB HDD NON-TOUCH - GOOD</t>
  </si>
  <si>
    <t>Pc Portatile Ricondizionato 14" Lenovo ThinkPad L430 Core i3 Ram 8GB SSD 256GB</t>
  </si>
  <si>
    <t>Dell Latitude 14 Rugged (5404) i5-4310U 16GB RAM 1TB SSD Windows 10 Pro - Good</t>
  </si>
  <si>
    <t>Dell XPS 15-9570 Notebook 15,6" FHD i7-8750H 6x 2,2GHz 16GB 512GB SSD WEBCAM</t>
  </si>
  <si>
    <t>Samsung Galaxy A5 2017 (SM-A520F), schwarz, 32GB</t>
  </si>
  <si>
    <t>HP Elite X2 1012 Intel Core i5-7300U 2.6 Ghz 8 Gb 512 Gb SSD</t>
  </si>
  <si>
    <t>Lenovo ThinkPad X1 Nano Gen 2 i7-1270P✓32GB RAM✓512GB SSD✓2K✓5G WWAN✓WARNTY✓RE&lt;wbr/&gt;AD</t>
  </si>
  <si>
    <t>Dell Latitude 5580 Schwarz Laptop Windows 10 Professional Notebook 15.6 Zoll ...</t>
  </si>
  <si>
    <t>Dell Latitude 14 RUGGED 5420 i5-8350U 256GB PCIe 16GB FHD ODV CMRA W10P BKLT WTY</t>
  </si>
  <si>
    <t>POSTAZIONE PC COMPLETA WIFI RICONDIZIONATO USATO ECONOMICO WIN 10</t>
  </si>
  <si>
    <t xml:space="preserve">12" DELL ULTRABOOK, INTEL I5, 16GB RAM w 256GB SSD. WIN 11. 2 YEAR WARRANTY!  </t>
  </si>
  <si>
    <t>HP EliteBook 840 G8 14" Laptop: 11th Gen i7, Xe Graphics 16GB RAM 256GB Warranty</t>
  </si>
  <si>
    <t>ASUS Zephyrus S 15.6" 240Hz Gaming Laptop i7 16GB 1TB RTX 2080 GX531GXR-AZ044&lt;wbr/&gt;T</t>
  </si>
  <si>
    <t>Acer Swift SF313-53 13.5" QHD Intel i5-1135G7 8GB RAM 512GB SSD Laptop - Win 11</t>
  </si>
  <si>
    <t>Dell Latitude E7240 12.5" Core i5 8GB 256GB SSD HDMI WiFi CAM W10 Laptop</t>
  </si>
  <si>
    <t>Lenovo Laptop Yoga S740-14IIL 14" FHD Intel Core i7-1065G7 8GB RAM 512GB SSD #B</t>
  </si>
  <si>
    <t>Dell G15 15.6" Gaming Laptop Core i7-10870H 16GB RAM 512GB SSD RTX 3060 39K0X #B</t>
  </si>
  <si>
    <t>Lenovo ThinkPad X240 Cheap Core i5 4th Gen 8GB Ram 480GB SSD Laptop Win 11 Pro</t>
  </si>
  <si>
    <t>HP EliteBook 840 G2 i5 (2.3GHz) 8GB RAM 128GB SSD Windows 10 Pro 14" Laptop</t>
  </si>
  <si>
    <t>HP EliteBook 840 G2 i5 (2.3GHz) 8GB RAM 240GB SSD Windows 10 Pro 14" Laptop</t>
  </si>
  <si>
    <t>Samsung Galaxy Book Pro 15.6" AMOLED Laptop Intel Core i5 1135G7 8GB 512GB SSD</t>
  </si>
  <si>
    <t>Asus X415EA-EB741TS 14" Full HD Laptop Pentium Gold 4GB RAM 128GB SSD Silver</t>
  </si>
  <si>
    <t>Asus ROG Strix G512LW-HN037T 15.6" Gaming Laptop i7-10750H 16GB 512GB RTX 2070</t>
  </si>
  <si>
    <t>Lenovo Yoga S940-14IWL 14" UHD Laptop i7-8565U 16GB 1TB SSD Grey 81Q7001CUK #A</t>
  </si>
  <si>
    <t>ASUS VivoBook 15 Laptop 15.6" Full HD i5-1135G7 8GB 256GB A513EA-BQ1358T #A</t>
  </si>
  <si>
    <t>Lenovo IdeaPad 3i Laptop Pentium Gold 6405U 4GB RAM 128GB SSD 14" FHD Win 10 S</t>
  </si>
  <si>
    <t>Dell Latitude 14 7420 i5-1145G7 QUAD core 8Gb 512Gb SSD Win 10 Pro</t>
  </si>
  <si>
    <t>HP Chromebook 14b-na005na 14" Laptop AMD 4GB RAM 64GB eMMC C Grade</t>
  </si>
  <si>
    <t>AORUS</t>
  </si>
  <si>
    <t>15.6" AORUS 15G-YC, FHD, 240Hz, IPS-Level, i7 10870H, 32GB DDR4, 1TB SSD, 3080</t>
  </si>
  <si>
    <t xml:space="preserve">HP EliteBook x360 1030 G2 Core i5-7300U 16GB DDR4 512GB Windows 10 Touch Screen </t>
  </si>
  <si>
    <t>HP ZBook 15u G2 Intel Core i5 - 5200U 2.20Ghz 16GB Ram 240GB SSD Radeon R7 CL47</t>
  </si>
  <si>
    <t>Dell G5-5500 Gaming Laptop i7-10750H,16GB&lt;wbr/&gt;,512GB SSD, RTX 2070,15.6" FHD 300Hz*B*</t>
  </si>
  <si>
    <t>Lenovo Thinkpad X250 12.5" i7 8GB RAM 256GB SSD Laptop Office 12M Warranty</t>
  </si>
  <si>
    <t>Asus E410 14" Laptop Intel Celeron 4GB RAM 64GB eMMC Full HD Blue C Grade</t>
  </si>
  <si>
    <t>HP ChromeBook x360, Pentium Silver N5000, 4GB, 64GB eMMC, 14" Touchscreen Laptop</t>
  </si>
  <si>
    <t>ASUS TUF F15 FX506HM-HN014T Gaming Laptop 15" FHD i7-11800H 16GB 1TB RTX 3060 A</t>
  </si>
  <si>
    <t>Fujitsu LifeBook S752 Windows 10 14" Laptop Intel i5 3210M 2.6GHz 6GB 500GB HDD</t>
  </si>
  <si>
    <t>DELL Inspiron 13 7391 Core i7-10510U 8GB RAM 512GB SSD 13.3" 2 in 1 Laptop</t>
  </si>
  <si>
    <t>GEO Book 3 INTEL Celeron® N4000 4GB RAM 64GB eMMC 13.3" FHD Laptop -(Excellent)</t>
  </si>
  <si>
    <t>HP Laptop 15-dw Intel Quad Core i3-1125G4 8GB RAM 1TB HDD 15.6" HD Windows 11</t>
  </si>
  <si>
    <t>HP 15s-eq Laptop AMD RYZEN 7 8GB RAM 512GB SSD 15.6" FHD Fingerprint Win 10/11</t>
  </si>
  <si>
    <t>Microsoft Surface Go 12.5" Laptop Core i5 1035G1 10th Gen 8GB RAM 128GB SSD</t>
  </si>
  <si>
    <t>Acer Aspire 5 A51556G 15" FHD Laptop i5-1135G7 8GB 512GB MX450 NX.AT1EK.002 | #A</t>
  </si>
  <si>
    <t>Lenovo ThinkPad 13 Core i5-7300U 8GB 128GB SSD 13.3" Windows 10 Laptop</t>
  </si>
  <si>
    <t>Dell Latitude 7280 12.5" Full HD i5-7300U 8GB 256GB SSD HDMI WiFi Cam</t>
  </si>
  <si>
    <t>ASUS ROG Convertible Laptop Ryzen 9 5980HS 32GB 1TB SSD 13.4" Touch GTX 1650 4GB</t>
  </si>
  <si>
    <t>Dell Alienware m15 R6 15.6" Gaming Laptop i7-11800H 16GB 512GB RTX 3060 2XN2P</t>
  </si>
  <si>
    <t>ASUS VivoBook 15 M513 15.6" Laptop AMD Ryzen 7 8GB RAM 512GB SSD</t>
  </si>
  <si>
    <t>HP Pavilion 14-ce1513sa Core i3-8145U 8GB RAM 256GB SSD 14" Laptop</t>
  </si>
  <si>
    <t>Dell Inspiron 13-7306 2-in-1 i5-1135G7,8GB,&lt;wbr/&gt;512GB SSD,13" FHD Touch SILVER *US*</t>
  </si>
  <si>
    <t>Acer Laptop Aspire 5 14" IPS Full HD Intel Quad Core i5-10210U 8GB RAM 256GB SSD</t>
  </si>
  <si>
    <t>Dell Inspiron 14 5480 14" Full HD Laptop Core i5 8GB RAM 256GB SSD Win10 Silver</t>
  </si>
  <si>
    <t>HP Laptop 15-dw i7-1165G7 4.7GHz 15.6" FULL HD 12GB RAM 512GB SSD WINDOWS 11</t>
  </si>
  <si>
    <t>Dynabook Tecra A50-J-11X 15.6" Laptop i5 8GB 256GB SSD Windows 10 Pro 7687713</t>
  </si>
  <si>
    <t>Dell Precision 15 5550 i9-10885H 8 Core 32Gb 1Tb SSD FHD+ T2000 Max-Q 4Gb</t>
  </si>
  <si>
    <t>HP ProBook 430 G4 - 13.3" - Core i5 7200U - Windows 11 Pro 250GB SSD 8GB Memory</t>
  </si>
  <si>
    <t>Dell Inspiron 7306 2-in-1  i7-1165G7,16GB&lt;wbr/&gt;,1TB NVMe,13.3" 4K/UHD Touch BLACK *B*</t>
  </si>
  <si>
    <t>Dynabook Portégé X40-J-119 14" Laptop Core i5-1135G7 8GB RAM 256GB SSD 7626679</t>
  </si>
  <si>
    <t>Dell Alienware M15 R7 Ryzen 4.7ghz, 64GB Ram, 1TB SSD, 6GB nVidia RTX 3060</t>
  </si>
  <si>
    <t xml:space="preserve">HP 22-c1006na AMD Ryzen 3 3200U 4GB RAM 1TB HDD &amp; 256 GB SSD 21.5'' AIO PC </t>
  </si>
  <si>
    <t>Asus X415JA-EK056T 14" Full HD Laptop Intel Core i3 4GB RAM 128GB SSD C Grade</t>
  </si>
  <si>
    <t>Acer Aspire 5 A514-54 Laptop 14 FHD Intel i5-1135G7 8GB 512GB SSD NX.A4YEK.002 A</t>
  </si>
  <si>
    <t>HP Elite X2 1012 G1 Intel M5-6Y57 8GB RAM 256GB SSD Win 10 12" Touch Win 10</t>
  </si>
  <si>
    <t>ASUS Zenbook 13" Laptop FHD i5-1135G7 8GB 512GB+32GB Intel Octane UX325EA-EG062T</t>
  </si>
  <si>
    <t>HP EliteBook 1040 G3 i5 with a FREE HP docking station</t>
  </si>
  <si>
    <t>‎Acer Aspire 5 A515-56 Laptop 15.6" FHD Intel Core i5-1135G7 8GB RAM 1TB SSD</t>
  </si>
  <si>
    <t>ASUS E203MA  Intel Celeron N4000 4GB RAM 64GB eMMC 11.6'' Laptop (damaged bezel)</t>
  </si>
  <si>
    <t>Dell Latitude 5290 Intel i5 8250u 1.60Ghz 8GB RAM 128GB SSD 12.3" Win 11</t>
  </si>
  <si>
    <t>Dell XPS 13 Plus 9320 13.4" Laptop Core i7 16GB RAM 512GB SSD OLED Touchscreen</t>
  </si>
  <si>
    <t>Lenovo IdeaPad 1-11ADA05 11.6" Windows Laptop AMD 3020e 4GB RAM 64GB eMMC Blue</t>
  </si>
  <si>
    <t>Dell G3-3500 Laptop i5-10300H,8GB RAM,512GB SSD,GTX 1650Ti,15.6" FHD 120Hz *B*</t>
  </si>
  <si>
    <t>HP Elite Book 1040 G4, 14", i5 Gen 7, 8GB, 256GB SSD, Win 10 Pro - Grade A</t>
  </si>
  <si>
    <t>ASUS ROG Strix G15 15.6" Laptop Ryzen 7 6800H 16GB 1TB RTX 3060 G513RM-HQ071W A</t>
  </si>
  <si>
    <t>HP Envy x360 13-ay0008na 13.3" Convertible Laptop Ryzen 5 8GB RAM 256GB</t>
  </si>
  <si>
    <t>DELL Inspiron 14 5400 2-in-1 i5-1035G1 QUAD Core 8Gb 256Gb SSD FHD Finger Print</t>
  </si>
  <si>
    <t>Dell Latitude 5410 laptop 14" Full HD Screen, i5-10310U, 256GB SSD, 16GB RAM</t>
  </si>
  <si>
    <t>Dell G5 Gaming 5500 i7-10750H 6 Core 16Gb 1Tb SSD RTX 2070 Max-Q 8Gb 120Hz</t>
  </si>
  <si>
    <t xml:space="preserve">Acer Spin 3 SP313-51N 13.3" WQXGA Laptop Core i7 1165G7 11th Gen 8GB 512GB SSD </t>
  </si>
  <si>
    <t>Asus ROG Zephyrus M16 Gaming Laptop 16" i7-11800H 16G 1TB RTX3060 GU603HM-KR007T</t>
  </si>
  <si>
    <t>Dell Precision 7510 i7-6820HQ 4 core 16Gb 512Gb SSD Quadro M1000M 2Gb Win10 Pro</t>
  </si>
  <si>
    <t>HP Envy 13-BA0558NA 13.3" Intel i5-10210U 512GB SSD Optane 8GB RAM B&amp;O Win10/11</t>
  </si>
  <si>
    <t>Dell Inspiron 15 3501 15.6" Laptop Core i3 4GB RAM 128GB SSD Full HD Black</t>
  </si>
  <si>
    <t>HP Elite X2 1012 G2 Tablet, 12.3" Intel® Core i5, 8GB RAM, 256GB SSD,Windows 10</t>
  </si>
  <si>
    <t>HP ZBook 14u G5 14" Full HD, Intel i7-8550U, 16GB RAM, 500GB SSD, Radeon</t>
  </si>
  <si>
    <t>Lenovo Flex 3 Chromebook 11.6" Laptop Intel Celeron 4GB RAM 32GB eMMC Almond</t>
  </si>
  <si>
    <t>HP Elite X2 1012 G2 i5 7300u 2.6Ghz 8GB RAM 256GB SSD Win 11 12" Touch</t>
  </si>
  <si>
    <t>Dell XPS 13 Plus 9320 4.7 i7 1260P, 512GB,32GB ,13.4" FHD  PRO 11, 3YR WRNTY</t>
  </si>
  <si>
    <t>Dell Latitude E7240 Intel i5 4310u 2.0Ghz 8GB RAM 128GB SSD 12.5" USB 3.0 Win 10</t>
  </si>
  <si>
    <t>Toshiba Dynabook Tecra A40-E Core i7 10510u 8gb Mem 250gb SSD 14.2" FHD CIYL-720</t>
  </si>
  <si>
    <t>HP Pavilion x360 14" Convertible Laptop Core i5 8GB RAM 512GB SSD Silver</t>
  </si>
  <si>
    <t>Lenovo ThinkPad L14 Gen 3 Intel Core i7 1255U 12th Gen 16GB 512GB Windows 10 Pro</t>
  </si>
  <si>
    <t>Samsung Galaxy Book Go 14" Laptop 4GB RAM 128GB SSD 4G Cellular C Grade</t>
  </si>
  <si>
    <t>Avita Admiror 14 14" Laptop AMD Ryzen 7 8GB RAM 512GB SSD Brown</t>
  </si>
  <si>
    <t>HP Pavilion 15-eh0024na Laptop Ryzen7 PRO 4700U 15.6" FHD 8/512GB SSD Backlit</t>
  </si>
  <si>
    <t>Dell Latitude 7320 13.3" Laptop Core i7-1185G7 16GB RAM 512GB Win 10 Pro 1TCRK</t>
  </si>
  <si>
    <t>Dell Vostro 15 3510 15.6" Laptop i5 1135G7 11th Gen 8GB 256GB Windows 10 Pro</t>
  </si>
  <si>
    <t>Asus ZenBook Duo UX481FL-BM044T 14" Laptop Core i7 MX250 16GB RAM 512GB SSD Blue</t>
  </si>
  <si>
    <t>Dell OptiPlex 7490 All In One - Core i5 10505 3.2 GHz vPro - 16 GB 256 GB SSD -B</t>
  </si>
  <si>
    <t>Asus E210 11.6" Laptop Intel Celeron 4GB RAM 64GB eMMC Blue</t>
  </si>
  <si>
    <t>Lenovo IdeaPad Duet 3 Laptop Celeron N4020 4GB 64GB eMMC 14" FHD Touch Win10 Pro</t>
  </si>
  <si>
    <t>HP EliteBook x360 Core i5-7300U 16GB Ram 512GB  Windows 11 Touchscreen Laptop.</t>
  </si>
  <si>
    <t>ASUS VivoBook 15 M513IA-BQ549T Laptop 15" FHD Ryzen 7 4700U 8GB RAM 512GB SSD A</t>
  </si>
  <si>
    <t xml:space="preserve">HP 250 Business Laptop Core i5-1135G7 4.2GHz 8/256GB SSD 15.6" FHD LINUX Ubuntu </t>
  </si>
  <si>
    <t>Toshiba Dynabook Tecra A30 Core i7 10510u 8gb Mem 250gb SSD 13.3" FHD CIYL-717</t>
  </si>
  <si>
    <t>Acer Aspire 5 A515-56 Laptop 15" FHD i7-1165G7 8GB 512GB NX.A1FEK.008 | Grade A</t>
  </si>
  <si>
    <t>Fujitsu PINK Laptop i5 3.2GHz Windows11 15.6" Fast SSD Gaming WiFi 5Ghz DVD HDMI</t>
  </si>
  <si>
    <t>HP Elite Book 840 G5, i5 Gen 7, 14", 16GB Ram, 256GB SSD, Win 10 Pro</t>
  </si>
  <si>
    <t>Lenovo IdeaPad 1 Laptop 14' Intel Celeron N4020 4GB RAM 64GB eMMC Blue</t>
  </si>
  <si>
    <t>Toshiba Dynabook Tecra A30 Core i7 10510u 8gb Mem 250gb SSD 13.3" FHD CIYL-716</t>
  </si>
  <si>
    <t>Lenovo ThinkPad T14 Gen 2 Laptop i5-1135G7 8GB RAM 256GB SSD 14" FHD Win 10 Pro</t>
  </si>
  <si>
    <t>Lenovo ThinkPad X1 Nano i7-1160G7 13" WQHD 16Gb 512Gb SSD W11P 20UN00DXUK</t>
  </si>
  <si>
    <t>Lenovo ThinkPad T14 G3 Laptop Core i7-1255U 16GB RAM 5GB SSD 14" FHD IPS W10 Pro</t>
  </si>
  <si>
    <t>ASUS ROG Strix 15" Gaming Laptop i7-10870H 8GB 512GB RTX 2060 G512LV-HN230T | #A</t>
  </si>
  <si>
    <t>Asus ROG Zephyrus GA401QE-HZ055T 14" Gaming Laptop Ryzen 7 16GB 1TB GTX 3050 Ti</t>
  </si>
  <si>
    <t>HP EliteBook 820 G3 12.5" i5-6200U 8GB 256GB SSD WiFi Cam W10 Pro Laptop</t>
  </si>
  <si>
    <t>Apple Macbook Air 13" i5 5250u 1.60Ghz 4GB RAM 128GB SSD macOS Monterey</t>
  </si>
  <si>
    <t>Dell Vostro 3510 Intel Core i5-11th Gen, 8GB RAM, 256GB SSD, Win 11 Pro - Black</t>
  </si>
  <si>
    <t>HP 14S 14" Full HD Laptop AMD Ryzen 5 8GB RAM 256GB SSD Silver</t>
  </si>
  <si>
    <t>ACER Aspire 5 A514-54 -Core i5-1135G7, 8GB RAM 256GB SSD,14" Laptop Silver</t>
  </si>
  <si>
    <t>HP Spectre x360 Laptop Core i7-1165G7 16GB RAM 512GB SSD 13.3" FHD Touch Win 10</t>
  </si>
  <si>
    <t>Asus Chromebook Flip C434TA-AI0403 14" Laptop Core M3 8GB RAM 128GB eMMC C Grade</t>
  </si>
  <si>
    <t>Dell Latitude 9420 2-in-1 i7-1185G7 QUAD Core 16Gb 512Gb SSD QHD+ Windows 11 Pro</t>
  </si>
  <si>
    <t>Dell Latitude 5290 2-in-1 i5 8350u 1.70Ghz 8GB RAM 256GB SSD 12.3 FHD Win 11</t>
  </si>
  <si>
    <t>Aten</t>
  </si>
  <si>
    <t>Aten CL3800NW 18.5in Short Depth USB HDMI DVI VGA LCD Console</t>
  </si>
  <si>
    <t xml:space="preserve">HP ZBook Power G8 Workstation i7-11800H 16GB 512GB SSD 15.6" FHD IPS Win 11 Pro </t>
  </si>
  <si>
    <t>HP Pavilion x360 14-dy Convert Laptop i5-1155G7 8/512GB SSD 14" TOUCHSCREEN</t>
  </si>
  <si>
    <t>Lenovo Thinkpad X250 12.5"  i5 8GB RAM 256GB SSD Laptop Office 12M Warranty</t>
  </si>
  <si>
    <t>HP OMEN 15-en Gaming Laptop RYZEN 7 16GB RAM 1TB SSD 15.6" Quad HD GeForce 3070</t>
  </si>
  <si>
    <t>HP Chromebook x360 12b-ca0006na 2-in-1 LAPTOP 4/64GB 12" HD+ TOUCH WHITE</t>
  </si>
  <si>
    <t>Microsoft Surface Pro 6 i5-8350U 8GB Ram 256GB SSD Windows 10 Pro Tablet</t>
  </si>
  <si>
    <t>HP Pavilion x360 Conevertible 14-dw Laptop i5-1135G7 8/256GB SSD Touchscreen WIN</t>
  </si>
  <si>
    <t>Dell XPS 13-9310 Laptop 13" FHD+ Intel Core i7-1185G7 16GB RAM 512GB SSD 186M1 A</t>
  </si>
  <si>
    <t>Lenovo ThinkPad X280 Intel i5 8350u 1.70Ghz 8GB RAM 128GB SSD 12.5" HD Win 11</t>
  </si>
  <si>
    <t>Fujitsu Lifebook U727 Intel i5 6300u 2.40Ghz 8GB RAM 512GB SSD 12.5" Win 10</t>
  </si>
  <si>
    <t>Dell Latitude E5470 14" FHD i5 8GB RAM 256GB SSD Laptop Office 12M Warranty</t>
  </si>
  <si>
    <t xml:space="preserve">HP ENVY x360 13-bd0002ne Laptop i5-1135G7 512GB SSD 13.3" FHD TOUCHSCREEN </t>
  </si>
  <si>
    <t>Dell Latitude 15 3510 i5-10210U 8Gb 512Gb SSD HD Win10 Pro 64bit</t>
  </si>
  <si>
    <t>HP Elite Book 840 G5, i5 Gen 7, 14", 8GB Ram, 256GB SSD, Win 10 Pro</t>
  </si>
  <si>
    <t>Dell Latitude E7250 12.5" Core i5 8GB 128GB SSD Cam HDMI WiFi W10 Pro Laptop</t>
  </si>
  <si>
    <t>Dell Inspiron 14 5405 AMD Ryzen 7 4700U 8 Core 8Gb 512Gb SSD FHD FingerPrint</t>
  </si>
  <si>
    <t>Dell Inspirion 16 Pluis 7620 16" Laptop Core i7 16GB RAM 1TB SSD RTX 3060</t>
  </si>
  <si>
    <t>Dell Latitude 5480 Intel i5 6200u 2.30Ghz 4GB RAM 128GB SSD 14" HD Win 10</t>
  </si>
  <si>
    <t>Dell Inspiron 5406 2-in-1 Laptop i3-1115G4, 4GB, 256GB SSD, 14" FHD Touch US *B*</t>
  </si>
  <si>
    <t>Dell Latitude 5520 Business Laptop 15.6" Full HD, i5-1145G7, 16GB RAM, 512GB SSD</t>
  </si>
  <si>
    <t>HP ProBook 650 G1 Core i5-4310M 2.7GHz 8GB 256GB SSD 15.6" Windows 10 Laptop</t>
  </si>
  <si>
    <t>Dell XPS 13 9300 Laptop Core i7 1065G7 32gb Mem 500gb SSD 13.4" 4k Touch (1366)</t>
  </si>
  <si>
    <t>Dell Precision 15 3550 i7-10510U 4 Core 16Gb 512Gb SSD FHD Quadro P520 Win10 Pro</t>
  </si>
  <si>
    <t>Dell Latitude 5480 Intel i5 7300u 2.60Ghz 8GB RAM 256GB SSD 14" HD Win 11</t>
  </si>
  <si>
    <t>Dell Latitude E7270 12.5" Core i5 8GB 128GB SSD Cam HDMI WiFi W10 Pro Laptop</t>
  </si>
  <si>
    <t>Lenovo IdeaPad Flex 5 14ALC05 14" Laptop Ryzen 3 5300U 4GB 128GB Grey 82HU005UUK</t>
  </si>
  <si>
    <t>HP MT43 EliteBook Mobile Thin Client 14" FHD A8 8GB 128GB SSD Win10 - GRADE A</t>
  </si>
  <si>
    <t>Dell Latitude E7440 14" 8GB 256GB SSD HDMI WiFi Windows 10 Pro Laptop</t>
  </si>
  <si>
    <t>HP Spectre x360 13-AW2500NA Laptop 13.3" FHD Touch i7-1065G7 16GB 512GB 9MN93EA</t>
  </si>
  <si>
    <t>Lenovo ThinkPad E15 i5-1135G7 8Gb 256Gb SSD 15.6" FHD W10P 20TD0004UK</t>
  </si>
  <si>
    <t>Dell XPS 9315 13.4" Laptop Core i5 8GB RAM 256GB SSD Sky Blue</t>
  </si>
  <si>
    <t>HP EliteBook 820 G2 Intel i5 5300U 2.30GHz 4GB RAM 500GB HDD 12.5" Win 10</t>
  </si>
  <si>
    <t>Samsung Galaxy Book 15.6" Laptop 4G LTE Intel Core i5 1135G7 11th Gen 8GB 256GB</t>
  </si>
  <si>
    <t>Lenovo ThinkPad T440p 14" i5-4210M 8GB 256GB SSD WiFi WebCam Laptop PC</t>
  </si>
  <si>
    <t>Lenovo Thinkpad T460 14" i5 8GB RAM 256GB SSD Laptop Office 12M Warranty</t>
  </si>
  <si>
    <t>HP Pro Book 430 G3, 13.3", i5 Gen 6, 8GB, 480GB SSD, Win 10 Pro, 1 Year Warranty</t>
  </si>
  <si>
    <t>Dell Latitude E5250 i5 5300u 2.30Ghz 8GB RAM 128GB SSD 12.5" FullHD Touch Win 10</t>
  </si>
  <si>
    <t>HP Laptop 15-dw i5-1135G7 4.2GHz 15.6 HD 8GB RAM 512GB SSD Nvidia MX450 2GB</t>
  </si>
  <si>
    <t>HP Pavilion x360 14-dw0520sa i7-1065G7 16GB RAM 512GB SSD 14'' Laptop silver[</t>
  </si>
  <si>
    <t xml:space="preserve">HP Chromebook 14a-na0005na 14" Full HD 8/128GB SSD WhiteChrome OS Play Store </t>
  </si>
  <si>
    <t>Dell Inspiron 13 7306 13.3" Touch Intel i5-1135G7 512GB SSD 8GB RAM 2 in 1 Win10</t>
  </si>
  <si>
    <t>HP ZBook 14u G6 Laptop, 14" FullHD, Intel i7-8565U, 16GB RAM, 512GB SSD, Radeon</t>
  </si>
  <si>
    <t>Dell Inspiron 13-7391 2-in-1 i7-10510U,8GB,&lt;wbr/&gt;512GB SSD,13.3" FHD Touch BLACK *B*</t>
  </si>
  <si>
    <t>Lenovo IdeaPad 1 Pentium N5030 4Gb 128Gb SSD 14" Full HD W11</t>
  </si>
  <si>
    <t>Dell Alienware M15 R7 Ryzen 9, 64GB, 4TB,8GB nVidia RTX 3070 Ti ,1YR WRNTY</t>
  </si>
  <si>
    <t>ACER R13 CB5 MediaTek M8173C 64GB eMMC 13.3" Touchscreen Chromebook[]</t>
  </si>
  <si>
    <t>HP Spectre x360 14-EF0500SA 13.5" 3K OLED 12th Gen 10-Core i7 16GB RAM 1TB SSD</t>
  </si>
  <si>
    <t>Toshiba Satellite Pro L830-17T i3 8GB Ram 256GB SSD Win 10 Office</t>
  </si>
  <si>
    <t>Dell Alienware M15 R7 Ryzen 9, 16GB, 512GB ,8GB nVidia RTX 3070 Ti ,1YR WRNTY</t>
  </si>
  <si>
    <t>Dell Inspiron 12 3511 15.6" Laptop Core i5 8GB RAM 512GB SSD Silver</t>
  </si>
  <si>
    <t>ASUS ROG Strix G15 15.6" Gaming Laptop i7-10750H 16GB RAM 512GB SSD RTX 2060 A</t>
  </si>
  <si>
    <t>HP EliteBook 840 G6 Laptop i5-8265U 1.60GHz 14" HD 8GB RAM 256GB SSD Win10 A</t>
  </si>
  <si>
    <t xml:space="preserve">Lenovo ThinkPad X1 Carbon Gen 8 Laptop Core i5-10210U 16GB 512G SSD 14" FHD 4G </t>
  </si>
  <si>
    <t>Asus Vivobook F412D Ryzen 5 3500u 2.1Ghz Laptop 8gb Mem 500gb SSD 14.2"  (952)</t>
  </si>
  <si>
    <t xml:space="preserve">15.6" MSI Modern 15 A11ML-457UK, FHD, Intel Core i5-1135G7, 8GB DDR4, 512GB M.2 </t>
  </si>
  <si>
    <t>HP EliteBook Revolve 810 G3 Intel i5 G5 5300U 2.30GHz 4GB RAM 128GB SSD 11.6 Win</t>
  </si>
  <si>
    <t>APPLE MacBook Air Core i5 (2017) 8GB 128GB SSD 13.3" MacBook Silver (Excellent)</t>
  </si>
  <si>
    <t>Dell Alienware M15 R7 Ryzen 4.7ghz, 16GB, 1TB ,8GB nVidia RTX 3070 Ti ,1YR WRNTY</t>
  </si>
  <si>
    <t>Lenovo ThinkPad L13 13.3 AMD Ryzen 7 PRO 16 GB RAM 512 GB SSD</t>
  </si>
  <si>
    <t>Lenovo ThinkPad L470 Intel i5 6200u 2.30Ghz 8GB RAM 256GB SSD 14" Win 10</t>
  </si>
  <si>
    <t>HP Pavilion Laptop 15-eg0002nj i7-1165G7 15.6" 16/512GB SSD GeForce MX450 Win 10</t>
  </si>
  <si>
    <t>HP Stream 11-ak0506sa Celeron® N4020, Ram 2GB 32GB eMMC,11.6" White (Excellent )</t>
  </si>
  <si>
    <t>HP Probook 640 G2 14" FHD i5 8GB RAM 256GB SSD Laptop Office 12M Warranty</t>
  </si>
  <si>
    <t>HP Envy 13-ba1561sa 13.3" Laptop Intel Core i5 1135G7 8GB 512GB GeForce MX450</t>
  </si>
  <si>
    <t>HP EliteBook 840 G8 Laptop 14" FHD, i5-1135G7, 512GB SSD, 16GB RAM, Warranty,</t>
  </si>
  <si>
    <t>Dell Latitude 14 7420 Core i5-1145G7 8GB 256GB Full HD Win10 Pro 3 Year Warranty</t>
  </si>
  <si>
    <t>Dell Precision 15 3551 i7-10750H 6-Core 16Gb 512Gb SSD FHD Quadro P620 Win10 Pro</t>
  </si>
  <si>
    <t>HP 245 G8 AMD Ryzen 5 5500U 8Gb 512Gb SSD 14" FHD W10 4P3C4ES</t>
  </si>
  <si>
    <t>Lenovo ThinkPad T470 14" FHD i5-6300U 8GB 256GB SSD WiFi Webcam Windows 10 Pro</t>
  </si>
  <si>
    <t>LG gram 16" Laptop WQXGA Intel i5-1240P 8GB RAM 512GB SSD 16Z90Q-K.AR56A&lt;wbr/&gt;1 A</t>
  </si>
  <si>
    <t>Lenovo IdeaPad Slim 1 81VU0002UK 14" Laptop Intel Celeron 4GB 64GB eMMC C Grade</t>
  </si>
  <si>
    <t>HP Laptop 15-dw Core i3-1115G4 3.0GHz 4GB RAM 1TB HDD 15.6" FHD Webcam Win 11</t>
  </si>
  <si>
    <t>HP 250 G7 Laptop 15.6" Full HD AG Intel Core i3-1005G1 256GB SSD Ubuntu Dark Ash</t>
  </si>
  <si>
    <t>HP ZBook Firefly 14 G8 Business Laptop i7-1165G7 16GB 512GB SSD 14" TOUCHSCREEN</t>
  </si>
  <si>
    <t>Lenovo ThinkBook 15 Laptop Core i5-1035G1 8GB 256GB SSD 15.6" FHD IPS Win 10 HM</t>
  </si>
  <si>
    <t>HP Spectre x2 Pro 14" FHD 4GB RAM 256GB SSD Laptop Office 12M Warranty</t>
  </si>
  <si>
    <t>Lenovo ThinkPad T440 14" 8GB 256GB SSD WiFi Webcam Windows 10 Pro</t>
  </si>
  <si>
    <t>Dynabook Portégé X30L-J-13P 13.3" Laptop i7-1165G7 8GB RAM 256GB SSD 7687616</t>
  </si>
  <si>
    <t>HP Pavilion 14-dv0564sa Laptop i7-1165G7 16Gb 512Gb SSD 14" FHD touch W11</t>
  </si>
  <si>
    <t>Dell Inspirion 15 3525 15.6" Laptop AMD Ryzen 5 8GB RAM 256GB SSD Carbon Black</t>
  </si>
  <si>
    <t>Dell Precision 15 3551 i7-10750H 6-Core 32Gb 2Tb SSD FHD Quadro P620 TouchScreen</t>
  </si>
  <si>
    <t>Dell Latitude 14 7420 i7-1165G7 QUAD core 16Gb 1Tb SSD Win 10 Pro</t>
  </si>
  <si>
    <t>Aspire 3 A315-56 , Core™ i3-1005G1, 4GB 128GB SSD 15.6" Laptop Black-(Excelle&lt;wbr/&gt;nt)</t>
  </si>
  <si>
    <t>Dell Inspiron 7490 i7-1051U 512GB NVMe SSD HD 8Gb RAM 14.0" FHD FP WIFI W/PRO UK</t>
  </si>
  <si>
    <t>ASUS Expertbook P2451F I5-10210U 8GB Ram 256GB SSD 14 inch Laptop</t>
  </si>
  <si>
    <t>MSI Stealth GS75 Gaming Laptop i7-9750H 32GB 512GB SSD 17.3" FHD RTX 2070 Max Q</t>
  </si>
  <si>
    <t>LENOVO IdeaPad 3 14" Chromebook -MediaTekMT818&lt;wbr/&gt;3 - 64GB - REFURB-B</t>
  </si>
  <si>
    <t>Dell Latitude 5280 Intel i5 7300u 2.60Ghz 8GB RAM 128GB SSD 12.5" Win 11</t>
  </si>
  <si>
    <t>Acer Laptop Aspire 3 A315 AMD Ryzen 5 3500U 8GB RAM 512GB SSD 15.6" Windows 10</t>
  </si>
  <si>
    <t>Dell G5 Gaming 5500 i7-10750H 6 Core 16Gb 1Tb SSD RTX 2060 6Gb 300Hz Win 10 Pro</t>
  </si>
  <si>
    <t>DELL Latitude 7420 14" FHD Laptop i7-1185G7 16GB 512GB SSD Win 10Pro Black 341D1</t>
  </si>
  <si>
    <t>Dell Alienware X17 R1 i7-11800H 8 Core 16Gb 2Tb SSD RTX 3070 8Gb UHD 120Hz</t>
  </si>
  <si>
    <t>Lenovo ThinkPad L380 Yoga 13.3" Convertible Laptop Core i5-8250U, 8GB, 256GB SSD</t>
  </si>
  <si>
    <t>Lenovo Yoga 6 Laptop Ryzen 7 5700U 8Gb 512Gb SSD 13.3" FHD touch W10 82ND005GUK</t>
  </si>
  <si>
    <t>HP EliteBook X360 1040 G5 Intel Core i7 16GB 1TB SSD 14" Touchscreen Laptop</t>
  </si>
  <si>
    <t>Alienware m17 R3 Laptop i9-10980HK,32G&lt;wbr/&gt;B,2x1TB SSD,RTX 2080 Super,US,17.3" 4K/UHD</t>
  </si>
  <si>
    <t>HP Stream 11-ak0500 Celeron® N4000 2GB RAM 32GB eMMC 11.6" Laptop -(Excellent)</t>
  </si>
  <si>
    <t>GEO Book3X intel Pentium N4200 4GB RAM 64GB eMMC 13.3"Laptop (N key not working)</t>
  </si>
  <si>
    <t xml:space="preserve">Lenovo Slim 7i 13" Laptop Core i5 8GB RAM 256GB SSD QHD Moon White </t>
  </si>
  <si>
    <t>Dell XPS 13 Plus 9320 4.7 i7 1260P, 1TB, 16GB Ram, 13.4" 3.5K OLED TOUCH Win 11</t>
  </si>
  <si>
    <t>ACER Aspire 5 A514-52, Core™ i3-10110U, 4GB RAM, 256GB SSD 14" Laptop Silver</t>
  </si>
  <si>
    <t>ASUS ZenBook 3 Deluxe 14" Light Weight Laptop Core i5-8250U, 8GB RAM, 256GB SSD</t>
  </si>
  <si>
    <t>Microsoft Surface Pro X Tablet SQ1 Adreno685 8GB 256GB SSD 13" PixelSense 4G LTE</t>
  </si>
  <si>
    <t>Hp Envy X360 13-ay0504 13" Fhd Touch Ryzen 7 4700u 2.00Ghz 512gb 16GB Win11 (2)</t>
  </si>
  <si>
    <t>HP EliteBook 850 G5, Intel Core i5-Gen 8, 8GB Ram, 256GB SSD, 15.6”,  Win 10 Pro</t>
  </si>
  <si>
    <t xml:space="preserve">HP Chromebook 14s-fq0508na 14" Laptop Black AMD 3020e 4GB 64GB eMMC </t>
  </si>
  <si>
    <t>HP Pavilion G6-2399sa AMD A10-4600M 8GB 1TB HDD 15.6'' (small patches on screen)</t>
  </si>
  <si>
    <t>HP 15s-eq2504sa 15.6" Laptop AMD Ryzen 5 5500U 8GB RAM 256GB</t>
  </si>
  <si>
    <t>HP Elite C1030 Chromebook G1 i7-10610U 13.5" 16Gb 128Gb SSD Chrome 369Z5UC</t>
  </si>
  <si>
    <t>HP Probook 4530s 15.6" i3 8GB RAM 256GB SSD Office 12MWarranty Laptop</t>
  </si>
  <si>
    <t>HP EliteBook x360 Core i5-7300U 16GB, 512GB SSD Win 10 Pro Touchscreen Laptop</t>
  </si>
  <si>
    <t>Lenovo Thinkpad X270 12.5" FHD i5 8GB RAM 256GB SSD Laptop Office 12M Warranty</t>
  </si>
  <si>
    <t>MSI Modern 15 B12M-026UK 15.6" FHD Laptop Intel Core i7-1255U8GB RAM 512GB SSD</t>
  </si>
  <si>
    <t>Dynabook Satellite Pro L50-G-13F 15.6" Laptop i5 8GB 256GB Windows10 Pro 7687625</t>
  </si>
  <si>
    <t>Dell XPS 13 Plus 9320 4.7 i7 1260P, 2TB,16GB Ram,13.4" 3.5K OLED TOUCH 3YR WRNTY</t>
  </si>
  <si>
    <t>HP Laptop 15-dw Quad Core i5-1135G7 256GB SSD 15.6 Linux Ubuntu NVIDIA MX350 2GB</t>
  </si>
  <si>
    <t xml:space="preserve">HP Spectre x360 14-ea0009na Laptop i7-1165G7 16/512GB SSD WUXGA+ Touchscreen </t>
  </si>
  <si>
    <t>Dell Latitude 7390 Touchscreen Laptop 8th Gen i5 16 GB DDR4 256GB M.2 Windows 11</t>
  </si>
  <si>
    <t>HP Spectre x360 Core i7-1065G7 8GB 512GB SSD 13.3" Touchscreen (missing 7 key)</t>
  </si>
  <si>
    <t xml:space="preserve">GEO Book 4 AMD A9-9420 4GB RAM 64GB eMMC+128GB SSD 14.1" Laptop </t>
  </si>
  <si>
    <t>Dell Precision 5520 i7-6820HQ 4 core 16Gb 512Gb SSD UHD Touchscreen Win10 Pro</t>
  </si>
  <si>
    <t>HP 15s-eq1510sa 15.6" FHD Laptop AMD Ryzen 5 4500U 8GB 256GB Windows 10</t>
  </si>
  <si>
    <t>Dell Inspiron 7490 Laptop,i5-1021&lt;wbr/&gt;0U,8GB RAM,512GB SSD,NVIDIA MX250,14" FHD *B*</t>
  </si>
  <si>
    <t>HP Pavilion 14-DV0511SA 14" FHD Touchscreen Laptop Intel i3-1115G4 8Gb/256Gb SSD</t>
  </si>
  <si>
    <t>Dell Latitude 7280 Ultrabook i5 7200u 2.50Ghz 8GB RAM 256GB SSD Windows 11 12.5"</t>
  </si>
  <si>
    <t>Dell Latitude E7470 14" FHD i5 8GB RAM 256GB SSD Laptop Office 12M Warranty</t>
  </si>
  <si>
    <t>Dell Latitude E7240 Windows 10 12.5" Laptop Intel i7 4600U 2.1GHz 8GB 128GB SSD</t>
  </si>
  <si>
    <t>Dell Latitude E6530 15.6” Core i5 3320M 2.6GHz 8GB RAM 128GB SSD Win 10 Pro</t>
  </si>
  <si>
    <t>Dell Latitude 5480 14" Laptop, Intel Core i5, 8GB RAM, 256GB SSD, Black - Good</t>
  </si>
  <si>
    <t>HP 14S-DQ2021NA Laptop, Intel Core i5, 8GB RAM, 512GB SSD, 14", Natural Silver -</t>
  </si>
  <si>
    <t>Dell Latitude E7270 12.5" Core i7 6600U 2.6GHz 16GB RAM 256GB SSD Win 10 Pro</t>
  </si>
  <si>
    <t>LENOVO THINKPAD T400 WIN 11 PRO 8GB 480GB NOTEBOOK 14" TASTIERA ITA DVD-RW WiFi.</t>
  </si>
  <si>
    <t>Dell Latitude E5550 15.6" Core i7 5600U 2.60GHz 8GB RAM 256GB SSD Win 10 Pro</t>
  </si>
  <si>
    <t>NOTEBOOK DELL E5570 i5 15,6” FHD TOUCHSCREEN 8GB 240GB WIN11 4G PC PORTATILE-</t>
  </si>
  <si>
    <t>LENOVO X260 I3 12,5" WINDOWS 11 16 GB 480 GB SSD PC COMPUTER PORTATILE NOTEBOOK-</t>
  </si>
  <si>
    <t>NOTEBOOK HP 820 G1 i5 12” WIN 10 TASTIERA ITA PC COMPUTER PORTATILE AZIENDALE.</t>
  </si>
  <si>
    <t>COMPUTER PORTATILE NOTEBOOK GAMING CLEVO XMG 15,6" I7 8750H 64GB 2TB 1050 4GB-</t>
  </si>
  <si>
    <t>Lenovo ThinkPad T440s 14" Core i5 4200U 8GB RAM 256GB SSD Win 10 Pro</t>
  </si>
  <si>
    <t>Lenovo ThinkPad Twist S230u 12.5" Core i7 3537U 8GB RAM 256GB SSD Win 10 Pro</t>
  </si>
  <si>
    <t>HP PAVILION 16” CORE i5 GTX 1650Ti 4GB PC 8GB 240GB WIN 10 PRO GAMING NOTEBOOK-</t>
  </si>
  <si>
    <t>Lenovo ThinkPad T14 i7 10610U 1.8GHz 16GB 512GB SSD 14" FHD Lenovo Wty. to 04/24</t>
  </si>
  <si>
    <t>DELL RUGGED 7202 TABLET 4G 12” 8GB 2TB M.2 WINDOWS 11 TOUCH SCREEN NOTEBOOK HD-</t>
  </si>
  <si>
    <t>LENOVO X260 I3 12,5" WINDOWS 11 8 GB 240 GB SSD PC COMPUTER PORTATILE NOTEBOOK.</t>
  </si>
  <si>
    <t>HP Chromebook x360 Laptop i5-10210U 8GB RAM 128GB eMMC 14" FHD IPS Touchscreen</t>
  </si>
  <si>
    <t>Microsoft Surface Pro 5 Core i5 2.60GHz 8GB Ram 128GB SSD Windows 11 Tablet</t>
  </si>
  <si>
    <t>Microsoft Surface Pro 4 Tablet Core i5 2.4GHz 8GB RAM 256GB SSD UK Keyb - NO PEN</t>
  </si>
  <si>
    <t>Venturer RCA Challenger Tablet Pro 10.1" IPS HD 16Gb Android 10 WiFi BT Black</t>
  </si>
  <si>
    <t>Apple iPad Mini 1 and 2, iPad 2nd 3rd 4th Gen 16GB ,Wi-Fi, 4G COLOURS Very Good</t>
  </si>
  <si>
    <t>Huawei MediaPad M5 lite 8" Google Android 9.0 Tablet 4G LTE (Sim Free Unlocked)</t>
  </si>
  <si>
    <t>Apple iPad Air 2 16/32/64/128GB WiFi/4G 9.7" All Colours - GOOD CONDITION</t>
  </si>
  <si>
    <t>Apple iPad 6th gen 2018/2019 9.7" 32GB 128GB Wi-Fi or Wi-Fi + 4G GOOD USED</t>
  </si>
  <si>
    <t>Apple iPad 6th Generation (2018) 32GB 128GB WiFi / 4G EXCELLENT CONDITION A++</t>
  </si>
  <si>
    <t>Apple iPad Air 2 16/32/64/128GB&lt;wbr/&gt;, Wi-Fi or 4G, 9.7in, All Colours, GOOD USED</t>
  </si>
  <si>
    <t>Samsung Galaxy Tab S Tablet 16GB 10.5" Wi-Fi Dazzling White Grade A</t>
  </si>
  <si>
    <t>Apple iPad 6 Space Grey 32GB WiFi 9.7" 6th Generation 2018 Retina Warranty</t>
  </si>
  <si>
    <t>Apple iPad Air 2 16/32/64/128GB WiFi/4G 9.7" All Colours - EXCELLENT CONDITION</t>
  </si>
  <si>
    <t>SAMSUNG GALAXY TAB A8 10.5" TABLET 32GB UFS 3GB ANDROID GRAPHITE SM-X200NZAAEUA</t>
  </si>
  <si>
    <t>iPad Air 2nd Generation – Apple – 9.7" Display – Wifi – 2014 – 64GB - Space Grey</t>
  </si>
  <si>
    <t>Apple iPad Pro 9.7in (2016) 32/128/256GB WiFi/4G All Colours GOOD CONDITION</t>
  </si>
  <si>
    <t>Samsung Galaxy Tab S SM-T800 10.5 In Tablet WI-FI 16GB 3GB Ram Android - White</t>
  </si>
  <si>
    <t>Apple iPad Air 16/32/64/128GB WiFi/4G 9.7" Black/White - GOOD CONDITION</t>
  </si>
  <si>
    <t>Apple iPad mini 5 (2019) 7.9 Inch Wi-Fi 64GB IOS - Grey</t>
  </si>
  <si>
    <t>Apple iPad 6th Gen 32/128GB Wi-Fi/4G Unlocked All Colours Very Good Condition</t>
  </si>
  <si>
    <t>Apple iPad 4th Gen. 32GB, Wi-Fi (Unlocked), 9.7in - Black Excellent</t>
  </si>
  <si>
    <t>HUAWEI</t>
  </si>
  <si>
    <t>HUAWEI MatePad 10.4" Tablet, 64GB. WiFi, Midnight Grey, BAH3-W09</t>
  </si>
  <si>
    <t>Apple iPad 7th Gen (2019) 32GB 128GB WiFi/4G All Colours EXCELLENT CONDITION A++</t>
  </si>
  <si>
    <t>Samsung Galaxy Tab A Tablet, 9.7" 16GB, WiFi+Cellular, Vodafone, Black, SM-T555</t>
  </si>
  <si>
    <t>Apple iPad mini 4 Wi-Fi 7.9in 16GB/32GB/64GB&lt;wbr/&gt;/128GB IOS 15 (Latest) Fast Dispatch</t>
  </si>
  <si>
    <t>Acer Aspire Switch 10V SW5-014P 64GB 1.44GHz Quad-core WIN 10 Pro TABLET ONLY(B)</t>
  </si>
  <si>
    <t>HUAWEI JDNL01 MEDIA PAD T2 8in PRO 16GB WiFi + 4G TABLET (2017) WHITE🔥</t>
  </si>
  <si>
    <t>Apple iPad (9th Gen, 2021) 10.2" Tablet - 64GB, Wi-Fi - Silver - EXCELLENT</t>
  </si>
  <si>
    <t>Samsung Galaxy Tab 4 SM-T530 Tablet 10.1-Inch WIFI 16GB Android - Black</t>
  </si>
  <si>
    <t>Tablet Apple iPad 6th Gen 128GB Space Grey WiFi +4G Touch ID iPadOS Warranty, VG</t>
  </si>
  <si>
    <t>Apple iPad 5 2017 5th Gen 32/128GB WiFi/4G 9.7" All Colours EXCELLENT CONDITION</t>
  </si>
  <si>
    <t>Apple iPad 1st Gen 32GB Cellular Version Model A1219 Black MD293B Rare Very Good</t>
  </si>
  <si>
    <t>Apple iPad 4th Generation Black 16GB Wi-Fi Excellent Device Very Good Condition</t>
  </si>
  <si>
    <t>Samsung Galaxy Tab A (2016) SM-T580 10.1 Inch Wi-Fi 16GB Android Tablet - Grey</t>
  </si>
  <si>
    <t>Huawei MatePad T10 9.7" IPS LCD 2GB / 32GB Android WiFi Tablet Blue</t>
  </si>
  <si>
    <t>Samsung Galaxy Tab A (2019) SM-T290 32GB, Wi-Fi, 8in - Black VERY GOOD CONDITION</t>
  </si>
  <si>
    <t>Samsung Galaxy Tab Active SM-T365 Tablet 16GB WiFi+4G 8" Unlock Android  - Black</t>
  </si>
  <si>
    <t>Apple iPad Pro 10.5 (2017) Space Grey 64GB Space Grey WiFi Tablet iPadOS, G</t>
  </si>
  <si>
    <t>Samsung Galaxy Tab A 2016 Tablet, 10.1", 32GB, WiFi, Black, SM-T580</t>
  </si>
  <si>
    <t xml:space="preserve">Apple iPad Air 2nd Generation 16GB Wi-Fi  Various Colours Very Good Condition </t>
  </si>
  <si>
    <t>Apple iPad Mini 1st Gen 16GB / 32GB / 64GB Wi-Fi Black &amp; Silver PRISTINE</t>
  </si>
  <si>
    <t>HP ElitePad 1000 G2 Tablet Atom Z3795 4GB 64GB SSD Windows 10 Pro Grade B</t>
  </si>
  <si>
    <t>Samsung Galaxy Tab A SM-T295 (2019) Tablet 8" 2GB Ram 32GB Android - Black</t>
  </si>
  <si>
    <t>Apple iPad Air 1st Generation  32GB Wi-Fi Silver Grey - Excellent Condition</t>
  </si>
  <si>
    <t>Huawei MediaPad T3 8" HD Google Android 7.0 Tablet 4G LTE (Sim Free Unlocked)</t>
  </si>
  <si>
    <t>Microsoft Surface Pro 6 Core i7-8650U 8GB Ram 256GB SSD Windows 11 Pro Tablet</t>
  </si>
  <si>
    <t>Samsung Galaxy Tab S 10.5" inch Tablet Octa-Core 1.9GHz 3GB RAM 16GB Grade A</t>
  </si>
  <si>
    <t>Samsung Galaxy Tab A SM-T555 9.7" Wi-Fi+LTE 16GB 2GB Android Tablet- Black/White</t>
  </si>
  <si>
    <t>Apple iPad Pro 10.5" Space Grey 2nd Gen 256GB WiFi Cellular 4G Unlocked iPadOS</t>
  </si>
  <si>
    <t>Apple iPad Air 16/32/64/128GB WiFi/4G 9.7" Black/White - EXCELLENT CONDITION</t>
  </si>
  <si>
    <t>Apple iPad 5th Gen 32/128GB WiFi + 4G Unlocked 9.7" Very Good Condition</t>
  </si>
  <si>
    <t>Apple iPad Air 2 16/32/64/128GB&lt;wbr/&gt;, Wi-Fi or 4G, 9.7in, All Colours, Excellent</t>
  </si>
  <si>
    <t>Apple iPad mini 5th Gen Retina 64GB Wi-Fi+4G 7.9" S.Grey A Grade Latest iOS 16</t>
  </si>
  <si>
    <t>Apple iPad Mini 4 16GB 32GB 64GB 128GB Space Grey Gold Silver WiFi Very Good</t>
  </si>
  <si>
    <t>Apple iPad 6th Gen (2018) - 32GB/128GB, Wi-Fi, 9.7in - Silver/Grey/Go&lt;wbr/&gt;ld</t>
  </si>
  <si>
    <t>Apple iPad 5th Generation 32/128GB, Wi-Fi, 9.7in, ALL COLOURS GOOD USED</t>
  </si>
  <si>
    <t>Lenovo Tab P10 Tablet, 10.1" 32GB, WiFi, Black, TB-X705F</t>
  </si>
  <si>
    <t>Samsung Galaxy Tab S 10.5" inch Tablet Octa-Core 3GB RAM 16GB Grey Grade A</t>
  </si>
  <si>
    <t xml:space="preserve">HP Steam 7 32GB 7.0 Black Tablet - Good Used </t>
  </si>
  <si>
    <t>Apple iPad Air 1st Gen. 16GB, Wi-Fi + 4G - Space Grey (Very Good Condition)</t>
  </si>
  <si>
    <t>iPad 7th Generation – Apple – 10.2" Display – Wifi – 2019 - 32GB - Space Grey</t>
  </si>
  <si>
    <t>Apple iPad Mini 2 16/32/64/128GB WiFi/4G 7.9in Black/White - GOOD CONDITION</t>
  </si>
  <si>
    <t xml:space="preserve">Apple iPad Air 1st Generation 16GB 32GB Wi-Fi Silver Grey Excellent Condition </t>
  </si>
  <si>
    <t>Apple iPad Pro 10.5 (2017) Space Grey 64GB Space Grey WiFi/4G iPadOS Excellent</t>
  </si>
  <si>
    <t>Microsoft Surface Pro 3 - Core i5 128GB SSD 4GB RAM Wi-Fi 12" - Silver - Good</t>
  </si>
  <si>
    <t>Apple iPad 4th Gen – Apple – 9.7" Display – WIFI – 2012– 64GB - Space Grey</t>
  </si>
  <si>
    <t xml:space="preserve">Apple iPad Pro 32/128/256GB, Wi-Fi or 4G - 9.7in-VARIOUS COLOURS, </t>
  </si>
  <si>
    <t>SEALED Apple iPad 5th Gen. 32GB, 128GB WiFi or Cellular 2017</t>
  </si>
  <si>
    <t>Apple iPad Mini 4 16GB 32GB 64GB 128GB Space Grey Gold Silver WiFi Excellent</t>
  </si>
  <si>
    <t>Microsoft Surface Pro 4 Intel Core M3-6Y30 4GB RAM 128GB SSD</t>
  </si>
  <si>
    <t>Apple iPad Air 2, Wi-Fi /4G, Space Grey/Silver/Go&lt;wbr/&gt;ld, 9.7", 16/32/64/128gb</t>
  </si>
  <si>
    <t>iPad Air 2nd Generation – Apple – 9.7" Display – WIFI – 2014 – 64GB - Space Grey</t>
  </si>
  <si>
    <t>Apple iPad Air 4 (2020) - All Sizes &amp; Colours - Wi-Fi &amp; Cellular 5G - Excellent</t>
  </si>
  <si>
    <t>Samsung Galaxy Tab 2 7.0 8GB GT-P3100 Wi-Fi +3G- Grey - Very Good</t>
  </si>
  <si>
    <t>Microsoft Surface Pro 4 Tablet Intel Cr m3-6Y30 12.3" 4GB 128GB SSD W10P -Silver</t>
  </si>
  <si>
    <t>Huawei MediaPad M1 8.0 Mixed Colours Very Good Condition</t>
  </si>
  <si>
    <t>Apple iPad Pro 9.7 - Wi-Fi/Wi-Fi + 4G - 32GB/128GB/256&lt;wbr/&gt;GB - Grey/Gold/Silv&lt;wbr/&gt;er</t>
  </si>
  <si>
    <t>Apple iPad Air 3rd Generation 10.2 64GB/256GB Grey/Silver/Ro&lt;wbr/&gt;se Gold A Grade</t>
  </si>
  <si>
    <t>Apple iPad 6th Gen 32GB WiFi ONLY Retina Display 9.7" Grey A Grade Apple Box</t>
  </si>
  <si>
    <t>Samsung Galaxy Tab A (2016) 32GB 10.1 Inch Tablet Black - Wi-Fi and 4G Available</t>
  </si>
  <si>
    <t>Samsung Galaxy Tab S4 SM-T830 Tablet 10.5" WiFi 4GB Ram 64GB 13MP Android -Black</t>
  </si>
  <si>
    <t>Apple iPad Pro 2nd Gen - 12.9 inch - All Colours, 4G  - Grade C - (STD)</t>
  </si>
  <si>
    <t>Samsung Galaxy Tab A 9.7, SM-T550, 16GB, Smoky Titanium - Excellent</t>
  </si>
  <si>
    <t>Samsung Galaxy Tab A 7-Inch 8GB Android, 2xCamera ,SM-T280 / SM-T285 - Black</t>
  </si>
  <si>
    <t>Lenovo Tab M7 Mixed Colours Good Condition</t>
  </si>
  <si>
    <t>Black</t>
  </si>
  <si>
    <t>Apple iPad 2 (2011) - Black - 16GB- WiFi (Unlocked) Mobile Tablet iOS 9</t>
  </si>
  <si>
    <t xml:space="preserve">Apple iPad Air 1st Generation 16GB 32GB 64GB Wi-Fi  Very Good Condition </t>
  </si>
  <si>
    <t>Samsung Galaxy Tab A SM-T585 10.1" WI-FI+4G (Unlock) 32GB Android Tablet - Black</t>
  </si>
  <si>
    <t>Apple iPad 10th Gen 10.9" 2022 - 64GB Wi-Fi &amp; Cellular 5G - Unlocked - Blue</t>
  </si>
  <si>
    <t>HP ElitePad 1000 G2 Atom Z3795 4G SIM SLOT 4GB 64GB SSD Windows 10 Pro (Grade A)</t>
  </si>
  <si>
    <t xml:space="preserve">Samsung GalaxyNote SM-P600 10.1" WiFI 16GB 3GB Android Black Tablet with Stylus </t>
  </si>
  <si>
    <t>NEW SEALED Apple iPad 6th Gen (2018) 32GB 128GB WiFi/4G 9.7" All Colours Boxed</t>
  </si>
  <si>
    <t>iPad 5th Generation – Apple – 9.7" Display – Wifi – 2017 - 32GB - Space Grey</t>
  </si>
  <si>
    <t>Apple iPad Mini 2 - All Colours - WiFi + 4G - Grade A -(STD)</t>
  </si>
  <si>
    <t>NEW SEALED Apple iPad 7th Gen (2019) 32GB 128GB WiFi/4G 10.2" All Colours Boxed</t>
  </si>
  <si>
    <t>Apple iPad 6th gen 2018/2019 9.7" 32GB 128GB Wi-Fi or Wi-Fi + 4G EXCELLENT</t>
  </si>
  <si>
    <t>Apple iPad Mini 1st Gen, 16GB, Wi-Fi - 7.9" Screen, Very Good, Silver</t>
  </si>
  <si>
    <t>Samsung Galaxy TAB S (2014) SM-T807T 10.1 in 16GB Wi-Fi (BRONZE) TABLET (A+)🔥</t>
  </si>
  <si>
    <t>Samsung Galaxy Tab A 8" (2019) Tablet - 32GB, WiFi - Black</t>
  </si>
  <si>
    <t>Acer Aspire Switch 10V 64GB + Tecknet Keyboard + Universal Stylus BUNDLE (A)🔥</t>
  </si>
  <si>
    <t>Apple iPad Air 1 128GB,32GB,64G&lt;wbr/&gt;B,16GB Unlocked,WiFi Gray,Silver-Go&lt;wbr/&gt;od</t>
  </si>
  <si>
    <t>Samsung Galaxy Tab S6 SM-T860 128GB, Wi-Fi, 10.5in - Mountain Grey EXC</t>
  </si>
  <si>
    <t>Microsoft Surface Pro 8 13" Tablet Core i5 8GB RAM 128GB SSD Platinum C Grade</t>
  </si>
  <si>
    <t>Samsung Galaxy TAB E SM-T560 9.6  WI-FI 8GB 1.5GB MB Android Tablet - White</t>
  </si>
  <si>
    <t>Samsung Galaxy Tab 2 7.0 (2012) Mixed Colours Good Condition</t>
  </si>
  <si>
    <t>Samsung Galaxy Tab S2 SM-T813 (2015) 32GB WIFI 9.7 - VERY GOOD CONDITION</t>
  </si>
  <si>
    <t>Apple iPad Mini 2nd Generation 16GB 32GB 64GB WIFI + 4G - Grade A Condition</t>
  </si>
  <si>
    <t>blackview</t>
  </si>
  <si>
    <t>Blackview Tab 9 10.1" 2 in1 Laptop Android Tablet PC 4+64GB GPS 5G WiFi Dual SIM</t>
  </si>
  <si>
    <t>Apple iPad Pro 1st Gen 12.9 32GB 128GB 256GB WiFi Cellular 4G iOS 15 GOOD USED</t>
  </si>
  <si>
    <t>Apple iPad Pro 9.7in (2016) 32/128/256GB WiFi/4G All Colours EXCELLENT CONDITION</t>
  </si>
  <si>
    <t>Apple iPad 8th Gen. 32GB, Wi-Fi, 10.2 in - Space Grey</t>
  </si>
  <si>
    <t>Apple iPad Air 2, (16GB /32GB /64GB /128GB) Wi-Fi, 9.7inch Model IOS 15 Latest</t>
  </si>
  <si>
    <t>Apple iPad 6th Generation Tablet, 32GB, WiFi + GSM, Space Gray, A1954</t>
  </si>
  <si>
    <t>Apple iPad Pro 11" 2nd Gen 2020 128/256/512GB/&lt;wbr/&gt;1TB WiFi + 4G Unlocked Very Good</t>
  </si>
  <si>
    <t>Apple iPad Air 2 - All Colours - Wi-Fi + 4G -Grade A - (STD)</t>
  </si>
  <si>
    <t>Lenovo Tab M10 Mediatek Helio P22T 4Gb 64Gb eMCP 10.1" HD Android 10 ZA6W0137GB</t>
  </si>
  <si>
    <t>Apple iPad mini 5 (2019) 7.9 Inch Cellular 64GB IOS - Space  Grey</t>
  </si>
  <si>
    <t>Lenovo Tab M7 7" HD Ready 2GB RAM 32GB Android WiFi Tablet Grey</t>
  </si>
  <si>
    <t>Apple iPad 6 2018 6th Gen 32/128GB WiFi/4G 9.7" All Colours GOOD CONDITION</t>
  </si>
  <si>
    <t>Asus ZenPad 3S P001 64GB,  WiFi 9.7 inch, Silver - Very Good</t>
  </si>
  <si>
    <t>Asus Google Nexus 7 ME370T - Black, Good Used</t>
  </si>
  <si>
    <t>Apple iPad Air 4 (2020) - All Sizes &amp; Colours - Wi-Fi &amp; Cellular 5G - Very Good</t>
  </si>
  <si>
    <t>Samsung Galaxy Note 10.1 (2012) Mixed Colours Very Good Condition</t>
  </si>
  <si>
    <t>Apple iPad Mini 4 16GB Wi-Fi Cellular 4G Space Grey Retina Slim Tablet A1550 C1</t>
  </si>
  <si>
    <t>Samsung Galaxy Tab 2 7.0 8GB GT-P3110 Wi-Fi - Grey , Very Good</t>
  </si>
  <si>
    <t>Samsung Galaxy Tab A6 SM-T580 (2016) 16GB/32GB 10.1 BLACK - GOOD CONDITION</t>
  </si>
  <si>
    <t>Samsung Galaxy Note 10.1 (2014) Mixed Colours Very Good Condition</t>
  </si>
  <si>
    <t>Acer Aspire Switch 10 Laptop SW5-012 10.1" 64GB Quad-Core 1.33GHz WIN 10 PRO! A+</t>
  </si>
  <si>
    <t xml:space="preserve">Apple iPad 6th Generation 32GB 128GB Wi-Fi  Various Colours Very Good Condition </t>
  </si>
  <si>
    <t>Apple iPad 7th Gen (2019) - 32GB/128GB, Wi-Fi, 10.2 in - Space Grey/Silver/Go&lt;wbr/&gt;ld</t>
  </si>
  <si>
    <t>Apple iPad 5th Generation 32/128GB, Wi-Fi, 9.7in, ALL COLOURS EXCELLENT</t>
  </si>
  <si>
    <t>Apple iPad 9th Gen 10.2" 2021 - 64GB Wi-Fi &amp; Cellular 5G - Unlocked - Space Grey</t>
  </si>
  <si>
    <t>Amazon</t>
  </si>
  <si>
    <t>Amazon Fire HD 8 Tablet, 32GB Kids Edition, 8-Inch - Blue</t>
  </si>
  <si>
    <t>Apple iPad 8th Generation 32GB WiFi ONLY 10.2" 2020 Silver A+ Grade Apple Box</t>
  </si>
  <si>
    <t>Apple iPad 6th Gen 32GB Wi-Fi + 4G Cellular Unlocked 9.7" Good Condition</t>
  </si>
  <si>
    <t>Apple iPad Mini 4 16/32/64/128GB WiFi/4G 7.9" All Colours - EXCELLENT CONDITION</t>
  </si>
  <si>
    <t>Lenovo TAB M10 HD Tablet (TB-X505F), 10.1", 16GB, Wi-Fi, Black - Excellent</t>
  </si>
  <si>
    <t>Samsung Galaxy Note pro SM-P900 12.2" 32GB 3GB Ram Android Tablet - Black</t>
  </si>
  <si>
    <t>Samsung Galaxy Tab 4 SM-T230 8GB, Wi-Fi, 7in, 2x Camera, Android Tablet - Black</t>
  </si>
  <si>
    <t>Apple iPad 10th Gen 10.9" 2022 - 64GB Wi-Fi &amp; Cellular 5G - Unlocked - Silver</t>
  </si>
  <si>
    <t>Apple iPad Mini 2 2nd Gen 16GB 32GB 64GB 128GB Space Grey Silver | Very Good</t>
  </si>
  <si>
    <t>Apple iPad 4th Gen (2012) Mixed Colours Very Good Condition</t>
  </si>
  <si>
    <t>Apple iPad Pro 32/128/256GB, Wi-Fi or 4G - 9.7in-VARIOUS COLOURS, Good Used</t>
  </si>
  <si>
    <t>Amazon Fire HD 10 5th Gen 16 GB, Wi-Fi, 10.1 in White Tablet -Good Used</t>
  </si>
  <si>
    <t>Lenovo Tab M7 17.8 cm (7") 32 GB Android Grey Tablet</t>
  </si>
  <si>
    <t>Lenovo Tab M10 64 GB 10.1" Android 10 - Grey Tablet</t>
  </si>
  <si>
    <t>Apple iPad Mini 4 16GB 32GB 64GB 128GB Space Grey Gold Silver WiFi Good</t>
  </si>
  <si>
    <t>Apple iPad Air 2 - 16GB/128GB - Silver/Grey - WiFi/Cellular - iPadOS 15 - Tablet</t>
  </si>
  <si>
    <t>Apple iPad 5th Generation 32GB 128GB Wi-Fi  Various Colours Excellent Condition</t>
  </si>
  <si>
    <t>Samsung Galaxy Tab A 10.1" (2016) SM-T580 Various Colours+GB - Good Used</t>
  </si>
  <si>
    <t>Lenovo Tab M10 Plus (3rd Gen) 10.6" - 128 GB Android Grey Tablet</t>
  </si>
  <si>
    <t>Apple iPad Air 1st  Generation 16 GB Wifi 9.7”Space Grey Original Apple Box</t>
  </si>
  <si>
    <t>iPad Air 2nd Generation – Apple – 9.7" Display – Wifi – 2014 – 16GB - Space Grey</t>
  </si>
  <si>
    <t>Lenovo Tab P11 Plus 27.9 cm (11") 128 GB Android Grey Tablet</t>
  </si>
  <si>
    <t>Apple iPad 6th Gen 9.7" 32GB Wi-Fi Space Grey Very Good Reconditioned Condition</t>
  </si>
  <si>
    <t>Lenovo Tab M7 Mixed Colours Very Good Condition</t>
  </si>
  <si>
    <t>Microsoft Surface Pro 4 - Intel Core M3-6Y30- 4GB RAM - 128GB SSD</t>
  </si>
  <si>
    <t xml:space="preserve">Apple iPad Air 2 (16GB /32GB /64GB /128GB) Wi-Fi + Cellular , 9.7inch </t>
  </si>
  <si>
    <t xml:space="preserve">Apple iPad 9th Gen (2021) - All Sizes &amp; Colours - Wi-Fi Only - Very Good </t>
  </si>
  <si>
    <t>Apple iPad Pro 32/128/256GB, Wi-Fi or 4G - 9.7in-VARIOUS COLOURS, Excellent</t>
  </si>
  <si>
    <t>Apple iPad Pro 12.9 (1st Gen) - All Sizes &amp; Colours - 4G - Unlocked - Good</t>
  </si>
  <si>
    <t>Lenovo Tab M10 Tablet 10.1" HD 2Gb Black 16Gb Android ZA4G0109GB</t>
  </si>
  <si>
    <t>Apple iPad 4, 9.7", Wi-Fi + 3G, Space Grey, 16GB, A1460</t>
  </si>
  <si>
    <t>ALCATEL ONETOUCH PIXI 7 I213 2GB Tablet</t>
  </si>
  <si>
    <t>Apple iPad Pro 10.5 (2017) - All Sizes - All Colours - 4G - Unlocked - Good</t>
  </si>
  <si>
    <t>Lenovo Tab M10 Tablet 32Gb 10.1" HD 4G Black Android ZA5A0010GB</t>
  </si>
  <si>
    <t>Apple iPad 5 2017 5th Gen 32 WiFi/4G 9.7" Silver  EXCELLENT CONDITION ios</t>
  </si>
  <si>
    <t>Lenovo Tab M10 Tablet 32Gb 10.3" FHD+ Mediatek P22 2Gb Wi-Fi 5 Grey</t>
  </si>
  <si>
    <t>Apple iPad Air 5 (2022) - All Sizes - All Colours - Wi-Fi - Excellent Condition</t>
  </si>
  <si>
    <t>Samsung Galaxy Note SM-P600 10.1" WiFI 16GB 3GB Android with Stylus- White/Black</t>
  </si>
  <si>
    <t>Lenovo Tab M7 Tablet Mediatek MT8166 2Gb 32Gb eMCP 7" Android 11 ZA8C0075GB Grey</t>
  </si>
  <si>
    <t>Microsoft Surface Pro - Core i5, 128GB 4GB RAM, Wi-Fi, 10.6in, Dark - Good</t>
  </si>
  <si>
    <t>Apple iPad Pro 9.7" (2016), Wi-Fi + 4G, Space Grey, 32GB, A1674</t>
  </si>
  <si>
    <t>Apple iPad Pro 11in 3rd Gen 2021 - All Colours All Sizes 5G Unlocked - Good</t>
  </si>
  <si>
    <t>Apple iPad Pro 5 (2021) - All sizes - 12.9in - Silver/Grey - Wi-fi - Very Good</t>
  </si>
  <si>
    <t>Samsung Galaxy Tab 4 Nook Edition Tablet 7" 8GB WiFi  Black SM-T230NU Grade B</t>
  </si>
  <si>
    <t>Apple iPad 6 2018 6th Gen 32/128GB WiFi/4G 9.7" All Colours EXCELLENT CONDITION</t>
  </si>
  <si>
    <t>TCL TAB 10 10.1" Dark Grey 32GB 4G Tablet 9160G1-2CLCGB1&lt;wbr/&gt;1</t>
  </si>
  <si>
    <t>Apple iPad Mini 6 (2021) - All Sizes - All Colours - WiFi + 5G - Unlocked - Good</t>
  </si>
  <si>
    <t>Bundle - Microsoft Surface Pro 3 1631 i5-4300U 8GB 256GB Win10P Grade A + Case</t>
  </si>
  <si>
    <t>Apple iPad Pro 6 12.9 (2022) - All Sizes - All Colours - Wi-Fi Only - Excellent</t>
  </si>
  <si>
    <t>Samsung Galaxy Tab S6 SM-T860 128GB, Wi-Fi, 10.5in - Rose Blush</t>
  </si>
  <si>
    <t>Apple iPad Mini 6 (2021) - All Sizes - All Colours - Wi-Fi Only - Very Good</t>
  </si>
  <si>
    <t>Apple iPad 8 2020 - 32GB/128GB - 10.2in - 4G Unlocked - All Colours - Good</t>
  </si>
  <si>
    <t>Samsung Galaxy Tab S6 SM-T860 256GB, Wi-Fi, 10.5in - Mountain Grey</t>
  </si>
  <si>
    <t>Amazon Fire HD 10 Tablet (11th Generation) 32GB with 3GB RAM 2021 release</t>
  </si>
  <si>
    <t>Samsung Galaxy Tab S7 FE SM-T733N 64GB, Wi-Fi, 12.4" - Mystic Green</t>
  </si>
  <si>
    <t>Apple iPad Mini 6 (2021) - All Sizes - All Colours - Wi-Fi Only - Excellent</t>
  </si>
  <si>
    <t>iPad Air 2nd Generation – Apple – 9.7" Display – Wifi – 2014 – 32GB - Space Grey</t>
  </si>
  <si>
    <t>Amazon Fire HD 8 Tablet 10th Generation Full HD Display 32GB (2020 Release)</t>
  </si>
  <si>
    <t>Apple iPad Air 4 (2020) - All Sizes &amp; Colours - Wi-Fi &amp; Cellular 5G</t>
  </si>
  <si>
    <t>Samsung Galaxy Tab S3 SM-T820 / T825 9.7" Tablet - Silver /Black</t>
  </si>
  <si>
    <t>Apple iPad 6 Silver 32GB WiFi 9.7" 6th Gen 2018 Retina Warranty iPadOS 15</t>
  </si>
  <si>
    <t>Microsoft Surface Pro7 Windows11 12" Tablet Intel i3 1005G1 1.2Ghz 4GB 128GB SSD</t>
  </si>
  <si>
    <t>Huawei Matepad 11 10.95" QHD 6GB/128GB Tablet Grey M-pencil &amp; Keyboard</t>
  </si>
  <si>
    <t>⚡⚡Microsoft Surface Pro 3 Intel Core i5-4300U 8GB 256GB Win 10 Pro Grade A+⚡⚡</t>
  </si>
  <si>
    <t>iPad 6th Generation – Apple – 9.7" Display – Wifi – 2018 - 32GB - Space Grey</t>
  </si>
  <si>
    <t>Alcatel 1T10 WI-FI Tablet 10.1" HD 1Gb Black 16Gb Android 8092-2AALG</t>
  </si>
  <si>
    <t>Apple iPad 6th Generation 2018 9.7" 32GB WiFi + 4G - Very Good Condition</t>
  </si>
  <si>
    <t>Lenovo Tab M10 Tablet 32Gb 10.1" HD Black Android 2Gb ram ZA4G0034GB</t>
  </si>
  <si>
    <t>Apple iPad Pro 11in 2nd Gen 2020 All Sizes/Colours Wi-fi Only - Good Condition</t>
  </si>
  <si>
    <t>Apple iPad Air, Wi-Fi /4G, Space Grey/Silver, 9.7", 16/32/64/128gb</t>
  </si>
  <si>
    <t>Apple iPad Air 3rd Gen (2019) - All Sizes - All Colours - Wi-Fi Only - Good</t>
  </si>
  <si>
    <t>Samsung Galaxy Tab S6 SM-T865 10.5" 256GB, 4G, Unlocked - Mountain Grey vg</t>
  </si>
  <si>
    <t>Microsoft Surface Pro 5 (2017) - Core i5 128GB (4GB RAM) 12.3in, Silver - Good</t>
  </si>
  <si>
    <t>Apple iPad Pro 1 2018 - 11in - All sizes - All Colours - 4G Unlocked - Good</t>
  </si>
  <si>
    <t>Apple iPad Pro 1 2018 - 11in - All sizes - All Colours - 4G Unlocked - Excellent</t>
  </si>
  <si>
    <t>Apple iPad Pro 11" 2nd Gen 2020 128/256/512/1T&lt;wbr/&gt;B WiFi/4G Unlocked Good Condition</t>
  </si>
  <si>
    <t xml:space="preserve">Microsoft Surface Pro 7- Core i3 - 4GB RAM 128GB - Platinum - Wi-Fi Only - Good </t>
  </si>
  <si>
    <t>Apple iPad Pro 11in 2nd Gen 2020 128GB  Cellular - A2228 Excellent, With box</t>
  </si>
  <si>
    <t>Entity Verso Pro 10.1" Tablet 4G LTE Android 32GB Keyboard Silver C Grade</t>
  </si>
  <si>
    <t>Samsung Galaxy Tab 4 SM-T530 10.1" WIFI 16GB 1.5GB Ram 2x Camera Android - White</t>
  </si>
  <si>
    <t>Nokia T20 10.4" Tablet Android 4GB RAM 64GB Storage 2K HD Deep Ocean Blue</t>
  </si>
  <si>
    <t>🔥🔥 Microsoft Surface Pro 4 i5-6300U 8GB RAM 256GB W10Pro 1724 With Case Bundle</t>
  </si>
  <si>
    <t>Samsung Galaxy Tab A7 Lite 8.0"  32GB  WiFi + 4G  Black SM-T225 Warranty Grade A</t>
  </si>
  <si>
    <t>@Tab</t>
  </si>
  <si>
    <t>Panasonic Toughbook CF-D1,i5 Mk3, 6Th Gen 16GB 1TB SSD, Win 11 Pro Engineers Tab</t>
  </si>
  <si>
    <t>Apple iPad Mini 2 2nd Gen 16GB 32GB 64GB 128GB Space Grey Silver Tablet | Good</t>
  </si>
  <si>
    <t>Lenovo Tab M8 Tablet HD Mediatek Helio A22 2Gb 32Gb 8" Android 9.0 ZA5G0064GB</t>
  </si>
  <si>
    <t>Padgene</t>
  </si>
  <si>
    <t>Padgene 10" Google Android Tablet, 32GB Ram,16GB, Dual Sim Card 6000mAh Battery</t>
  </si>
  <si>
    <t>Microsoft Surface Pro 7 - Core i5 8GB RAM 128GB - Platinum - Wi-Fi Only - Good</t>
  </si>
  <si>
    <t>Microsoft Surface Pro 3 Intel Core i7-4th Gen 256GB SSD 8GB Ram 12.3" Tablet</t>
  </si>
  <si>
    <t>Samsung Galaxy Tab A7 10.4" Tablet 3GB RAM 32GB WI-Fi Grey C Grade</t>
  </si>
  <si>
    <t>HP ElitePad 1000 G2 Atom® Z3795 4G SIM SLOT 4GB 64GB SSD Windows 10 Pro (A+)</t>
  </si>
  <si>
    <t>Apple iPad 2nd Generation 32GB Cellular 3G Pristine Excellent condition</t>
  </si>
  <si>
    <t>Samsung Galaxy Tab S SM-T700 (2014) 16GB WIFI 8.0 - GOOD CONDITION</t>
  </si>
  <si>
    <t>Sony Xperia Z3 Tablet Compact 8.0 (2014) Mixed Colours Very Good Condition</t>
  </si>
  <si>
    <t>Apple iPad Air 3rd Gen (2019) - All Sizes - All Colours - Wi-Fi Only</t>
  </si>
  <si>
    <t>ASUS ZenPad P01Y 7.0 WiFi + 3G 16GB Black - Good Used</t>
  </si>
  <si>
    <t>Apple iPad 5th Gen (2017) - 32GB/128GB, Wi-Fi, 9.7in - Silver/Grey/Go&lt;wbr/&gt;ld</t>
  </si>
  <si>
    <t>Samsung Galaxy Tab S5e SM-T720 64GB 10.5" Tablet : Black</t>
  </si>
  <si>
    <t>Samsung Galaxy Tab A, SM-T510, 10.1", 32GB Tablet - Gold - Excellent</t>
  </si>
  <si>
    <t>Apple iPad Air 3 64GB 256GB Space Grey Silver Gold WiFi Tablet Excellent</t>
  </si>
  <si>
    <t>Samsung Galaxy Tab A SM-T515 Tablet  10.1" 32GB 4G LTE Unlock Android Black UK</t>
  </si>
  <si>
    <t>Apple iPad 3rd Gen (2012) Mixed Colours Good Condition</t>
  </si>
  <si>
    <t>Apple iPad (2012) 3rd Generation 9.7", Wi-Fi, 16GB, Black - Excellent</t>
  </si>
  <si>
    <t>Apple iPad Pro 2nd Gen 10.5" 64GB 256GB 512GB WiFi Cellular 4G iOS 15 CHEAP</t>
  </si>
  <si>
    <t>Samsung Galaxy Tab A 10.5" SM-T595 32GB Wifi/4G LTE Unlocked Good Condition</t>
  </si>
  <si>
    <t>Apple iPad Mini 6 2021 - All Sizes -All Colours - WiFi + 5G Unlocked - Excellent</t>
  </si>
  <si>
    <t>🔥Samsung Galaxy TAB S (2014) SM-T807V 10.5in 16GB Wi-Fi (GREY) TABLET (B)🔥</t>
  </si>
  <si>
    <t>Apple iPad 7th Generation 32GB - WiFi + Cellular Unlocked 4G - Very Good!</t>
  </si>
  <si>
    <t>Getac</t>
  </si>
  <si>
    <t>Getac Z710 Android 4.1.1 7" Rugged Tablet TI OMAP 4430 1.0GHz 1GB 16GB SSD</t>
  </si>
  <si>
    <t>Apple iPad 5th Generation Tablet, 32GB, WiFi + GSM, Space Grey, A1823</t>
  </si>
  <si>
    <t>TCL 10 Tab Max Tablet 10.36" Space Grey 64GB 9296G-2DLCGB11</t>
  </si>
  <si>
    <t>LENOVO TAB M10 PLUS 64GB SILVER FHD 2nd Gen 10.3" WiFi 4G LTE GOOD CONDITIONS</t>
  </si>
  <si>
    <t>Apple iPad Pro 11 2020 128GB 256GB 512GB Silver Space Grey Unlocked Excellent</t>
  </si>
  <si>
    <t>Apple iPad 7th Gen 32GB 128GB WiFi Cell 4G Unlocked Silver Gold Grey GOOD USED</t>
  </si>
  <si>
    <t>Apple iPad Mini 4 16GB 32GB 64GB 128GB Space Grey Gold Silver Unlocked Excellent</t>
  </si>
  <si>
    <t>Apple iPad 7th Gen  10.2" 32GB/128GB  Wi-Fi, iPadOS  - Grey / Silver / Gold</t>
  </si>
  <si>
    <t>Apple iPad Air 3rdGen 64GB WiFi ONLY 10.5" Space Grey 2019  A Grade Apple Box</t>
  </si>
  <si>
    <t>Apple iPad Air 2 64GB Retina Wi-Fi Only  9.7in Space Grey C Grade 12 M Warranty</t>
  </si>
  <si>
    <t>Apple iPad 8th Gen. 32GB/64GB/128G&lt;wbr/&gt;B, Wi-Fi, 10.2 in - Space Grey/Silver/Go&lt;wbr/&gt;ld</t>
  </si>
  <si>
    <t>Apple iPad Pro (1st Gen) 128GB Wi-Fi Cellular Unlocked 12.9" (2015) - Very Good</t>
  </si>
  <si>
    <t>Apple iPad Pro 11" (A1980) 1st Gen 256GB WIFI Only  smart Keyboard&amp;Box included</t>
  </si>
  <si>
    <t xml:space="preserve">Apple iPad Air 2nd Generation 16GB 64GB Wi-Fi  Various Colours Good Condition </t>
  </si>
  <si>
    <t>Lenovo Tablet PC Tab M10 Gen 3 10" FHD+ 8 Core CPU 4GB RAM 64GB eMMC Android #A</t>
  </si>
  <si>
    <t>Panasonic Toughbook CF-D1,Mk3 i5 6th Gen,16GB 512 Gb Ssd Win 10 Pro EngineerTab</t>
  </si>
  <si>
    <t>Apple iPad Air 2nd Generation 16GB Wi-Fi  Excellent Device Various Colours</t>
  </si>
  <si>
    <t>Apple ipad pro 12.9" 3rd Generation (2018) 256GB WIFI ONLY A/B Grade Apple Box</t>
  </si>
  <si>
    <t>Samsung Galaxy Tab A6 2016 8GB Black SM-T285 Wi-Fi 4G Unlocked 10.1"</t>
  </si>
  <si>
    <t>Lenovo MIIX 720 Tablet 12IKB 12" Intel i5 7th Gen 8GB RAM 256GB NVMe Windows 10</t>
  </si>
  <si>
    <t>Apple iPad Air 1 - All Colours - Wi-Fi + 4G -Grade A - (STD)</t>
  </si>
  <si>
    <t>Apple iPad Air-Wi-Fi/Wi-F&lt;wbr/&gt;i + 4G-16/32/64/12&lt;wbr/&gt;8GB-IOS-ALL COLOURS-Good Condition</t>
  </si>
  <si>
    <t>Apple iPad Pro 9.7 (2016) Space Grey 32GB WiFi Tablet iPadOS, G</t>
  </si>
  <si>
    <t>Apple iPad 8 (8th Gen) - (2020 Model) - 32GB - 128GB - Wi-Fi - Cellular - Good</t>
  </si>
  <si>
    <t>⚡⚡Microsoft Surface Pro 3 1631 Core i5-4300U 8GB 256GB Win 10 Pro Grade B⚡⚡</t>
  </si>
  <si>
    <t>Apple iPad Mini 4 (2015) - 16GB - All Colors - Wi-fi Only - Good Condition</t>
  </si>
  <si>
    <t>Samsung Galaxy Tab S2 SM-T813N Tablet  (9.7") 3GB Ram 32GB Wi-Fi Android - Gold</t>
  </si>
  <si>
    <t>Apple iPad Air 2 Tablet, 64GB, WiFi, Gold, A1566</t>
  </si>
  <si>
    <t>Apple iPad Mini 5 64/256GB WiFi/4G 7.9" All Colours - GOOD CONDITION</t>
  </si>
  <si>
    <t>Lenovo Tab M10 FHD Plus Tablet 10.3" FHD LTE Grey 64Gb Android ZA5V0367GB</t>
  </si>
  <si>
    <t>Apple iPad Mini 4 - Wi-Fi - Wi-Fi + Cellular - 16GB - 32GB - 64GB - 128GB - Good</t>
  </si>
  <si>
    <t>Samsung Galaxy TAB S2 9.7" SM-T813 WiFi 32GB Grade A+ Excellent Condition</t>
  </si>
  <si>
    <t>Samsung Galaxy Tab S5e SM-T720 128GB 10.5" Tablet : Black</t>
  </si>
  <si>
    <t>Apple iPad 6 (2018) - Silver - 128GB - Wi-Fi - 1-Year Warranty - Excellent</t>
  </si>
  <si>
    <t>Samsung Galaxy Tab 4 SM-T535 Tablet 10.1" 16GB WiFi+4G Unlocked Android  - Black</t>
  </si>
  <si>
    <t>Apple iPad Pro 12.9-inch (5th Gen.) 128GB Silver WiFi Excellent Condition</t>
  </si>
  <si>
    <t>Apple iPad Pro 6 12.9 (2022) Wi-fi + 5G - All Sizes - All Colours - Excellent</t>
  </si>
  <si>
    <t>TCL 10 Tab Max 10.36" Space Grey 64GB 4G Tablet 9295G-2DLCGB11</t>
  </si>
  <si>
    <t>Samsung Galaxy Tab S2 SM-T819 9.7" 32GB (WiFi+4G) 3GB Tablet- White /Black /Gold</t>
  </si>
  <si>
    <t>Apple iPad 5th Gen A1822 32GB 128GB Silver Gold Space Grey WiFi Tablet Excellent</t>
  </si>
  <si>
    <t>Acer Aspire Switch 10V SW5-014 10.1" 64GB Windows 10 Pro TABLET ONLY (A)</t>
  </si>
  <si>
    <t>Apple iPad 10th Gen 10.9" 2022 - 64GB Wi-Fi &amp; Cellular 5G - Unlocked - Yellow</t>
  </si>
  <si>
    <t>Apple iPad 7th Gen (2019)  10.2" 32GB  Wi-Fi + Cellular Unlocked iPadOS  - Gold</t>
  </si>
  <si>
    <t>Panasonic Toughpad Toughbook FZ-G1 Mk 3  i5,8 GB RAM, 256 GB SSD, Win 10  Tablet</t>
  </si>
  <si>
    <t>Apple iPad Air 2 (WiFi) 32GB Silver (Very Good Condition) W/ Case Bundle</t>
  </si>
  <si>
    <t>Panasonic Toughbook CF-D1,i5 6th Gen,16GB RAM, 2 Tb SSD, Win 10 Pro Diagnostics</t>
  </si>
  <si>
    <t>Samsung Galaxy Tab A SM-T285 Tablet 7inch 8GB 4G LTE WhatsApp, Voice Calling UK</t>
  </si>
  <si>
    <t>Apple iPad Pro 9.7" A1673 32GB 12MP Camera Tablet WiFi Only Silver VERY GOOD^</t>
  </si>
  <si>
    <t>Samsung Galaxy Tab S T807T 10.5" WIFI 16GB 1.2Ghz 2x Camera Android - Grey</t>
  </si>
  <si>
    <t>Samsung Galaxy Tab A 8.0 2019 - 32GB - All Colours - Wi-Fi Only - Good Condition</t>
  </si>
  <si>
    <t>iPad Pro 32GB Wi-Fi Gold A1673 Grade A Super Nice</t>
  </si>
  <si>
    <t>Samsung Galaxy Tab 3 7.0" (2013) Very Good Condition</t>
  </si>
  <si>
    <t>Apple iPad Pro 11in 3rd Gen 2021 - All Colors All Sizes - Wi-Fi Only - Good</t>
  </si>
  <si>
    <t>Apple iPad Mini 4 128GB Silver WiFi Excellent Condition</t>
  </si>
  <si>
    <t>Apple iPad Mini 3 3rd Gen 16GB 64GB 128GB Space Grey Silver Gold Tablet | Good</t>
  </si>
  <si>
    <t>Samsung Galaxy Tab S2 SM-T813N Tablet 9.7Inch 3GB Ram 32GB Wi-Fi Android - White</t>
  </si>
  <si>
    <t>SAMSUNG GALAXY TAB A  SM-T580 10.1 (2016) - BLACK - 16GB -VG</t>
  </si>
  <si>
    <t>SAMSUNG GALAXY TAB S7 12.4" TABLET 64GB UFS 4GB ANDROID SILVER SM-T733NZSAEUA</t>
  </si>
  <si>
    <t>Apple iPad Pro 6th Gen 12.9" 2022 M2 - 128GB WiFi &amp; Cellular 5G - Space Grey</t>
  </si>
  <si>
    <t>Samsung Galaxy Tab A 10.1 (2019) - All Colours - 32GB - Wi-Fi Only - Very Good</t>
  </si>
  <si>
    <t>Samsung Galaxy Tab A (2019) Tablet, 10.1", 32GB, WiFi, Silver, SM-T510</t>
  </si>
  <si>
    <t>Apple iPad Mini 3-Wi-Fi/Wi-Fi+&lt;wbr/&gt;4G-16/64/128GB&lt;wbr/&gt;-IOS-ALL COLOURS-Excell&lt;wbr/&gt;ent Condition</t>
  </si>
  <si>
    <t>Apple iPad 6th Gen 128GB 9.7" WIFI ONLY Grey B Grade keyboard ONE Year Warranty</t>
  </si>
  <si>
    <t>SAMSUNG Galaxy Tab S7 SM-T870 11" Tablet - 128 GB  Mystic Bronze</t>
  </si>
  <si>
    <t>EE</t>
  </si>
  <si>
    <t>EE Jay 8" (E8QP) Tablet 16GB, WiFi + 4G Radio - Silver - Good Used</t>
  </si>
  <si>
    <t>Apple iPad Pro 12.9 5th Gen (A2461) 1TB Silver Unlocked Pristine Condition CPR®</t>
  </si>
  <si>
    <t>Samsung Galaxy Tab A SM-T510 (2019) 32GB 2GB WiFi 10.1" Android Tablet - Black</t>
  </si>
  <si>
    <t>Apple iPad 9th Gen 64GB 256GB WiFi Cell 4G Unlocked Silver Gold Grey GOOD USED</t>
  </si>
  <si>
    <t>Apple iPad Air 1st Gen 16GB 32GB 64GB 128GB Space Grey Silver WiFi Excellent</t>
  </si>
  <si>
    <t>Apple iPad 7th Generation 32GB Wi-Fi + 4G Various Colour Very Good Condition</t>
  </si>
  <si>
    <t>Samsung Galaxy Tab 4 SM-T530 10.1" WIFI 16GB 1.2Ghz 2x Camera Android - Grey</t>
  </si>
  <si>
    <t>Lenovo Tab 4 10 Plus TB-X704F 16GB 10.1" Tablet, Grey</t>
  </si>
  <si>
    <t>Apple iPad 6th Gen A1893 (WiFi) 32GB Space Gray (Good)</t>
  </si>
  <si>
    <t>Apple iPad Pro 5th Gen 12.9" 2021 M1 - 1TB WiFi &amp; Cellular 5G Unlocked - Silver</t>
  </si>
  <si>
    <t>Apple iPad Pro 11" 2nd Gen (2020) 128/256/512GB/&lt;wbr/&gt;1TB WiFi/4G Unlocked Grade A+</t>
  </si>
  <si>
    <t>Panasonic Toughbook CF-D1,i5 6th Gen, 16GB RAM, 2 Tb SSD, Win 11 Pro Diagnostics</t>
  </si>
  <si>
    <t>Apple iPad mini 4, 4th Gen 16GB 32GB 64GB 128GB Wi-Fi + 4G Cellular - Good</t>
  </si>
  <si>
    <t>Samsung Galaxy Tab A7 SM-T500 WiFi 10.4inch 3GB Android Tablet- Grey/Silver/Go&lt;wbr/&gt;ld</t>
  </si>
  <si>
    <t>Apple ipad Air 2nd Gen. 64gb Wifi + LTE Unlocked IOS Tablet Grey</t>
  </si>
  <si>
    <t>Samsung Galaxy Tab S  Tablet SM-T807V 16GB Wi-Fi 10.5in - Dazzling White Grade A</t>
  </si>
  <si>
    <t>Apple iPad 8th Gen 32GB 128GB WiFi Cell 4G Unlocked Silver Gold Grey GOOD USED</t>
  </si>
  <si>
    <t>Apple iPad 7th Gen - 32GB/128GB - 10.2in - 4G Unlocked - All Colours - Very Good</t>
  </si>
  <si>
    <t>Samsung SM-T510 Galaxy Tab A 10.1-Inch 32 GB Wi-Fi Tablet - Black - Refurbished</t>
  </si>
  <si>
    <t>Apple iPad Mini 5 64GB 256GB Space Grey Gold Silver WiFi Tablet Very Good</t>
  </si>
  <si>
    <t>Apple iPad mini 4 2015 - Wi-Fi/Wi-Fi + 4G - 32GB/128GB/256&lt;wbr/&gt;GB - Grey/Gold/Silv&lt;wbr/&gt;er</t>
  </si>
  <si>
    <t>Apple iPad Mini 3-Wi-Fi/Wi-Fi+&lt;wbr/&gt;4G-16/64/128GB&lt;wbr/&gt;-IOS-ALL COLOURS-Very Good Condition</t>
  </si>
  <si>
    <t>Apple iPad 7 10.2" 32GB 128GB Space Gray Gold Silver WiFi or Cellular - Good</t>
  </si>
  <si>
    <t>Samsung Galaxy Tab S7 FE 5G T738U 12.4" 64GB Mystic Black Verizon Unlocked Good</t>
  </si>
  <si>
    <t>Panasonic Toughbook CF-D1,Mk 3 i5 6th Gen,16GB  1 Tb Win 11 Pro Engineers Tablet</t>
  </si>
  <si>
    <t>iPad 5th Generation – Apple - 9.7" Display - Wifi - 2017 - 32GB Various Colours</t>
  </si>
  <si>
    <t>Samsung Galaxy Tab S6 SM-T860 128GB, Wi-Fi, 10.5in - Mountain Grey</t>
  </si>
  <si>
    <t>Apple iPad Air 1 (2013), 9.7", MD788LL/A, Wi-Fi, 16GB, Silver - Good</t>
  </si>
  <si>
    <t>Apple iPad Mini 4-Wi-Fi/Wi-Fi + 4G-16/64/128GB&lt;wbr/&gt;-IOS-ALL COLOURS-Good Condition</t>
  </si>
  <si>
    <t>Samsung Galaxy Tab S6 Lite SM-P610N Tablet 64Gb 10.4" WUXGA+ Grey Android</t>
  </si>
  <si>
    <t>Samsung Galaxy Tab A SM-T580 10.1" (WiFi, 32GB, 8MP) Tablet -BLACK</t>
  </si>
  <si>
    <t>Apple iPad Mini 1st Generation 32GB | Black | WiFi | Refurbished (Good) | 12M...</t>
  </si>
  <si>
    <t>Microsoft Surface Pro 3 - Core i5, 256GB SSD 8GB RAM, Wi-Fi, 12in, Silver - Good</t>
  </si>
  <si>
    <t>Apple iPad Mini 4 128GB Silver Unlocked Good Condition</t>
  </si>
  <si>
    <t>Apple iPad Air 2-Wi-Fi/Wi-Fi + 4G-16/32/64/12&lt;wbr/&gt;8GB-IOS-ALL COLOURS-Good Condition</t>
  </si>
  <si>
    <t>Apple iPad 4th Gen. 16GB, Wi-Fi (Unlocked), 9.7in - Black Very Good</t>
  </si>
  <si>
    <t>KOCASO</t>
  </si>
  <si>
    <t>kocaso MX1082 8GB Android Tablet, Black - Good Used</t>
  </si>
  <si>
    <t>Apple iPad (2018) 6th Generation 9.7", Wi-Fi, 32GB, Silver - Excellent</t>
  </si>
  <si>
    <t>Samsung Galaxy Tab S7+ Wi-Fi Tablet, Android, 256GB, 12.4" Mystic Black - Good</t>
  </si>
  <si>
    <t>Apple iPad mini 4, 32GB, Wi-Fi, 7.9inch, IOS 14.2 ,RD - Gold</t>
  </si>
  <si>
    <t>Lenovo M10 HD 4/64gb 10.1 Inch Android Tablet Wifi Only Iron Grey</t>
  </si>
  <si>
    <t xml:space="preserve">Apple iPad Air 4 (2020) - All Sizes &amp; Colours - Wi-Fi Only - Very Good </t>
  </si>
  <si>
    <t>Apple iPad Pro 10.5" 2017-Wi-Fi/Wi-&lt;wbr/&gt;Fi+4G-64/256/5&lt;wbr/&gt;12GB-ALL COLOURS-Excell&lt;wbr/&gt;ent</t>
  </si>
  <si>
    <t>LENOVO TAB M10 PLUS 3rd Gen 64GB GREY 10.61" WI-FI + 4G LTE GREAT CONDITIONS</t>
  </si>
  <si>
    <t>Samsung Galaxy Tab S8 Ultra 128GB Graphite WiFi Excellent Condition</t>
  </si>
  <si>
    <t>Samsung Galaxy Tab S (SM-T800) 16GB Wi-Fi  10.5" Tablet - Gold - Good used</t>
  </si>
  <si>
    <t>Samsung Galaxy Tab A 10.5" SM-T595 32GB WiFi + 4G LTE Unlocked Good Condition</t>
  </si>
  <si>
    <t>Apple iPad Mini 4-Wi-Fi/Wi-Fi+&lt;wbr/&gt;4G-16/64/128GB&lt;wbr/&gt;-IOS-ALL COLOURS-Very Good Condition</t>
  </si>
  <si>
    <t>Entity Verso Pro 10.1" 2-in-1 Tablet 4G LTE Android 32GB Storage Keyboard Silver</t>
  </si>
  <si>
    <t>Apple iPad Air 1st WiFi + Cellular Unlocked 16GB 32GB 64GB 128GB - Good</t>
  </si>
  <si>
    <t>Samsung Galaxy Tab S3 9.7in 2017 32GB 128GB White Black Wifi Tablet Good</t>
  </si>
  <si>
    <t>Apple iPad 10 2022 - 64GB/256GB - 10.9in - Wi-Fi + 5G - All Colours - Very Good</t>
  </si>
  <si>
    <t>Apple iPad Pro 11" 4th Gen (2022) - Wi-fi + 5G - All Sizes &amp; Colours - Very Good</t>
  </si>
  <si>
    <t>Samsung Galaxy Tab A (2019) 32GB, Wi-Fi +4G, 10.1in - Various Colours, Excellent</t>
  </si>
  <si>
    <t>Apple iPad Pro 9.7" 32GB Rose Gold  | Wi-Fi &amp; 4G Unlocked | Refurbished (Good...</t>
  </si>
  <si>
    <t>Huawei MatePad 10.4" IPS 4GB / 64GB WiFi Tablet - Midnight Grey</t>
  </si>
  <si>
    <t>Apple iPad Mini 2-Wi-Fi/Wi-Fi + 4G-16/32/64/12&lt;wbr/&gt;8GB-IOS-ALL COLOURS-Very Good</t>
  </si>
  <si>
    <t>NEW! Microsoft Surface Pro 3 Intel Core i5-4300U 8GB 256GB Win 10 Pro ⚡⚡</t>
  </si>
  <si>
    <t>Apple iPad Pro (1st Gen) 128GB Wi-Fi 12.9" Gray Silver Gold (2015) - Excellent</t>
  </si>
  <si>
    <t>Apple iPad 5th Gen , WiFi, 9.7-inch, IOS 15  with Latest IOS (Fast Dispatch 🚚)</t>
  </si>
  <si>
    <t>Apple iPad 10th Gen 10.9" 2022 - 256GB Wi-Fi &amp; Cellular 5G - Unlocked - Silver</t>
  </si>
  <si>
    <t>Apple MGYE2B/A iPad Mini 3 7.9" Tablet Wi-Fi 16GB Storage Gold (No Accs) C</t>
  </si>
  <si>
    <t>Apple iPad Pro 2nd Gen 10.5" 64GB 256GB 512GB WiFi Cellular 4G iOS 15 GOOD USED</t>
  </si>
  <si>
    <t>Samsung Galaxy Tab A (2019)Tablet 10.1"  32GB  WiFi + 4G  Black SM-T515 Grade A</t>
  </si>
  <si>
    <t>Samsung Galaxy Tab S4 SM-T830 10.5" Tablet WiFi 4GB Ram 64GB 13MP Android - Grey</t>
  </si>
  <si>
    <t>Apple iPad Pro 3 (2018) - 12.9in - All sizes &amp; Colours - 4G Unlocked - Good</t>
  </si>
  <si>
    <t>Apple iPad 5th Gen 32GB, WiFi, 9.7-inch, IOS 15 - Space Grey</t>
  </si>
  <si>
    <t>Apple iPad Pro (1st Gen) 32GB Wi-Fi 12.9" Gray Silver Gold (2015) - Very Good</t>
  </si>
  <si>
    <t>HUAWEI MediaPad T5 (AGS2-W09) 10.1" WiFi Tablet 32GB 3GB Ram Android 8.0 - Black</t>
  </si>
  <si>
    <t>SAMSUNG Galaxy Tab A SM-T280 Tablet 7" Ram 1.5GB WiFi 2xCamera 8GB Android Black</t>
  </si>
  <si>
    <t>Apple iPad 6 (2018) - 32GB 128GB - Wi-Fi Only - Various Colours - Good</t>
  </si>
  <si>
    <t>Apple iPad Pro 3rd Gen 11" 2021 M1 128GB Space Grey WiFi &amp; Cellular 5G Unlocked</t>
  </si>
  <si>
    <t>Apple iPad mini 4, 7.9in Wi-Fi + 4G RD, 64GB Unlocked  IOS14.2 - Space Grey UK</t>
  </si>
  <si>
    <t>Apple iPad 8 (8th Gen) 32GB Wi-Fi 10.2" Gold Silver Gray (2020) - Very Good</t>
  </si>
  <si>
    <t>Apple iPad Mini 1st Gen 7.9" 16GB Small Portable Silver Tablet A1432 B</t>
  </si>
  <si>
    <t>Apple iPad Pro 9.7" 2016 32GB Gold Slim Portable Wi-Fi Tablet A1673 B</t>
  </si>
  <si>
    <t>Apple iPad Mini 2 2nd Gen 16GB 32GB 64GB 128GB Space Grey Silver | Excellent</t>
  </si>
  <si>
    <t>Amazon Fire Kids Edition 7" Tablet 1GB RAM 16 GB Storage Pink</t>
  </si>
  <si>
    <t>Apple iPad mini 3 (3rd Gen) 16GB 64GB 128GB Wi-Fi 7.9" - Excellent</t>
  </si>
  <si>
    <t>Microsoft Surface Pro 8 13" Tablet Core i7 16GB RAM 512GB SSD Graphite</t>
  </si>
  <si>
    <t xml:space="preserve">Acer Aspire Switch 10V TABLET ONLY SW5-014P 64GB 1.44GHz WIN 10 Pro(A+)🔥 </t>
  </si>
  <si>
    <t>Apple iPad Air 4th Gen 256GB WiFi ONLY 10.9in 4K S.Gray 2020 One Year Warranty</t>
  </si>
  <si>
    <t>Apple iPad Pro 11-inch (3rd Gen.) 256GB Space Gray Unlocked Very Good Condition</t>
  </si>
  <si>
    <t>Apple iPad Air 2-Wi-Fi/Wi-Fi+&lt;wbr/&gt;4G-16/32/64/12&lt;wbr/&gt;8GB-IOS-ALL COLOURS-Good Condition</t>
  </si>
  <si>
    <t>Apple iPad 7th Gen 10.2" 32GB WiFi+4G Gold 2019 A Grade Apple Box 12M Warranty</t>
  </si>
  <si>
    <t>Apple iPad 10th Gen 10.9" 2022 - 256GB Wi-Fi &amp; Cellular 5G - Unlocked - Blue</t>
  </si>
  <si>
    <t>Samsung Galaxy Tab A 10.1, SM-T510, 32GB, Metallic Black - Refurbished Excellent</t>
  </si>
  <si>
    <t>Samsung Galaxy Tab A SM-T510 (2019) 32GB 2GB WiFi 10.1" Android Tablet  - Gold</t>
  </si>
  <si>
    <t>Lenovo Yoga Tablet 2 - 1050F 10.1, 16GB - Silver, Good Used</t>
  </si>
  <si>
    <t>iPad Pro 10.5 Inch 512GB WiFi - Grade B</t>
  </si>
  <si>
    <t>Apple iPad Pro 11in 3rd Gen 2021 - All Colors-All Sizes - Wi-Fi Only - Very Good</t>
  </si>
  <si>
    <t>Apple iPad Air 2 2nd WiFi + Cellular Unlocked 16GB 32GB 64GB 128GB - Good</t>
  </si>
  <si>
    <t>Apple iPad Air 5 2022 - All Sizes - All Colours -Wi-Fi + 5G- Very Good Condition</t>
  </si>
  <si>
    <t>Samsung Galaxy Tab S5e SM-T720 Tablet WiFi, Android, 64GB, Wi-Fi, 10.5in - Black</t>
  </si>
  <si>
    <t>Samsung Galaxy Tab 4 10.1" 16GB Black | Wi-Fi | Refurbished (Very Good) | 12M...</t>
  </si>
  <si>
    <t>Samsung Galaxy Tab S5e 10.5in 2019 64GB 128GB Black Gold Silver WiFi Very Good</t>
  </si>
  <si>
    <t>Samsung Galaxy Tab S3 SM-T820  9.7" Tablet WiFi 32GB 4GB 13MP Android- Silver</t>
  </si>
  <si>
    <t>Samsung Galaxy Tab S4 SM-T830 64/256GB 13MP Tablet WiFi Black/Grey GOOD</t>
  </si>
  <si>
    <t>Apple iPad 8th Generation 32GB Space Gray Unlocked Good Condition</t>
  </si>
  <si>
    <t>Apple iPad 6th Gen A1893 32GB 128GB Silver Gold Space Grey WiFi Tablet Excellent</t>
  </si>
  <si>
    <t>Samsung Galaxy Tab A 8" (2019) - Wi-Fi, 32GB - Silver</t>
  </si>
  <si>
    <t xml:space="preserve">Microsoft Surface Go 2 10.5" - Core M3 8GB RAM - 128GB LTE (Unlocked) - Good </t>
  </si>
  <si>
    <t>Huawei MediaPad T1 8.0 T1-821L Tablet -8GB Silver WiFi+3G - Good Used</t>
  </si>
  <si>
    <t>Apple iPad Pro Tablet, 9.7", 32GB, WiFi, Rose Gold, A1673</t>
  </si>
  <si>
    <t>Apple iPad Mini 4 128GB  Wi-Fi  +Cellular Unlocked 7.9in Space Grey MK8D2LL/A</t>
  </si>
  <si>
    <t>Samsung Galaxy Tab S7+ Tablet, Android, 256GB, 12.4" Mystic Black - Pristine</t>
  </si>
  <si>
    <t>Apple iPad mini 4, 128GB, Wi-Fi,  Dual-core A8 chip, 7.9inch - Silver</t>
  </si>
  <si>
    <t>Asus Google Nexus 7 K008 - Black, Good Used</t>
  </si>
  <si>
    <t>Panasonic Toughbook CF-D1,i5 Mk3 ,16GB RAM, 1TB SSD, Win 10 Pro Engineers Tab</t>
  </si>
  <si>
    <t>Apple iPad Air 2 (2014), 9.7", MH182LL/A, Wi-Fi, 64GB, Gold - Refurbished Good</t>
  </si>
  <si>
    <t>Samsung Galaxy Tab S8 Ultra 256GB Graphite WiFi Excellent Condition</t>
  </si>
  <si>
    <t>Refurbished Samsung Galaxy Tab S6 Lite 64GB 10.4 Inch Tablet A1/SM-P610NZAA&lt;wbr/&gt;BTU</t>
  </si>
  <si>
    <t>HUAWEI MEDIA PAD T2 PRO 16GB 8" TABLET WiFi + 4G JDNL01 (2017) UNLOCKED WHITE</t>
  </si>
  <si>
    <t>Lenovo Tab 2 A7-30 (2015) Mixed Colours Good Condition</t>
  </si>
  <si>
    <t>Apple iPad Air 2 9.7" 64GB Grey Slim Portable Wi-Fi Cellular Retina Tablet A1567</t>
  </si>
  <si>
    <t>Apple iPad 9th Gen 2021 - All Sizes &amp; Colours - Wi-Fi + 4G, Unlocked - Excellent</t>
  </si>
  <si>
    <t>Apple iPad Mini 4 16GB 32GB 64GB 128GB Gray Silver Gold WiFi or Cellular - Good</t>
  </si>
  <si>
    <t>Samsung Galaxy Tab S2 SM-T813N Tablet 9.7" 3GB 32GB Wi-Fi - White / Black / Gold</t>
  </si>
  <si>
    <t>Microsoft Surface Pro 7 12.3" Core i5 16GB RAM 256GB SSD WiFi - Platinum - Good</t>
  </si>
  <si>
    <t>Apple iPad Mini 2 - 16GB 32GB 64GB 128GB - Grey/Silver - WiFi - 7.9" - Excellent</t>
  </si>
  <si>
    <t>Lenovo Tab M10 32GB 10.1" TB-X505F Wi-Fi Tablet Black - Excellent</t>
  </si>
  <si>
    <t>Apple iPad Pro 9.7" 32GB 128GB 256GB Gray Silver Gold WiFi / Cellular- Very Good</t>
  </si>
  <si>
    <t>Apple iPad Pro 9.7" 2015-Wi-Fi/Wi-&lt;wbr/&gt;Fi + 4G-32/128/256G&lt;wbr/&gt;B-IOS-ALL COLOURS-Good</t>
  </si>
  <si>
    <t>Samsung Galaxy Tab 4 SM-T530 8.1" WIFI 16GB 1.2Ghz 2x Camera Android - Black</t>
  </si>
  <si>
    <t>Alcatel 3T 2GB 16GB 10 Inch Android Tablet with Bluetooth Speaker 8088X-3AALGB1</t>
  </si>
  <si>
    <t>Samsung Galaxy Tab S5e T727A 10.5" 64GB Black WiFi AT&amp;T Unlocked - Excellent</t>
  </si>
  <si>
    <t>Microsoft Surface Pro X  - 8GB RAM 128GB SSD 13in Black - Good</t>
  </si>
  <si>
    <t>Microsoft Surface Pro 7 12.3" - Core i5 128GB (8GB RAM) Platinum - Very Good</t>
  </si>
  <si>
    <t>Lenovo M8 Smart Tab 8" 32GB Tablet with Google Assistant - Grey</t>
  </si>
  <si>
    <t>Panasonic Toughpad Toughbook FZ-G1 MK4, i5, 8GB RAM, 256GB SSD, Win 10 A Grade</t>
  </si>
  <si>
    <t>Apple iPad Air (1st Gen) 9.7" 2013 16GB Cellular Space Grey</t>
  </si>
  <si>
    <t>Samsung Galaxy Tab S  Tablet SM-T807V 16GB Wi-Fi 10.5in - Dazzling White Grade B</t>
  </si>
  <si>
    <t>Huawei Matepad T10 Kids Edition 2GB / 32GB Android 9.7" HD Tablet Blue</t>
  </si>
  <si>
    <t>Apple iPad Pro 9.7" 2016 32GB Space Grey Slim Portable Wi-Fi Tablet A1673 C1</t>
  </si>
  <si>
    <t>Lenovo Tab 3 TB3-730F 16GB 7" HD Android Wi-Fi White Tablet A</t>
  </si>
  <si>
    <t>Vankyo</t>
  </si>
  <si>
    <t>Vankyo MatrixPad Z1 7" Tablet, 32GB Storage, Black</t>
  </si>
  <si>
    <t>Samsung Galaxy Tab 2 7.0 (2012) Mixed Colours Very Good Condition</t>
  </si>
  <si>
    <t>Lenovo TAB M10 (TB-X306F), 10.1", 64GB, Wi-Fi, Black - Pristine</t>
  </si>
  <si>
    <t>Microsoft Surface Pro 3, Intel Core i5, 4GB RAM, 128GB, Wi-Fi, 12", Silver</t>
  </si>
  <si>
    <t>Apple iPad 8 2020 8th Gen 32/128GB WiFi/4G 10.2" All Colours GOOD CONDITION</t>
  </si>
  <si>
    <t>Samsung Galaxy Tab S4 SM-T830 64GB 13MP Camera Tablet WiFi Only Black GOOD</t>
  </si>
  <si>
    <t>Microsoft Surface Pro 4 12.3" Windows 11 Tablet Intel M3 6Y30 4GB 128GB SSD</t>
  </si>
  <si>
    <t>Apple iPad mini 4, IOS 14.2 ,128GB, Wi-Fi, 7.9in  - Gold</t>
  </si>
  <si>
    <t>Microsoft Surface Pro 8 - Core i5 8GB RAM 256GB SSD Wi-Fi Platinum - Good</t>
  </si>
  <si>
    <t xml:space="preserve">Apple iPad 7th Generation 32GB Wi-Fi + 4G Various Colour Excellent Device </t>
  </si>
  <si>
    <t>Microsoft Surface Pro 8 - Core i5 8GB RAM 256GB SSD Wi-Fi Graphite - Good</t>
  </si>
  <si>
    <t>Apple iPad Pro 12.9-inch 5th Gen. 256GB, Wi-Fi, Space Gray - Good</t>
  </si>
  <si>
    <t>Apple iPad Pro M1 (5th Gen) (12.9 inch) (2021)  Wi-Fi + Cellular - Excellent</t>
  </si>
  <si>
    <t>Apple iPad Pro (2016) 9.7" 32GB 128GB 256GB All Colors (WiFi or Cellular)</t>
  </si>
  <si>
    <t>SAMSUNG GALAXY TAB A 10.1" TABLET 32GB eMMC 2GB ANDROID GOLD SM-T510NZDDBTU</t>
  </si>
  <si>
    <t>Huawei MatePad T10 9.7" HD IPS 3GB / 64GB Android WiFi Tablet Blue</t>
  </si>
  <si>
    <t>Lenovo Tab P11 Plus Tablet 11" 2000x1200 Touch Helio G90T 4GB 128GB Android 11 R</t>
  </si>
  <si>
    <t>Apple iPad (5th Gen.) 32GB 128GB Unlocked WiFi Excellent</t>
  </si>
  <si>
    <t>Apple iPad Mini 4 16GB 32GB 64GB 128GB Unlocked WiFi Excellent</t>
  </si>
  <si>
    <t>Apple iPad Pro 1st Generation 32GB 128GB Wi-Fi Excellent Device Various Colours</t>
  </si>
  <si>
    <t>Apple iPad Air 4 (2020) - 64GB - All Colors - Wi-fi Only - Excellent Condition</t>
  </si>
  <si>
    <t>Apple iPad 5th Gen -  iPad iOS 15, 32GB, WiFi 9.7-inch - Space Grey</t>
  </si>
  <si>
    <t>Apple iPad Air 2 A1567 (WiFi + Cellular Unlocked) 32GB Space Gray (Excellent)</t>
  </si>
  <si>
    <t>Apple iPad Air 2 A1567 (WiFi + Cellular Unlocked) 32GB Space Gray (Very Good)</t>
  </si>
  <si>
    <t>Apple iPad Air 5 (2022) 10.9" 64GB 256GB All Colors WiFi or Cellular - Excellent</t>
  </si>
  <si>
    <t>Apple iPad 8 2020 - 32GB/128GB - 10.2in - Wi-Fi Only - All Colours - Very Good</t>
  </si>
  <si>
    <t>Samsung Galaxy Tab S5e SM-T720 64GB 10.5 Inch Tablet : Gold</t>
  </si>
  <si>
    <t>Apple iPad Air 4 (2020) - 64GB - All Colors - Wi-fi + 4G - Excellent Condition</t>
  </si>
  <si>
    <t>ZTE</t>
  </si>
  <si>
    <t>ZTE Grand X View 2 8GB 8" K81 Wi-Fi 4G (Bell Canada) Unlocked Tablet - Excellent</t>
  </si>
  <si>
    <t>Microsoft Surface Pro 4 i5-6300U 8GB RAM 256GB WINDOWS 10 PRO 1724 (Grade B)</t>
  </si>
  <si>
    <t>Apple iPad Air 4th Gen 64GB Wi-Fi + 4G CELLULAR UNLOCKED - Rose Gold - MYJ02LL/A</t>
  </si>
  <si>
    <t>Apple iPad Pro 10.5" 64GB 256GB 512GB Gray Gold Silver WiFi or Cellular - Good</t>
  </si>
  <si>
    <t>Apple iPad Air 2nd Gen 9.7" 64GB Space Gray (WiFi) - Good - 1 Year Warranty</t>
  </si>
  <si>
    <t>Apple iPad Air 1st Gen - 16GB - Silver/Gray - Wi-Fi Only - Very Good Condition</t>
  </si>
  <si>
    <t>ASUS Google Nexus 7 Android 7" 2GB RAM 16GB eMMC Tablet - Black B</t>
  </si>
  <si>
    <t>Apple iPad 7th Gen 32GB Wi-Fi, 10.2 in - SILVER (2019 MODEL) MW752LL/A EXCELLENT</t>
  </si>
  <si>
    <t>Apple iPad Mini 4 Wi-Fi + Cellular, 64GB, 7.9", Space Grey</t>
  </si>
  <si>
    <t>Apple iPad Air 2 128GB,32GB,64G&lt;wbr/&gt;B,16GB Unlocked,WiFi Gold,Silver,Gr&lt;wbr/&gt;ay-Good</t>
  </si>
  <si>
    <t>Samsung Galaxy Tab 4 10.1 T530 16GB White Black Unlocked Tablet Excellent</t>
  </si>
  <si>
    <t>Apple iPad Pro 10.5 64GB 256GB 512GB Space Grey Rose Gold Silver WiFi Very Good</t>
  </si>
  <si>
    <t>DELL Venue 7 - 3740 Tablet, Intel Atom Z3460 - 1.6 GHz, 1GB, 8GB, WiFi *SCHWARZ*</t>
  </si>
  <si>
    <t>Apple iPad mini 4,  Wi-Fi, 7.9inch,128GB, IOS 14.2,  - Silver</t>
  </si>
  <si>
    <t>Samsung Galaxy Tab 4 16GB Tablet 8"  Snap Dragon 410 Quad-Core 1.2GHZ GRADE A</t>
  </si>
  <si>
    <t>Apple iPad 5th Gen A1823 32GB 128GB Silver Gold Space Grey WiFi + 4G Very Good</t>
  </si>
  <si>
    <t>Samsung Galaxy Tab S7 SM-T875 2020 11" 128GB 13MP Android Phantom Navy Unlocked</t>
  </si>
  <si>
    <t>Apple iPad 5th Gen 32GB, Retina Wi-Fi ONLY  9.7" Space Grey B Grade Warranty</t>
  </si>
  <si>
    <t>Samsung Galaxy Tab A7 Lite SM-T220N 32Gb 8.7" 3Gb Wi-Fi 5 Grey</t>
  </si>
  <si>
    <t>Samsung Galaxy Tab S6 SM-T865 10.5" 128GB, 4G, Unlocked - Mountain Grey</t>
  </si>
  <si>
    <t>Apple iPad Mini 5 5th Generation 64GB, Wi-Fi, 7.9in - Space Grey - Excellent! A*</t>
  </si>
  <si>
    <t>Apple iPad Pro 5 (2021) - All sizes, 12.9in Silver/Grey, 5G Unlocked - Very Good</t>
  </si>
  <si>
    <t>Samsung Galaxy Tab S7+ Plus - All Sizes All Colours - WiFi + 5G - Good Condition</t>
  </si>
  <si>
    <t>Apple iPad Pro 9.7" A1673 32/128GB Tablet Grey/Silver/Ro&lt;wbr/&gt;se WiFi Only VERY GOOD</t>
  </si>
  <si>
    <t>Apple iPad 7th Gen - 32GB/128GB - 10.2in - Wi-Fi Only - All Colours - Very Good</t>
  </si>
  <si>
    <t>Samsung Galaxy Tab E 9.6 | 8GB | Black | WiFi | Refurbished (Excellent) | 12M...</t>
  </si>
  <si>
    <t>Apple iPad A1893 9.7" - 128GB - Wi-Fi supports Apple Pencil IOS 16 Apple box</t>
  </si>
  <si>
    <t>Apple iPad Pro 9.7 (1st Gen) - All sizes All Colours Wi-Fi + 4G - Very Good</t>
  </si>
  <si>
    <t>Lenovo Yoga Tab 13 Tablet 13" 2160x1350 Snapdragon 870 8GB 128GB Android 11 R</t>
  </si>
  <si>
    <t>Samsung Galaxy Tab A7 Lite SM-T220N 32Gb  8.7" 3Gb Silver</t>
  </si>
  <si>
    <t>Apple iPad 8th Gen 32GB, Wi-Fi ONLY 10.2inch Space Grey Mint Condition Apple Box</t>
  </si>
  <si>
    <t>Apple iPad Mini 4 128GB 4G Wifi+Cellular - Unlocked - Gold - Very Good Condition</t>
  </si>
  <si>
    <t>Lenovo Tab 4 - (ZA2J0011GB ) 10.1" Tablet, 2GB Ram, 16GB, Android - White</t>
  </si>
  <si>
    <t>Apple iPad Pro 12.9-inch 5th Gen. 256GB, Wi-Fi, Silver - Excellent</t>
  </si>
  <si>
    <t>Samsung Galaxy Tab S4 SM-T830 Tablet 10.5" WiFi 4GB Ram 64GB 13MP Android- Black</t>
  </si>
  <si>
    <t>Lenovo Tablet TAB 4 Plus (TB-X704F) 16GB WiFi - Aurora Black  - Good Used</t>
  </si>
  <si>
    <t>Samsung Galaxy Tab S5e SM-T725 10.5" WiFi+4G 64GB 4GB  Android Tablet - Black</t>
  </si>
  <si>
    <t>Apple iPad 5 9.7" 2017 - All Sizes &amp; Colours - Wi-Fi Only - Very Good Condition</t>
  </si>
  <si>
    <t xml:space="preserve">Apple iPad 7th Gen (2019) - 32GB - All Colors - Wi-Fi Only - Very Good </t>
  </si>
  <si>
    <t>SAMSUNG Galaxy Tab A SM-T280 Tablet 7" Ram 1.5GB WiFi 2xCam 8GB Android - White</t>
  </si>
  <si>
    <t xml:space="preserve">Apple iPad 5th Gen (2017) - 128GB - All Colors - Wi-Fi Only - Very Good </t>
  </si>
  <si>
    <t>Apple iPad Air 4 (2020) - 64GB - All Colors - Wi-fi Only - Very Good Condition</t>
  </si>
  <si>
    <t>Samsung Galaxy Tab S4 SM-T830 64GB 13MP Camera Tablet WiFi Only Black GOOD^^</t>
  </si>
  <si>
    <t>Lenovo Tab P11 Plus Tablet 11" 2000x1200 Touch Helio G90T 6GB 128GB Android 11 R</t>
  </si>
  <si>
    <t>Tianyida</t>
  </si>
  <si>
    <t>Tianyida 10 Inch Tablet 3G Phablet Android 7.0 Quad Core 32GB ROM</t>
  </si>
  <si>
    <t xml:space="preserve">Samsung Galaxy Tab S5e - All Sizes - All Colours - Wi-Fi Only - Excellent </t>
  </si>
  <si>
    <t>Apple iPad Pro 10.5 64GB Space Gray WiFi Good Condition</t>
  </si>
  <si>
    <t>Apple iPad 6th Gen (2018) - 32GB - All Colors - Wi-Fi Only - Excellent</t>
  </si>
  <si>
    <t>Apple iPad Mini 2, Wi-Fi, 16GB, Silver (ME279LL/A) - Excellent</t>
  </si>
  <si>
    <t>iPad 5th Generation – Apple – 9.7" Display – Wifi – 2017 - 128GB - Space Grey</t>
  </si>
  <si>
    <t>Panasonic Toughbook CF-D1, i5 Mk 3 6th Gen, Diagnostic Engineers Tab Win 11 Pro</t>
  </si>
  <si>
    <t>ASUS Memo Pad HD 7 ME173X 7" Tablet 16GB Android White - Good Used</t>
  </si>
  <si>
    <t>Apple iPad Pro 5th Gen 12.9" 2021 M1 256GB Silver WiFi &amp; Cellular 5G - Unlocked</t>
  </si>
  <si>
    <t>Apple iPad Air 1st Gen 16GB 64GB 32GB 128GB Space Grey Silver 4G 9.7 in | Good</t>
  </si>
  <si>
    <t>Lenovo Tab M7 Tablet Mediatek MT8166 2Gb 32Gb eMCP 7" Android 11 ZA8C0075GB</t>
  </si>
  <si>
    <t>Apple iPad Air 2 (2nd Gen) 16GB Wi-Fi Cellular Unlocked 9.7" (2014) - Good</t>
  </si>
  <si>
    <t>Samsung Galaxy Tab A7 SM-T500 32GB, Wi-Fi, 10.4" - Silver</t>
  </si>
  <si>
    <t>Apple iPad Pro (2015) 12.9" 32GB 128GB 256GB Gray Silver Gold WiFi or Cellular</t>
  </si>
  <si>
    <t>Microsoft Surface Pro 4 - Core i5 128GB SSD 4GB RAM Wi-Fi 12.3" Silver - Good</t>
  </si>
  <si>
    <t>Apple iPad Pro (1st Gen) 256GB Wi-Fi Cellular Unlocked 12.9" (2015) - Good</t>
  </si>
  <si>
    <t>Apple iPad 4 (2012) Black 16GB WiFi iPadOS 10 1 Year Warranty</t>
  </si>
  <si>
    <t>Apple iPad 6th Gen 32GB Wi-Fi 9.7in 8MP Cam  IOS 15 Space Grey - Fast Dispatch</t>
  </si>
  <si>
    <t>Apple iPad Air 2 A1566 (WiFi) 16GB Space Gray (Excellent)</t>
  </si>
  <si>
    <t>Apple iPad Air 2 32 GB Space Gray Excellent Condition</t>
  </si>
  <si>
    <t>Samsung Galaxy Tab S6 Lite SM-P615 64GB S PEN, 4G Unlocked, 10.4" - Oxford Grey</t>
  </si>
  <si>
    <t>Apple iPad 6th Gen 9.7''32GB A1954 WiFi 4G LTE Factory Unlocked Tablet Excellent</t>
  </si>
  <si>
    <t>Geo Computers GEO TAB 110 Starberry Red 10.1" Intel Celeron 4Gb W11HS</t>
  </si>
  <si>
    <t>Apple iPad Air 5th Gen 10.9" 2022 M1 - 64GB WiFi &amp; Cellular 5G Unlocked - Pink</t>
  </si>
  <si>
    <t>Acer Aspire Switch 10V SW5-014P 64GB 1.44GHz Quad-core WIN 10 Pro (A)</t>
  </si>
  <si>
    <t>Apple iPad Pro (3rd Gen) (12.9 inch) (2018) - 1TB - Wi-Fi + Cellular - Good</t>
  </si>
  <si>
    <t>Apple iPad Pro 12 9 6th Gen 512GB Grey WiFi Excellent Condition</t>
  </si>
  <si>
    <t>Apple iPad 6th Gen (2018) - 128GB - All Colors - Wi-Fi + 4G Unlocked - Very Good</t>
  </si>
  <si>
    <t>Apple iPad Air 5 2022 - All Sizes - All Colours -Wi-Fi + 5G - Good Condition</t>
  </si>
  <si>
    <t>Amazon Fire HD 10 - M2V3R5 - 10.1", 32GB - Pink - Pristine</t>
  </si>
  <si>
    <t>Apple iPad Air 2 9.7" 16GB 32GB 64GB 128GB All Colors WiFi + Cellular -Excellent</t>
  </si>
  <si>
    <t>Apple iPad 2022 10th Gen 10.9'' Wi-Fi + Cellular 256GB - *Blue* B</t>
  </si>
  <si>
    <t>Apple iPad Pro (1st Gen) 128GB Wi-Fi 12.9" Gray Silver Gold (2015) - Very Good</t>
  </si>
  <si>
    <t>Lenovo Tab P10 Tablet Snapdragon 450 3GB RAM 32GB Storage 10.1" FHD IPS Android9</t>
  </si>
  <si>
    <t>Apple iPad 4 A1458 (WiFi) 16GB Black iOS 10.3.4 (Very Good)</t>
  </si>
  <si>
    <t>Samsung Galaxy Tab (2019) 10.1in SM-T517P 32GB Silver (Sprint Unlocked) Good</t>
  </si>
  <si>
    <t xml:space="preserve">Samsung Galaxy Tab A8 10.5in - 32GB - Graphite - Wi-Fi Only - Good Condition </t>
  </si>
  <si>
    <t>Apple iPad Pro (1st Gen) 128GB Wi-Fi Cellular Unlocked 12.9" (2015) - Good</t>
  </si>
  <si>
    <t>Apple iPad Pro 1st Gen 12.9" 128GB Space Gray Tablet (WiFi + Cellular) - Good</t>
  </si>
  <si>
    <t>Apple iPad Pro 2 (2nd Gen) 64GB Wi-Fi Cellular Unlocked 12.9" (2017) - Excellent</t>
  </si>
  <si>
    <t>Apple iPad Pro 3 (2021) 11" 128GB 256GB 512GB All Colors (WiFi or Cellular)</t>
  </si>
  <si>
    <t>Apple iPad Pro 12 9 6th Gen 256GB Grey Unlocked Excellent Condition</t>
  </si>
  <si>
    <t>Apple iPad 6th Gen 9.7''32GB A1954 WiFi 4G LTE Factory Unlocked Tablet Very Good</t>
  </si>
  <si>
    <t>Apple iPad Pro 12.9-inch 5th Gen. 128GB, Wi-Fi, Silver - Excellent</t>
  </si>
  <si>
    <t>Apple iPad 8 (8th Gen) 32GB Wi-Fi 10.2" Gold Silver Gray (2020) - Excellent</t>
  </si>
  <si>
    <t>Samsung Galaxy Tab S4 10.5" T837V (WiFi/Verizon) 64GB Black (Very Good)</t>
  </si>
  <si>
    <t>Apple iPad Pro 12.9 Inch 5th 128GB 256GB 512GB 1TB 2TB - All Colors - Excellent</t>
  </si>
  <si>
    <t>Apple iPad Pro 12.9-inch (5th Gen.) 128GB Space Gray WiFi Excellent Condition</t>
  </si>
  <si>
    <t>Huawei MediaPad T5 10.1" WiFi  Tablet 16GB, 2GB Ram Android - Black</t>
  </si>
  <si>
    <t>Apple iPad 6th Generation 32GB WiFi Space Grey Refurbished 12 Months Warranty</t>
  </si>
  <si>
    <t>Samsung Galaxy Tab A6 8GB SM-T280 7.0" Wi-Fi Tablet Black - Excellent</t>
  </si>
  <si>
    <t>Samsung Galaxy Tab S2 9.7in 32GB 64GB White Black Gold Unlocked Tablet Excellent</t>
  </si>
  <si>
    <t>Samsung Galaxy Tab Active 2 8"  16GB  WiFi + 4G  Black SM-T395 Warranty Grade A</t>
  </si>
  <si>
    <t>Nexus</t>
  </si>
  <si>
    <t>Google/HTC Nexus 9 WiFi 32GB - Slate Black/Brown - Very Good</t>
  </si>
  <si>
    <t>Apple iPad Pro 12.9-inch (5th Gen.) 256GB Silver Unlocked Excellent Condition</t>
  </si>
  <si>
    <t>HP Elite X2 1012 G1 Enterprise Tablet Intel m7-6Y75 -  4GB 256 GB SSD Windows 10</t>
  </si>
  <si>
    <t>Apple iPad 7th Gen - 32GB/128GB - 10.2in - 4G Unlocked - All Colours - Good</t>
  </si>
  <si>
    <t>SAMSUNG GALAXY TAB A  SM-T580 10.1 (2016) - BLACK - 16GB -EXC</t>
  </si>
  <si>
    <t>Samsung Galaxy Tab A 10.1 (2019) - All Colours - 32GB - Wi-Fi Only - Good</t>
  </si>
  <si>
    <t>Samsung Galaxy Tab S2 SM-T810N Tablet 9.7Inch 3GB Ram 32GB Wi-Fi Android - Black</t>
  </si>
  <si>
    <t>Apple iPad 6th Generation 32GB Silver Unlocked Excellent Condition</t>
  </si>
  <si>
    <t>Apple iPad Pro 12.9" Tablet 5th Gen 2021 128GB 256GB 512GB WiFi Cellular</t>
  </si>
  <si>
    <t>Apple iPad mini 4 - (64GB, Wi-Fi, 7.9in, IOS 14.2)  - Gold</t>
  </si>
  <si>
    <t>Apple iPad Pro 2 (2nd Gen) 256GB WiFi Cellular Unlocked 12.9" (2017) - Excellent</t>
  </si>
  <si>
    <t>Lenovo Yoga Smart Tab YT-X705F 4/64GB Android 10.1 Inch Tablet Wifi Only Black</t>
  </si>
  <si>
    <t>Apple iPad 5th Gen A1823 32GB 128GB Silver Gold Space Grey WiFi + 4G Excellent</t>
  </si>
  <si>
    <t>Apple iPad Pro 9.7" A1673 32GB 12MP Camera Tablet WiFi Only Silver VERY GOOD~</t>
  </si>
  <si>
    <t>Samsung Galaxy Tab A 16GB 9.7"  SM-T550 Black | WiFi | Refurbished (Good) | 1...</t>
  </si>
  <si>
    <t>Apple iPad 8th Gen 2020 32GB Silver Slim Portable Wi-Fi iOS Tablet A2270 B</t>
  </si>
  <si>
    <t>Apple iPad Mini 1st Gen Tablet A1432 (Wi-Fi Only) 16GB Black Very Good</t>
  </si>
  <si>
    <t>Microsoft Surface Pro 7 12.3" Tablet Core i5 8GB RAM 128GB SSD Platinum C Grade</t>
  </si>
  <si>
    <t>Apple iPad 6th Gen A1893 32GB 128GB Silver Gold Space Grey WiFi Tablet Very Good</t>
  </si>
  <si>
    <t>Lenovo TAB M7 TB-7305F 16GB - Platinum Grey</t>
  </si>
  <si>
    <t>Apple iPad 5 9.7" 2017 - All Sizes &amp; Colours - Wi-Fi Only - Good Condition</t>
  </si>
  <si>
    <t>Apple iPad Air 1 9.7" 128GB Silver Wi-Fi Cellular LTE Tablet A1475 B</t>
  </si>
  <si>
    <t>Apple iPad 6th Gen | 32GB | Gold | Wi-Fi + 4G | Refurbished (Very Good) | 12M...</t>
  </si>
  <si>
    <t>Royole</t>
  </si>
  <si>
    <t>ROYOLE RoWrite 2 RY0202 Digital Notepad - Beige</t>
  </si>
  <si>
    <t>Samsung Galaxy Tab A 16GB 9.7" SM-P550 Wi-Fi Tablet - Excellent</t>
  </si>
  <si>
    <t>Apple iPad 7th Gen. 32GB, Wi-Fi + 4G Cellular Unlocked, 10.2" - Gray - GOOD!</t>
  </si>
  <si>
    <t>Samsung Galaxy Tab S6 Lite SM-P610 64GB, Wi-Fi, 10.4" - Oxford Grey</t>
  </si>
  <si>
    <t>Apple iPad Pro 3rd Gen 11" 2021 M1 - 512GB WiFi &amp; Cellular 5G Unlocked - Silver</t>
  </si>
  <si>
    <t xml:space="preserve">Apple iPad Pro 1st Generation Wi-Fi  32GB 128GB 256GB Very Good Condition </t>
  </si>
  <si>
    <t>Apple iPad mini 4, Wi-Fi, 7.9inch, IOS 14.2,128GB - Space Grey</t>
  </si>
  <si>
    <t>Microsoft Surface Pro X - 16GB RAM 512GB - Wi-Fi + LTE (Unlocked) - Very Good</t>
  </si>
  <si>
    <t>Samsung Galaxy Tab A7 SM-T500 32GB WiFi 10.4" Android Tablet - Silver</t>
  </si>
  <si>
    <t>Apple iPad Pro 10.5" 2017 256GB Silver Slim Wifi Retina Tablet A1701 C1</t>
  </si>
  <si>
    <t>Samsung Galaxy Tab A7 2020 - 32GB - All Colours - WiFi + 4G Unlocked - Excellent</t>
  </si>
  <si>
    <t>Samsung Galaxy Tab A 10.1, SM-T515, 32GB Unlocked - Black - Excellent</t>
  </si>
  <si>
    <t>Apple iPad 4th Generation 9.7", Wi-Fi, 16GB, Black - Refurbished Good</t>
  </si>
  <si>
    <t>Apple iPad Air 1st Gen, 32GB Wi-Fi + Cellular (Unlocked) 9.7-In  RD- Space Grey</t>
  </si>
  <si>
    <t>Apple iPad Air 3 2019  10.5" 64GB WiFi Only, Space Grey</t>
  </si>
  <si>
    <t>Samsung Galaxy Tab A, SM-T510, 10.1", 32GB Tablet - Gold - Refurbished Pristine</t>
  </si>
  <si>
    <t>Apple iPad Pro 6th Gen 12.9" 2022 M2 - 512GB WiFi &amp; Cellular 5G - Space Grey</t>
  </si>
  <si>
    <t>Apple iPad 7th Generation 2019 10.2" 32GB Gold - Good</t>
  </si>
  <si>
    <t>Samsung Galaxy Tab S6 SM-T860 128GB +Samsung Keyboard Wi-Fi 10.5in Mountain Grey</t>
  </si>
  <si>
    <t xml:space="preserve">Apple iPad (2021) 10.2" IPS Retina Display Tablet A13 Bionic Chip 256GB Storage </t>
  </si>
  <si>
    <t>SAMSUNG Galaxy Tab A (SM-T290) 32GB 8'' (hairline crack on screen) (Excellent)</t>
  </si>
  <si>
    <t>Apple iPad Air -16/32/64GB - WiFi or 4G -9.7in -Black or White - EXCELLENT</t>
  </si>
  <si>
    <t>Apple iPad (1st Generation), Wi-Fi, 16GB, Silver/Black (MB292LL/A) -Good</t>
  </si>
  <si>
    <t>Apple iPad 6 (2018) - 32GB 128GB - Wi-Fi Only - Various Colours - Very Good</t>
  </si>
  <si>
    <t>Samsung Galaxy Tab A 10.5" SM-T595 32GB Wifi/4G LTE Unlocked Very Good Condition</t>
  </si>
  <si>
    <t>Apple iPad Pro (9.7 inch)- Wi-Fi - Cellular - All Colors -  Good</t>
  </si>
  <si>
    <t>Apple iPad mini 8.3" Tablet Wi-Fi iOS A15 64GB Space Grey</t>
  </si>
  <si>
    <t>Apple iPad mini 4, 128GB, Wi-Fi, 7.9inch, Dual-core, A8 chip, RD - Gold</t>
  </si>
  <si>
    <t>ZTE Grand X View 16GB 8" K85 Wi-Fi 4G (Bell Canada) Tablet - Excellent</t>
  </si>
  <si>
    <t>Apple iPad Pro 10.5 (2017) A1701 512GB 12MP Tablet WiFi Only Space Grey GOOD</t>
  </si>
  <si>
    <t>Apple iPad 10 2022 - 64GB/256GB - 10.9in - Wi-Fi + 5G - All Colours - Excellent</t>
  </si>
  <si>
    <t>Samsung Galaxy Tab S6 SM-T865 10.5" 256GB, 4G, Unlocked - Mountain Grey</t>
  </si>
  <si>
    <t>Apple iPad Air 2, 32GB, Wi-Fi, 9.7inch ,RD  - Gold</t>
  </si>
  <si>
    <t>Apple iPad Air-Wi-Fi/Wi-F&lt;wbr/&gt;i+4G-16/32/64/&lt;wbr/&gt;128GB-IOS-ALL COLOURS-Very Good Condition</t>
  </si>
  <si>
    <t>Apple iPad Mini 5 7.9" 64GB 256GB Gray Silver Gold WIFi or Cellular - Very Good</t>
  </si>
  <si>
    <t>Samsung Galaxy Tab S4 10.5" T837V (WiFi/Verizon) 64GB Black (Good)</t>
  </si>
  <si>
    <t xml:space="preserve"> Samsung Galaxy Tab 4 SM-T330 16GB, Wi-Fi, 8in - White - Very Good Condition </t>
  </si>
  <si>
    <t>Microsoft Surface Pro 8 - Core i7 16GB RAM 512GB SSD Wi-Fi Platinum - Good</t>
  </si>
  <si>
    <t>Samsung Galaxy Tab S3 SM-T825 Tablet  9.7" 32GB 4G, LTE (Unlocked) Android Black</t>
  </si>
  <si>
    <t>Apple iPad Pro 9.7" A1673 32GB 12MP Camera Tablet WiFi Only Silver VERY GOOD</t>
  </si>
  <si>
    <t>Apple iPad Pro 11 2021 128GB 256GB 512GB Silver Space Grey Unlocked Very Good</t>
  </si>
  <si>
    <t>Apple iPad 7th gen 2019, 32GB WiFi + Cellular Unlocked 10.2" GOLD</t>
  </si>
  <si>
    <t>Samsung Galaxy Tab A7 Lite 8.7" T227U 32GB WiFi T-Mobile GSM  Unlocked Excellent</t>
  </si>
  <si>
    <t>Apple iPad Pro 11 2021 128GB 256GB 512GB Silver Space Grey WiFi Excellent</t>
  </si>
  <si>
    <t>HP Elite X2 G4 13" i5 Quad Core 8th Gen 1.6GHz 256GB SSD 8GB RAM Win 10</t>
  </si>
  <si>
    <t>Alcatel 3T 16GB 8" 9027W Wi-Fi 4G LTE (T-Mobile) Tablet - Excellent</t>
  </si>
  <si>
    <t>Samsung Galaxy Tab E  Verizon SM-T377V, 16GB WIFI+4G Black- Good Used</t>
  </si>
  <si>
    <t>Samsung Galaxy Tab A 10.1 (2019) - All Colours - 32GB - 4G Unlocked - Good</t>
  </si>
  <si>
    <t>Apple iPad 7th Gen. (2019) - 32GB Wi-Fi, 10.2in, Space Gray</t>
  </si>
  <si>
    <t>Samsung Galaxy Tab A8 10.5in - 32GB -  Silver - Wi-Fi Only - Excellent Condition</t>
  </si>
  <si>
    <t>Apple iPad Air 2 Tablet, 9.7in, 16GB, WiFi, Space Gray, A1566</t>
  </si>
  <si>
    <t xml:space="preserve">Apple Ipad ricondizionato 9,7" 2018 128gb grey </t>
  </si>
  <si>
    <t>VANKYO</t>
  </si>
  <si>
    <t>Vankyo MatrixPad S7 32GB 7" Android Tablet - Black, Good Used</t>
  </si>
  <si>
    <t>Huawei MediaPad T3 16GB 9.6" Wi-Fi GSM Unlocked Android Tablet - Very Good</t>
  </si>
  <si>
    <t>Microsoft Surface Pro 8 i5 - 16GB RAM 256GB - Graphite - Very Good Condition</t>
  </si>
  <si>
    <t>Apple iPad 7th Gen - 32GB/128GB - 10.2in - 4G Unlocked - All Colours - Excellent</t>
  </si>
  <si>
    <t>Samsung Galaxy Tab S5e SM-T720 64GB 10.5 Inch Tablet - Silver</t>
  </si>
  <si>
    <t>Samsung Galaxy Tab S2 SM-T813 9.7" 32GB 3GB Ram Android Tablet- Black</t>
  </si>
  <si>
    <t>Refurbished Samsung Galaxy Tab E 8.0" T377A (WiFi/AT&amp;T) 16GB Black (Grade B)</t>
  </si>
  <si>
    <t>Samsung Galaxy Tab S7+ Plus - All Sizes &amp; Colours - WiFi - Excellent Condition</t>
  </si>
  <si>
    <t>Samsung Galaxy Tab A 10.1 (2019) - All Colours - 32GB - Wi-Fi Only - Excellent</t>
  </si>
  <si>
    <t>Apple iPad Air 2 A1567 (WiFi + Cellular Unlocked) 16GB Space Gray (Excellent)</t>
  </si>
  <si>
    <t>Apple iPad Mini 2 16/32/64/128GB WiFi + 4G Unlocked 7.9" Very Good Condition</t>
  </si>
  <si>
    <t>DELL Venue 7 - 3740 Tablet, Intel Atom Z3460 - 1.6 GHz, 1GB, 16GB, WiFi*4G-LTE*</t>
  </si>
  <si>
    <t>Apple iPad 7th Gen - 32GB/128GB - 10.2in - Wi-Fi Only - All Colours - Excellent</t>
  </si>
  <si>
    <t>Apple iPad Pro 10.5 (2017) A1701 512GB 12MP Tablet WiFi Only Space Grey GOOD^</t>
  </si>
  <si>
    <t>Samsung Galaxy Tab A SM-T550 2015 16GB 32GB Titanium Blue White WiFi Very Good</t>
  </si>
  <si>
    <t>Lenovo Miix 700 Tablet Core m5-6Y54 4GB 128GB SSD 4G LTE 12" FHD+ IPS Win 10 Pro</t>
  </si>
  <si>
    <t>Samsung Galaxy Tab S2 SM-T719 WiFi+Cellular Unlock 8" 32GB Android Tablet - G36</t>
  </si>
  <si>
    <t>Samsung Galaxy Tab 3 16GB 10.1 GT-P5220 White - Good Used</t>
  </si>
  <si>
    <t>Acer Iconia One 7 B1-780HD 8GB, Wi-Fi, 7in - White, Very Good</t>
  </si>
  <si>
    <t>Microsoft Surface Pro 8 - Core i5 8GB RAM 256GB SSD Wi-Fi Platinum - Very Good</t>
  </si>
  <si>
    <t>Apple iPad 6th Gen 32GB Wi-Fi Only 9.7in Gold B Grade One Year Warranty</t>
  </si>
  <si>
    <t>Microsoft Surface Pro 8 - Core i7 16GB RAM 256GB SSD Wi-Fi Graphite - Excellent</t>
  </si>
  <si>
    <t>Apple iPad Pro 9.7 2016 32GB 128GB 256GB Silver Gold Grey WiFi Excellent</t>
  </si>
  <si>
    <t>Apple iPad 5th Gen A1822 32GB 128GB Silver Gold Space Grey WiFi Tablet Very Good</t>
  </si>
  <si>
    <t>Microsoft Surface Pro 7+ Tablet 12.3" Core i5-1135G7 8GB RAM 128GB SSD W10 Pro</t>
  </si>
  <si>
    <t>Samsung Galaxy Tab S5e 64GB, Wi-Fi + 4G (Unlocked), 10.5in - Silver GD</t>
  </si>
  <si>
    <t>Samsung Galaxy Tab A 10.1 (2019) - All Colours - 32GB - 4G, Unlocked - Very Good</t>
  </si>
  <si>
    <t>Apple iPad A1954 6th Generation 2018 9.7" 32GB WiFi + 4G Great condition A1954</t>
  </si>
  <si>
    <t>SAMSUNG GALAXY TAB A  SM-T580 10.1 (2016) - BLACK - 16GB -UD</t>
  </si>
  <si>
    <t>ZTE Grand X View 3 K83 16GB 8.0" WI-FI 4G LTE GSM Unlocked Tablet - Excellent</t>
  </si>
  <si>
    <t>2020 Apple iPad Air 10.9" A14 Bionic Processor iOS Wi-Fi 256GB Silver C Grade</t>
  </si>
  <si>
    <t>Microsoft Surface Pro 3 Tablet, Core i5-4300U - 1.9GHz, 4GB, 128GB SSD*2xWebCam*</t>
  </si>
  <si>
    <t>Apple iPad 8th Generation 32GB Space Gray WiFi Very Good Condition</t>
  </si>
  <si>
    <t>Microsoft Surface Pro 8 - Core i7 16GB RAM 256GB, Wi-Fi, Platinum - Good</t>
  </si>
  <si>
    <t>Apple iPad Pro 2022 4th Gen 11" Wi-Fi + Cellular  2TB - *Space Grey* B</t>
  </si>
  <si>
    <t>Apple iPad 6-Wi-Fi Only/Wi-Fi + 4G-32/128GB-IO&lt;wbr/&gt;S-ALL COLOURS-Excell&lt;wbr/&gt;ent Condition</t>
  </si>
  <si>
    <t xml:space="preserve">Microsoft Surface Pro 8 13" Tablet Core i5 8GB RAM 128GB SSD Platinum </t>
  </si>
  <si>
    <t>Samsung Galaxy Tab E 16GB 9.6" SM-T567V Wi-Fi LTE Verizon Tablet - Excellent</t>
  </si>
  <si>
    <t>Apple iPad 8 10.2" 32GB 128GB Gray SIlver Gold WiFi or Cellular - Very Good</t>
  </si>
  <si>
    <t>Apple iPad Pro 6th Gen 12.9" 2022 M2 - 256GB WiFi &amp; Cellular 5G - Space Grey</t>
  </si>
  <si>
    <t>Apple iPad Pro 11 1st Gen 2018 - 256GB, Two Colors - Wi-Fi - Very Good Condition</t>
  </si>
  <si>
    <t>Apple iPad 6th Generation 32GB Gold Unlocked Good Condition</t>
  </si>
  <si>
    <t>Apple iPad mini 4, 64GB, Wi-Fi, 7.9inch - Space Grey</t>
  </si>
  <si>
    <t>Apple iPad Pro 9.7" A1673 32GB 12MP Camera Tablet WiFi Only Silver VERY GOOD.</t>
  </si>
  <si>
    <t>Apple iPad Pro 9.7 2016 32GB 128GB 256GB Silver Gold Grey WiFi Very Good</t>
  </si>
  <si>
    <t>Apple iPad Air 4 (4th Gen) (10.9 inch) - 64GB - 256GB Wi-Fi + Cellular - Good</t>
  </si>
  <si>
    <t>Microsoft Surface Pro 3 - Core i5 128GB SSD 4GB RAM Wi-Fi 12"-Silver - Excellent</t>
  </si>
  <si>
    <t>Apple iPad Air 1st Gen 16GB 32GB 64GB 128GB Space Grey Silver Unlocked Very Good</t>
  </si>
  <si>
    <t>Samsung Galaxy Tab S7 FE 12.4" Tablet Bluetooth S Pen Android 128GB Mystic Black</t>
  </si>
  <si>
    <t>Apple iPad Air 2 64 GB Wi-Fi 9.7in Space Gray IOS 15 Factory reset</t>
  </si>
  <si>
    <t>Samsung Galaxy Tab A SM-T550 2015 16GB 32GB Titanium Blue White WiFi Excellent</t>
  </si>
  <si>
    <t>Apple iPad Air 2 (2nd Gen) 128GB Wi-Fi Cellular Unlocked 9.7" (2014) - Very Good</t>
  </si>
  <si>
    <t>Apple iPad Air 3 64GB 256GB Space Grey Silver Gold WiFi + 4G Tablet Excellent</t>
  </si>
  <si>
    <t>Apple iPad 7 (7th Gen) - (2019 Model) - 32GB - 128GB - Wi-Fi - Cellular - Good</t>
  </si>
  <si>
    <t>Samsung Galaxy Tab A8 10.5in - 32GB - Graphite- Wi-Fi Only - Excellent Condition</t>
  </si>
  <si>
    <t>Apple iPad 5 9.7" 2017 - All Sizes &amp; Colours - Wi-Fi Only - Excellent Condition</t>
  </si>
  <si>
    <t>Disney</t>
  </si>
  <si>
    <t>Disney Pixar Cars KidsTablet 7" 500+ Games Apps 16GB Wi-Fi Shockproof Bumper</t>
  </si>
  <si>
    <t xml:space="preserve">Apple iPad 6 (2018) - 32GB 128GB - 4G - Unlocked - Various Colours - Good </t>
  </si>
  <si>
    <t>Lenovo Tab M10 HD 2GB RAM 32GB Speicher Android 10 (10,1 Zoll) Tablet-PC in OVP</t>
  </si>
  <si>
    <t>Apple iPad Pro 11 2021 128GB 256GB 512GB Silver Space Grey Unlocked Excellent</t>
  </si>
  <si>
    <t>Apple iPad 10th Gen 10.9" 2022 - 256GB Wi-Fi &amp; Cellular 5G - Unlocked - Pink</t>
  </si>
  <si>
    <t>Samsung Galaxy Tab S6 SM-T867U 128GB - Gray- (Sprint T-Mobile) - Good</t>
  </si>
  <si>
    <t>Microsoft Surface 3 - Intel Atom x7 128GB 4GB RAM Wi-Fi Only 10.8 Silver - Good</t>
  </si>
  <si>
    <t>Samsung Galaxy Tab S2 - 8in - 32 GB - Wi-Fi Only - White - Excellent</t>
  </si>
  <si>
    <t>Microsoft Surface Pro 3 - Core i5 512GB SSD 8GB RAM Wi-Fi 12" - Silver - Good</t>
  </si>
  <si>
    <t>Apple iPad 4 A1458 A6X 1GB 16GB WiFi 2048x1536 Weiß A-Ware iOS</t>
  </si>
  <si>
    <t>Samsung Galaxy Tab A 8.4 (2020) T307U (WiFi/T-Mobile&lt;wbr/&gt;) 32GB Mocha (Excellent)</t>
  </si>
  <si>
    <t>Microsoft Surface Pro 3 12" - Core i5 4GB 128GB RAM WiFi Silver - Very Good</t>
  </si>
  <si>
    <t>Apple iPad Pro 6 12.9 (2022) - All Sizes - All Colours - Wi-Fi Only - Very Good</t>
  </si>
  <si>
    <t>Samsung Galaxy Tab S8 11" Tablet Bluetooth S Pen Android 8GB RAM 256GB Silver</t>
  </si>
  <si>
    <t>Apple iPad Pro 12.9 2021 M1 128 256 512GB 1TB Wi-Fi Cellular Very Good</t>
  </si>
  <si>
    <t>Microsoft Surface Pro 4 - Core i5, 256GB SSD 4GB, Wi-Fi, 12.3in, Silver - Good</t>
  </si>
  <si>
    <t>Lenovo Yoga Tab 11 Tablet 11" 2000x1200 Touch Helio 4GB 128GB Android 11 -No Pen</t>
  </si>
  <si>
    <t>Samsung Galaxy Tab A 10.1 SM-T580 (2016) 16GB 32GB White Black WiFi Excellent</t>
  </si>
  <si>
    <t>Samsung Galaxy Tab A 10.1 (2019) - All Colours - 32GB - 4G Unlocked - Excellent</t>
  </si>
  <si>
    <t>Apple iPad mini 2 32GB, Wi-Fi + Cellular (Unlocked), 7.9in - Space Gray (CA)</t>
  </si>
  <si>
    <t>Apple iPad 5-Wi-Fi Only/Wi-Fi + 4G-32/128GB-IO&lt;wbr/&gt;S-ALL COLOURS-Very Good Condition</t>
  </si>
  <si>
    <t>Apple iPad mini 2 16GB, Wi-Fi 7.9in, RD, iOS 12.4 - Space Grey</t>
  </si>
  <si>
    <t xml:space="preserve"> Apple iPad Pro (2018) A1876 12.9" Liquid Retina 64GB WIFI Space </t>
  </si>
  <si>
    <t>Apple iPad Pro 12.9 Inch 5th Gen - WiFi + Cellular - 2TB - Gray - Excellent</t>
  </si>
  <si>
    <t>Samsung Galaxy Tab S5e 10.5in 2019 64GB 128GB Black Gold Silver WiFi Excellent</t>
  </si>
  <si>
    <t>Microsoft Surface Pro 7 - Core i5, 128GB (8GB RAM) Wi-Fi - Platinum - Very Good</t>
  </si>
  <si>
    <t>Microsoft Surface Pro 8 13" Black 2021 3.0GHz i7-1185G7 16GB 512GB - Very Good</t>
  </si>
  <si>
    <t>Apple iPad 5 (2017) 9.7" 32GB Space Gray Tablet WiFi + Cellular Unlocked - Good</t>
  </si>
  <si>
    <t xml:space="preserve">Apple iPad 6 (2018) - 32GB 128GB - 4G - Unlocked - Various Colours - Very Good </t>
  </si>
  <si>
    <t>Apple iPad Pro 11 4th Gen 128GB Space Gray Unlocked Good Condition</t>
  </si>
  <si>
    <t>Apple iPad Air 5 (2022) 10.9" 64GB 256GB All Colors WiFi or Cellular - Very Good</t>
  </si>
  <si>
    <t>Apple iPad Mini 5 - 64/256GB - WiFi or 4G - 7.9in-Black White- Good Used</t>
  </si>
  <si>
    <t>FUJITSU Stylistic Q704 Waterproof Tablet, Core i5-4300U - 1.9GHz, 4GB, 128GB SSD</t>
  </si>
  <si>
    <t>Apple iPad Mini 2 A1489 32GB - Space Grey Tablet - Refurbished - Working - A189</t>
  </si>
  <si>
    <t>Samsung Galaxy Tab A 9.7-Inch Tablet 2GB RAM 16GB Wi-Fi + Cellular - Black B</t>
  </si>
  <si>
    <t>Samsung Galaxy Tab A SM-T580 10.1" (WiFi, 32GB, 8MP) Tablet -BLACK VG</t>
  </si>
  <si>
    <t>Apple iPad Pro 1st Gen. 128GB Grey Wi-Fi + 4G 9.7 inch  Excellent Condition</t>
  </si>
  <si>
    <t>Apple iPad Air 2 Tablet, 64GB, WiFi + GSM, Space Gray, A1567</t>
  </si>
  <si>
    <t>Microsoft Surface Go 2 10.5" M3-8100Y 4GB 64GB SSD WIN 10 Pro UJB-00001</t>
  </si>
  <si>
    <t>Samsung Galaxy Tab Active 2 LTE T395 16GB WiFi + 4G Unlocked Black Good</t>
  </si>
  <si>
    <t>Apple iPad Air 2, 9.7 inch, 64GB, Wi-Fi, Multi-touch - Space Grey</t>
  </si>
  <si>
    <t>Apple iPad Pro 12.9 (1st Gen) - All Sizes &amp; Colours - Wi-Fi Only - Very Good</t>
  </si>
  <si>
    <t>Apple iPad Air 3 -Wi-Fi/Wi-Fi + 4G-64/256GB-IO&lt;wbr/&gt;S-ALL COLOURS-Excell&lt;wbr/&gt;ent Condition</t>
  </si>
  <si>
    <t xml:space="preserve">Apple iPad mini 2 ,32GB, Wi-Fi  7.9in, iOS 12.5 - Silver </t>
  </si>
  <si>
    <t>Apple iPad Air 16GB WiFi Space Grey Unlocked to All Networks Excellent</t>
  </si>
  <si>
    <t>Apple iPad Pro 11 2020 128GB 256GB 512GB Silver Space Grey WiFi Excellent</t>
  </si>
  <si>
    <t>Microsoft Surface Pro 7 12.3" Tablet Core i5 8GB RAM 128GB SSD Platinum B Grade</t>
  </si>
  <si>
    <t>Apple iPad Pro 6th Gen 12.9" 2022 M2 - 256GB WiFi &amp; Cellular 5G Unlocked -Silver</t>
  </si>
  <si>
    <t>Apple iPad Pro (4th Gen) (12.9 inch) (2020) - Wi-Fi - Wi-Fi + Cellular Good</t>
  </si>
  <si>
    <t>VERY GOOD Samsung Galaxy Tab S6 T860 128GB Wi-Fi 10.5 in Gray WIFI</t>
  </si>
  <si>
    <t>Apple iPad 5th Gen. Wi-Fi, 9.7in - Silver with original box</t>
  </si>
  <si>
    <t>Apple iPad Air 2 A1567 (WiFi + Cellular Unlocked) 16GB Space Gray (Good)</t>
  </si>
  <si>
    <t>Microsoft Surface Pro 8 i5 - 8GB RAM 512GB - Platinum - Very Good Condition</t>
  </si>
  <si>
    <t>🔥 Samsung Galaxy Tab E 9,6" 8GB Weiß White WiFi + 3G Android Tablet ✅</t>
  </si>
  <si>
    <t>Samsung Galaxy Tab S5e T727A 10.5" 64GB Black Android WiFi + AT&amp;T Unlocked- Good</t>
  </si>
  <si>
    <t>Apple iPad Air 4 (2020) 10.9" 64GB 256GB All Colors (WiFi or Cellular) - Good</t>
  </si>
  <si>
    <t>Apple iPad Pro (2016) 9.7" 32GB Silver (WiFi + Cellular Unlocked) - Excellent</t>
  </si>
  <si>
    <t>Apple iPad 4 A1458 (WiFi) 128GB Black (Good)</t>
  </si>
  <si>
    <t>Apple iPad 5th Gen. 128GB, Wi-Fi, 9.7in - Silver</t>
  </si>
  <si>
    <t xml:space="preserve">Samsung Galaxy Tab A7 2020 - 32GB - All Colours - WiFi + 4G - Unlocked - Good </t>
  </si>
  <si>
    <t>Apple iPad Air 2 9.7 Space Gray 16GB A1567 WiFi+Cellular CleanESN Very Good (JF)</t>
  </si>
  <si>
    <t>Apple iPad Pro 2 (2nd Gen) 256GB Wi-Fi 12.9" Gold Gray Silver (2017) - Excellent</t>
  </si>
  <si>
    <t>Apple iPad Pro 64GB, Wi-Fi, 10.5 in - Rose Gold Warranty!!</t>
  </si>
  <si>
    <t>Apple iPad Air 2 9.7" 32GB Gold Slim Portable Wi-Fi Retina Tablet A1566 B</t>
  </si>
  <si>
    <t>Samsung Galaxy Tab 3 (2013) SM-T210 8GB, WiFi - White</t>
  </si>
  <si>
    <t>Microsoft Surface Pro 4 / 4GB RAM, M Core, 128GB WINDOWS 10 PRO!! SU3-00001</t>
  </si>
  <si>
    <t>Apple iPad 6th Gen 9.7" 32GB 128GB Silver Gold Gray WiFi or Cellular - Very Good</t>
  </si>
  <si>
    <t>Samsung Galaxy Tab A SM-T555 9.7" Wi-Fi+LTE 16GB 2GB Ram Android Tablet - Black</t>
  </si>
  <si>
    <t>Apple iPad 8 (2020) - 32GB - All Colors - Wi-Fi Only - Very Good Condition</t>
  </si>
  <si>
    <t>Samsung Galaxy Tab S7 SM-T875 128GB, Wi-Fi + 4G Unlocked 11 in - Mystic Black</t>
  </si>
  <si>
    <t>Microsoft Surface Pro 4 Tablet i7 8GB 256GB 12.3" Windows 10 Pro No Keyboard</t>
  </si>
  <si>
    <t>Asus Google Nexus 7 ME370T - Black, Very Good</t>
  </si>
  <si>
    <t>Apple iPad 2 A1395 (WiFi) 64GB White (Very Good)</t>
  </si>
  <si>
    <t>Apple iPad 6th Gen A1893 (WiFi) 32GB Space Gray (Very Good)</t>
  </si>
  <si>
    <t>Apple iPad 2 A1396 (WiFi + Cellular GSM Unlocked) 32GB White (Very Good)</t>
  </si>
  <si>
    <t>Apple iPad Air 2 9.7 Space Gray 16GB A1567 WiFi+Cellular CleanESN Excellent (JF)</t>
  </si>
  <si>
    <t>Apple iPad Mini 2 16GB | Silver | WiFi | Refurbished (Good) | 12M Warranty</t>
  </si>
  <si>
    <t>Samsung Galaxy Tab A 8.4" SM-T307U 32GB Mocha Tablet T-Mobile Unlocked Excellent</t>
  </si>
  <si>
    <t>APPLE  iPad Pro (2018) - 256 GB, Space Grey 11"</t>
  </si>
  <si>
    <t>Microsoft Surface Pro 6 - Core i5 8GB RAM 256GB SSD - Black - Excellent</t>
  </si>
  <si>
    <t>Apple iPad 3 A1416 (WiFi) 32GB Black iOS 9.3.6 (Very Good)</t>
  </si>
  <si>
    <t>Apple iPad 7 10.2" 32GB 128GB Gray Gold Silver WiFi or Cellular - Excellent</t>
  </si>
  <si>
    <t>Amazon Kindle Oasis eReader 7" Waterproof Built-In Audible 8GB Wi-Fi Gold</t>
  </si>
  <si>
    <t>Lenovo Miix 510-12IKB Tablet 80XE, Intel Core i5-7200U - 2.5 GHz, 4GB, 128GB SSD</t>
  </si>
  <si>
    <t>Apple iPad Mini 4 32GB,128GB,16G&lt;wbr/&gt;B,64GB Unlocked,WiFi Gray,Silver,Go&lt;wbr/&gt;ld-Good</t>
  </si>
  <si>
    <t>Apple iPad Mini 6 256GB Gold WiFi Very Good Condition</t>
  </si>
  <si>
    <t>Samsung Galaxy Tab Active 2 LTE T395 16GB WiFi + 4G LTE Unlocked Black Good</t>
  </si>
  <si>
    <t xml:space="preserve">Samsung Galaxy Tab A7 2020 - 10.4in - 32GB - All Colours - Wi-Fi Only - Good </t>
  </si>
  <si>
    <t>Apple iPad Mini 3 - 64GB - All Colors - Wi-Fi Only - Very Good Condition</t>
  </si>
  <si>
    <t>iPad pro 12.9 2nd gen model A1670 256Gb Good Condition IOS 15 1 year warranty</t>
  </si>
  <si>
    <t>Apple iPad 6, 32GB, Gray, 9.7-inch Retina, Wi-Fi +4G Unlocked Cellular Enabled</t>
  </si>
  <si>
    <t>Apple iPad Air 2 64GB, Wi-Fi + 4G (Unlocked), 9.7" (MH2M2LL/A) Grade B</t>
  </si>
  <si>
    <t>Apple iPad 9.7 2017 128gb Wifi rigenerato buono ricondizionato grado AB</t>
  </si>
  <si>
    <t>2020 Apple iPAd Air 10.9" A14 Bionic Processor iOS Wi-Fi Cellular 64GB Sky Blue</t>
  </si>
  <si>
    <t>Apple iPad Air 2, 9.7-inch, Gray, 128GB, and Wi-Fi +4G Unlocked Cellular Enabled</t>
  </si>
  <si>
    <t>Apple iPad 6 (2018) - 32GB 128GB - Wi-Fi Only - Various Colours - Excellent</t>
  </si>
  <si>
    <t>Microsoft Surface Pro 7 - Core i5 - 8GB RAM - 256GB - 12.3" Platinum - Very Good</t>
  </si>
  <si>
    <t>Zebra</t>
  </si>
  <si>
    <t xml:space="preserve">Zebra 10.1" Full HD 64GB Quad Core GPS WiFi Windows 10 Enterprise Tablet </t>
  </si>
  <si>
    <t>Apple iPad Air 3 64/256GB WiFi/4G 10.5" All Colours - GOOD CONDITION</t>
  </si>
  <si>
    <t>Apple iPad Pro 10.5" (2017) Wi-Fi + Cellular, 256GB Storage, Silver (MPHH2B/A)</t>
  </si>
  <si>
    <t>Apple iPad 8 (8th Gen) 128GB Wi-Fi 10.2" Gold Silver Gray (2020) - Very Good</t>
  </si>
  <si>
    <t>Apple iPad Air 3 2019  10.5" 64GB WiFi Only - Space Grey</t>
  </si>
  <si>
    <t>Apple iPad Air 2 128GB, Wi-Fi, 9.7in - Silver</t>
  </si>
  <si>
    <t>Microsoft Surface Pro 7 12.3" Silver 2019 1.1GHz i5-1035G4 8GB 256GB - Good Cond</t>
  </si>
  <si>
    <t>Refurbished Samsung Galaxy Tab S5e 10.5 T727A (WiFi/AT&amp;T) 64GB Black (Grade A+)</t>
  </si>
  <si>
    <t>Apple iPad Air 3rd - 256GB, WiFi, Cellular Unlocked, Gray 7 cycle counts</t>
  </si>
  <si>
    <t>Apple iPad Air 3 64/256GB WiFi/4G 10.5" All Colours - EXCELLENT CONDITION</t>
  </si>
  <si>
    <t>Microsoft Surface Pro 8 i7 - 16GB RAM 256GB - Platinum - Very Good Condition</t>
  </si>
  <si>
    <t>Pebble Gear Disney Cars Kids 7 Inch Tablet Kids Tablet - 16 GB - Bundle Red Case</t>
  </si>
  <si>
    <t>Apple iPad 5th Gen Space Gray 9.7" 128GB WiFi Tablet MP2H2LL/A A1823 - Grade A</t>
  </si>
  <si>
    <t>Apple iPad 6th Gen (2018) - 128GB - All Colors - Wi-Fi + 4G Unlocked - Excellent</t>
  </si>
  <si>
    <t>Apple iPad 5th Generation 128GB Space Gray WiFi Excellent Condition</t>
  </si>
  <si>
    <t>Apple iPad Pro 10.5 2017 512GB,256GB,64&lt;wbr/&gt;GB Unlocked,WiFi Gray,Gold,etc-&lt;wbr/&gt;Good</t>
  </si>
  <si>
    <t>Apple iPad Air 2 (2nd Gen) 64GB Wi-Fi Cellular Unlocked 9.7" (2014) - Very Good</t>
  </si>
  <si>
    <t>Apple iPad 9 64GB Grey WiFi Very Good Condition</t>
  </si>
  <si>
    <t>Lenovo Tab M10 2GB 32GB 10.3 Inch Android 9 Grey 8LENZA5W0163GB</t>
  </si>
  <si>
    <t>Apple iPad Mini 4 (2015) - 128GB - All Colors - Wi-fi Only - Very Good Condition</t>
  </si>
  <si>
    <t>Apple iPad Air 2 32GB, Wi-Fi + Cellular (Unlocked), 9.7in - Space Gray</t>
  </si>
  <si>
    <t xml:space="preserve">Apple iPad 6th Gen (2018) - 32GB - All Colors - Wi-Fi Only - Very Good </t>
  </si>
  <si>
    <t>Apple iPad Air 2 128GB Space Grey | WiFi + 4G | Refurbished (Good) | 12M Warr...</t>
  </si>
  <si>
    <t>Apple iPad Mini 4 16GB 32GB 64GB 128GB Space Grey Gold Silver Unlocked Very Good</t>
  </si>
  <si>
    <t>Microsoft Surface Pro X 13" - 256GB 16GB RAM - LTE Unlocked - Black - Excellent</t>
  </si>
  <si>
    <t>Apple iPad 3 A1416 (WiFi) 32GB Black (Excellent)</t>
  </si>
  <si>
    <t>Microsoft Surface Pro X LTE 13" Black 2019 3.0GHz SQ1 Processor 16GB 512GB SSD</t>
  </si>
  <si>
    <t>Microsoft Surface Pro 7 Plus 12.3" Silver 2.4GHz i5-1135G7 8GB 128GB - Excellent</t>
  </si>
  <si>
    <t>Samsung Galaxy Tab 4 SM-T530 16GB, Wi-Fi &amp; 4G (EE Only)  10.1 inch White - i5</t>
  </si>
  <si>
    <t>Apple iPad Mini 5th Gen 2019 - 64GB - All Colors Wi-fi Only - Good Condition</t>
  </si>
  <si>
    <t>Apple iPad Air 2 A1567 (WiFi + Cellular Unlocked) 128GB Silver (Excellent)</t>
  </si>
  <si>
    <t>Apple iPad Pro 2 (2nd Gen) 256GB Wi-Fi 12.9" Gold Gray Silver (2017) - Very Good</t>
  </si>
  <si>
    <t>Apple iPad Air 5th Gen. 10.9 in, 64GB, Wi-Fi Blue A2588 - Excellent</t>
  </si>
  <si>
    <t>Apple iPad Pro 9.7 (2016) - 128GB - All Colors - Wi-Fi Only - Very Good</t>
  </si>
  <si>
    <t>Samsung Galaxy Tab S7+ 256GB, Wi-Fi + 5G, Unlocked, 12.4 - Black - Very Good</t>
  </si>
  <si>
    <t>Apple iPad Air 1st Gen 16GB - Wi-Fi - 9.7 in Tablet Space Gray - Good</t>
  </si>
  <si>
    <t>Apple iPad 2 A1395 (WiFi) 32GB Black (Excellent)</t>
  </si>
  <si>
    <t>HP Elite x2 1012 G2 Tablet PC, Intel Core i5-7200U - 2.5GHz, 8GB, 256GB SSD</t>
  </si>
  <si>
    <t>Microsoft Surface Pro 6 12" Black 2018 1.9GHz i7-8650U 8GB 256GB - Good + Bundle</t>
  </si>
  <si>
    <t>Apple iPad 6th Generation 32GB Space Gray Unlocked Very Good Condition</t>
  </si>
  <si>
    <t>Samsung Galaxy Tab A (2020) 8.4" - 32GB - Mocha - (T-Mobile) - Very Good</t>
  </si>
  <si>
    <t>Apple iPad Air 3rd Gen (2019) - 256GB - Wi-Fi - All Colors - Very Good</t>
  </si>
  <si>
    <t>Microsoft Surface Pro 5th 12.3" Touch i5-7300U 4GB 128GB SSD LTE Enabled</t>
  </si>
  <si>
    <t>Apple iPad mini 4, 64GB, Wi-Fi, 7.9in IOS 14.2 RD - Silver</t>
  </si>
  <si>
    <t>Apple iPad Mini 4 (2015) - 128GB - All Colors - Wi-fi Only - Good Condition</t>
  </si>
  <si>
    <t>Lenovo Tab P11 Pro 11.5" 2560x1600 Touch 730G 4GB 128GB Android 10 No KB No Pen</t>
  </si>
  <si>
    <t>Microsoft Surface Pro 6 - Intel Core i5 256GB (8GB RAM) WiFi - Black - Excellent</t>
  </si>
  <si>
    <t>Microsoft Surface Pro 6 12.3" Silver 2018 1.9GHz i7-8650U 8GB 256GB - Excellent</t>
  </si>
  <si>
    <t>Microsoft Surface Pro 7 12.3" Tablet Core i3 4GB RAM 128GB SSD Windows 10</t>
  </si>
  <si>
    <t>Microsoft Surface Go 2 - Pentium Gold, 8GB, 128GB SSD, WiFi, Platinum, Very Good</t>
  </si>
  <si>
    <t>Lenovo Yoga Tab 11 Tablet 11" 2000x1200 Touch Helio G90T 4GB 128GB Android 11 Rb</t>
  </si>
  <si>
    <t>Microsoft Surface Pro 7 Plus i5 - 8GB RAM 128GB - Platinum - Very Good Condition</t>
  </si>
  <si>
    <t>Acer Enduro T5 Tablet Intel Core M3-7Y30 4GB RAM 128G SSD 10.1" FHD+ IPS W10 Pro</t>
  </si>
  <si>
    <t>Apple iPad Pro 2 (2nd Gen) 256GB WiFi Cellular Unlocked 12.9" (2017) - Very Good</t>
  </si>
  <si>
    <t>Lenovo Tab P12 Pro Tablet 12.6" AMOLED 2560x1600 Snap 870 6GB 128GB Android 11 R</t>
  </si>
  <si>
    <t xml:space="preserve">Samsung Galaxy Tab A (2018) 10.5in - All Colours - 32GB - Wi-Fi Only - Good </t>
  </si>
  <si>
    <t>Apple iPad Air 3rd Gen. 10.5" - 64GB WiFi Only GRAY - Excellent + 1 YR Warranty!</t>
  </si>
  <si>
    <t>Microsoft Surface Pro 8 - Core i5 8B RAM 512GB SSD Wi-Fi, Platinum - Excellent</t>
  </si>
  <si>
    <t>Apple iPad Air 2 Wi-Fi, 9.7in - Gold IOS 15</t>
  </si>
  <si>
    <t xml:space="preserve">SAMSUNG Galaxy Tab A7 (SM-T505) 3GB RAM 32GB eMMC ROM 10.4"Tablet  </t>
  </si>
  <si>
    <t>iPad 5th Gen 32GB Wi-Fi Gold Grade A</t>
  </si>
  <si>
    <t>AT&amp;T</t>
  </si>
  <si>
    <t>Apple iPad Mini 2nd Generation 7.9" - 32GB All Colors (Unlocked) Stock</t>
  </si>
  <si>
    <t>Samsung Galaxy Tab E 8.0" T377V (WiFi/Verizon) 16GB Black (Very Good)</t>
  </si>
  <si>
    <t>Apple iPad Air (3rd Gen.) 64GB Silver Unlocked Excellent Condition</t>
  </si>
  <si>
    <t>Apple iPad Air 2 Wi-Fi, 9.7in - Silver  Newest IOS 15</t>
  </si>
  <si>
    <t>HP Elite x2 1012 G2 Tablet PC, Intel Core i5-7300U - 2.6GHz, 8GB, 256GB SSD</t>
  </si>
  <si>
    <t>Apple iPad 7 10.2" 32GB 128GB Gray Gold Silver WiFi or Cellular - Very Good</t>
  </si>
  <si>
    <t>Samsung Galaxy Tab A8 32GB, Wi-Fi, 10.5" - Silver - Very Good Condition</t>
  </si>
  <si>
    <t>Apple iPad Air 4-Wi-Fi/Wi-Fi + 4G-64/256GB-IO&lt;wbr/&gt;S-ALL COLOURS-Excell&lt;wbr/&gt;ent Condition</t>
  </si>
  <si>
    <t>Microsoft Surface Pro 5 - Core i5 - 128GB (8GB RAM) - 12.3in - Silver -Very Good</t>
  </si>
  <si>
    <t>Apple iPad Air 2 9.7" 16GB 32GB 64GB 128GB All Colors WiFi + Cellular- Very Good</t>
  </si>
  <si>
    <t>Samsung Galaxy Tab E 8.0" T377A (WiFi/AT&amp;T) 16GB Black (Excellent)</t>
  </si>
  <si>
    <t>Samsung Galaxy Tab S5e 64GB, Wi-Fi, 10.5in - Black - Good Used</t>
  </si>
  <si>
    <t>Samsung Galaxy Tab A 8.4" SM-T307U 32GB Mocha Tablet T-Mobile Unlocked Very Good</t>
  </si>
  <si>
    <t>Apple iPad 6 32GB 128GB Unlocked WiFi Excellent</t>
  </si>
  <si>
    <t>Samsung Galaxy Tab S8 Plus 128GB Graphite Unlocked Excellent Condition</t>
  </si>
  <si>
    <t>Apple iPad 7th Generation 128GB Space Gray Unlocked Good Condition</t>
  </si>
  <si>
    <t>Apple iPad Pro 9.7 (2016) - 32GB - All Colors - Wi-Fi Only - Very Good</t>
  </si>
  <si>
    <t>2019 Microsoft Surface Pro 7 Intel i7-1065G7 16GB 256GB SSD WIN10 Black Tablet</t>
  </si>
  <si>
    <t>Apple iPad Pro (1st Gen) 32GB Wi-Fi 12.9" Gray Silver Gold (2015) - Excellent</t>
  </si>
  <si>
    <t>Apple iPad (6th Generation) 32GB - Wi-Fi 9.7in Space Gray Supports Apple Pencil</t>
  </si>
  <si>
    <t>Apple iPad Mini 6 64GB Purple WiFi Very Good Condition</t>
  </si>
  <si>
    <t>Apple iPad 3 A1416 (WiFi) 32GB White (Very Good)</t>
  </si>
  <si>
    <t>Apple iPad Air 5 10.9" 2022 Apple M1 256GB All Colors WiFi + 5G Good Refurbished</t>
  </si>
  <si>
    <t>DELL Venue 7 - 3740 Tablet, Intel Atom Z3460 - 1.6 GHz, 1GB, 16GB, WiFi*SCHWARZ*</t>
  </si>
  <si>
    <t>Apple iPad 9 10.2" 64GB 256GB Space Gray Silver WiFi or Cellular - Very Good</t>
  </si>
  <si>
    <t>Apple iPad Pro 12.9-inch (4th Gen.) 512GB Space Gray WiFi Excellent Condition</t>
  </si>
  <si>
    <t>Panasonic ToughPad FZ-G1 MK3, Core i5-5300U, 2.3GHz, 4GB, 128GB SSD</t>
  </si>
  <si>
    <t>Microsoft Surface Book 13.5" - Core i5 8GB RAM - 256GB Aluminium - Very Good</t>
  </si>
  <si>
    <t>Apple iPad 5th Gen 9.7" 32GB 128GB Gray Gold Silver WiFi or Cellular - Excellent</t>
  </si>
  <si>
    <t>Samsung Galaxy Tab A  8.0" 2019 SM-T290 32GB Black WiFi Tablet Very Good</t>
  </si>
  <si>
    <t>Smartab</t>
  </si>
  <si>
    <t>SmarTab 7" HD Tablet Disney Kids Ready Bumper &amp; Headphone (ST7680DPK) ™¥</t>
  </si>
  <si>
    <t>Samsung Galaxy Tab A T387V 32GB 8" 4G Verizon+GSM Unlocked Tablet Very Good</t>
  </si>
  <si>
    <t>Apple iPad Pro 11-inch (2nd Gen.) 128GB Silver WiFi Excellent Condition</t>
  </si>
  <si>
    <t xml:space="preserve">Samsung Galaxy Tab S5e 10.5in - 64GB, All Colors, WiFi + Cellular, AT&amp;T, Good </t>
  </si>
  <si>
    <t>Apple iPad Air 3rd Gen 10.5" 64GB 256GB Gray Silver WiFi or Cellular - Very Good</t>
  </si>
  <si>
    <t>Apple iPad Pro 2 (2nd Gen) 64GB Wi-Fi 12.9" Gold Gray Silver (2017) - Very Good</t>
  </si>
  <si>
    <t>Apple iPad Pro (1st Gen) 128GB Wi-Fi Cellular Unlocked 12.9" (2015) - Excellent</t>
  </si>
  <si>
    <t>Apple iPad Pro 2nd Gen 512GB Rose Gold Wi-Fi + 4G 10.5in Excellent Condition</t>
  </si>
  <si>
    <t>Samsung Galaxy Tab E 8" SM-T377T 32GB 4G LTE T-Mobile Locked Tablet Very Good</t>
  </si>
  <si>
    <t>Apple iPad Pro (1st Gen.) 9.7in. 32GB Wi-Fi Tablet</t>
  </si>
  <si>
    <t>Apple iPad Pro 12.9 (2015) - 256GB - All Colors - WiFi + 4G Unlocked - Good</t>
  </si>
  <si>
    <t>Microsoft Surface Pro 7 Plus i5 - 8GB RAM 256GB - Platinum - Excellent</t>
  </si>
  <si>
    <t>Apple iPad Air 1st Gen. 32GB, Wi-Fi + Cellular (Unlocked), 9.7in - Silver (CA)</t>
  </si>
  <si>
    <t>Samsung Galaxy Tab S7+ 12.4" Tablet (2020) - 128GB, 6GB RAM, Wi-Fi - Mystic Navy</t>
  </si>
  <si>
    <t>Surface Pro 7 Plus  12.3" - i5 8GB RAM 128GB - Platinum - Excellent Condition</t>
  </si>
  <si>
    <t>Microsoft Surface Pro 4 Tablet Intel i7-6th Gen 256GB 8GB 12.3" With Keyboard</t>
  </si>
  <si>
    <t>Microsoft Surface Pro 4 12" - Core i5 8GB 256GB  WiFi Silver - Very Good</t>
  </si>
  <si>
    <t>Panasonic Toughbook CF-D1 MK1 Tablet, Core i5-2520M - 2.5GHz, 4GB, 128GB SSD</t>
  </si>
  <si>
    <t>Samsung Galaxy Tab E 8.0" T377V (WiFi/Verizon) 16GB Black (Good)</t>
  </si>
  <si>
    <t>Samsung Galaxy Tab S5e 10.5in - 64GB- All Colors- WiFi+Cellular  AT&amp;T- Very Good</t>
  </si>
  <si>
    <t>Apple iPad Pro 11-inch (3rd Gen.) 128GB Silver Unlocked Excellent Condition</t>
  </si>
  <si>
    <t xml:space="preserve">Apple iPad Air 2 16GB, Wi-Fi + Cellular (Bell), 9.7in - Space Gray </t>
  </si>
  <si>
    <t>Apple iPad Pro 2 - 256GB - 10.5in - All Colors - Wi-Fi Only - Good Condition</t>
  </si>
  <si>
    <t>Apple iPad 5th Gen 128GB Wi-Fi 9.7in Space Gray IOS 15 2 day shipping</t>
  </si>
  <si>
    <t>Apple iPad Air 2 32GB, Wi-Fi, 9.7in - Space Gray  Good Condition</t>
  </si>
  <si>
    <t>Apple iPad Pro 12.9 (1st Gen.) 128GB Gold Unlocked Good Condition</t>
  </si>
  <si>
    <t>Samsung Galaxy Tab S5e T727V 10.5" 64GB Silver Android (WiFi + Verizon) - Good</t>
  </si>
  <si>
    <t>Apple iPad Air 2 64GB Wi-Fi + 4G (Unlocked) Cellular (MH2M2LL/A) IOS 15</t>
  </si>
  <si>
    <t>Apple iPad Mini 4 (2015) - 32GB - All Colors - Wi-fi Only - Good Condition</t>
  </si>
  <si>
    <t>Apple iPad 8 (8th Gen) 128GB Wi-Fi 10.2" Gold Silver Gray (2020) - Excellent</t>
  </si>
  <si>
    <t>SAMSUNG Galaxy Tab A6 32Gb 10.1 Zoll SM-T585 Wifi+LTE Android Tablet Mit Sim</t>
  </si>
  <si>
    <t>Apple iPad Mini 4 16GB 32GB 64GB 128GB All Colors WiFi or Cellular - Very Good</t>
  </si>
  <si>
    <t>Apple iPad 9th Gen. 64GB, Wi-Fi + 5G (Unlocked), 10.2 in - Very Good Refurbished</t>
  </si>
  <si>
    <t>Apple iPad 5th Gen. Wi-Fi, 9.7in - Silver</t>
  </si>
  <si>
    <t>🔥 Samsung Galaxy Tab Pro 10.1 16GB Schwarz T520 WiFi Android Tablet ✅</t>
  </si>
  <si>
    <t>Apple iPad 5th Gen 9.7" 32GB 128GB Gray Gold Silver WiFi OR Cellular - Very Good</t>
  </si>
  <si>
    <t>Microsoft Surface Pro 8 - Core i5 16GB RAM 256GB SSD Wi-Fi Platinum - Good</t>
  </si>
  <si>
    <t>Apple iPad Pro 4th Gen 11" 2022 M2 - 256GB WiFi &amp; Cellular 5G Unlocked - Silver</t>
  </si>
  <si>
    <t>Apple iPad 7 A2197 10,2'' 3GB 32GB WiFi Silver iOS</t>
  </si>
  <si>
    <t>Samsung galaxy tab 4 ricondizionato T535 10.1" LTE 16gb black</t>
  </si>
  <si>
    <t>Apple iPad Mini 6th Gen. 8.3 in, 64GB, Wi-Fi Space Gray - Excellent</t>
  </si>
  <si>
    <t>Apple iPad Air 1st Gen A1474 32GB Wi-Fi 9.7in Tablet Space Gray iOS 12 - Good</t>
  </si>
  <si>
    <t>Lenovo Tab 2 A10-70 2GB SDRAM 16GB SSD Wi-Fi 10.1" Android 4.4 ZA00 - Good</t>
  </si>
  <si>
    <t>Apple iPad 8th Generation 32GB Gold WiFi Excellent Condition</t>
  </si>
  <si>
    <t>Apple iPad Air A1474 A7 1GB 32GB 2048x1536 WiFi Space Gray A-Ware iOS</t>
  </si>
  <si>
    <t>Apple iPad Air 2 64GB, Wi-Fi, 9.7in  Silver Factory reset (no locks of any kind)</t>
  </si>
  <si>
    <t>Apple iPad Pro 2 (2nd Gen) 64GB Wi-Fi Cellular Unlocked 12.9" (2017) - Very Good</t>
  </si>
  <si>
    <t>Microsoft Surface Go 2 - Intel Core M3 - 256 GB SSD - Excellent Condition</t>
  </si>
  <si>
    <t>Apple iPad 9 64GB Grey Unlocked Good Condition</t>
  </si>
  <si>
    <t>Samsung Galaxy Tab E 8" HD Display 16GB Tablet WiFi Verizon SM-T377V - Good</t>
  </si>
  <si>
    <t>Samsung Galaxy Tab S3 32GB Wi-Fi + 4G Cellular (Verizon) 9.7Inch - Very Good</t>
  </si>
  <si>
    <t>Samsung Galaxy Tab S5e 10.5 T727V (WiFi/Verizon) 64GB Silver (Very Good)</t>
  </si>
  <si>
    <t>Apple iPad Air 1st Gen 16GB - Wi-Fi - 9.7 in Tablet Space Gray - EXCELLENT</t>
  </si>
  <si>
    <t>Microsoft Surface Pro 4 i5 8GB 256GB Tablet 12in + Keyboard Cover Win 10 Pro</t>
  </si>
  <si>
    <t>Apple iPad Pro 2 - 256GB- 10.5in - All Colors - Wi-Fi Only - Very Good Condition</t>
  </si>
  <si>
    <t>Lenovo Miix 510-12IKB Tablet 80XE, Intel Core i5-7200U - 2.5 GHz, 8GB, 256GB SSD</t>
  </si>
  <si>
    <t>Apple iPad 6th Gen A1954 (WiFi + Cellular Unlocked) 128GB Space Gray (Very Good)</t>
  </si>
  <si>
    <t>Apple iPad Air 4th Gen 64GB Green WiFi Very Good Condition</t>
  </si>
  <si>
    <t>Microsoft Surface Pro 8 - Core i5 16GB RAM 256GB SSD Wi-Fi Platinum - Excellent</t>
  </si>
  <si>
    <t>Apple iPad Air 2 (2nd Gen) 16GB Wi-Fi Cellular Unlocked 9.7" (2014) - Very Good</t>
  </si>
  <si>
    <t>Apple iPad Air A1474 (WiFi) 32GB Space Gray (Good)</t>
  </si>
  <si>
    <t>Apple iPad 8 (2020) - 128GB - All Colors - 4G (Unlocked) - Very Good Condition</t>
  </si>
  <si>
    <t>Apple iPad 2 A1395 (WiFi) 16GB Black iOS 9.3.6 (Very Good)</t>
  </si>
  <si>
    <t>Apple iPad Mini 3 16GB 32GB 64GB 128GB All Colors WiFi + Cellular - Excellent</t>
  </si>
  <si>
    <t>Samsung Galaxy Tab S2 SM-T819 9,7" 3GB 32GB LTE Black Android</t>
  </si>
  <si>
    <t>Apple iPad 5th Gen A1823 (WiFi + Cellular Unlocked) 128GB Space Gray (Excellent)</t>
  </si>
  <si>
    <t xml:space="preserve">Apple iPad Pro 9.7 (2016) - 32GB - All Colors - Wi-Fi Only - Excellent </t>
  </si>
  <si>
    <t>Apple iPad Pro 12.9-inch 5th Gen. 512GB, Wi-Fi, Silver - Excellent</t>
  </si>
  <si>
    <t>Microsoft Surface Pro 6 / i5-8350U, 8 GB RAM, 256 GB SSD</t>
  </si>
  <si>
    <t>Samsung Galaxy Tab E 8" SM-T377T 16GB 4G LTE T-Mobile Locked Tablet Very Good</t>
  </si>
  <si>
    <t>Samsung Galaxy Tab S8 Ultra 256GB Graphite WiFi Very Good Condition</t>
  </si>
  <si>
    <t>Apple iPad Pro 2 (2nd Gen) 256GB Wi-Fi 12.9" Gold Gray Silver (2017) - Good</t>
  </si>
  <si>
    <t>Apple iPad 9th Gen 2021 | 64GB Space Gray | Wifi + Cellular Unlocked | Excellent</t>
  </si>
  <si>
    <t>Apple iPad Mini 4 - 16GB 32GB 64GB 128GB - All Colors - Very Good Condition</t>
  </si>
  <si>
    <t>Apple iPad Pro 2 (2nd Gen) 512GB WiFi Cellular Unlocked 12.9" (2017) - Very Good</t>
  </si>
  <si>
    <t>Apple iPad Pro 10.5-inch 64GB Space Gray Wi-Fi Only excellent Apple Box</t>
  </si>
  <si>
    <t>Samsung Galaxy Tab S8 Ultra 128GB Graphite WiFi Very Good Condition</t>
  </si>
  <si>
    <t>Apple iPad 6th Gen A1954 (WiFi + Cellular Unlocked) 128GB Silver (Very Good)</t>
  </si>
  <si>
    <t>Apple iPad Air 2 Cellular A1567 A8 9,7" 2GB 64GB Space Gray A-Ware iOS</t>
  </si>
  <si>
    <t>Microsoft Surface Pro 12.3" M3-7Y30 4GB RAM 128GB SSD Window 10</t>
  </si>
  <si>
    <t>Samsung Galaxy Tab A (2020) - 32GB - 8.4" - Mocha - Wi-Fi + 4G (AT&amp;T) -Very Good</t>
  </si>
  <si>
    <t>Apple iPad Pro 11-inch (3rd Gen.) 256GB Silver WiFi Excellent Condition</t>
  </si>
  <si>
    <t>Apple iPad 2.Generation 32GB Wi-Fi Schwarz-Silber&lt;wbr/&gt;! TOP ZUSTAND! Einwandfrei! OVP</t>
  </si>
  <si>
    <t>Samsung Galaxy Tab E T378V 32GB 8" 4G LTE Verizon + Unlocked GSM Tablet Good</t>
  </si>
  <si>
    <t>Apple iPad Mini 6 64GB Grey WiFi Excellent Condition</t>
  </si>
  <si>
    <t>Microsoft Surface Pro 6 - Core i5 - 256GB (8GB RAM) - Wi-Fi - Black - Good</t>
  </si>
  <si>
    <t>Samsung Galaxy Tab A 10.5" SM-T597P 32GB WiFi + Sprint Blue Good (BHR)</t>
  </si>
  <si>
    <t>Apple iPad 7 Cellular A2198 A10 3GB 32GB 1620x2160 LTE Space Gray iOS</t>
  </si>
  <si>
    <t>Apple iPad 6th Gen A1954 (WiFi + Cellular Unlocked) 128GB Space Gray (Excellent)</t>
  </si>
  <si>
    <t>Apple iPad 6th Gen Wi-Fi, 9.7 Space Gray Supports apple pencil Cellular unlocked</t>
  </si>
  <si>
    <t>Apple iPad Air 2 9.7" 16GB Space Gray A1566 MGL12LL/A Wi-Fi Only Excellent (BHR)</t>
  </si>
  <si>
    <t>Apple iPad Air 2, 64GB, Space Gray, Wi-Fi +4G Unlocked, 9.7-inch Retina</t>
  </si>
  <si>
    <t>Apple iPad Air 2 9.7 Space Gray 16GB A1567 WiFi + Cellular Clean ESN Good (JF)</t>
  </si>
  <si>
    <t>Apple iPad Air 2, 64GB, Space Gray, Wi-Fi Only, 9.7-inch Retina</t>
  </si>
  <si>
    <t>Microsoft Surface Pro (5th Gen) 1796 - 2017 DEVICE ONLY Good</t>
  </si>
  <si>
    <t>Apple iPad 9 256GB Grey Unlocked Excellent Condition</t>
  </si>
  <si>
    <t>Apple iPad 5th Generation 32GB Silver Unlocked Very Good Condition</t>
  </si>
  <si>
    <t>Samsung Galaxy Tab A 10.5" SM-T597P 32GB WiFi + Sprint Blue Excellent (BHR)</t>
  </si>
  <si>
    <t>Apple iPad Air 2 A1567 (WiFi + Cellular Unlocked) 128GB Space Gray (Very Good)</t>
  </si>
  <si>
    <t>Samsung Galaxy Tab A7 Lite 8.7" (32GB, 3GB, Wi-Fi + 4G LTE) GSM Unlocked T227U</t>
  </si>
  <si>
    <t>Apple iPad Air 2 9.7" Space Gray 64GB A1567 WiFi + Cellular Verizon Good (AMX)</t>
  </si>
  <si>
    <t>Apple iPad Air 2 64GB, Wi-Fi + 4G (Unlocked), 9.7" - Space Gray (MH2M2LL/A)</t>
  </si>
  <si>
    <t>Samsung Galaxy Tab S5e 10.5 T727V (WiFi/Verizon) 64GB Silver (Excellent)</t>
  </si>
  <si>
    <t>Apple iPad Air 4th Gen 64GB Sky Blue WiFi Excellent Condition</t>
  </si>
  <si>
    <t>Apple iPad Mini 5 64GB Gold WiFi Excellent Condition</t>
  </si>
  <si>
    <t xml:space="preserve">Apple iPad Mini 32GB Wi-Fi Weiß/Silber! TOP ZUSTAND! Einwandfrei! OVP! </t>
  </si>
  <si>
    <t>Apple iPad Air 2 (2nd Gen) 32GB Wi-Fi 9.7" Gold Silver Gray (2014) - Very Good</t>
  </si>
  <si>
    <t>Samsung Galaxy Note 10.1 2014 16GB SM-P600 Schwarz! Neuwertig! Einwandfrei!</t>
  </si>
  <si>
    <t>Apple iPad 7th Generation 32GB Space Gray WiFi Very Good Condition</t>
  </si>
  <si>
    <t>Apple iPad 5th Generation 32GB Space Gray Unlocked Good Condition</t>
  </si>
  <si>
    <t>Apple iPad Mini 5th Gen 2019 - 256GB - All Colors Wi-fi Only - Very Good</t>
  </si>
  <si>
    <t>Apple iPad 10.2-inch Retina, Space Gray, 32GB, Wi-Fi Only</t>
  </si>
  <si>
    <t>Apple iPad Air 2 A1566 (WiFi) 128GB Space Gray (Very Good)</t>
  </si>
  <si>
    <t>Apple iPad 6th Gen 32GB Space Gray 9.7" A1893 MR7F2LL/A WiFi Only Good (PT)</t>
  </si>
  <si>
    <t>Samsung Galaxy Tab S5e T727V 10.5" 64GB Silver Android (Verizon) - Excellent</t>
  </si>
  <si>
    <t>Apple iPad Pro 9.7" 32GB Space Gray Tablet (WiFi + Cellular) - Excellent</t>
  </si>
  <si>
    <t>Apple iPad Air (3rd Gen.) 256GB Gold Unlocked Very Good Condition</t>
  </si>
  <si>
    <t>Samsung Galaxy Tab E T377A 16GB 8" 4G LTE WiFi  AT&amp;T+GSM Unlocked Tablet Good</t>
  </si>
  <si>
    <t>Apple iPad Pro 2 (2nd Gen) 64GB Wi-Fi 12.9" Gold Space Gray Silver (2017) - Good</t>
  </si>
  <si>
    <t>Apple iPad Pro 12.9-inch (4th Gen.) 128GB Space Gray WiFi Excellent Condition</t>
  </si>
  <si>
    <t>Lenovo Smart Tab M10 10.1" 1920x1200 Octa-Core CPU 4GB 64GB Android 9 Pie</t>
  </si>
  <si>
    <t>Apple iPad Pro 10.5" 2nd Gen 64GB 256GB 512GB WiFi + Cellular - Good</t>
  </si>
  <si>
    <t>Apple iPad Pro 1st Gen. 128GB Wi-Fi 9.7in - Space Gray</t>
  </si>
  <si>
    <t>Samsung Galaxy Tab A 8.4" 32G SM-T307U Mocha  Tablet AT&amp;T GSM Unlocked Very Good</t>
  </si>
  <si>
    <t>Samsung Galaxy Tab S4 10.5" T837V (WiFi/Verizon) 64GB Black (Excellent)</t>
  </si>
  <si>
    <t>Apple iPad Air 2 - 2014 |  16GB | 9.7" | White Gold | Wi-Fi | A1566 | Very Good</t>
  </si>
  <si>
    <t>Apple iPad Mini 6 64GB Gold WiFi Very Good Condition</t>
  </si>
  <si>
    <t>Apple iPad Air A1475 (WiFi + Cellular Unlocked) 16GB Space Gray (Good)</t>
  </si>
  <si>
    <t>Microsoft Surface Pro 7 12.3 - Core i7 - 256GB 16GB RAM - Platinum - Excellent</t>
  </si>
  <si>
    <t>Microsoft Surface Pro 7 12.3" TOUCH i3-1005G1 4 128GB SSD VDH-00001</t>
  </si>
  <si>
    <t>Apple iPad Pro 12.9-inch (4th Gen.) 128GB Space Gray Unlocked Good Condition</t>
  </si>
  <si>
    <t>Apple iPad 9th Gen. 64GB, Wi-Fi + 5G (Unlocked), 10.2 in - Excellent Refurbished</t>
  </si>
  <si>
    <t>Microsoft Surface Pro 3 Tablet, Intel Core i5-4300U - 1.9GHz, 4GB, 128GB SSD</t>
  </si>
  <si>
    <t>Samsung Galaxy Tab SM-T307U 32GB - Wi-Fi +4G (Sprint Unlocked) - Gray - Good</t>
  </si>
  <si>
    <t>Apple iPad 8 (2020) - 32GB - All Colors - 4G (Unlocked) - Good Condition</t>
  </si>
  <si>
    <t>Apple iPad Air 4 (2020) - 64GB - All Colors - Wi-fi + 4G - Very Good Condition</t>
  </si>
  <si>
    <t>Samsung Galaxy Tab SM-T307U 32GB - Wi-Fi +4G (T-Mobile Unlocked) Gray - Good</t>
  </si>
  <si>
    <t>Samsung Galaxy Tab S5e SM-T727P-64GB-&lt;wbr/&gt;Wi-Fi+4G(Sprin&lt;wbr/&gt;t Unlocked) - Silver - Good</t>
  </si>
  <si>
    <t>Apple Ipad Pro 12.9 3rd Gen - 1TB - Silver(Unlocke&lt;wbr/&gt;d) - Very Good Condition</t>
  </si>
  <si>
    <t>Apple iPad Pro 11 Inch 2nd - 128GB 256GB 512GB 1TB - All Colors - Excellent</t>
  </si>
  <si>
    <t>Samsung Galaxy Tab SM-T307U 32GB 8.4" Wi-Fi+4G (Sprint Unlocked) - Excellent</t>
  </si>
  <si>
    <t>Apple iPad Pro 12.9-inch (3rd Gen) 256GB Space Gray Unlocked Very Good Condition</t>
  </si>
  <si>
    <t>Apple iPad Pro 12.9 (1st Gen.) 256GB Gold Unlocked Excellent Condition</t>
  </si>
  <si>
    <t xml:space="preserve">Apple iPad 6th Gen. 128GB, Wi-Fi, 9.7in - Space Gray Supports apple pencil </t>
  </si>
  <si>
    <t>Microsoft Surface Pro 7 12.3" Tablet Core i5 8GB RAM 256GB SSD Black</t>
  </si>
  <si>
    <t>DELL Venue 7 - 3740 Tablet, Intel Atom Z3460 - 1.6 GHz, 1GB, 16GB, WiFi *4G-LTE*</t>
  </si>
  <si>
    <t>Apple iPad Air 2 (2nd Gen) 64GB Wi-Fi 9.7" Gold Silver Gray (2014) - Very Good</t>
  </si>
  <si>
    <t>Apple iPad 8th Generation 128GB Silver WiFi Excellent Condition</t>
  </si>
  <si>
    <t>HP Pro X2 612 G1 Tablet PC, Intel Core i3-4012Y, 1.5GHz, 4GB RAM, 128GB SSD</t>
  </si>
  <si>
    <t>Apple iPad Pro 9.7 (1st Gen) A1673 (WiFi + Cellular Unlocked) 32GB (Very Good)</t>
  </si>
  <si>
    <t>🔥 Lenovo Tab E7 8GB WiFi mit OVP Android 8.1.0 HD  Tablet Schwarz TB-710f ✅</t>
  </si>
  <si>
    <t>Apple iPad 5th Gen 32GB, Wi-Fi, 9.7" - Space Gray lot of 10 grade b</t>
  </si>
  <si>
    <t>Apple iPad Pro 12.9 (1st Gen.) 32GB 128GB 256GB Unlocked WiFi Excellent</t>
  </si>
  <si>
    <t>Apple ipad pro 2017 ricondizionato 256gb 10,5" wifi + cell space grey</t>
  </si>
  <si>
    <t>Samsung Galaxy Tab S5e T727V 10.5" 64GB Silver Android WiFi +Verizon - Very Good</t>
  </si>
  <si>
    <t>Samsung Galaxy Tab - T387P - 32GB 8" - Black - (Sprint Unlocked) - Excellent</t>
  </si>
  <si>
    <t>Samsung Galaxy Tab E T377V 16GB 8" 4G LTE Verizon+Unlock&lt;wbr/&gt;ed GSM Tablet Excellent</t>
  </si>
  <si>
    <t>Lenovo Yoga Tab 11 Tablet 11" 2000x1200 Touch Helio 4GB 128GB Android 11 + Pen</t>
  </si>
  <si>
    <t>Apple iPad Pro (1st Gen) 256GB Wi-Fi Cellular Unlocked 12.9" (2015) - Excellent</t>
  </si>
  <si>
    <t>Apple iPad 6th Gen (2018) - 32GB - All Colors - Wi-Fi + 4G Unlocked - Very Good</t>
  </si>
  <si>
    <t>PANASONIC TOUGHPAD FZ-G1 Tablet Intel i5-7300U 2.60GHZ 8GB 256GB WIFI/BT W10P</t>
  </si>
  <si>
    <t>Apple iPad Pro 12.9-inch 5th Gen. 256GB, Wi-Fi, Space Gray - Very Good</t>
  </si>
  <si>
    <t>Apple iPad Pro 2 (2nd Gen) 64GB Wi-Fi 12.9" Gold Gray Silver (2017) - Excellent</t>
  </si>
  <si>
    <t>Apple iPad 8 - 32GB 128GB - All Colors - Good Condition</t>
  </si>
  <si>
    <t>Apple iPad Pro 12.9-inch 5th Gen. 128GB (Wi-Fi + 5G Cellular) Gray - Excellent</t>
  </si>
  <si>
    <t>Apple iPad Air 2 64 GB, Wi-Fi, 9.7in - Space Gray  lot of 2</t>
  </si>
  <si>
    <t>MICROSOFT SURFACE GO 2 10.5 FHD TOUCH PENTIUM 4425Y 8GB 128GB SSD STQ-00001</t>
  </si>
  <si>
    <t>Apple iPad 3 A1416 (WiFi) 16GB Black (Excellent)</t>
  </si>
  <si>
    <t>Apple iPad Pro 3rd Gen 1TB 12.9" - Unlocked - Wi-Fi + 4G - Silver (2018)</t>
  </si>
  <si>
    <t>Apple iPad Air 2 9.7 Space Gray 16GB A1567 WiFi + AT&amp;T Clean ESN Very Good (AMX)</t>
  </si>
  <si>
    <t>Apple iPad Air A1475 (WiFi + Cellular Unlocked) 16GB Space Gray (Very Good)</t>
  </si>
  <si>
    <t>Apple iPad Mini 4 128GB Space Gray WiFi Very Good Condition</t>
  </si>
  <si>
    <t>Microsoft Surface Go 3 - 6500Y - 4GB, 64GB EMMC, Wi-Fi, Platinum - Very Good</t>
  </si>
  <si>
    <t>Apple iPad Pro 12.9-inch (5th Gen.) 128GB Space Gray Unlocked Good Condition</t>
  </si>
  <si>
    <t>Samsung Galaxy Tab SM-T307U 32GB 8.4" Wi-Fi+4G(Sprin&lt;wbr/&gt;t Unlocked)- Very Good</t>
  </si>
  <si>
    <t>Samsung Galaxy Tab - T387P - 32GB 8" - Black - (Sprint Unlocked) Good</t>
  </si>
  <si>
    <t>Samsung Galaxy Tab E T377A 16GB 8"4G LTE WiFi AT&amp;T+GSM Unlocked Tablet Very Good</t>
  </si>
  <si>
    <t>Microsoft Surface Pro 6 12.3 2736x1824 Touch i5-8250U 8 128GB SSD LGP-00001</t>
  </si>
  <si>
    <t>Fujitsu STYLISTC R726 Tablet PC, Intel Core i5-6300U - 2.4GHz, 8GB, 256GB SSD</t>
  </si>
  <si>
    <t>Apple iPad Pro 11 Inch 1st - 64GB 256GB 512GB 1TB - All Colors - Good Condition</t>
  </si>
  <si>
    <t>Apple iPad Air 3 10.5" 64GB 256GB Gray Silver Gold WiFi or Cellular - Excellent</t>
  </si>
  <si>
    <t>Apple iPad Pro (1st Gen) 256GB Wi-Fi 12.9" Gray Silver Gold (2015) - Excellent</t>
  </si>
  <si>
    <t>Apple iPad 7th Generation 128GB Space Gray WiFi Very Good Condition</t>
  </si>
  <si>
    <t>Apple iPad 3 A1416 (WiFi) 16GB Black (Very Good)</t>
  </si>
  <si>
    <t>Samsung Galaxy Tab A T387V 32GB 8"4G Verizon+GSM Unlocked Black Tablet Excellent</t>
  </si>
  <si>
    <t>Lenovo ThinkPad X1 Tablet, Core m5-6Y54, 1.1 GHz, 8GB, 256GB SSD *LTE-4G &amp; GPS*</t>
  </si>
  <si>
    <t>Apple iPad Air 2 9.7" Silver 16GB A1566 MGLW2LL/A Wi-Fi Only Very Good (BHR)</t>
  </si>
  <si>
    <t>Apple iPad Air 2 64GB Wi-Fi + 4G (Unlocked) Cellular (MH2M2LL/A) IOS 15 lot of 5</t>
  </si>
  <si>
    <t>Apple iPad Pro 9.7 (2016) - 32GB - All Colors - Wi-Fi + 4G Unlocked - Excellent</t>
  </si>
  <si>
    <t>Apple iPad Air 2 (2nd Gen) 64GB Wi-Fi 9.7" Gold Silver Gray (2014) - Excellent</t>
  </si>
  <si>
    <t>Apple iPad Pro (1st Gen.) 9.7in. 32GB Wi-Fi + Cellular Unlocked - Very Good</t>
  </si>
  <si>
    <t>Apple iPad Pro 11-inch (2nd Gen.) 128GB Silver WiFi Very Good Condition</t>
  </si>
  <si>
    <t>Apple iPad Pro 11-inch (3rd Gen.) 128GB Silver Unlocked Very Good Condition</t>
  </si>
  <si>
    <t>Apple iPad Pro 11 2020 2nd Gen.128 256 512 1TB Gray Silver Very Good</t>
  </si>
  <si>
    <t>Apple iPad Pro (1st Gen) 128GB Wi-Fi 12.9" Space Gray Silver Gold (2015) - Good</t>
  </si>
  <si>
    <t>Apple iPad Pro 12.9-inch (5th Gen.) 512GB Silver Unlocked Excellent Condition</t>
  </si>
  <si>
    <t>Apple iPad Pro 1st Gen - 32GB 128GB 256GB - All Colors - Good Condition</t>
  </si>
  <si>
    <t>Samsung Galaxy Tab S8 Ultra 256GB Graphite WiFi Good Condition</t>
  </si>
  <si>
    <t>Apple iPad Pro 11-inch (3rd Gen.) 256GB Space Gray WiFi Very Good Condition</t>
  </si>
  <si>
    <t>Microsoft Surface Pro 5 - Core i5 - 4GB 128GB - Wi-fi - Silver - Excellent</t>
  </si>
  <si>
    <t>Apple iPad Pro 11 4th Gen 512GB Space Gray Unlocked Excellent Condition</t>
  </si>
  <si>
    <t>Samsung Galaxy Tab  10.1 SM-T517P 32GB (Sprint T-mobile Unlocked)  Excellent</t>
  </si>
  <si>
    <t>Apple iPad Mini 4 - 16GB 32GB 64GB 128GB - All Colors - Good Condition</t>
  </si>
  <si>
    <t>Samsung Galaxy Tab S2 SM-T710 32GB, Wi-Fi, 8in - Black - Good</t>
  </si>
  <si>
    <t>Galaxy Tab S7 11.0" - 512GB - Wi-Fi - Mystic Bronze - Unlocked - Very Good</t>
  </si>
  <si>
    <t>Apple iPad Air A1474 (WiFi) 32GB Silver (Good)</t>
  </si>
  <si>
    <t>Panasonic ToughPad FZ-G1 MK3, Intel Core i5-5300U, 2.3GHz,4GB,128&lt;wbr/&gt;GB SSD</t>
  </si>
  <si>
    <t>HP Pro X2 612 G2 Tablet, Intel Core i5-7Y57 - 1.2GHz, 8GB, 256GB SSD*FINGERPRIN&lt;wbr/&gt;T</t>
  </si>
  <si>
    <t xml:space="preserve">Apple iPad Pro 9.7 (2016) - 128GB - All Colors - Wi-Fi Only - Good Condition </t>
  </si>
  <si>
    <t>Apple iPad 6th Gen A1954 (WiFi + Cellular Unlocked) 32GB Space Gray (Very Good)</t>
  </si>
  <si>
    <t>Samsung Galaxy Tab SM-T307U 32GB 8.4" Wi-Fi+4G(T-Mob&lt;wbr/&gt;ile Unlocked)- Very Good</t>
  </si>
  <si>
    <t>Robustes Zebra ET55RT (ME936) Tablet, Intel Atom Z3795 - 1.6GHz, 4GB, 64GB SSD</t>
  </si>
  <si>
    <t>Samsung Galaxy Tab E 8" T377W 16GB Rogers + GSM Unlocked Tablet Excellent</t>
  </si>
  <si>
    <t>Apple iPad Air 5 (2022) 10.9" 64GB Blue (WiFi + Cellular Unlocked) - Very Good</t>
  </si>
  <si>
    <t>Apple iPad Air 4th Gen 64GB Silver Unlocked Very Good Condition</t>
  </si>
  <si>
    <t>Apple iPad Mini 5 64GB Gold WiFi Good Condition</t>
  </si>
  <si>
    <t>Apple iPad 7 - 32GB 128GB - All Colors - Good Condition</t>
  </si>
  <si>
    <t>Samsung Galaxy Tab SM-T597P 32GB - Blue Wi-Fi+Cellular&lt;wbr/&gt;(Sprint Unlocked)- Good</t>
  </si>
  <si>
    <t>Apple iPad Pro 2 (2nd Gen) 512GB Wi-Fi 12.9" Gold Gray Silver (2017) - Very Good</t>
  </si>
  <si>
    <t>Apple iPad 8 (2020) - 32GB - All Colors - Wi-Fi Only - Excellent Condition</t>
  </si>
  <si>
    <t>HP Elite x2 1012 G1 Tablet PC, Intel Core m5-6Y57 - 1.1GHz, 8GB, 256GB SSD</t>
  </si>
  <si>
    <t>Apple iPad Air 2 (2nd Gen) 64GB Wi-Fi 9.7" Gold Silver Space Gray (2014) - Good</t>
  </si>
  <si>
    <t>Apple iPad Air 4th Gen 64GB Rose Gold Unlocked Good Condition</t>
  </si>
  <si>
    <t>Apple iPad Pro 11-inch 512GB Space Gray Unlocked Excellent Condition</t>
  </si>
  <si>
    <t>Apple iPad Pro 12.9-inch (4th Gen.) 256GB Space Gray WiFi Excellent Condition</t>
  </si>
  <si>
    <t>Samsung Galaxy Tab 8.0 32GB-T387V - Black - (Sprint Unlocked) - Very Good</t>
  </si>
  <si>
    <t>Apple iPad 1.Generation 16GB Wi-Fi Schwarz/Silber&lt;wbr/&gt;! Gebraucht! TOP ZUSTAND! #45</t>
  </si>
  <si>
    <t>Apple iPad Pro 6th Gen 12.9" 2022 M2 - 512GB WiFi &amp; Cellular 5G Unlocked -Silver</t>
  </si>
  <si>
    <t>Apple iPad Pro 11-inch (2nd Gen.) 128GB Space Gray Unlocked Very Good Condition</t>
  </si>
  <si>
    <t>Lenovo YOGA Tablet 10 B8000 16GB WLAN Silber! TOP ZUSTAND! Einwandfrei!</t>
  </si>
  <si>
    <t>DELL Latitude 13 7350 2-in-1-System, Intel Core M-5Y71 - 1.2 GHz, 8GB, 256GB SSD</t>
  </si>
  <si>
    <t>Apple iPad 4 A1458 (WiFi) 32GB Black (Excellent)</t>
  </si>
  <si>
    <t>Apple iPad Pro 1st Gen - 32GB 128GB 256GB - All Colors - Very Good Condition</t>
  </si>
  <si>
    <t>Microsoft Surface Pro 7 12.3" Black 2019 1.3GHz i7-1065G7 16GB 256GB SSD - Good</t>
  </si>
  <si>
    <t>Apple iPad Pro 12.9 3rd Gen Tablet Wifi 64GB 256GB 512GB 1TB Very Good</t>
  </si>
  <si>
    <t>Samsung Galaxy Tab A 8.4" SM-T307U 32GB Mocha Tablet T-Mobile Locked Very Good</t>
  </si>
  <si>
    <t>Samsung Galaxy Tab A  8.0" 2019 SM-T290 32GB Black WiFi Tablet Excellent</t>
  </si>
  <si>
    <t>Apple iPad Air 5 (2021) 10.9" 64GB Silver Tablet (WiFi + Cellular) - Very Good</t>
  </si>
  <si>
    <t>Apple iPad Pro 12.9-inch (4th Gen.) 256GB Space Gray Unlocked Good Condition</t>
  </si>
  <si>
    <t>Apple iPad 6 6th Gen - 2018 Model - 32GB - 128GB - Wi-Fi - Cellular - Good</t>
  </si>
  <si>
    <t>Apple iPad Pro 11 4th Gen 256GB Space Gray Unlocked Excellent Condition</t>
  </si>
  <si>
    <t>Microsoft Surface Pro 6 - Core i5 8GB RAM 128GB SSD 12.3" Silver - Excellent</t>
  </si>
  <si>
    <t>Apple iPad 7th Gen. 32GB, Wi-Fi + 4G (Unlocked), 10.2 in - Space Gray Good</t>
  </si>
  <si>
    <t>Apple iPad Pro (1st Gen.) 9.7in. 128GB WiFi Tablet - Very Good</t>
  </si>
  <si>
    <t>Apple iPad Pro 12 9 6th Gen 128GB Silver Unlocked Excellent Condition</t>
  </si>
  <si>
    <t>Apple iPad Air 5th Gen 64GB Pink WiFi - Excellent Condition</t>
  </si>
  <si>
    <t>Nextbook</t>
  </si>
  <si>
    <t>Nextbook Ares 8L 8" Intel Quad-Core Android Tablet (NXA8LTE116) - Verizon™¥</t>
  </si>
  <si>
    <t>Apple iPad Mini 3 - 128GB - All Colors - Wi-Fi Only - Good Condition</t>
  </si>
  <si>
    <t>Samsung Galaxy Tab E T377A 16GB 8" 4G LTE WiFi Locked to AT&amp;T Tablet Excellent</t>
  </si>
  <si>
    <t>Apple iPad Pro 2 11" 128GB 256GB 512GB Gray Silver WiFi or Cellular - Very Good</t>
  </si>
  <si>
    <t>Microsoft Surface Pro 3 - Core i7, 1.7GHz, 256GB 8GB, Wi-Fi, Silver - Very Good</t>
  </si>
  <si>
    <t>Microsoft Surface Pro 5 - Intel Core M3 - 4GB RAM 128GB - Wi-Fi - Silver - Good</t>
  </si>
  <si>
    <t>Microsoft Surface Pro 3 (2014) i3-4020Y 4GB RAM 64GB SSD Silver (Excellent)</t>
  </si>
  <si>
    <t>Apple iPad Mini 4 (2015) - 64GB - All Colors - Wi-fi + 4G Unlocked - Excellent</t>
  </si>
  <si>
    <t>Apple iPad Mini 1st Generation 7.9" - 16GB All Colors (Unlocked) Stock</t>
  </si>
  <si>
    <t>Apple iPad Air 2 9.7" 16GB Space Gray A1566 MGL12LL/A Wi-Fi Only Very Good (BHR)</t>
  </si>
  <si>
    <t>Apple iPad 6th Gen A1954 (WiFi + Cellular Unlocked) 32GB Space Gray (Excellent)</t>
  </si>
  <si>
    <t>Apple iPad 7th Gen. 32GB, Wi-Fi + 4G (Unlocked), 10.2 in - Space Gray Excellent</t>
  </si>
  <si>
    <t>Apple iPad 2 A1395 (WiFi) 16GB Black (Excellent)</t>
  </si>
  <si>
    <t>DELL Latitude 7210 Tablet, Intel Quad Core i5-10210U - 1.6GHz, 8GB, 256GB SSD</t>
  </si>
  <si>
    <t>HP Pro X2 612 G2 Tablet, Intel Core i5-7Y75 - 1.3GHz, 8GB, 256GB SSD*FINGERPRIN&lt;wbr/&gt;T</t>
  </si>
  <si>
    <t>Samsung Galaxy Tab A T387P 32GB 8" 4G LTE Sprint GSM Unlocked Tablet Excellent</t>
  </si>
  <si>
    <t>Apple iPad 32GB 9.7" WiFi Tablet 6th Generation A1893 MR7G2LL/A iOS SPACE GRAY</t>
  </si>
  <si>
    <t>Samsung Galaxy Tab A7 Lite 8.7" SMT227U 32GB Tablet Locked to T-Mobile Excellent</t>
  </si>
  <si>
    <t>Apple iPad Air 2 9.7" Silver 32GB A1566 MNV62LL/A Wi-Fi Only Very Good (BHR)</t>
  </si>
  <si>
    <t>DELL Latitude 12 7275 Tablet, Core m5-6Y57 - 1.1 GHz,4GB,128GB*&lt;wbr/&gt;LTE &amp; 4K DISPLAY*</t>
  </si>
  <si>
    <t>HP Pro X2 612 G2 Tablet, Intel Core i5-7Y54 - 1.2GHz, 8GB, 128GB SSD*FINGERPRIN&lt;wbr/&gt;T</t>
  </si>
  <si>
    <t>Apple iPad 4 A1458 (WiFi) 16GB Black (Excellent)</t>
  </si>
  <si>
    <t>Apple iPad Pro 11-inch (3rd Gen.) 512GB Space Gray WiFi Very Good Condition</t>
  </si>
  <si>
    <t>Apple iPad Air 1st Gen - 64GB - Silver/Gray - Wi-Fi Only - Very Good Condition</t>
  </si>
  <si>
    <t>Samsung Galaxy Tab - T587P 10.1" 16GB -Black - (Sprint Unlocked) - Very Good</t>
  </si>
  <si>
    <t>NuVision</t>
  </si>
  <si>
    <t>NuVision Split 11 11.6" 2-in-1 Tablet w/ Detachable Keyboard 32GB 4GB Ram Win10¥</t>
  </si>
  <si>
    <t>Apple iPad Air 4th Gen. 10.9 in, 64GB, Wi-Fi Sky Blue A2316 - Good</t>
  </si>
  <si>
    <t>DELL Latitude 12 7275 Tablet, Intel Core m5-6Y57 - 1.1 GHz, 4GB, 128GB *Full HD*</t>
  </si>
  <si>
    <t xml:space="preserve">Apple iPad Air 2 - 128GB - All Colors - Wi-Fi + 4G, Unlocked - Good Condition </t>
  </si>
  <si>
    <t>Apple iPad Pro 11-inch (2nd Gen.) 256GB Silver Unlocked Very Good Condition</t>
  </si>
  <si>
    <t>Samsung Galaxy Tab A 8.4" SM-T307U Mocha  Tablet AT&amp;T GSM Unlocked Excellent</t>
  </si>
  <si>
    <t>Apple iPad Pro 2 - 512GB- 10.5in - All Colors - Wi-Fi Only - Very Good Condition</t>
  </si>
  <si>
    <t>Apple iPad Pro 11-inch 256GB Space Gray Unlocked Good Condition</t>
  </si>
  <si>
    <t>GOOD Samsung Galaxy Tab S5e T720 64GB, Wi-Fi, 10.5in Black</t>
  </si>
  <si>
    <t>2018 - Apple iPad 6th Gen 9.7" MR7K2LL/A 128GB &amp; WiFi Only (Silver) - Excellent</t>
  </si>
  <si>
    <t>Microsoft Surface Pro 4 Tablet, Core i5-6300U - 2.4GHz, 4GB, 128GB SSD *WebCam*</t>
  </si>
  <si>
    <t>Apple iPad 3.Generation 16GB Wi-Fi+Cellular&lt;wbr/&gt;(3G) Weiß! Ohne Simlock! TOP ZUSTAND!</t>
  </si>
  <si>
    <t>Microsoft Surface Go 128GB WLAN Silber! Gebraucht! TOP ZUSTAND! OVP! Win 10!</t>
  </si>
  <si>
    <t>RCA</t>
  </si>
  <si>
    <t>RCA Cambio 12.2" 2-in-1 Windows 10 Tablet w/ Keyboard 64GB HHD 2GB (W122SC24T2)™</t>
  </si>
  <si>
    <t>Apple iPad 4 Gen. 16GB Wi-Fi Weiß/Silber! Gebraucht! TOP! Einwandfrei! OVP!</t>
  </si>
  <si>
    <t>Apple iPad Pro 2 (2nd Gen) 256GB Wi-Fi Cellular Unlocked 12.9" (2017) - Good</t>
  </si>
  <si>
    <t>Apple iPad Mini 16GB Wi-Fi Spacegrau! TOP ZUSTAND! Einwandfrei! #75-</t>
  </si>
  <si>
    <t>DELL Latitude 12 7275 Tablet, Intel Core m5-6Y57 - 1.1 GHz, 4GB, 128GB *LTE-4G*</t>
  </si>
  <si>
    <t>Apple iPad Air 2 (2nd Gen) 128GB Wi-Fi Cellular Unlocked 9.7" (2014) - Good</t>
  </si>
  <si>
    <t>Samsung Galaxy Tab - T587P 10.1" - 16GB - Black - (Sprint Unlocked) - Good</t>
  </si>
  <si>
    <t>Apple iPad Air 2 64GB, Wi-Fi, 9.7in - Space Gray - Good</t>
  </si>
  <si>
    <t>Apple iPad 2.Generation 16GB Wi-Fi+3G Schwarz! Gebraucht! Ohne Simlock!TOP! OVP!</t>
  </si>
  <si>
    <t>Microsoft Surface 3 128GB WLAN + 4G Silber! Gebraucht! +Type Station! TOP! OVP!</t>
  </si>
  <si>
    <t>Samsung Galaxy Tab A 2016 SM-T280 8GB WLAN Schwarz! TOP! ZUSTAND! OVP!</t>
  </si>
  <si>
    <t>Apple iPad 5th Gen Space Gray 9.7" 128GB WiFi Tablet MP2H2LL/A A1823 - Grade B</t>
  </si>
  <si>
    <t>Apple iPad Air 2 9.7 Space Gray 16GB A1567 WiFi + AT&amp;T Clean ESN Good (AMX)</t>
  </si>
  <si>
    <t>Apple ipad ricondizionato 10,2" 2020 128gb wifi space grey</t>
  </si>
  <si>
    <t>Refurbished Apple iPad Air 2 A1566 (WiFi) 16GB Silver (Grade A+)</t>
  </si>
  <si>
    <t>Apple iPad 6th Gen 32GB Space Gray 9.7" A1893 MR7F2LL/A WiFi Only Good (CF)</t>
  </si>
  <si>
    <t>DELL Latitude 7210 Tablet, Intel Quad Core i5-10310U - 1.7GHz, 16GB, 256GB SSD</t>
  </si>
  <si>
    <t>Apple iPad Pro 12.9" (1st Gen) A1652 (WiFi + Cellular) 128GB Silver (Very Good)</t>
  </si>
  <si>
    <t>Apple iPad Pro 12.9(2nd Gen) A1671 (WiFi + Cellular)256GB Space Gray (Excellent)</t>
  </si>
  <si>
    <t>HP 600G2 PC Pentium G4400 3.3GHz 8GB 2TB+120SSD New 20"LCD Win10Pro SFF Computer</t>
  </si>
  <si>
    <t>TABLET SAMSUNG GALAXY TAB 2 7" 3G ANDROID 4 1GB 8GB PER BAMBINI DA COLLEZIONE.</t>
  </si>
  <si>
    <t>DELL Latitude 7285 Tablet, Core i5-7Y57 - 1.2 GHz, 8GB, 256GB SSD</t>
  </si>
  <si>
    <t>DELL Latitude 7285 Tablet, Core i5-7Y57 - 1.2 GHz, 8GB, 256GB SSD *WQHD+*</t>
  </si>
  <si>
    <t>Apple iPad Pro 12.9-inch (5th Gen.) 256GB Space Gray WiFi Very Good Condition</t>
  </si>
  <si>
    <t>Apple iPad Mini 3 - 7.9'' 16GB/64/128GB WiFi + 4G LTE GSM Unlocked - Good</t>
  </si>
  <si>
    <t>Apple iPad Pro 9.7"(1st Gen) A1673 (WiFi + Cellular)128GB Space Gray (Excellent)</t>
  </si>
  <si>
    <t>DELL Latitude 5290 Tablet, Core i5-8250U - 1.6GHz, 8GB, 256GB SSD *8 Gen. CPU*</t>
  </si>
  <si>
    <t>Lenovo Tab M10 2 Gen 10.3" FHD+ Octa-Core CPU 4GB 128GB Android 9.0 Pie Tablet</t>
  </si>
  <si>
    <t>Microsoft Surface Pro 3 WIFI 64GB 128GB 256GB 12" Intel Core M3 i5 i7 - Good</t>
  </si>
  <si>
    <t>Apple iPad Pro 10.5" A1709 (WiFi + Cellular Unlocked) 256GB Gray (Very Good)</t>
  </si>
  <si>
    <t>Getac F110 G4 Fully Rugged Tablet, Core i5-7200U, 2.5GHz,8GB,256&lt;wbr/&gt;GB SSD</t>
  </si>
  <si>
    <t xml:space="preserve">Apple iPad Air 2 - 16GB - All Colors - Wi-Fi + 4G, Unlocked - Very Good </t>
  </si>
  <si>
    <t>Apple iPad Air 2 9.7-inch 16GB 32GB 64GB 128GB Wi-Fi or Cellular All Colors</t>
  </si>
  <si>
    <t>Apple iPad Air 4 - 64GB 256GB - All Colors - Very Good Condition</t>
  </si>
  <si>
    <t>Apple iPad Air 5th Gen 64GB Blue WiFi Excellent Condition</t>
  </si>
  <si>
    <t>Apple iPad Air 2 9.7 Space Gray 64GB A1567 WiFi Cellular Verizon Very Good (AMX)</t>
  </si>
  <si>
    <t>Samsung Galaxy Tab S4 - 64GB - All Colors - Wi-Fi Only - Very Good Condition</t>
  </si>
  <si>
    <t>Microsoft Surface Pro 5 - 256 GB - i5 - 8GB RAM - Silver - Tablet- Excellent</t>
  </si>
  <si>
    <t>Apple iPad Mini 3 - 64GB - Gold - Wi-Fi Only - Good Condition</t>
  </si>
  <si>
    <t>Microsoft Surface Pro 5 Tablet 1796, Core i5-7300U 2.6GHz,8GB,256&lt;wbr/&gt;GB SSD *WebCam*</t>
  </si>
  <si>
    <t>Microsoft Surface Pro 6 - Core i5 - 256GB (8GB RAM) -Silver Tablet - Good</t>
  </si>
  <si>
    <t>Samsung Galaxy Tab E 8" T377W 16GB Rogers + GSM Unlocked Tablet Open Box</t>
  </si>
  <si>
    <t>Samsung Galaxy Tab E T377A 16GB 8" 4G LTE WiFi Locked to AT&amp;T Tablet Very Good</t>
  </si>
  <si>
    <t>Apple iPad Air 4 A2324 (WiFi + Cellular Unlocked) 64GB Space Gray (Very Good)</t>
  </si>
  <si>
    <t>Apple iPad Pro 10.5" A1709 (WiFi + Cellular Unlocked) 256GB Space Gray (Good)</t>
  </si>
  <si>
    <t>Apple iPad Pro (1st Gen) 256GB Wi-Fi 12.9" Space Gray Silver Gold (2015) - Good</t>
  </si>
  <si>
    <t>Apple iPad 2.Generation 16GB Wi-Fi Weiß-Silber! TOP ZUSTAND! Einwandfrei!</t>
  </si>
  <si>
    <t>Apple iPad Pro 12.9  3rd Gen 64 256 512 GB 1TB Wifi 4G Tablet Very Good</t>
  </si>
  <si>
    <t>Apple iPad Pro 12.9 (5th Gen.) 512GB Space Gray Unlocked Excellent Condition</t>
  </si>
  <si>
    <t>Samsung Galaxy Tab SM-T597P - 32GB - Blue - (Sprint Unlocked) - Very Good</t>
  </si>
  <si>
    <t>DELL Latitude 5290 Tablet, Core i5-8350U - 1.7GHz, 8GB, 256GB SSD *8 Gen. CPU*</t>
  </si>
  <si>
    <t>Apple iPad Pro 1st Gen 12.9" - A1584 - 128GB - Space Gray - WiFi - Very Good</t>
  </si>
  <si>
    <t>Apple iPad Pro 12.9-inch (3rd Gen.) 1TB Space Gray Unlocked Excellent Condition</t>
  </si>
  <si>
    <t>Apple iPad Pro 10.5 64GB Space Gray WiFi Very Good Condition</t>
  </si>
  <si>
    <t>Dell Latitude 7220 Rugged Extreme 12" FHD TOUCH 1.6GHz i5-8365U 16GB 256GB SSD</t>
  </si>
  <si>
    <t>Apple iPad Pro 12.9-inch (3rd Gen.) 256GB Silver WiFi Excellent Condition</t>
  </si>
  <si>
    <t>Microsoft Surface Pro 4 - 256 GB - i7 - 8GB RAM - Silver - Tablet - Excellent</t>
  </si>
  <si>
    <t>Apple iPad Air 3rd Gen (2019) - 64GB - Wi-Fi + 4G - All Colors - Very Good</t>
  </si>
  <si>
    <t>Apple iPad Pro 11-inch 256GB Space Gray Unlocked Very Good Condition</t>
  </si>
  <si>
    <t>Apple iPad Pro 2 (2nd Gen) 512GB Wi-Fi Cellular Unlocked 12.9" (2017) - Good</t>
  </si>
  <si>
    <t>Apple iPad Pro 12.9" 2018 3rd Gen 64GB 256GB 512GB 1TB Wifi or Cell  Good</t>
  </si>
  <si>
    <t>Apple iPad Pro 11-inch (3rd Gen.) 1TB Space Gray Unlocked Very Good Condition</t>
  </si>
  <si>
    <t>DELL Latitude 13 7350 2-in-1, Core M-5Y10c - 2x800 MHz bis 2GHz, 4GB, 256GB SSD</t>
  </si>
  <si>
    <t>DELL Latitude 13 7350 2-in-1, Intel Core M-5Y71 - 1.2 GHz, 4 GB, 128 GB SSD</t>
  </si>
  <si>
    <t>Apple iPad Pro 12.9-inch 5th Gen. 2TB, Wi-Fi, Space Gray - Excellent</t>
  </si>
  <si>
    <t>Apple iPad Pro 1.Gen 256GB, Wi-Fi + 4G 9,7 Zoll Space Grau! TOP ZUSTAND!</t>
  </si>
  <si>
    <t>Apple iPad Pro A1674 9.7-inch 32GB Wi-Fi + Cellular Unlocked MLYJ2LL/A Grade B</t>
  </si>
  <si>
    <t>Microsoft Surface Pro 7 - Core i5 256GB (8GB RAM) Wi-Fi - Platinum - Very Good</t>
  </si>
  <si>
    <t>Apple iPad Air A1474 9.7-inch 16GB Wi-Fi MD788LL/B Grade B</t>
  </si>
  <si>
    <t>Apple iPad Mini 16GB Wi-Fi Schwarz! TOP ZUSTAND! Einwandfrei! OVP! #57-</t>
  </si>
  <si>
    <t>Apple iPad Pro 2 - 512GB, 10.5in, All Colors, 4G (Unlocked)- Very Good Condition</t>
  </si>
  <si>
    <t>IPAD AIR 2 MODELLO A1567 ANNO 2014 16 GB</t>
  </si>
  <si>
    <t>Samsung Galaxy Tab A (2020) 32GB, 8.4" - Mocha, Wi-Fi + 4G (AT&amp;T) - Excellent</t>
  </si>
  <si>
    <t>Dell Latitude 5285 Tablet Intel Core i5, 8 GB Ram, 128 GB SSD, WebCam Windows 10</t>
  </si>
  <si>
    <t>TABLET SAMSUNG GALAXY TAB 2 7" 3G ANDROID 4 1GB 8GB PER BAMBINI DA COLLEZIONE-</t>
  </si>
  <si>
    <t>Apple iPad Pro 11 2018 1st Gen 64GB 256GB 512GB 1TB Wifi / Cell Very Good</t>
  </si>
  <si>
    <t>Panasonic ToughPad FZ-G1 MK4, Core i5-6300U, 2.4GHz, 8GB, 256GB SSD *Win10 Pro*</t>
  </si>
  <si>
    <t>Panasonic Toughpad FZ-G1 - MK5, Intel Core i5-7300U, 2.6GHz, 8GB, 256GB SSD</t>
  </si>
  <si>
    <t>Apple iPad Pro 12.9-inch (3rd Gen.) 64GB Space Gray Unlocked Excellent Condition</t>
  </si>
  <si>
    <t>Panasonic ToughPad FZ-G1 MK3, Core i5-5300U, 2.3GHz,8GB,256&lt;wbr/&gt;GB SSD *LTE-4G*</t>
  </si>
  <si>
    <t>Apple iPad Air 2 9.7 Space Gray 16GB A1567 WiFi + AT&amp;T Clean ESN Good (NS)</t>
  </si>
  <si>
    <t>Apple iPad Pro A1674 9.7-inch 128GB Wi-Fi + Cellular Unlocked MLQ32LL/A Grade B</t>
  </si>
  <si>
    <t>Microsoft Surface Go 3 - 8GB, 128GB SSD, Wi-Fi, Platinum - Excellent Condition</t>
  </si>
  <si>
    <t>Apple iPad A1823 5th Gen 32GB Wi-Fi + Cellular Unlocked MP242LL/A Grade B</t>
  </si>
  <si>
    <t>LG G Pad F2 LK460 16GB, Wi-Fi + 4G, (Sprint) , 8 inch - Black stock unlocked</t>
  </si>
  <si>
    <t>Microsoft Surface Pro 4 WIFI i5 i7 128GB 256GB 512GB 12" Windows 10 - Good</t>
  </si>
  <si>
    <t>Apple iPad Pro 12.9 2018 3rd Generation 64GB 256GB 512GB 1TB Very Good</t>
  </si>
  <si>
    <t>Apple iPad Pro (1st Gen) 256GB Wi-Fi 12.9" Gray Silver Gold (2015) - Very Good</t>
  </si>
  <si>
    <t>Apple iPad Pro 2 - 64GB, 10.5in, All Colors, 4G (Unlocked) - Very Good Condition</t>
  </si>
  <si>
    <t>Apple iPad Mini 6th Gen. 8.3 in, 64GB, Wi-Fi Pink - Excellent</t>
  </si>
  <si>
    <t>Apple iPad Pro 2 - 64GB - 10.5in - All Colors - Wi-Fi Only - Excellent Condition</t>
  </si>
  <si>
    <t xml:space="preserve">Apple iPad Air 2 - 32GB - All Colors - Wi-Fi Only - Excellent Condition </t>
  </si>
  <si>
    <t>Samsung Galaxy Tab S6 - 128GB - Mountain Gray - Wi-Fi + LTE (Verizon) -Very Good</t>
  </si>
  <si>
    <t>Samsung Galaxy Tab S6 - 128GB - All Colors - 4G - T-Mobile - 10.5in - Excellent</t>
  </si>
  <si>
    <t>Apple iPad Air 3rd Gen (2019) - 256GB - Wi-Fi - All Colors - Good Condition</t>
  </si>
  <si>
    <t>Apple iPad Pro 12.9 3rd Gen 2018 Model  256GB WiFi Only Cellular Very Good</t>
  </si>
  <si>
    <t>Apple iPad 8 (2020) - 128GB - All Colors - 4G (Unlocked) - Good Condition</t>
  </si>
  <si>
    <t>RCA Atlas 10 Tablet Quad-Core 2GB RAM 32GB Storage - Black (RCTB06 P23)™</t>
  </si>
  <si>
    <t>Apple iPad Pro 12.9 (2015) - 128GB - All Colors - Wi-Fi Only - Excellent</t>
  </si>
  <si>
    <t>Apple iPad Air 3rd Gen (2019) - 256GB - Wi-Fi + 4G - All Colors - Good Condition</t>
  </si>
  <si>
    <t>Samsung Galaxy Tab S7 FE - Wi-Fi + 5G - 64GB - Mystic Black - Excellent</t>
  </si>
  <si>
    <t>Apple iPad Pro 12.9(1st Gen) A1652 (WiFi + Cellular)128GB Space Gray (Excellent)</t>
  </si>
  <si>
    <t xml:space="preserve">Apple iPad Pro 12.9 (2017) - 256GB - All Colors - Wi-Fi Only - Good Condition </t>
  </si>
  <si>
    <t>Galaxy Tab S7 11.0" - 128GB - Wi-Fi + 5G - Mystic Black - AT&amp;T - Good</t>
  </si>
  <si>
    <t>DELL Latitude 5290 Tablet, Core i7-8650U - 1.9GHz, 16GB, 256GB SSD *8 Gen. CPU*</t>
  </si>
  <si>
    <t>Apple iPad Pro 2 (2nd Gen) 512GB Wi-Fi 12.9" Gold Gray Silver (2017) - Good</t>
  </si>
  <si>
    <t>Apple iPad 3.Generation 16GB Wi-Fi+Cellular&lt;wbr/&gt;(3G) Weiß! Ohne Simlock! TOP! OVP!</t>
  </si>
  <si>
    <t>DELL Latitude 7210 Tablet, Intel Quad Core i5-10310U - 1.7GHz, 8GB, 256GB SSD</t>
  </si>
  <si>
    <t>Apple iPad Pro 11-inch (2nd Gen.) 256GB Space Gray Unlocked Very Good Condition</t>
  </si>
  <si>
    <t>Apple iPad Pro 10.5" A1709 (WiFi + Cellular) 256GB Space Gray (Excellent)</t>
  </si>
  <si>
    <t>Apple iPad Pro 12.9" (2nd Gen) A1671 (WiFi + Cellular) 256GB Space Gray (Good)</t>
  </si>
  <si>
    <t>Microsoft Surface Go 2 - M3 - 8GB, 128 GB SSD - Wi-Fi - Very Good Condition</t>
  </si>
  <si>
    <t>Lenovo TB-8504F Tab 4, 8" HD Touchscreen, Snapdragon 425, 2GB RAM™</t>
  </si>
  <si>
    <t>Smartab 7" Android Tablet Quad Core 1.2Ghz 1GB RAM 16GB Wi-Fi Red (ST7160RD)™</t>
  </si>
  <si>
    <t>Apple iPad Pro 12.9 (2017) - 256GB - All Colors - WiFi + 4G Unlocked - Very Good</t>
  </si>
  <si>
    <t>LINSAY</t>
  </si>
  <si>
    <t>LINSAY F-7HD4CORE 7" 1024X600 IPS Quad Core Dual Camera Tablet Android 6 8GB™</t>
  </si>
  <si>
    <t>Microsoft Surface Go 2 64GB WLAN Silber! TOP ZUSTAND! Einwandfrei! OVP!</t>
  </si>
  <si>
    <t>Microsoft Surface Pro 4 12.3 i5-6300U 4GB 128SSD Windows 10 Pro</t>
  </si>
  <si>
    <t>Microsoft Surface Pro 3 256GB, Wi-Fi, 12 inch - Silver - Excellent</t>
  </si>
  <si>
    <t>Apple iPad Pro 12.9  3rd Gen 2018 512GB WiFi + 4G Cellular LTE Very Good</t>
  </si>
  <si>
    <t>Galaxy Tab S7 11.0" - 128GB - Wi-Fi + 5G - Mystic Black - T-Mobile - Very Good</t>
  </si>
  <si>
    <t>Lenovo Tab M10 26.2 cm (10.3") 32 GB Android Grey Tablet</t>
  </si>
  <si>
    <t>Samsung Galaxy Tab S7 - 128GB - Wi-Fi - 11" - Mystic Navy - Good Condition</t>
  </si>
  <si>
    <t>Microsoft Surface Pro 7 - Core i5 - 256GB - 8GB RAM - 12.3" - Black - Excellent</t>
  </si>
  <si>
    <t>Apple iPad A1954 6th Gen 32GB Wi-Fi + Cellular Unlocked MR6Y2LL/A Grade B</t>
  </si>
  <si>
    <t>Apple iPad Air 2 A1567 9.7-inch 32GB Wi-Fi + Cellular Unlocked MNW22LL/A Grade B</t>
  </si>
  <si>
    <t>Apple iPad Air 2 A1566 9.7-inch 64GB Wi-Fi MGKL2LL/A Grade B</t>
  </si>
  <si>
    <t>Apple iPad Air 3rd Gen (2019) - 256GB - Wi-Fi - All Colors - Excellent Condition</t>
  </si>
  <si>
    <t>Apple iPad Air 2 A1567 9.7-inch 16GB Wi-Fi + Cellular Unlocked MH2V2LL/A Grade B</t>
  </si>
  <si>
    <t>MICROSOFT SURFACE PRO 4 12.3" TOUCH i7-6650U16GB 256GB SSD - SILVER</t>
  </si>
  <si>
    <t>Refurbished Samsung Galaxy Tab S8+ 128GB 12.4" WiFi Tablet - G A1/SM-X800NZAA&lt;wbr/&gt;EUB</t>
  </si>
  <si>
    <t>Refurbished Samsung Galaxy S8 Ultra 256GB 14.6" WiFi Tablet -  A1/SM-X900NZAE&lt;wbr/&gt;EUB</t>
  </si>
  <si>
    <t>Lenovo Tab M10 25.6 cm (10.1") 16 GB Android Black Tablet</t>
  </si>
  <si>
    <t>Lenovo Tab M10 Plus (3rd Gen) 10.6" 128 GB Android Grey Tablet</t>
  </si>
  <si>
    <t>Samsung Galaxy Tab S7 FE 12.4" 128 GB - Pink Tablet</t>
  </si>
  <si>
    <t>Apple iPad 2 Generation 9,7 Zoll 16GB Tablet WiFi Wlan Retina Display Weiß</t>
  </si>
  <si>
    <t>Refurbished Samsung Galaxy Tab A8 10.5" 32GB WiFi Tablet - Pin A1/SM-X200NIDA&lt;wbr/&gt;EUA</t>
  </si>
  <si>
    <t>Lenovo Smart Tab M8 20.3 cm (8") 32 GB Android Grey Tablet</t>
  </si>
  <si>
    <t>Lenovo Tab M10 FHD Plus 26.2 cm (10.3") 64 GB 4G Grey Tablet</t>
  </si>
  <si>
    <t>Lenovo Tab M10 32 GB 25.6 cm (10.1") Android 10 - Grey</t>
  </si>
  <si>
    <t>Apple iPad Pro 9,7 Zoll (2016) 256GB Tablet WiFi Retina LCD Display RoseGold</t>
  </si>
  <si>
    <t>Lenovo Tab M10 25.6 cm (10.1") 32 GB Android Black Tablet</t>
  </si>
  <si>
    <t>Refurbished Samsung Galaxy Tab S8+ 256GB 12.4" 5G Cellular Tab A1/SM-X806BZSB&lt;wbr/&gt;EUB</t>
  </si>
  <si>
    <t>Lenovo Tab P11 64 GB Android Grey  - 11" Tablet</t>
  </si>
  <si>
    <t>Refurbished Samsung Galaxy Tab A8 10.5" 64GB WiFi Tablet - Gre A1/SM-X200NZAE&lt;wbr/&gt;EUA</t>
  </si>
  <si>
    <t>Lenovo Yoga Smart Tab 25.6 cm (10.1") 32 GB Android Grey Tablet</t>
  </si>
  <si>
    <t>Refurbished Samsung Galaxy Tab S8+ 256GB 12.4" WiFi Tablet - P A1/SM-X800NIDB&lt;wbr/&gt;EUB</t>
  </si>
  <si>
    <t>Lenovo Tab M10 26.2 cm (10.3") 128 GB Android Grey Tablet</t>
  </si>
  <si>
    <t>Refurbished Samsung Galaxy Tab S7 FE 128GB 12.4" WiFi Tablet A2/SM-T733NZKE&lt;wbr/&gt;EUA</t>
  </si>
  <si>
    <t>Lenovo Yoga Tab 11 - 128 GB Android Grey Tablet 11"</t>
  </si>
  <si>
    <t>Refurbished Samsung Galaxy A7 Lite 8.7" 32GB LTE Tablet- Grey A1/SM-T225NZAA&lt;wbr/&gt;EUA</t>
  </si>
  <si>
    <t>Lenovo TabletM10 FHD Plus (2nd Gen - Wifi) Iron Grey, 10.3', Android Refurbished</t>
  </si>
  <si>
    <t>Refurbished Microsoft Surface Pro 7 Core i5-1035G4 8GB 256GB 12.3"  A2/PWL-00002</t>
  </si>
  <si>
    <t>Apple iPad Mini 4 Tablet 16GB 7,9 WiFi + Cellular 4G Retina ohne Simlock Gold</t>
  </si>
  <si>
    <t>Refurbished Samsung Galaxy A8 10.5" 32GB WiFi Tablet -Silver A1/SM-X200NZSA&lt;wbr/&gt;EUA</t>
  </si>
  <si>
    <t>Lenovo IdeaPad Duet 3i 10 - Graphite Grey, 10.3'', Windows 10 Home Refurbished</t>
  </si>
  <si>
    <t>Apple iPad Air 2 Gen 9,7 Zoll 24,64 cm 16GB Tablet WiFi Retina Display Gold</t>
  </si>
  <si>
    <t>Apple iPad Air 1 Gen 9,7 Zoll 16GB Tablet WiFi + Cellular 4G Retina Display Grau</t>
  </si>
  <si>
    <t>Apple iPad Mini 3 Tablet 64GB 7,9 WiFi WLAN Retina Display ohne Simlock Grau</t>
  </si>
  <si>
    <t>Apple iPad 5 Generation (2017) Tablet 32GB 9,7 Zoll WLAN WiFi Retina Gold</t>
  </si>
  <si>
    <t>Refurbished Samsung Galaxy Tab S7 FE 64GB 12.4" Tablet - Mysti A1/SM-T733NZKA&lt;wbr/&gt;EUA</t>
  </si>
  <si>
    <t>Lenovo TabletP11 Pro (WiFi) (Keyboard+Pen) - Slate Grey, 11.5'', Refurbished</t>
  </si>
  <si>
    <t>Apple iPad 7th Gen. 32GB Wi-Fi + 4G  Unlocked 10.2 in Space Grey Very Good</t>
  </si>
  <si>
    <t>Apple iPad Air 2 Gen 9,7 Zoll 24,64 cm 32GB Tablet WiFi Retina Display Gold</t>
  </si>
  <si>
    <t>Apple iPad Air 2 Gen 9,7 Zoll 24,64 cm 32GB Tablet WiFi Retina Display Silber</t>
  </si>
  <si>
    <t>Lenovo Tab P11 Pro 29.2 cm (11.5") 128 GB Android Grey Tablet</t>
  </si>
  <si>
    <t>Apple iPad A1954 6th Gen 32GB Wi-Fi + Cellular Unlocked MR6Y2LL/A Grade A</t>
  </si>
  <si>
    <t>Lenovo Smart Tab M10 10.3" 32 GB - Grey Tablet</t>
  </si>
  <si>
    <t>DELL Latitude 5290 Tablet, Core i5-8350U - 1.7GHz, 8GB, 256GB SSD *4G-LTE*</t>
  </si>
  <si>
    <t>Refurbished Samsung Galaxy Tab S7 FE 64GB 12.4" WiFi Tablet -  A1/SM-T733NZSA&lt;wbr/&gt;EUA</t>
  </si>
  <si>
    <t>Lenovo Tab M10 32 GB 10.1" - Mediatek 2 GB Wi-Fi 5 (802.11ac) Android 10 Grey</t>
  </si>
  <si>
    <t>Apple iPad Air 3 10,5 Zoll (2019) 64GB Tablet WiFi Retina Display Gold</t>
  </si>
  <si>
    <t>Refurbished Samsung Galaxy Tab S7 FE 128GB 12.4" WiFi Tablet A1/SM-T733NZKE&lt;wbr/&gt;EUA</t>
  </si>
  <si>
    <t>Refurbished Samsung Galaxy Tab S7 FE 12.4" Black 64GB Wi-Fi Ta A2/SM-T733NZKA&lt;wbr/&gt;EUA</t>
  </si>
  <si>
    <t>Lifespan parameter inputs</t>
  </si>
  <si>
    <t>Shape/beta</t>
  </si>
  <si>
    <t>Probability density/hazard function</t>
  </si>
  <si>
    <t>Cumulative function</t>
  </si>
  <si>
    <t>Survival function</t>
  </si>
  <si>
    <t>Some measures of central tendency can be derived from these distributions e.g. median survival time (y) is the value of y solving F(y) for 0.5 in a CDF or solving S(y) for 0.5 in a survivor function.</t>
  </si>
  <si>
    <t>Stock-flow model for (REEs in) battery electric vehicles</t>
  </si>
  <si>
    <t>Carry over if stock before 2010</t>
  </si>
  <si>
    <t>Historic observed (Vehicles)</t>
  </si>
  <si>
    <t>Vehicle stock estimated as inflow-outflow balancing item</t>
  </si>
  <si>
    <t>REE stock in EVs (tonnes)</t>
  </si>
  <si>
    <t>Additions to stock</t>
  </si>
  <si>
    <t>Year from</t>
  </si>
  <si>
    <t>Gross vehicle additions to stock (Historic observed - green), projected based on goal seek</t>
  </si>
  <si>
    <t>Total additions (REE in PM, tonnes)</t>
  </si>
  <si>
    <t>Stock outflows (vehicles, number)</t>
  </si>
  <si>
    <t xml:space="preserve">Year from </t>
  </si>
  <si>
    <t>Total outflows (vehicles)</t>
  </si>
  <si>
    <t>Stock outflows (REE, tonnes)</t>
  </si>
  <si>
    <t>Total outflows (REE)</t>
  </si>
  <si>
    <t>Reverse loops (REE, tonnes)</t>
  </si>
  <si>
    <t>Refurbish</t>
  </si>
  <si>
    <t>Remanufacture</t>
  </si>
  <si>
    <t>Recycling (open loop)</t>
  </si>
  <si>
    <t>Recycling (closed loop)</t>
  </si>
  <si>
    <t>Disposal (incineration)</t>
  </si>
  <si>
    <t>Disposal (landfll)</t>
  </si>
  <si>
    <t>Value of losses</t>
  </si>
  <si>
    <t>Total REE losses (tonnes), assuming 5.5% closed-loop recycling</t>
  </si>
  <si>
    <t>Neodymium (tonnes)</t>
  </si>
  <si>
    <t>Dy (tonnes)</t>
  </si>
  <si>
    <t>Value of Nd losses ($ current prices)</t>
  </si>
  <si>
    <t>Value of Dy losses ($ current prices)</t>
  </si>
  <si>
    <t>Total value of losses ($ current prices)</t>
  </si>
  <si>
    <t>Component</t>
  </si>
  <si>
    <t>Battery</t>
  </si>
  <si>
    <t>Plastic</t>
  </si>
  <si>
    <t>PCB</t>
  </si>
  <si>
    <t>Chasis bottom</t>
  </si>
  <si>
    <t>Chasis top</t>
  </si>
  <si>
    <t>Other metals</t>
  </si>
  <si>
    <t>Heat sink</t>
  </si>
  <si>
    <t>Optical drive</t>
  </si>
  <si>
    <t>ZTE Z992 (2013)</t>
  </si>
  <si>
    <t>Casing</t>
  </si>
  <si>
    <t>Interior parts</t>
  </si>
  <si>
    <t>https://www.researchgate.net/publication/331714941_EWaste_statistics_Guidelines_on_classification_reporting_and_indicators</t>
  </si>
  <si>
    <t>UN</t>
  </si>
  <si>
    <t>Code</t>
  </si>
  <si>
    <t>Type</t>
  </si>
  <si>
    <t xml:space="preserve">Product 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</si>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</sst>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0%"/>
    <numFmt numFmtId="165" formatCode="_(* #,##0_);_(* \(#,##0\);_(* &quot;-&quot;??_);_(@_)"/>
    <numFmt numFmtId="166" formatCode="0.000"/>
    <numFmt numFmtId="167" formatCode="#,##0.0"/>
    <numFmt numFmtId="168" formatCode="0.0"/>
    <numFmt numFmtId="169" formatCode="[&gt;=0.5]#,##0;[=0]0,;&quot;[low]&quot;"/>
    <numFmt numFmtId="170" formatCode="_(* #,##0.000_);_(* \(#,##0.000\);_(* &quot;-&quot;??_);_(@_)"/>
  </numFmts>
  <fonts count="3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Arial, Helvetica, sans-serif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6"/>
      <color rgb="FFFF000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Apple Color Emoji"/>
    </font>
    <font>
      <i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sz val="10"/>
      <color theme="1"/>
      <name val="Arial, Helvetica, sans-serif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DA"/>
        <bgColor indexed="64"/>
      </patternFill>
    </fill>
    <fill>
      <patternFill patternType="solid">
        <fgColor rgb="FFFFE6DA"/>
        <bgColor theme="0" tint="-0.14999847407452621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0" tint="-0.14999847407452621"/>
      </patternFill>
    </fill>
    <fill>
      <patternFill patternType="solid">
        <fgColor rgb="FFB2B2B2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rgb="FFF3F3F3"/>
        <bgColor rgb="FFF3F3F3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16" fillId="0" borderId="0" applyNumberFormat="0" applyFont="0" applyBorder="0" applyProtection="0"/>
  </cellStyleXfs>
  <cellXfs count="164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2" fillId="0" borderId="1" xfId="0" applyFont="1" applyBorder="1"/>
    <xf numFmtId="9" fontId="0" fillId="0" borderId="0" xfId="2" applyFont="1"/>
    <xf numFmtId="9" fontId="0" fillId="0" borderId="0" xfId="0" applyNumberFormat="1"/>
    <xf numFmtId="0" fontId="1" fillId="0" borderId="2" xfId="0" applyFont="1" applyBorder="1"/>
    <xf numFmtId="0" fontId="0" fillId="0" borderId="2" xfId="0" applyBorder="1"/>
    <xf numFmtId="9" fontId="0" fillId="0" borderId="2" xfId="2" applyFont="1" applyBorder="1"/>
    <xf numFmtId="0" fontId="0" fillId="2" borderId="0" xfId="0" applyFill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6" fillId="0" borderId="0" xfId="0" applyFont="1"/>
    <xf numFmtId="2" fontId="6" fillId="0" borderId="0" xfId="0" applyNumberFormat="1" applyFont="1"/>
    <xf numFmtId="10" fontId="0" fillId="0" borderId="0" xfId="0" applyNumberFormat="1"/>
    <xf numFmtId="0" fontId="1" fillId="0" borderId="3" xfId="0" applyFont="1" applyBorder="1"/>
    <xf numFmtId="0" fontId="2" fillId="0" borderId="3" xfId="0" applyFont="1" applyBorder="1"/>
    <xf numFmtId="0" fontId="0" fillId="2" borderId="3" xfId="0" applyFill="1" applyBorder="1"/>
    <xf numFmtId="0" fontId="3" fillId="2" borderId="3" xfId="0" applyFont="1" applyFill="1" applyBorder="1"/>
    <xf numFmtId="0" fontId="4" fillId="2" borderId="3" xfId="1" applyFill="1" applyBorder="1"/>
    <xf numFmtId="0" fontId="4" fillId="0" borderId="0" xfId="1"/>
    <xf numFmtId="0" fontId="4" fillId="2" borderId="0" xfId="1" applyFill="1"/>
    <xf numFmtId="43" fontId="0" fillId="0" borderId="0" xfId="0" applyNumberFormat="1"/>
    <xf numFmtId="164" fontId="0" fillId="0" borderId="0" xfId="2" applyNumberFormat="1" applyFont="1"/>
    <xf numFmtId="0" fontId="2" fillId="5" borderId="8" xfId="0" applyFont="1" applyFill="1" applyBorder="1"/>
    <xf numFmtId="49" fontId="2" fillId="5" borderId="8" xfId="0" applyNumberFormat="1" applyFont="1" applyFill="1" applyBorder="1"/>
    <xf numFmtId="0" fontId="3" fillId="6" borderId="8" xfId="0" applyFont="1" applyFill="1" applyBorder="1"/>
    <xf numFmtId="49" fontId="3" fillId="6" borderId="8" xfId="0" applyNumberFormat="1" applyFont="1" applyFill="1" applyBorder="1"/>
    <xf numFmtId="0" fontId="3" fillId="5" borderId="8" xfId="0" applyFont="1" applyFill="1" applyBorder="1"/>
    <xf numFmtId="49" fontId="3" fillId="5" borderId="8" xfId="0" applyNumberFormat="1" applyFont="1" applyFill="1" applyBorder="1"/>
    <xf numFmtId="49" fontId="0" fillId="5" borderId="8" xfId="0" applyNumberFormat="1" applyFill="1" applyBorder="1"/>
    <xf numFmtId="49" fontId="3" fillId="5" borderId="8" xfId="0" applyNumberFormat="1" applyFont="1" applyFill="1" applyBorder="1" applyAlignment="1">
      <alignment horizontal="left"/>
    </xf>
    <xf numFmtId="0" fontId="0" fillId="6" borderId="8" xfId="0" applyFill="1" applyBorder="1"/>
    <xf numFmtId="49" fontId="0" fillId="6" borderId="8" xfId="0" applyNumberFormat="1" applyFill="1" applyBorder="1"/>
    <xf numFmtId="0" fontId="0" fillId="5" borderId="8" xfId="0" applyFill="1" applyBorder="1"/>
    <xf numFmtId="0" fontId="2" fillId="3" borderId="8" xfId="0" applyFont="1" applyFill="1" applyBorder="1"/>
    <xf numFmtId="0" fontId="3" fillId="7" borderId="8" xfId="0" applyFont="1" applyFill="1" applyBorder="1"/>
    <xf numFmtId="0" fontId="3" fillId="3" borderId="8" xfId="0" applyFont="1" applyFill="1" applyBorder="1"/>
    <xf numFmtId="0" fontId="0" fillId="7" borderId="8" xfId="0" applyFill="1" applyBorder="1"/>
    <xf numFmtId="0" fontId="0" fillId="3" borderId="8" xfId="0" applyFill="1" applyBorder="1"/>
    <xf numFmtId="0" fontId="2" fillId="8" borderId="8" xfId="0" applyFont="1" applyFill="1" applyBorder="1"/>
    <xf numFmtId="0" fontId="3" fillId="9" borderId="8" xfId="0" applyFont="1" applyFill="1" applyBorder="1"/>
    <xf numFmtId="0" fontId="3" fillId="8" borderId="8" xfId="0" applyFont="1" applyFill="1" applyBorder="1"/>
    <xf numFmtId="0" fontId="0" fillId="9" borderId="8" xfId="0" applyFill="1" applyBorder="1"/>
    <xf numFmtId="0" fontId="0" fillId="8" borderId="8" xfId="0" applyFill="1" applyBorder="1"/>
    <xf numFmtId="0" fontId="2" fillId="10" borderId="8" xfId="0" applyFont="1" applyFill="1" applyBorder="1"/>
    <xf numFmtId="0" fontId="3" fillId="11" borderId="8" xfId="0" applyFont="1" applyFill="1" applyBorder="1"/>
    <xf numFmtId="0" fontId="3" fillId="10" borderId="8" xfId="0" applyFont="1" applyFill="1" applyBorder="1"/>
    <xf numFmtId="0" fontId="0" fillId="11" borderId="8" xfId="0" applyFill="1" applyBorder="1"/>
    <xf numFmtId="0" fontId="0" fillId="10" borderId="8" xfId="0" applyFill="1" applyBorder="1"/>
    <xf numFmtId="1" fontId="0" fillId="0" borderId="0" xfId="5" applyNumberFormat="1" applyFont="1" applyAlignment="1">
      <alignment horizontal="left"/>
    </xf>
    <xf numFmtId="165" fontId="0" fillId="0" borderId="0" xfId="3" applyNumberFormat="1" applyFont="1"/>
    <xf numFmtId="2" fontId="0" fillId="0" borderId="0" xfId="0" applyNumberFormat="1"/>
    <xf numFmtId="165" fontId="0" fillId="4" borderId="2" xfId="3" applyNumberFormat="1" applyFont="1" applyFill="1" applyBorder="1"/>
    <xf numFmtId="0" fontId="17" fillId="0" borderId="0" xfId="0" applyFont="1"/>
    <xf numFmtId="0" fontId="18" fillId="0" borderId="0" xfId="0" applyFont="1"/>
    <xf numFmtId="0" fontId="17" fillId="12" borderId="2" xfId="0" applyFont="1" applyFill="1" applyBorder="1"/>
    <xf numFmtId="0" fontId="17" fillId="12" borderId="4" xfId="0" applyFont="1" applyFill="1" applyBorder="1"/>
    <xf numFmtId="0" fontId="18" fillId="0" borderId="6" xfId="0" applyFont="1" applyBorder="1"/>
    <xf numFmtId="166" fontId="18" fillId="0" borderId="5" xfId="0" applyNumberFormat="1" applyFont="1" applyBorder="1"/>
    <xf numFmtId="3" fontId="0" fillId="0" borderId="2" xfId="0" applyNumberFormat="1" applyBorder="1"/>
    <xf numFmtId="0" fontId="19" fillId="12" borderId="2" xfId="0" applyFont="1" applyFill="1" applyBorder="1"/>
    <xf numFmtId="0" fontId="0" fillId="0" borderId="7" xfId="0" applyBorder="1"/>
    <xf numFmtId="0" fontId="20" fillId="0" borderId="2" xfId="0" applyFont="1" applyBorder="1"/>
    <xf numFmtId="3" fontId="20" fillId="0" borderId="2" xfId="0" applyNumberFormat="1" applyFont="1" applyBorder="1"/>
    <xf numFmtId="3" fontId="20" fillId="13" borderId="2" xfId="0" applyNumberFormat="1" applyFont="1" applyFill="1" applyBorder="1"/>
    <xf numFmtId="165" fontId="0" fillId="0" borderId="2" xfId="0" applyNumberFormat="1" applyBorder="1"/>
    <xf numFmtId="2" fontId="0" fillId="0" borderId="2" xfId="0" applyNumberFormat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167" fontId="9" fillId="14" borderId="10" xfId="0" applyNumberFormat="1" applyFont="1" applyFill="1" applyBorder="1" applyAlignment="1">
      <alignment horizontal="left" vertical="center"/>
    </xf>
    <xf numFmtId="0" fontId="9" fillId="14" borderId="10" xfId="0" applyFont="1" applyFill="1" applyBorder="1" applyAlignment="1">
      <alignment horizontal="left" vertical="center"/>
    </xf>
    <xf numFmtId="167" fontId="9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/>
    <xf numFmtId="167" fontId="7" fillId="14" borderId="10" xfId="0" applyNumberFormat="1" applyFont="1" applyFill="1" applyBorder="1" applyAlignment="1">
      <alignment horizontal="left" vertical="center"/>
    </xf>
    <xf numFmtId="167" fontId="7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/>
    <xf numFmtId="0" fontId="7" fillId="14" borderId="1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14" borderId="10" xfId="0" applyFill="1" applyBorder="1" applyAlignment="1">
      <alignment horizontal="left" vertical="center"/>
    </xf>
    <xf numFmtId="4" fontId="9" fillId="14" borderId="10" xfId="0" applyNumberFormat="1" applyFont="1" applyFill="1" applyBorder="1" applyAlignment="1">
      <alignment horizontal="left" vertical="center"/>
    </xf>
    <xf numFmtId="168" fontId="7" fillId="14" borderId="10" xfId="0" applyNumberFormat="1" applyFont="1" applyFill="1" applyBorder="1" applyAlignment="1">
      <alignment horizontal="left" vertical="center"/>
    </xf>
    <xf numFmtId="0" fontId="7" fillId="14" borderId="10" xfId="0" applyFont="1" applyFill="1" applyBorder="1" applyAlignment="1">
      <alignment vertical="center"/>
    </xf>
    <xf numFmtId="0" fontId="9" fillId="14" borderId="10" xfId="0" applyFont="1" applyFill="1" applyBorder="1" applyAlignment="1">
      <alignment vertical="center"/>
    </xf>
    <xf numFmtId="167" fontId="7" fillId="0" borderId="0" xfId="0" applyNumberFormat="1" applyFont="1" applyAlignment="1">
      <alignment horizontal="left" vertical="center"/>
    </xf>
    <xf numFmtId="43" fontId="10" fillId="0" borderId="0" xfId="3" applyFont="1" applyAlignment="1">
      <alignment horizontal="right" wrapText="1"/>
    </xf>
    <xf numFmtId="0" fontId="9" fillId="0" borderId="0" xfId="4" applyFont="1" applyAlignment="1">
      <alignment horizontal="right" wrapText="1"/>
    </xf>
    <xf numFmtId="0" fontId="7" fillId="0" borderId="0" xfId="4" applyFont="1" applyAlignment="1">
      <alignment horizontal="left"/>
    </xf>
    <xf numFmtId="0" fontId="8" fillId="0" borderId="0" xfId="4" applyFont="1"/>
    <xf numFmtId="49" fontId="7" fillId="0" borderId="0" xfId="4" applyNumberFormat="1" applyFont="1" applyAlignment="1">
      <alignment wrapText="1"/>
    </xf>
    <xf numFmtId="43" fontId="7" fillId="0" borderId="0" xfId="3" applyFont="1" applyAlignment="1">
      <alignment horizontal="right" wrapText="1"/>
    </xf>
    <xf numFmtId="43" fontId="7" fillId="0" borderId="0" xfId="3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 wrapText="1"/>
    </xf>
    <xf numFmtId="1" fontId="10" fillId="0" borderId="0" xfId="3" applyNumberFormat="1" applyFont="1" applyFill="1" applyBorder="1" applyAlignment="1">
      <alignment horizontal="right" wrapText="1"/>
    </xf>
    <xf numFmtId="1" fontId="7" fillId="0" borderId="0" xfId="4" applyNumberFormat="1" applyFont="1" applyAlignment="1">
      <alignment horizontal="right" wrapText="1"/>
    </xf>
    <xf numFmtId="43" fontId="0" fillId="0" borderId="0" xfId="3" applyFont="1" applyFill="1" applyBorder="1"/>
    <xf numFmtId="43" fontId="1" fillId="0" borderId="0" xfId="0" applyNumberFormat="1" applyFont="1"/>
    <xf numFmtId="0" fontId="21" fillId="0" borderId="0" xfId="4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0" borderId="8" xfId="0" applyBorder="1"/>
    <xf numFmtId="0" fontId="30" fillId="0" borderId="2" xfId="0" applyFont="1" applyBorder="1"/>
    <xf numFmtId="9" fontId="0" fillId="0" borderId="2" xfId="0" applyNumberFormat="1" applyBorder="1"/>
    <xf numFmtId="0" fontId="30" fillId="0" borderId="0" xfId="0" applyFont="1"/>
    <xf numFmtId="49" fontId="1" fillId="0" borderId="0" xfId="0" applyNumberFormat="1" applyFont="1"/>
    <xf numFmtId="0" fontId="0" fillId="0" borderId="11" xfId="0" applyBorder="1"/>
    <xf numFmtId="9" fontId="0" fillId="0" borderId="0" xfId="2" applyFont="1" applyFill="1" applyBorder="1"/>
    <xf numFmtId="169" fontId="0" fillId="0" borderId="2" xfId="0" applyNumberFormat="1" applyBorder="1"/>
    <xf numFmtId="165" fontId="0" fillId="3" borderId="2" xfId="3" applyNumberFormat="1" applyFont="1" applyFill="1" applyBorder="1"/>
    <xf numFmtId="165" fontId="0" fillId="0" borderId="2" xfId="3" applyNumberFormat="1" applyFont="1" applyFill="1" applyBorder="1"/>
    <xf numFmtId="170" fontId="0" fillId="4" borderId="2" xfId="3" applyNumberFormat="1" applyFont="1" applyFill="1" applyBorder="1"/>
    <xf numFmtId="169" fontId="0" fillId="0" borderId="0" xfId="0" applyNumberFormat="1"/>
    <xf numFmtId="169" fontId="1" fillId="0" borderId="0" xfId="0" applyNumberFormat="1" applyFont="1"/>
    <xf numFmtId="169" fontId="32" fillId="3" borderId="2" xfId="0" applyNumberFormat="1" applyFont="1" applyFill="1" applyBorder="1" applyAlignment="1">
      <alignment horizontal="right" vertical="center"/>
    </xf>
    <xf numFmtId="170" fontId="0" fillId="0" borderId="2" xfId="3" applyNumberFormat="1" applyFont="1" applyBorder="1"/>
    <xf numFmtId="165" fontId="1" fillId="0" borderId="0" xfId="0" applyNumberFormat="1" applyFont="1"/>
    <xf numFmtId="1" fontId="1" fillId="0" borderId="0" xfId="0" applyNumberFormat="1" applyFont="1"/>
    <xf numFmtId="0" fontId="1" fillId="0" borderId="12" xfId="0" applyFont="1" applyBorder="1"/>
    <xf numFmtId="0" fontId="0" fillId="0" borderId="12" xfId="0" applyBorder="1"/>
    <xf numFmtId="165" fontId="0" fillId="4" borderId="6" xfId="3" applyNumberFormat="1" applyFont="1" applyFill="1" applyBorder="1"/>
    <xf numFmtId="170" fontId="0" fillId="0" borderId="2" xfId="0" applyNumberFormat="1" applyBorder="1"/>
    <xf numFmtId="170" fontId="0" fillId="4" borderId="6" xfId="3" applyNumberFormat="1" applyFont="1" applyFill="1" applyBorder="1"/>
    <xf numFmtId="43" fontId="0" fillId="0" borderId="2" xfId="0" applyNumberFormat="1" applyBorder="1"/>
    <xf numFmtId="165" fontId="1" fillId="0" borderId="2" xfId="0" applyNumberFormat="1" applyFont="1" applyBorder="1"/>
    <xf numFmtId="0" fontId="0" fillId="2" borderId="0" xfId="0" applyFont="1" applyFill="1" applyBorder="1"/>
    <xf numFmtId="0" fontId="0" fillId="6" borderId="13" xfId="0" applyFont="1" applyFill="1" applyBorder="1"/>
    <xf numFmtId="49" fontId="0" fillId="6" borderId="13" xfId="0" applyNumberFormat="1" applyFill="1" applyBorder="1"/>
    <xf numFmtId="49" fontId="0" fillId="6" borderId="14" xfId="0" applyNumberFormat="1" applyFill="1" applyBorder="1"/>
    <xf numFmtId="0" fontId="0" fillId="7" borderId="13" xfId="0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9" borderId="13" xfId="0" applyFont="1" applyFill="1" applyBorder="1"/>
    <xf numFmtId="0" fontId="0" fillId="9" borderId="14" xfId="0" applyFont="1" applyFill="1" applyBorder="1"/>
    <xf numFmtId="0" fontId="0" fillId="11" borderId="13" xfId="0" applyFont="1" applyFill="1" applyBorder="1"/>
    <xf numFmtId="0" fontId="4" fillId="2" borderId="0" xfId="1" applyFill="1" applyBorder="1"/>
    <xf numFmtId="0" fontId="21" fillId="0" borderId="0" xfId="4" applyFont="1" applyAlignment="1">
      <alignment horizontal="left"/>
    </xf>
    <xf numFmtId="2" fontId="21" fillId="0" borderId="0" xfId="4" applyNumberFormat="1" applyFont="1" applyAlignment="1">
      <alignment horizontal="left"/>
    </xf>
    <xf numFmtId="0" fontId="8" fillId="0" borderId="0" xfId="4" applyFont="1" applyAlignment="1">
      <alignment horizontal="left"/>
    </xf>
    <xf numFmtId="0" fontId="21" fillId="0" borderId="0" xfId="4" applyFont="1" applyAlignment="1">
      <alignment horizontal="right" wrapText="1"/>
    </xf>
    <xf numFmtId="43" fontId="8" fillId="0" borderId="0" xfId="3" applyFont="1" applyFill="1" applyBorder="1" applyAlignment="1">
      <alignment horizontal="right" wrapText="1"/>
    </xf>
    <xf numFmtId="43" fontId="33" fillId="0" borderId="0" xfId="3" applyFont="1" applyFill="1" applyBorder="1" applyAlignment="1">
      <alignment horizontal="right" wrapText="1"/>
    </xf>
    <xf numFmtId="1" fontId="33" fillId="0" borderId="0" xfId="0" applyNumberFormat="1" applyFont="1" applyAlignment="1">
      <alignment horizontal="right" wrapText="1"/>
    </xf>
    <xf numFmtId="0" fontId="5" fillId="0" borderId="0" xfId="0" applyFont="1"/>
    <xf numFmtId="49" fontId="8" fillId="0" borderId="0" xfId="4" applyNumberFormat="1" applyFont="1" applyAlignment="1">
      <alignment wrapText="1"/>
    </xf>
    <xf numFmtId="43" fontId="8" fillId="0" borderId="0" xfId="3" applyFont="1" applyAlignment="1">
      <alignment horizontal="right" wrapText="1"/>
    </xf>
    <xf numFmtId="43" fontId="33" fillId="0" borderId="0" xfId="3" applyFont="1" applyAlignment="1">
      <alignment horizontal="right" wrapText="1"/>
    </xf>
    <xf numFmtId="43" fontId="5" fillId="0" borderId="0" xfId="0" applyNumberFormat="1" applyFont="1"/>
    <xf numFmtId="49" fontId="8" fillId="0" borderId="0" xfId="4" applyNumberFormat="1" applyFont="1" applyFill="1" applyAlignment="1">
      <alignment wrapText="1"/>
    </xf>
    <xf numFmtId="0" fontId="8" fillId="0" borderId="0" xfId="4" applyFont="1" applyFill="1"/>
    <xf numFmtId="0" fontId="8" fillId="0" borderId="0" xfId="4" applyFont="1" applyFill="1" applyAlignment="1">
      <alignment horizontal="left"/>
    </xf>
    <xf numFmtId="0" fontId="21" fillId="0" borderId="0" xfId="4" applyFont="1" applyFill="1" applyAlignment="1">
      <alignment horizontal="right" wrapText="1"/>
    </xf>
    <xf numFmtId="165" fontId="5" fillId="2" borderId="0" xfId="3" applyNumberFormat="1" applyFont="1" applyFill="1"/>
    <xf numFmtId="165" fontId="5" fillId="0" borderId="0" xfId="3" applyNumberFormat="1" applyFont="1"/>
    <xf numFmtId="2" fontId="5" fillId="0" borderId="0" xfId="0" applyNumberFormat="1" applyFont="1"/>
    <xf numFmtId="0" fontId="1" fillId="0" borderId="0" xfId="0" applyFont="1" applyAlignment="1">
      <alignment horizontal="left"/>
    </xf>
    <xf numFmtId="1" fontId="1" fillId="0" borderId="9" xfId="5" applyNumberFormat="1" applyFont="1" applyBorder="1" applyAlignment="1">
      <alignment horizontal="left" wrapText="1"/>
    </xf>
    <xf numFmtId="3" fontId="1" fillId="0" borderId="9" xfId="5" applyNumberFormat="1" applyFont="1" applyBorder="1" applyAlignment="1">
      <alignment horizontal="left" wrapText="1"/>
    </xf>
    <xf numFmtId="49" fontId="8" fillId="0" borderId="0" xfId="4" applyNumberFormat="1" applyFont="1"/>
  </cellXfs>
  <cellStyles count="6">
    <cellStyle name="Comma" xfId="3" builtinId="3"/>
    <cellStyle name="Hyperlink" xfId="1" builtinId="8"/>
    <cellStyle name="Normal" xfId="0" builtinId="0"/>
    <cellStyle name="Normal 2 2 2 2 2 3" xfId="4" xr:uid="{4238A24D-620C-334B-8287-183BEDC3169B}"/>
    <cellStyle name="Normal 2 3" xfId="5" xr:uid="{36A1EB13-B83B-AA45-851D-5BEBEE8EC509}"/>
    <cellStyle name="Per cent" xfId="2" builtinId="5"/>
  </cellStyles>
  <dxfs count="47">
    <dxf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3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3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3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59999389629810485"/>
        </patternFill>
      </fill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5999938962981048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5999938962981048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ill>
        <patternFill patternType="solid">
          <fgColor theme="0" tint="-0.14999847407452621"/>
          <bgColor theme="9" tint="0.79998168889431442"/>
        </patternFill>
      </fill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ill>
        <patternFill patternType="solid">
          <fgColor theme="0" tint="-0.14999847407452621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9" tint="0.7999816888943144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30" formatCode="@"/>
      <fill>
        <patternFill patternType="solid">
          <fgColor theme="0" tint="-0.14999847407452621"/>
          <bgColor rgb="FFFFE6DA"/>
        </patternFill>
      </fill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numFmt numFmtId="30" formatCode="@"/>
      <fill>
        <patternFill patternType="solid">
          <fgColor theme="0" tint="-0.14999847407452621"/>
          <bgColor rgb="FFFFE6DA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rgb="FFFFE6DA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rgb="FFFFE6DA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rgb="FFFFE6DA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rgb="FFFFE6DA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rgb="FFFFE6DA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Product_lifespan!$A$7</c:f>
              <c:strCache>
                <c:ptCount val="1"/>
                <c:pt idx="0">
                  <c:v>Probability density/hazard function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Product_lifespan!$B$7:$AJ$7</c:f>
              <c:numCache>
                <c:formatCode>0%</c:formatCode>
                <c:ptCount val="35"/>
                <c:pt idx="0">
                  <c:v>7.4929275180743368E-2</c:v>
                </c:pt>
                <c:pt idx="1">
                  <c:v>0.10277092754238071</c:v>
                </c:pt>
                <c:pt idx="2">
                  <c:v>0.11438984024126103</c:v>
                </c:pt>
                <c:pt idx="3">
                  <c:v>0.11506052225773868</c:v>
                </c:pt>
                <c:pt idx="4">
                  <c:v>0.10835115236570286</c:v>
                </c:pt>
                <c:pt idx="5">
                  <c:v>9.712018085685023E-2</c:v>
                </c:pt>
                <c:pt idx="6">
                  <c:v>8.3640334829589713E-2</c:v>
                </c:pt>
                <c:pt idx="7">
                  <c:v>6.9618255527707978E-2</c:v>
                </c:pt>
                <c:pt idx="8">
                  <c:v>5.6233242316348617E-2</c:v>
                </c:pt>
                <c:pt idx="9">
                  <c:v>4.4208401534512165E-2</c:v>
                </c:pt>
                <c:pt idx="10">
                  <c:v>3.3902279026401604E-2</c:v>
                </c:pt>
                <c:pt idx="11">
                  <c:v>2.5405513765029329E-2</c:v>
                </c:pt>
                <c:pt idx="12">
                  <c:v>1.8630224633734777E-2</c:v>
                </c:pt>
                <c:pt idx="13">
                  <c:v>1.3384688049281177E-2</c:v>
                </c:pt>
                <c:pt idx="14">
                  <c:v>9.4303345650882733E-3</c:v>
                </c:pt>
                <c:pt idx="15">
                  <c:v>6.5214073581203041E-3</c:v>
                </c:pt>
                <c:pt idx="16">
                  <c:v>4.4296448154937506E-3</c:v>
                </c:pt>
                <c:pt idx="17">
                  <c:v>2.9572547756102265E-3</c:v>
                </c:pt>
                <c:pt idx="18">
                  <c:v>1.941547245331436E-3</c:v>
                </c:pt>
                <c:pt idx="19">
                  <c:v>1.2542018558326386E-3</c:v>
                </c:pt>
                <c:pt idx="20">
                  <c:v>7.975282893497508E-4</c:v>
                </c:pt>
                <c:pt idx="21">
                  <c:v>4.9941814565844316E-4</c:v>
                </c:pt>
                <c:pt idx="22">
                  <c:v>3.0809642038120988E-4</c:v>
                </c:pt>
                <c:pt idx="23">
                  <c:v>1.8731131837924363E-4</c:v>
                </c:pt>
                <c:pt idx="24">
                  <c:v>1.1226270670220669E-4</c:v>
                </c:pt>
                <c:pt idx="25">
                  <c:v>6.634830901167059E-5</c:v>
                </c:pt>
                <c:pt idx="26">
                  <c:v>3.8678240069025536E-5</c:v>
                </c:pt>
                <c:pt idx="27">
                  <c:v>2.2246291272699936E-5</c:v>
                </c:pt>
                <c:pt idx="28">
                  <c:v>1.2627198145105348E-5</c:v>
                </c:pt>
                <c:pt idx="29">
                  <c:v>7.0747777635151183E-6</c:v>
                </c:pt>
                <c:pt idx="30">
                  <c:v>3.9135170622575913E-6</c:v>
                </c:pt>
                <c:pt idx="31">
                  <c:v>2.1377516982627259E-6</c:v>
                </c:pt>
                <c:pt idx="32">
                  <c:v>1.1533606621471604E-6</c:v>
                </c:pt>
                <c:pt idx="33">
                  <c:v>6.1470790640531321E-7</c:v>
                </c:pt>
                <c:pt idx="34">
                  <c:v>3.2369967730034884E-7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C-D842-B50E-B8002F10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548591"/>
        <c:axId val="1312303999"/>
      </c:barChart>
      <c:catAx>
        <c:axId val="13425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03999"/>
        <c:crosses val="autoZero"/>
        <c:auto val="1"/>
        <c:lblAlgn val="ctr"/>
        <c:lblOffset val="100"/>
        <c:noMultiLvlLbl val="0"/>
      </c:catAx>
      <c:valAx>
        <c:axId val="13123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4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Product_lifespan!$A$8</c:f>
              <c:strCache>
                <c:ptCount val="1"/>
                <c:pt idx="0">
                  <c:v>Cumulative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Product_lifespan!$B$6:$AJ$6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Product_lifespan!$B$8:$AJ$8</c:f>
              <c:numCache>
                <c:formatCode>0%</c:formatCode>
                <c:ptCount val="35"/>
                <c:pt idx="0">
                  <c:v>4.8001771668820345E-2</c:v>
                </c:pt>
                <c:pt idx="1">
                  <c:v>0.13853648766291091</c:v>
                </c:pt>
                <c:pt idx="2">
                  <c:v>0.24820521421125372</c:v>
                </c:pt>
                <c:pt idx="3">
                  <c:v>0.36368090672627962</c:v>
                </c:pt>
                <c:pt idx="4">
                  <c:v>0.47587347305982863</c:v>
                </c:pt>
                <c:pt idx="5">
                  <c:v>0.57888245005880912</c:v>
                </c:pt>
                <c:pt idx="6">
                  <c:v>0.66937054034169308</c:v>
                </c:pt>
                <c:pt idx="7">
                  <c:v>0.74598828125302341</c:v>
                </c:pt>
                <c:pt idx="8">
                  <c:v>0.80882450299408315</c:v>
                </c:pt>
                <c:pt idx="9">
                  <c:v>0.85891221321712852</c:v>
                </c:pt>
                <c:pt idx="10">
                  <c:v>0.89781717823875984</c:v>
                </c:pt>
                <c:pt idx="11">
                  <c:v>0.92732185352147567</c:v>
                </c:pt>
                <c:pt idx="12">
                  <c:v>0.94920316088782397</c:v>
                </c:pt>
                <c:pt idx="13">
                  <c:v>0.96509271747818359</c:v>
                </c:pt>
                <c:pt idx="14">
                  <c:v>0.97640299123143359</c:v>
                </c:pt>
                <c:pt idx="15">
                  <c:v>0.98430165214701459</c:v>
                </c:pt>
                <c:pt idx="16">
                  <c:v>0.98971784467446322</c:v>
                </c:pt>
                <c:pt idx="17">
                  <c:v>0.99336700228976338</c:v>
                </c:pt>
                <c:pt idx="18">
                  <c:v>0.99578419600423329</c:v>
                </c:pt>
                <c:pt idx="19">
                  <c:v>0.99735920888395457</c:v>
                </c:pt>
                <c:pt idx="20">
                  <c:v>0.99836920591043532</c:v>
                </c:pt>
                <c:pt idx="21">
                  <c:v>0.9990068946581715</c:v>
                </c:pt>
                <c:pt idx="22">
                  <c:v>0.99940346688210357</c:v>
                </c:pt>
                <c:pt idx="23">
                  <c:v>0.99964647357277514</c:v>
                </c:pt>
                <c:pt idx="24">
                  <c:v>0.99979324495644606</c:v>
                </c:pt>
                <c:pt idx="25">
                  <c:v>0.99988064779179908</c:v>
                </c:pt>
                <c:pt idx="26">
                  <c:v>0.99993198055957444</c:v>
                </c:pt>
                <c:pt idx="27">
                  <c:v>0.99996172216121226</c:v>
                </c:pt>
                <c:pt idx="28">
                  <c:v>0.99997872582118197</c:v>
                </c:pt>
                <c:pt idx="29">
                  <c:v>0.99998832048905628</c:v>
                </c:pt>
                <c:pt idx="30">
                  <c:v>0.99999366517205379</c:v>
                </c:pt>
                <c:pt idx="31">
                  <c:v>0.999996604905385</c:v>
                </c:pt>
                <c:pt idx="32">
                  <c:v>0.99999820178597953</c:v>
                </c:pt>
                <c:pt idx="33">
                  <c:v>0.99999905861763694</c:v>
                </c:pt>
                <c:pt idx="34">
                  <c:v>0.99999951282381694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E-A84E-B197-E163DCB9633B}"/>
            </c:ext>
          </c:extLst>
        </c:ser>
        <c:ser>
          <c:idx val="2"/>
          <c:order val="1"/>
          <c:tx>
            <c:strRef>
              <c:f>Product_lifespan!$A$9</c:f>
              <c:strCache>
                <c:ptCount val="1"/>
                <c:pt idx="0">
                  <c:v>Survival 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Product_lifespan!$B$6:$AJ$6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Product_lifespan!$B$9:$AJ$9</c:f>
              <c:numCache>
                <c:formatCode>0%</c:formatCode>
                <c:ptCount val="35"/>
                <c:pt idx="0">
                  <c:v>0.95199822833117964</c:v>
                </c:pt>
                <c:pt idx="1">
                  <c:v>0.86146351233708907</c:v>
                </c:pt>
                <c:pt idx="2">
                  <c:v>0.75179478578874626</c:v>
                </c:pt>
                <c:pt idx="3">
                  <c:v>0.63631909327372038</c:v>
                </c:pt>
                <c:pt idx="4">
                  <c:v>0.52412652694017137</c:v>
                </c:pt>
                <c:pt idx="5">
                  <c:v>0.42111754994119088</c:v>
                </c:pt>
                <c:pt idx="6">
                  <c:v>0.33062945965830692</c:v>
                </c:pt>
                <c:pt idx="7">
                  <c:v>0.25401171874697659</c:v>
                </c:pt>
                <c:pt idx="8">
                  <c:v>0.19117549700591685</c:v>
                </c:pt>
                <c:pt idx="9">
                  <c:v>0.14108778678287148</c:v>
                </c:pt>
                <c:pt idx="10">
                  <c:v>0.10218282176124016</c:v>
                </c:pt>
                <c:pt idx="11">
                  <c:v>7.267814647852433E-2</c:v>
                </c:pt>
                <c:pt idx="12">
                  <c:v>5.0796839112176029E-2</c:v>
                </c:pt>
                <c:pt idx="13">
                  <c:v>3.4907282521816407E-2</c:v>
                </c:pt>
                <c:pt idx="14">
                  <c:v>2.3597008768566408E-2</c:v>
                </c:pt>
                <c:pt idx="15">
                  <c:v>1.5698347852985406E-2</c:v>
                </c:pt>
                <c:pt idx="16">
                  <c:v>1.0282155325536779E-2</c:v>
                </c:pt>
                <c:pt idx="17">
                  <c:v>6.6329977102366211E-3</c:v>
                </c:pt>
                <c:pt idx="18">
                  <c:v>4.2158039957667093E-3</c:v>
                </c:pt>
                <c:pt idx="19">
                  <c:v>2.6407911160454267E-3</c:v>
                </c:pt>
                <c:pt idx="20">
                  <c:v>1.63079408956468E-3</c:v>
                </c:pt>
                <c:pt idx="21">
                  <c:v>9.9310534182850407E-4</c:v>
                </c:pt>
                <c:pt idx="22">
                  <c:v>5.9653311789642505E-4</c:v>
                </c:pt>
                <c:pt idx="23">
                  <c:v>3.535264272248595E-4</c:v>
                </c:pt>
                <c:pt idx="24">
                  <c:v>2.0675504355394114E-4</c:v>
                </c:pt>
                <c:pt idx="25">
                  <c:v>1.1935220820091796E-4</c:v>
                </c:pt>
                <c:pt idx="26">
                  <c:v>6.801944042555963E-5</c:v>
                </c:pt>
                <c:pt idx="27">
                  <c:v>3.827783878773694E-5</c:v>
                </c:pt>
                <c:pt idx="28">
                  <c:v>2.1274178818031508E-5</c:v>
                </c:pt>
                <c:pt idx="29">
                  <c:v>1.1679510943718441E-5</c:v>
                </c:pt>
                <c:pt idx="30">
                  <c:v>6.3348279462083212E-6</c:v>
                </c:pt>
                <c:pt idx="31">
                  <c:v>3.3950946149996497E-6</c:v>
                </c:pt>
                <c:pt idx="32">
                  <c:v>1.7982140204653163E-6</c:v>
                </c:pt>
                <c:pt idx="33">
                  <c:v>9.4138236306218204E-7</c:v>
                </c:pt>
                <c:pt idx="34">
                  <c:v>4.8717618306159949E-7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E-A84E-B197-E163DCB96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801039"/>
        <c:axId val="2052917631"/>
      </c:lineChart>
      <c:catAx>
        <c:axId val="204080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17631"/>
        <c:crosses val="autoZero"/>
        <c:auto val="1"/>
        <c:lblAlgn val="ctr"/>
        <c:lblOffset val="100"/>
        <c:noMultiLvlLbl val="0"/>
      </c:catAx>
      <c:valAx>
        <c:axId val="2052917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0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Outflows (line)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Mass!$B$16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Mass!$C$16:$AQ$16</c:f>
              <c:numCache>
                <c:formatCode>_(* #,##0_);_(* \(#,##0\);_(* "-"??_);_(@_)</c:formatCode>
                <c:ptCount val="41"/>
                <c:pt idx="0">
                  <c:v>18.507530969643611</c:v>
                </c:pt>
                <c:pt idx="1">
                  <c:v>25.384419102968035</c:v>
                </c:pt>
                <c:pt idx="2">
                  <c:v>28.254290539591477</c:v>
                </c:pt>
                <c:pt idx="3">
                  <c:v>28.419948997661454</c:v>
                </c:pt>
                <c:pt idx="4">
                  <c:v>26.762734634328606</c:v>
                </c:pt>
                <c:pt idx="5">
                  <c:v>23.988684671642005</c:v>
                </c:pt>
                <c:pt idx="6">
                  <c:v>20.65916270290866</c:v>
                </c:pt>
                <c:pt idx="7">
                  <c:v>17.19570911534387</c:v>
                </c:pt>
                <c:pt idx="8">
                  <c:v>13.889610852138109</c:v>
                </c:pt>
                <c:pt idx="9">
                  <c:v>10.919475179024504</c:v>
                </c:pt>
                <c:pt idx="10">
                  <c:v>8.373862919521196</c:v>
                </c:pt>
                <c:pt idx="11">
                  <c:v>6.275161899962244</c:v>
                </c:pt>
                <c:pt idx="12">
                  <c:v>4.6016654845324902</c:v>
                </c:pt>
                <c:pt idx="13">
                  <c:v>3.3060179481724505</c:v>
                </c:pt>
                <c:pt idx="14">
                  <c:v>2.3292926375768035</c:v>
                </c:pt>
                <c:pt idx="15">
                  <c:v>1.6107876174557152</c:v>
                </c:pt>
                <c:pt idx="16">
                  <c:v>1.0941222694269563</c:v>
                </c:pt>
                <c:pt idx="17">
                  <c:v>0.73044192957572596</c:v>
                </c:pt>
                <c:pt idx="18">
                  <c:v>0.47956216959686471</c:v>
                </c:pt>
                <c:pt idx="19">
                  <c:v>0.30978785839066175</c:v>
                </c:pt>
                <c:pt idx="20">
                  <c:v>0.19698948746938844</c:v>
                </c:pt>
                <c:pt idx="21">
                  <c:v>0.12335628197763546</c:v>
                </c:pt>
                <c:pt idx="22">
                  <c:v>7.609981583415884E-2</c:v>
                </c:pt>
                <c:pt idx="23">
                  <c:v>4.6265895639673177E-2</c:v>
                </c:pt>
                <c:pt idx="24">
                  <c:v>2.7728888555445051E-2</c:v>
                </c:pt>
                <c:pt idx="25">
                  <c:v>1.6388032325882637E-2</c:v>
                </c:pt>
                <c:pt idx="26">
                  <c:v>9.5535252970493072E-3</c:v>
                </c:pt>
                <c:pt idx="27">
                  <c:v>5.4948339443568845E-3</c:v>
                </c:pt>
                <c:pt idx="28">
                  <c:v>3.1189179418410207E-3</c:v>
                </c:pt>
                <c:pt idx="29">
                  <c:v>1.7474701075882342E-3</c:v>
                </c:pt>
                <c:pt idx="30">
                  <c:v>9.6663871437762511E-4</c:v>
                </c:pt>
                <c:pt idx="31">
                  <c:v>5.2802466947089331E-4</c:v>
                </c:pt>
                <c:pt idx="32">
                  <c:v>2.848800835503486E-4</c:v>
                </c:pt>
                <c:pt idx="33">
                  <c:v>1.5183285288211237E-4</c:v>
                </c:pt>
                <c:pt idx="34">
                  <c:v>7.9953820293186158E-5</c:v>
                </c:pt>
                <c:pt idx="35">
                  <c:v>4.1605706690560365E-5</c:v>
                </c:pt>
                <c:pt idx="36">
                  <c:v>2.1398035651276972E-5</c:v>
                </c:pt>
                <c:pt idx="37">
                  <c:v>1.0878431616124268E-5</c:v>
                </c:pt>
                <c:pt idx="38">
                  <c:v>5.4675313123122111E-6</c:v>
                </c:pt>
                <c:pt idx="39">
                  <c:v>2.7171118326950188E-6</c:v>
                </c:pt>
                <c:pt idx="40">
                  <c:v>1.3352764699342066E-6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9-3349-BD06-A7B833840552}"/>
            </c:ext>
          </c:extLst>
        </c:ser>
        <c:ser>
          <c:idx val="1"/>
          <c:order val="1"/>
          <c:tx>
            <c:strRef>
              <c:f>Mass!$B$17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Mass!$C$17:$AQ$17</c:f>
              <c:numCache>
                <c:formatCode>_(* #,##0_);_(* \(#,##0\);_(* "-"??_);_(@_)</c:formatCode>
                <c:ptCount val="41"/>
                <c:pt idx="1">
                  <c:v>89.840200941711302</c:v>
                </c:pt>
                <c:pt idx="2">
                  <c:v>123.22234212331446</c:v>
                </c:pt>
                <c:pt idx="3">
                  <c:v>137.15341844927198</c:v>
                </c:pt>
                <c:pt idx="4">
                  <c:v>137.95756618702868</c:v>
                </c:pt>
                <c:pt idx="5">
                  <c:v>129.91303168647772</c:v>
                </c:pt>
                <c:pt idx="6">
                  <c:v>116.44709684736343</c:v>
                </c:pt>
                <c:pt idx="7">
                  <c:v>100.28476146067807</c:v>
                </c:pt>
                <c:pt idx="8">
                  <c:v>83.472288377721867</c:v>
                </c:pt>
                <c:pt idx="9">
                  <c:v>67.423657537301992</c:v>
                </c:pt>
                <c:pt idx="10">
                  <c:v>53.005873439880084</c:v>
                </c:pt>
                <c:pt idx="11">
                  <c:v>40.64883255265552</c:v>
                </c:pt>
                <c:pt idx="12">
                  <c:v>30.461211004270165</c:v>
                </c:pt>
                <c:pt idx="13">
                  <c:v>22.337639335847999</c:v>
                </c:pt>
                <c:pt idx="14">
                  <c:v>16.048240971088131</c:v>
                </c:pt>
                <c:pt idx="15">
                  <c:v>11.30697114354084</c:v>
                </c:pt>
                <c:pt idx="16">
                  <c:v>7.8191674223862444</c:v>
                </c:pt>
                <c:pt idx="17">
                  <c:v>5.3111441337770069</c:v>
                </c:pt>
                <c:pt idx="18">
                  <c:v>3.5457484759566618</c:v>
                </c:pt>
                <c:pt idx="19">
                  <c:v>2.3279151471523916</c:v>
                </c:pt>
                <c:pt idx="20">
                  <c:v>1.5037880251433338</c:v>
                </c:pt>
                <c:pt idx="21">
                  <c:v>0.95623641893035116</c:v>
                </c:pt>
                <c:pt idx="22">
                  <c:v>0.59880235664447334</c:v>
                </c:pt>
                <c:pt idx="23">
                  <c:v>0.36940760803707062</c:v>
                </c:pt>
                <c:pt idx="24">
                  <c:v>0.22458627073671311</c:v>
                </c:pt>
                <c:pt idx="25">
                  <c:v>0.13460298533594581</c:v>
                </c:pt>
                <c:pt idx="26">
                  <c:v>7.9551622504993036E-2</c:v>
                </c:pt>
                <c:pt idx="27">
                  <c:v>4.6375209842761618E-2</c:v>
                </c:pt>
                <c:pt idx="28">
                  <c:v>2.6673303235967224E-2</c:v>
                </c:pt>
                <c:pt idx="29">
                  <c:v>1.5140010575981312E-2</c:v>
                </c:pt>
                <c:pt idx="30">
                  <c:v>8.4826585384546269E-3</c:v>
                </c:pt>
                <c:pt idx="31">
                  <c:v>4.6923069576468518E-3</c:v>
                </c:pt>
                <c:pt idx="32">
                  <c:v>2.5631642862170086E-3</c:v>
                </c:pt>
                <c:pt idx="33">
                  <c:v>1.3828794339144452E-3</c:v>
                </c:pt>
                <c:pt idx="34">
                  <c:v>7.3703477977997054E-4</c:v>
                </c:pt>
                <c:pt idx="35">
                  <c:v>3.8811591308311825E-4</c:v>
                </c:pt>
                <c:pt idx="36">
                  <c:v>2.0196454381369184E-4</c:v>
                </c:pt>
                <c:pt idx="37">
                  <c:v>1.0387143621814206E-4</c:v>
                </c:pt>
                <c:pt idx="38">
                  <c:v>5.2806637683129542E-5</c:v>
                </c:pt>
                <c:pt idx="39">
                  <c:v>2.6540769406730124E-5</c:v>
                </c:pt>
                <c:pt idx="40">
                  <c:v>1.3189542863972987E-5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9-3349-BD06-A7B833840552}"/>
            </c:ext>
          </c:extLst>
        </c:ser>
        <c:ser>
          <c:idx val="2"/>
          <c:order val="2"/>
          <c:tx>
            <c:strRef>
              <c:f>Mass!$B$18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Mass!$C$18:$AQ$18</c:f>
              <c:numCache>
                <c:formatCode>_(* #,##0_);_(* \(#,##0\);_(* "-"??_);_(@_)</c:formatCode>
                <c:ptCount val="41"/>
                <c:pt idx="2">
                  <c:v>115.01643740244107</c:v>
                </c:pt>
                <c:pt idx="3">
                  <c:v>157.75337377755437</c:v>
                </c:pt>
                <c:pt idx="4">
                  <c:v>175.58840477033567</c:v>
                </c:pt>
                <c:pt idx="5">
                  <c:v>176.61790166562886</c:v>
                </c:pt>
                <c:pt idx="6">
                  <c:v>166.31901888135388</c:v>
                </c:pt>
                <c:pt idx="7">
                  <c:v>149.07947761526509</c:v>
                </c:pt>
                <c:pt idx="8">
                  <c:v>128.3879139634202</c:v>
                </c:pt>
                <c:pt idx="9">
                  <c:v>106.86402223503174</c:v>
                </c:pt>
                <c:pt idx="10">
                  <c:v>86.31802695559513</c:v>
                </c:pt>
                <c:pt idx="11">
                  <c:v>67.859896355476167</c:v>
                </c:pt>
                <c:pt idx="12">
                  <c:v>52.03999830552646</c:v>
                </c:pt>
                <c:pt idx="13">
                  <c:v>38.997463629320023</c:v>
                </c:pt>
                <c:pt idx="14">
                  <c:v>28.597394812782884</c:v>
                </c:pt>
                <c:pt idx="15">
                  <c:v>20.545496155646607</c:v>
                </c:pt>
                <c:pt idx="16">
                  <c:v>14.475563557410499</c:v>
                </c:pt>
                <c:pt idx="17">
                  <c:v>10.010360294714667</c:v>
                </c:pt>
                <c:pt idx="18">
                  <c:v>6.7995047917829075</c:v>
                </c:pt>
                <c:pt idx="19">
                  <c:v>4.5393860805616981</c:v>
                </c:pt>
                <c:pt idx="20">
                  <c:v>2.9802750215837541</c:v>
                </c:pt>
                <c:pt idx="21">
                  <c:v>1.9251998487031003</c:v>
                </c:pt>
                <c:pt idx="22">
                  <c:v>1.2242059241518675</c:v>
                </c:pt>
                <c:pt idx="23">
                  <c:v>0.76660685358571024</c:v>
                </c:pt>
                <c:pt idx="24">
                  <c:v>0.47292800528515716</c:v>
                </c:pt>
                <c:pt idx="25">
                  <c:v>0.28752287371213897</c:v>
                </c:pt>
                <c:pt idx="26">
                  <c:v>0.17232325478788726</c:v>
                </c:pt>
                <c:pt idx="27">
                  <c:v>0.10184465433291436</c:v>
                </c:pt>
                <c:pt idx="28">
                  <c:v>5.9371098505954199E-2</c:v>
                </c:pt>
                <c:pt idx="29">
                  <c:v>3.4148057103594399E-2</c:v>
                </c:pt>
                <c:pt idx="30">
                  <c:v>1.938274915273671E-2</c:v>
                </c:pt>
                <c:pt idx="31">
                  <c:v>1.0859783866995707E-2</c:v>
                </c:pt>
                <c:pt idx="32">
                  <c:v>6.0072486905654024E-3</c:v>
                </c:pt>
                <c:pt idx="33">
                  <c:v>3.2814488568332842E-3</c:v>
                </c:pt>
                <c:pt idx="34">
                  <c:v>1.7704086163958912E-3</c:v>
                </c:pt>
                <c:pt idx="35">
                  <c:v>9.4357663633215581E-4</c:v>
                </c:pt>
                <c:pt idx="36">
                  <c:v>4.9687900465603552E-4</c:v>
                </c:pt>
                <c:pt idx="37">
                  <c:v>2.5856178044538527E-4</c:v>
                </c:pt>
                <c:pt idx="38">
                  <c:v>1.3297969524174151E-4</c:v>
                </c:pt>
                <c:pt idx="39">
                  <c:v>6.7604828059719641E-5</c:v>
                </c:pt>
                <c:pt idx="40">
                  <c:v>3.3978382851818803E-5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9-3349-BD06-A7B833840552}"/>
            </c:ext>
          </c:extLst>
        </c:ser>
        <c:ser>
          <c:idx val="3"/>
          <c:order val="3"/>
          <c:tx>
            <c:strRef>
              <c:f>Mass!$B$19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Mass!$C$19:$AQ$19</c:f>
              <c:numCache>
                <c:formatCode>_(* #,##0_);_(* \(#,##0\);_(* "-"??_);_(@_)</c:formatCode>
                <c:ptCount val="41"/>
                <c:pt idx="3">
                  <c:v>199.38680125595809</c:v>
                </c:pt>
                <c:pt idx="4">
                  <c:v>273.47343819027509</c:v>
                </c:pt>
                <c:pt idx="5">
                  <c:v>304.39136488199563</c:v>
                </c:pt>
                <c:pt idx="6">
                  <c:v>306.17604972784261</c:v>
                </c:pt>
                <c:pt idx="7">
                  <c:v>288.32241644513533</c:v>
                </c:pt>
                <c:pt idx="8">
                  <c:v>258.43680126007848</c:v>
                </c:pt>
                <c:pt idx="9">
                  <c:v>222.56693098153823</c:v>
                </c:pt>
                <c:pt idx="10">
                  <c:v>185.25417795923093</c:v>
                </c:pt>
                <c:pt idx="11">
                  <c:v>149.63665780380367</c:v>
                </c:pt>
                <c:pt idx="12">
                  <c:v>117.63855648333687</c:v>
                </c:pt>
                <c:pt idx="13">
                  <c:v>90.213964489254664</c:v>
                </c:pt>
                <c:pt idx="14">
                  <c:v>67.604072128743042</c:v>
                </c:pt>
                <c:pt idx="15">
                  <c:v>49.575027750368243</c:v>
                </c:pt>
                <c:pt idx="16">
                  <c:v>35.61665489913721</c:v>
                </c:pt>
                <c:pt idx="17">
                  <c:v>25.094120277699897</c:v>
                </c:pt>
                <c:pt idx="18">
                  <c:v>17.35346497995813</c:v>
                </c:pt>
                <c:pt idx="19">
                  <c:v>11.78728485402887</c:v>
                </c:pt>
                <c:pt idx="20">
                  <c:v>7.8692549578988125</c:v>
                </c:pt>
                <c:pt idx="21">
                  <c:v>5.1664572198269516</c:v>
                </c:pt>
                <c:pt idx="22">
                  <c:v>3.3374311383706514</c:v>
                </c:pt>
                <c:pt idx="23">
                  <c:v>2.1222227779596867</c:v>
                </c:pt>
                <c:pt idx="24">
                  <c:v>1.3289516855971173</c:v>
                </c:pt>
                <c:pt idx="25">
                  <c:v>0.81984457463439953</c:v>
                </c:pt>
                <c:pt idx="26">
                  <c:v>0.4984354182071673</c:v>
                </c:pt>
                <c:pt idx="27">
                  <c:v>0.29873106253457199</c:v>
                </c:pt>
                <c:pt idx="28">
                  <c:v>0.17655285028005543</c:v>
                </c:pt>
                <c:pt idx="29">
                  <c:v>0.10292279682367696</c:v>
                </c:pt>
                <c:pt idx="30">
                  <c:v>5.919738107665453E-2</c:v>
                </c:pt>
                <c:pt idx="31">
                  <c:v>3.3600974264125331E-2</c:v>
                </c:pt>
                <c:pt idx="32">
                  <c:v>1.8825983628713731E-2</c:v>
                </c:pt>
                <c:pt idx="33">
                  <c:v>1.0413868902667451E-2</c:v>
                </c:pt>
                <c:pt idx="34">
                  <c:v>5.6885572690771134E-3</c:v>
                </c:pt>
                <c:pt idx="35">
                  <c:v>3.069092721973594E-3</c:v>
                </c:pt>
                <c:pt idx="36">
                  <c:v>1.6357377389445385E-3</c:v>
                </c:pt>
                <c:pt idx="37">
                  <c:v>8.6136484129622831E-4</c:v>
                </c:pt>
                <c:pt idx="38">
                  <c:v>4.4822990082421516E-4</c:v>
                </c:pt>
                <c:pt idx="39">
                  <c:v>2.3052701566011346E-4</c:v>
                </c:pt>
                <c:pt idx="40">
                  <c:v>1.1719638271460193E-4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9-3349-BD06-A7B833840552}"/>
            </c:ext>
          </c:extLst>
        </c:ser>
        <c:ser>
          <c:idx val="4"/>
          <c:order val="4"/>
          <c:tx>
            <c:strRef>
              <c:f>Mass!$B$20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Mass!$C$20:$AQ$20</c:f>
              <c:numCache>
                <c:formatCode>_(* #,##0_);_(* \(#,##0\);_(* "-"??_);_(@_)</c:formatCode>
                <c:ptCount val="41"/>
                <c:pt idx="4">
                  <c:v>509.81878832977787</c:v>
                </c:pt>
                <c:pt idx="5">
                  <c:v>699.25339099835833</c:v>
                </c:pt>
                <c:pt idx="6">
                  <c:v>778.30847300154005</c:v>
                </c:pt>
                <c:pt idx="7">
                  <c:v>782.87179344165395</c:v>
                </c:pt>
                <c:pt idx="8">
                  <c:v>737.22124069624226</c:v>
                </c:pt>
                <c:pt idx="9">
                  <c:v>660.80571055000894</c:v>
                </c:pt>
                <c:pt idx="10">
                  <c:v>569.08883818052846</c:v>
                </c:pt>
                <c:pt idx="11">
                  <c:v>473.6826106105251</c:v>
                </c:pt>
                <c:pt idx="12">
                  <c:v>382.61098072043598</c:v>
                </c:pt>
                <c:pt idx="13">
                  <c:v>300.79396404082075</c:v>
                </c:pt>
                <c:pt idx="14">
                  <c:v>230.67110649563651</c:v>
                </c:pt>
                <c:pt idx="15">
                  <c:v>172.85911565725957</c:v>
                </c:pt>
                <c:pt idx="16">
                  <c:v>126.76004840793142</c:v>
                </c:pt>
                <c:pt idx="17">
                  <c:v>91.069417487309124</c:v>
                </c:pt>
                <c:pt idx="18">
                  <c:v>64.16399638086061</c:v>
                </c:pt>
                <c:pt idx="19">
                  <c:v>44.371655664650547</c:v>
                </c:pt>
                <c:pt idx="20">
                  <c:v>30.13930332461948</c:v>
                </c:pt>
                <c:pt idx="21">
                  <c:v>20.121161493251982</c:v>
                </c:pt>
                <c:pt idx="22">
                  <c:v>13.21028745723509</c:v>
                </c:pt>
                <c:pt idx="23">
                  <c:v>8.533589427085273</c:v>
                </c:pt>
                <c:pt idx="24">
                  <c:v>5.4263824807357048</c:v>
                </c:pt>
                <c:pt idx="25">
                  <c:v>3.3980410630600471</c:v>
                </c:pt>
                <c:pt idx="26">
                  <c:v>2.0962880442737521</c:v>
                </c:pt>
                <c:pt idx="27">
                  <c:v>1.2744662102523736</c:v>
                </c:pt>
                <c:pt idx="28">
                  <c:v>0.76383545640181427</c:v>
                </c:pt>
                <c:pt idx="29">
                  <c:v>0.45143389451540672</c:v>
                </c:pt>
                <c:pt idx="30">
                  <c:v>0.26316674542964974</c:v>
                </c:pt>
                <c:pt idx="31">
                  <c:v>0.15136376581945035</c:v>
                </c:pt>
                <c:pt idx="32">
                  <c:v>8.5915456179296787E-2</c:v>
                </c:pt>
                <c:pt idx="33">
                  <c:v>4.8136787902956862E-2</c:v>
                </c:pt>
                <c:pt idx="34">
                  <c:v>2.662757009160065E-2</c:v>
                </c:pt>
                <c:pt idx="35">
                  <c:v>1.4545262554979586E-2</c:v>
                </c:pt>
                <c:pt idx="36">
                  <c:v>7.8474659452492795E-3</c:v>
                </c:pt>
                <c:pt idx="37">
                  <c:v>4.1824725951817507E-3</c:v>
                </c:pt>
                <c:pt idx="38">
                  <c:v>2.2024526043515737E-3</c:v>
                </c:pt>
                <c:pt idx="39">
                  <c:v>1.1460940417917925E-3</c:v>
                </c:pt>
                <c:pt idx="40">
                  <c:v>5.894422452278888E-4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79-3349-BD06-A7B833840552}"/>
            </c:ext>
          </c:extLst>
        </c:ser>
        <c:ser>
          <c:idx val="5"/>
          <c:order val="5"/>
          <c:tx>
            <c:strRef>
              <c:f>Mass!$B$21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Mass!$C$21:$AQ$21</c:f>
              <c:numCache>
                <c:formatCode>General</c:formatCode>
                <c:ptCount val="41"/>
                <c:pt idx="5" formatCode="_(* #,##0_);_(* \(#,##0\);_(* &quot;-&quot;??_);_(@_)">
                  <c:v>753.93836686863972</c:v>
                </c:pt>
                <c:pt idx="6" formatCode="_(* #,##0_);_(* \(#,##0\);_(* &quot;-&quot;??_);_(@_)">
                  <c:v>1034.0810729314346</c:v>
                </c:pt>
                <c:pt idx="7" formatCode="_(* #,##0_);_(* \(#,##0\);_(* &quot;-&quot;??_);_(@_)">
                  <c:v>1150.9905725075685</c:v>
                </c:pt>
                <c:pt idx="8" formatCode="_(* #,##0_);_(* \(#,##0\);_(* &quot;-&quot;??_);_(@_)">
                  <c:v>1157.7389749573665</c:v>
                </c:pt>
                <c:pt idx="9" formatCode="_(* #,##0_);_(* \(#,##0\);_(* &quot;-&quot;??_);_(@_)">
                  <c:v>1090.2292951037023</c:v>
                </c:pt>
                <c:pt idx="10" formatCode="_(* #,##0_);_(* \(#,##0\);_(* &quot;-&quot;??_);_(@_)">
                  <c:v>977.22325978162701</c:v>
                </c:pt>
                <c:pt idx="11" formatCode="_(* #,##0_);_(* \(#,##0\);_(* &quot;-&quot;??_);_(@_)">
                  <c:v>841.58904905533166</c:v>
                </c:pt>
                <c:pt idx="12" formatCode="_(* #,##0_);_(* \(#,##0\);_(* &quot;-&quot;??_);_(@_)">
                  <c:v>700.4988871197977</c:v>
                </c:pt>
                <c:pt idx="13" formatCode="_(* #,##0_);_(* \(#,##0\);_(* &quot;-&quot;??_);_(@_)">
                  <c:v>565.8188841870998</c:v>
                </c:pt>
                <c:pt idx="14" formatCode="_(* #,##0_);_(* \(#,##0\);_(* &quot;-&quot;??_);_(@_)">
                  <c:v>444.82493624026142</c:v>
                </c:pt>
                <c:pt idx="15" formatCode="_(* #,##0_);_(* \(#,##0\);_(* &quot;-&quot;??_);_(@_)">
                  <c:v>341.12473156365292</c:v>
                </c:pt>
                <c:pt idx="16" formatCode="_(* #,##0_);_(* \(#,##0\);_(* &quot;-&quot;??_);_(@_)">
                  <c:v>255.63027950372512</c:v>
                </c:pt>
                <c:pt idx="17" formatCode="_(* #,##0_);_(* \(#,##0\);_(* &quot;-&quot;??_);_(@_)">
                  <c:v>187.45732026463932</c:v>
                </c:pt>
                <c:pt idx="18" formatCode="_(* #,##0_);_(* \(#,##0\);_(* &quot;-&quot;??_);_(@_)">
                  <c:v>134.67673115186719</c:v>
                </c:pt>
                <c:pt idx="19" formatCode="_(* #,##0_);_(* \(#,##0\);_(* &quot;-&quot;??_);_(@_)">
                  <c:v>94.88802639391821</c:v>
                </c:pt>
                <c:pt idx="20" formatCode="_(* #,##0_);_(* \(#,##0\);_(* &quot;-&quot;??_);_(@_)">
                  <c:v>65.618400837406497</c:v>
                </c:pt>
                <c:pt idx="21" formatCode="_(* #,##0_);_(* \(#,##0\);_(* &quot;-&quot;??_);_(@_)">
                  <c:v>44.57108613349812</c:v>
                </c:pt>
                <c:pt idx="22" formatCode="_(* #,##0_);_(* \(#,##0\);_(* &quot;-&quot;??_);_(@_)">
                  <c:v>29.755897552190099</c:v>
                </c:pt>
                <c:pt idx="23" formatCode="_(* #,##0_);_(* \(#,##0\);_(* &quot;-&quot;??_);_(@_)">
                  <c:v>19.535848382524907</c:v>
                </c:pt>
                <c:pt idx="24" formatCode="_(* #,##0_);_(* \(#,##0\);_(* &quot;-&quot;??_);_(@_)">
                  <c:v>12.61977907338801</c:v>
                </c:pt>
                <c:pt idx="25" formatCode="_(* #,##0_);_(* \(#,##0\);_(* &quot;-&quot;??_);_(@_)">
                  <c:v>8.0247296474371925</c:v>
                </c:pt>
                <c:pt idx="26" formatCode="_(* #,##0_);_(* \(#,##0\);_(* &quot;-&quot;??_);_(@_)">
                  <c:v>5.0251453816152551</c:v>
                </c:pt>
                <c:pt idx="27" formatCode="_(* #,##0_);_(* \(#,##0\);_(* &quot;-&quot;??_);_(@_)">
                  <c:v>3.1000661818757336</c:v>
                </c:pt>
                <c:pt idx="28" formatCode="_(* #,##0_);_(* \(#,##0\);_(* &quot;-&quot;??_);_(@_)">
                  <c:v>1.8847264855319494</c:v>
                </c:pt>
                <c:pt idx="29" formatCode="_(* #,##0_);_(* \(#,##0\);_(* &quot;-&quot;??_);_(@_)">
                  <c:v>1.1295873548376036</c:v>
                </c:pt>
                <c:pt idx="30" formatCode="_(* #,##0_);_(* \(#,##0\);_(* &quot;-&quot;??_);_(@_)">
                  <c:v>0.66759668527542948</c:v>
                </c:pt>
                <c:pt idx="31" formatCode="_(* #,##0_);_(* \(#,##0\);_(* &quot;-&quot;??_);_(@_)">
                  <c:v>0.38918045157453496</c:v>
                </c:pt>
                <c:pt idx="32" formatCode="_(* #,##0_);_(* \(#,##0\);_(* &quot;-&quot;??_);_(@_)">
                  <c:v>0.22384218278590676</c:v>
                </c:pt>
                <c:pt idx="33" formatCode="_(* #,##0_);_(* \(#,##0\);_(* &quot;-&quot;??_);_(@_)">
                  <c:v>0.12705486773605001</c:v>
                </c:pt>
                <c:pt idx="34" formatCode="_(* #,##0_);_(* \(#,##0\);_(* &quot;-&quot;??_);_(@_)">
                  <c:v>7.118641385648912E-2</c:v>
                </c:pt>
                <c:pt idx="35" formatCode="_(* #,##0_);_(* \(#,##0\);_(* &quot;-&quot;??_);_(@_)">
                  <c:v>3.9377808680435882E-2</c:v>
                </c:pt>
                <c:pt idx="36" formatCode="_(* #,##0_);_(* \(#,##0\);_(* &quot;-&quot;??_);_(@_)">
                  <c:v>2.1510057587919549E-2</c:v>
                </c:pt>
                <c:pt idx="37" formatCode="_(* #,##0_);_(* \(#,##0\);_(* &quot;-&quot;??_);_(@_)">
                  <c:v>1.1605114982524728E-2</c:v>
                </c:pt>
                <c:pt idx="38" formatCode="_(* #,##0_);_(* \(#,##0\);_(* &quot;-&quot;??_);_(@_)">
                  <c:v>6.1851909542502614E-3</c:v>
                </c:pt>
                <c:pt idx="39" formatCode="_(* #,##0_);_(* \(#,##0\);_(* &quot;-&quot;??_);_(@_)">
                  <c:v>3.25706615299611E-3</c:v>
                </c:pt>
                <c:pt idx="40" formatCode="_(* #,##0_);_(* \(#,##0\);_(* &quot;-&quot;??_);_(@_)">
                  <c:v>1.6948851041312487E-3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79-3349-BD06-A7B833840552}"/>
            </c:ext>
          </c:extLst>
        </c:ser>
        <c:ser>
          <c:idx val="6"/>
          <c:order val="6"/>
          <c:tx>
            <c:strRef>
              <c:f>Mass!$B$22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Mass!$C$22:$AQ$22</c:f>
              <c:numCache>
                <c:formatCode>General</c:formatCode>
                <c:ptCount val="41"/>
                <c:pt idx="6" formatCode="_(* #,##0_);_(* \(#,##0\);_(* &quot;-&quot;??_);_(@_)">
                  <c:v>777.91573492647763</c:v>
                </c:pt>
                <c:pt idx="7" formatCode="_(* #,##0_);_(* \(#,##0\);_(* &quot;-&quot;??_);_(@_)">
                  <c:v>1066.9677697449965</c:v>
                </c:pt>
                <c:pt idx="8" formatCode="_(* #,##0_);_(* \(#,##0\);_(* &quot;-&quot;??_);_(@_)">
                  <c:v>1187.595321384772</c:v>
                </c:pt>
                <c:pt idx="9" formatCode="_(* #,##0_);_(* \(#,##0\);_(* &quot;-&quot;??_);_(@_)">
                  <c:v>1194.558342079843</c:v>
                </c:pt>
                <c:pt idx="10" formatCode="_(* #,##0_);_(* \(#,##0\);_(* &quot;-&quot;??_);_(@_)">
                  <c:v>1124.901663860727</c:v>
                </c:pt>
                <c:pt idx="11" formatCode="_(* #,##0_);_(* \(#,##0\);_(* &quot;-&quot;??_);_(@_)">
                  <c:v>1008.3017176558191</c:v>
                </c:pt>
                <c:pt idx="12" formatCode="_(* #,##0_);_(* \(#,##0\);_(* &quot;-&quot;??_);_(@_)">
                  <c:v>868.35395620080044</c:v>
                </c:pt>
                <c:pt idx="13" formatCode="_(* #,##0_);_(* \(#,##0\);_(* &quot;-&quot;??_);_(@_)">
                  <c:v>722.77672888866425</c:v>
                </c:pt>
                <c:pt idx="14" formatCode="_(* #,##0_);_(* \(#,##0\);_(* &quot;-&quot;??_);_(@_)">
                  <c:v>583.81352172833135</c:v>
                </c:pt>
                <c:pt idx="15" formatCode="_(* #,##0_);_(* \(#,##0\);_(* &quot;-&quot;??_);_(@_)">
                  <c:v>458.97162473130527</c:v>
                </c:pt>
                <c:pt idx="16" formatCode="_(* #,##0_);_(* \(#,##0\);_(* &quot;-&quot;??_);_(@_)">
                  <c:v>351.97346085210143</c:v>
                </c:pt>
                <c:pt idx="17" formatCode="_(* #,##0_);_(* \(#,##0\);_(* &quot;-&quot;??_);_(@_)">
                  <c:v>263.7600439085345</c:v>
                </c:pt>
                <c:pt idx="18" formatCode="_(* #,##0_);_(* \(#,##0\);_(* &quot;-&quot;??_);_(@_)">
                  <c:v>193.41899214743447</c:v>
                </c:pt>
                <c:pt idx="19" formatCode="_(* #,##0_);_(* \(#,##0\);_(* &quot;-&quot;??_);_(@_)">
                  <c:v>138.95983132763718</c:v>
                </c:pt>
                <c:pt idx="20" formatCode="_(* #,##0_);_(* \(#,##0\);_(* &quot;-&quot;??_);_(@_)">
                  <c:v>97.905733454746454</c:v>
                </c:pt>
                <c:pt idx="21" formatCode="_(* #,##0_);_(* \(#,##0\);_(* &quot;-&quot;??_);_(@_)">
                  <c:v>67.705251192004994</c:v>
                </c:pt>
                <c:pt idx="22" formatCode="_(* #,##0_);_(* \(#,##0\);_(* &quot;-&quot;??_);_(@_)">
                  <c:v>45.98857247445612</c:v>
                </c:pt>
                <c:pt idx="23" formatCode="_(* #,##0_);_(* \(#,##0\);_(* &quot;-&quot;??_);_(@_)">
                  <c:v>30.702219080385373</c:v>
                </c:pt>
                <c:pt idx="24" formatCode="_(* #,##0_);_(* \(#,##0\);_(* &quot;-&quot;??_);_(@_)">
                  <c:v>20.157143501030969</c:v>
                </c:pt>
                <c:pt idx="25" formatCode="_(* #,##0_);_(* \(#,##0\);_(* &quot;-&quot;??_);_(@_)">
                  <c:v>13.021123667254454</c:v>
                </c:pt>
                <c:pt idx="26" formatCode="_(* #,##0_);_(* \(#,##0\);_(* &quot;-&quot;??_);_(@_)">
                  <c:v>8.2799387000291134</c:v>
                </c:pt>
                <c:pt idx="27" formatCode="_(* #,##0_);_(* \(#,##0\);_(* &quot;-&quot;??_);_(@_)">
                  <c:v>5.1849591882259567</c:v>
                </c:pt>
                <c:pt idx="28" formatCode="_(* #,##0_);_(* \(#,##0\);_(* &quot;-&quot;??_);_(@_)">
                  <c:v>3.1986570363977211</c:v>
                </c:pt>
                <c:pt idx="29" formatCode="_(* #,##0_);_(* \(#,##0\);_(* &quot;-&quot;??_);_(@_)">
                  <c:v>1.9446661074133074</c:v>
                </c:pt>
                <c:pt idx="30" formatCode="_(* #,##0_);_(* \(#,##0\);_(* &quot;-&quot;??_);_(@_)">
                  <c:v>1.1655114209823099</c:v>
                </c:pt>
                <c:pt idx="31" formatCode="_(* #,##0_);_(* \(#,##0\);_(* &quot;-&quot;??_);_(@_)">
                  <c:v>0.68882814415916405</c:v>
                </c:pt>
                <c:pt idx="32" formatCode="_(* #,##0_);_(* \(#,##0\);_(* &quot;-&quot;??_);_(@_)">
                  <c:v>0.40155748839662314</c:v>
                </c:pt>
                <c:pt idx="33" formatCode="_(* #,##0_);_(* \(#,##0\);_(* &quot;-&quot;??_);_(@_)">
                  <c:v>0.23096099599317074</c:v>
                </c:pt>
                <c:pt idx="34" formatCode="_(* #,##0_);_(* \(#,##0\);_(* &quot;-&quot;??_);_(@_)">
                  <c:v>0.13109557114248371</c:v>
                </c:pt>
                <c:pt idx="35" formatCode="_(* #,##0_);_(* \(#,##0\);_(* &quot;-&quot;??_);_(@_)">
                  <c:v>7.3450342740813954E-2</c:v>
                </c:pt>
                <c:pt idx="36" formatCode="_(* #,##0_);_(* \(#,##0\);_(* &quot;-&quot;??_);_(@_)">
                  <c:v>4.0630134140358314E-2</c:v>
                </c:pt>
                <c:pt idx="37" formatCode="_(* #,##0_);_(* \(#,##0\);_(* &quot;-&quot;??_);_(@_)">
                  <c:v>2.219413813136362E-2</c:v>
                </c:pt>
                <c:pt idx="38" formatCode="_(* #,##0_);_(* \(#,##0\);_(* &quot;-&quot;??_);_(@_)">
                  <c:v>1.197419039441182E-2</c:v>
                </c:pt>
                <c:pt idx="39" formatCode="_(* #,##0_);_(* \(#,##0\);_(* &quot;-&quot;??_);_(@_)">
                  <c:v>6.3818974842999613E-3</c:v>
                </c:pt>
                <c:pt idx="40" formatCode="_(* #,##0_);_(* \(#,##0\);_(* &quot;-&quot;??_);_(@_)">
                  <c:v>3.3606500497322216E-3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79-3349-BD06-A7B833840552}"/>
            </c:ext>
          </c:extLst>
        </c:ser>
        <c:ser>
          <c:idx val="7"/>
          <c:order val="7"/>
          <c:tx>
            <c:strRef>
              <c:f>Mass!$B$23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Mass!$C$23:$AQ$23</c:f>
              <c:numCache>
                <c:formatCode>General</c:formatCode>
                <c:ptCount val="41"/>
                <c:pt idx="7" formatCode="_(* #,##0_);_(* \(#,##0\);_(* &quot;-&quot;??_);_(@_)">
                  <c:v>1034.5485024205236</c:v>
                </c:pt>
                <c:pt idx="8" formatCode="_(* #,##0_);_(* \(#,##0\);_(* &quot;-&quot;??_);_(@_)">
                  <c:v>1418.9581965776504</c:v>
                </c:pt>
                <c:pt idx="9" formatCode="_(* #,##0_);_(* \(#,##0\);_(* &quot;-&quot;??_);_(@_)">
                  <c:v>1579.3805242110911</c:v>
                </c:pt>
                <c:pt idx="10" formatCode="_(* #,##0_);_(* \(#,##0\);_(* &quot;-&quot;??_);_(@_)">
                  <c:v>1588.6406308125979</c:v>
                </c:pt>
                <c:pt idx="11" formatCode="_(* #,##0_);_(* \(#,##0\);_(* &quot;-&quot;??_);_(@_)">
                  <c:v>1496.0043607132595</c:v>
                </c:pt>
                <c:pt idx="12" formatCode="_(* #,##0_);_(* \(#,##0\);_(* &quot;-&quot;??_);_(@_)">
                  <c:v>1340.9383370905311</c:v>
                </c:pt>
                <c:pt idx="13" formatCode="_(* #,##0_);_(* \(#,##0\);_(* &quot;-&quot;??_);_(@_)">
                  <c:v>1154.8221029921451</c:v>
                </c:pt>
                <c:pt idx="14" formatCode="_(* #,##0_);_(* \(#,##0\);_(* &quot;-&quot;??_);_(@_)">
                  <c:v>961.21925407106403</c:v>
                </c:pt>
                <c:pt idx="15" formatCode="_(* #,##0_);_(* \(#,##0\);_(* &quot;-&quot;??_);_(@_)">
                  <c:v>776.41237666182531</c:v>
                </c:pt>
                <c:pt idx="16" formatCode="_(* #,##0_);_(* \(#,##0\);_(* &quot;-&quot;??_);_(@_)">
                  <c:v>610.38539998700946</c:v>
                </c:pt>
                <c:pt idx="17" formatCode="_(* #,##0_);_(* \(#,##0\);_(* &quot;-&quot;??_);_(@_)">
                  <c:v>468.08876651752695</c:v>
                </c:pt>
                <c:pt idx="18" formatCode="_(* #,##0_);_(* \(#,##0\);_(* &quot;-&quot;??_);_(@_)">
                  <c:v>350.77392855375996</c:v>
                </c:pt>
                <c:pt idx="19" formatCode="_(* #,##0_);_(* \(#,##0\);_(* &quot;-&quot;??_);_(@_)">
                  <c:v>257.2275115179761</c:v>
                </c:pt>
                <c:pt idx="20" formatCode="_(* #,##0_);_(* \(#,##0\);_(* &quot;-&quot;??_);_(@_)">
                  <c:v>184.80238789642522</c:v>
                </c:pt>
                <c:pt idx="21" formatCode="_(* #,##0_);_(* \(#,##0\);_(* &quot;-&quot;??_);_(@_)">
                  <c:v>130.2046293401738</c:v>
                </c:pt>
                <c:pt idx="22" formatCode="_(* #,##0_);_(* \(#,##0\);_(* &quot;-&quot;??_);_(@_)">
                  <c:v>90.041071393567037</c:v>
                </c:pt>
                <c:pt idx="23" formatCode="_(* #,##0_);_(* \(#,##0\);_(* &quot;-&quot;??_);_(@_)">
                  <c:v>61.160105967522213</c:v>
                </c:pt>
                <c:pt idx="24" formatCode="_(* #,##0_);_(* \(#,##0\);_(* &quot;-&quot;??_);_(@_)">
                  <c:v>40.830816686850397</c:v>
                </c:pt>
                <c:pt idx="25" formatCode="_(* #,##0_);_(* \(#,##0\);_(* &quot;-&quot;??_);_(@_)">
                  <c:v>26.806942816291137</c:v>
                </c:pt>
                <c:pt idx="26" formatCode="_(* #,##0_);_(* \(#,##0\);_(* &quot;-&quot;??_);_(@_)">
                  <c:v>17.316765023481242</c:v>
                </c:pt>
                <c:pt idx="27" formatCode="_(* #,##0_);_(* \(#,##0\);_(* &quot;-&quot;??_);_(@_)">
                  <c:v>11.011473091052009</c:v>
                </c:pt>
                <c:pt idx="28" formatCode="_(* #,##0_);_(* \(#,##0\);_(* &quot;-&quot;??_);_(@_)">
                  <c:v>6.8954663371061251</c:v>
                </c:pt>
                <c:pt idx="29" formatCode="_(* #,##0_);_(* \(#,##0\);_(* &quot;-&quot;??_);_(@_)">
                  <c:v>4.2538872762033648</c:v>
                </c:pt>
                <c:pt idx="30" formatCode="_(* #,##0_);_(* \(#,##0\);_(* &quot;-&quot;??_);_(@_)">
                  <c:v>2.586207372862217</c:v>
                </c:pt>
                <c:pt idx="31" formatCode="_(* #,##0_);_(* \(#,##0\);_(* &quot;-&quot;??_);_(@_)">
                  <c:v>1.5500111914373678</c:v>
                </c:pt>
                <c:pt idx="32" formatCode="_(* #,##0_);_(* \(#,##0\);_(* &quot;-&quot;??_);_(@_)">
                  <c:v>0.91607110252413582</c:v>
                </c:pt>
                <c:pt idx="33" formatCode="_(* #,##0_);_(* \(#,##0\);_(* &quot;-&quot;??_);_(@_)">
                  <c:v>0.53403046063303561</c:v>
                </c:pt>
                <c:pt idx="34" formatCode="_(* #,##0_);_(* \(#,##0\);_(* &quot;-&quot;??_);_(@_)">
                  <c:v>0.30715454360216804</c:v>
                </c:pt>
                <c:pt idx="35" formatCode="_(* #,##0_);_(* \(#,##0\);_(* &quot;-&quot;??_);_(@_)">
                  <c:v>0.17434372478946952</c:v>
                </c:pt>
                <c:pt idx="36" formatCode="_(* #,##0_);_(* \(#,##0\);_(* &quot;-&quot;??_);_(@_)">
                  <c:v>9.768145658085324E-2</c:v>
                </c:pt>
                <c:pt idx="37" formatCode="_(* #,##0_);_(* \(#,##0\);_(* &quot;-&quot;??_);_(@_)">
                  <c:v>5.4033930078590565E-2</c:v>
                </c:pt>
                <c:pt idx="38" formatCode="_(* #,##0_);_(* \(#,##0\);_(* &quot;-&quot;??_);_(@_)">
                  <c:v>2.9515937697913455E-2</c:v>
                </c:pt>
                <c:pt idx="39" formatCode="_(* #,##0_);_(* \(#,##0\);_(* &quot;-&quot;??_);_(@_)">
                  <c:v>1.5924450662265843E-2</c:v>
                </c:pt>
                <c:pt idx="40" formatCode="_(* #,##0_);_(* \(#,##0\);_(* &quot;-&quot;??_);_(@_)">
                  <c:v>8.4872720637381594E-3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79-3349-BD06-A7B833840552}"/>
            </c:ext>
          </c:extLst>
        </c:ser>
        <c:ser>
          <c:idx val="8"/>
          <c:order val="8"/>
          <c:tx>
            <c:strRef>
              <c:f>Mass!$B$24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Mass!$C$24:$AQ$24</c:f>
              <c:numCache>
                <c:formatCode>General</c:formatCode>
                <c:ptCount val="41"/>
                <c:pt idx="8" formatCode="_(* #,##0_);_(* \(#,##0\);_(* &quot;-&quot;??_);_(@_)">
                  <c:v>1179.6865084456235</c:v>
                </c:pt>
                <c:pt idx="9" formatCode="_(* #,##0_);_(* \(#,##0\);_(* &quot;-&quot;??_);_(@_)">
                  <c:v>1618.0254832272419</c:v>
                </c:pt>
                <c:pt idx="10" formatCode="_(* #,##0_);_(* \(#,##0\);_(* &quot;-&quot;??_);_(@_)">
                  <c:v>1800.9536447584137</c:v>
                </c:pt>
                <c:pt idx="11" formatCode="_(* #,##0_);_(* \(#,##0\);_(* &quot;-&quot;??_);_(@_)">
                  <c:v>1811.5128624258377</c:v>
                </c:pt>
                <c:pt idx="12" formatCode="_(* #,##0_);_(* \(#,##0\);_(* &quot;-&quot;??_);_(@_)">
                  <c:v>1705.8805428456258</c:v>
                </c:pt>
                <c:pt idx="13" formatCode="_(* #,##0_);_(* \(#,##0\);_(* &quot;-&quot;??_);_(@_)">
                  <c:v>1529.0601274102501</c:v>
                </c:pt>
                <c:pt idx="14" formatCode="_(* #,##0_);_(* \(#,##0\);_(* &quot;-&quot;??_);_(@_)">
                  <c:v>1316.8334315570605</c:v>
                </c:pt>
                <c:pt idx="15" formatCode="_(* #,##0_);_(* \(#,##0\);_(* &quot;-&quot;??_);_(@_)">
                  <c:v>1096.0698150282344</c:v>
                </c:pt>
                <c:pt idx="16" formatCode="_(* #,##0_);_(* \(#,##0\);_(* &quot;-&quot;??_);_(@_)">
                  <c:v>885.33616702859263</c:v>
                </c:pt>
                <c:pt idx="17" formatCode="_(* #,##0_);_(* \(#,##0\);_(* &quot;-&quot;??_);_(@_)">
                  <c:v>696.0170737593595</c:v>
                </c:pt>
                <c:pt idx="18" formatCode="_(* #,##0_);_(* \(#,##0\);_(* &quot;-&quot;??_);_(@_)">
                  <c:v>533.75748099166685</c:v>
                </c:pt>
                <c:pt idx="19" formatCode="_(* #,##0_);_(* \(#,##0\);_(* &quot;-&quot;??_);_(@_)">
                  <c:v>399.98440871662177</c:v>
                </c:pt>
                <c:pt idx="20" formatCode="_(* #,##0_);_(* \(#,##0\);_(* &quot;-&quot;??_);_(@_)">
                  <c:v>293.31425663352036</c:v>
                </c:pt>
                <c:pt idx="21" formatCode="_(* #,##0_);_(* \(#,##0\);_(* &quot;-&quot;??_);_(@_)">
                  <c:v>210.72852864788285</c:v>
                </c:pt>
                <c:pt idx="22" formatCode="_(* #,##0_);_(* \(#,##0\);_(* &quot;-&quot;??_);_(@_)">
                  <c:v>148.47118739274978</c:v>
                </c:pt>
                <c:pt idx="23" formatCode="_(* #,##0_);_(* \(#,##0\);_(* &quot;-&quot;??_);_(@_)">
                  <c:v>102.67303744624607</c:v>
                </c:pt>
                <c:pt idx="24" formatCode="_(* #,##0_);_(* \(#,##0\);_(* &quot;-&quot;??_);_(@_)">
                  <c:v>69.74032797513361</c:v>
                </c:pt>
                <c:pt idx="25" formatCode="_(* #,##0_);_(* \(#,##0\);_(* &quot;-&quot;??_);_(@_)">
                  <c:v>46.559019187207404</c:v>
                </c:pt>
                <c:pt idx="26" formatCode="_(* #,##0_);_(* \(#,##0\);_(* &quot;-&quot;??_);_(@_)">
                  <c:v>30.567719830498127</c:v>
                </c:pt>
                <c:pt idx="27" formatCode="_(* #,##0_);_(* \(#,##0\);_(* &quot;-&quot;??_);_(@_)">
                  <c:v>19.746154018229063</c:v>
                </c:pt>
                <c:pt idx="28" formatCode="_(* #,##0_);_(* \(#,##0\);_(* &quot;-&quot;??_);_(@_)">
                  <c:v>12.556285387522477</c:v>
                </c:pt>
                <c:pt idx="29" formatCode="_(* #,##0_);_(* \(#,##0\);_(* &quot;-&quot;??_);_(@_)">
                  <c:v>7.8628392852465288</c:v>
                </c:pt>
                <c:pt idx="30" formatCode="_(* #,##0_);_(* \(#,##0\);_(* &quot;-&quot;??_);_(@_)">
                  <c:v>4.8506700424817684</c:v>
                </c:pt>
                <c:pt idx="31" formatCode="_(* #,##0_);_(* \(#,##0\);_(* &quot;-&quot;??_);_(@_)">
                  <c:v>2.9490293965628118</c:v>
                </c:pt>
                <c:pt idx="32" formatCode="_(* #,##0_);_(* \(#,##0\);_(* &quot;-&quot;??_);_(@_)">
                  <c:v>1.7674640543195421</c:v>
                </c:pt>
                <c:pt idx="33" formatCode="_(* #,##0_);_(* \(#,##0\);_(* &quot;-&quot;??_);_(@_)">
                  <c:v>1.0445877770797418</c:v>
                </c:pt>
                <c:pt idx="34" formatCode="_(* #,##0_);_(* \(#,##0\);_(* &quot;-&quot;??_);_(@_)">
                  <c:v>0.60895021164673802</c:v>
                </c:pt>
                <c:pt idx="35" formatCode="_(* #,##0_);_(* \(#,##0\);_(* &quot;-&quot;??_);_(@_)">
                  <c:v>0.35024560979738778</c:v>
                </c:pt>
                <c:pt idx="36" formatCode="_(* #,##0_);_(* \(#,##0\);_(* &quot;-&quot;??_);_(@_)">
                  <c:v>0.19880260759653859</c:v>
                </c:pt>
                <c:pt idx="37" formatCode="_(* #,##0_);_(* \(#,##0\);_(* &quot;-&quot;??_);_(@_)">
                  <c:v>0.11138530110878202</c:v>
                </c:pt>
                <c:pt idx="38" formatCode="_(* #,##0_);_(* \(#,##0\);_(* &quot;-&quot;??_);_(@_)">
                  <c:v>6.1614412628183519E-2</c:v>
                </c:pt>
                <c:pt idx="39" formatCode="_(* #,##0_);_(* \(#,##0\);_(* &quot;-&quot;??_);_(@_)">
                  <c:v>3.3656762737448359E-2</c:v>
                </c:pt>
                <c:pt idx="40" formatCode="_(* #,##0_);_(* \(#,##0\);_(* &quot;-&quot;??_);_(@_)">
                  <c:v>1.8158510264844892E-2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79-3349-BD06-A7B833840552}"/>
            </c:ext>
          </c:extLst>
        </c:ser>
        <c:ser>
          <c:idx val="9"/>
          <c:order val="9"/>
          <c:tx>
            <c:strRef>
              <c:f>Mass!$B$25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Mass!$C$25:$AQ$25</c:f>
              <c:numCache>
                <c:formatCode>General</c:formatCode>
                <c:ptCount val="41"/>
                <c:pt idx="9" formatCode="_(* #,##0_);_(* \(#,##0\);_(* &quot;-&quot;??_);_(@_)">
                  <c:v>2842.2172661559575</c:v>
                </c:pt>
                <c:pt idx="10" formatCode="_(* #,##0_);_(* \(#,##0\);_(* &quot;-&quot;??_);_(@_)">
                  <c:v>3898.3068235375849</c:v>
                </c:pt>
                <c:pt idx="11" formatCode="_(* #,##0_);_(* \(#,##0\);_(* &quot;-&quot;??_);_(@_)">
                  <c:v>4339.0354200315132</c:v>
                </c:pt>
                <c:pt idx="12" formatCode="_(* #,##0_);_(* \(#,##0\);_(* &quot;-&quot;??_);_(@_)">
                  <c:v>4364.4757302805438</c:v>
                </c:pt>
                <c:pt idx="13" formatCode="_(* #,##0_);_(* \(#,##0\);_(* &quot;-&quot;??_);_(@_)">
                  <c:v>4109.9759115358411</c:v>
                </c:pt>
                <c:pt idx="14" formatCode="_(* #,##0_);_(* \(#,##0\);_(* &quot;-&quot;??_);_(@_)">
                  <c:v>3683.9627002620427</c:v>
                </c:pt>
                <c:pt idx="15" formatCode="_(* #,##0_);_(* \(#,##0\);_(* &quot;-&quot;??_);_(@_)">
                  <c:v>3172.645180755997</c:v>
                </c:pt>
                <c:pt idx="16" formatCode="_(* #,##0_);_(* \(#,##0\);_(* &quot;-&quot;??_);_(@_)">
                  <c:v>2640.7596686770189</c:v>
                </c:pt>
                <c:pt idx="17" formatCode="_(* #,##0_);_(* \(#,##0\);_(* &quot;-&quot;??_);_(@_)">
                  <c:v>2133.0393475437359</c:v>
                </c:pt>
                <c:pt idx="18" formatCode="_(* #,##0_);_(* \(#,##0\);_(* &quot;-&quot;??_);_(@_)">
                  <c:v>1676.9130870071153</c:v>
                </c:pt>
                <c:pt idx="19" formatCode="_(* #,##0_);_(* \(#,##0\);_(* &quot;-&quot;??_);_(@_)">
                  <c:v>1285.9812480294656</c:v>
                </c:pt>
                <c:pt idx="20" formatCode="_(* #,##0_);_(* \(#,##0\);_(* &quot;-&quot;??_);_(@_)">
                  <c:v>963.68194813509251</c:v>
                </c:pt>
                <c:pt idx="21" formatCode="_(* #,##0_);_(* \(#,##0\);_(* &quot;-&quot;??_);_(@_)">
                  <c:v>706.68168080682756</c:v>
                </c:pt>
                <c:pt idx="22" formatCode="_(* #,##0_);_(* \(#,##0\);_(* &quot;-&quot;??_);_(@_)">
                  <c:v>507.70798708533363</c:v>
                </c:pt>
                <c:pt idx="23" formatCode="_(* #,##0_);_(* \(#,##0\);_(* &quot;-&quot;??_);_(@_)">
                  <c:v>357.71145072292836</c:v>
                </c:pt>
                <c:pt idx="24" formatCode="_(* #,##0_);_(* \(#,##0\);_(* &quot;-&quot;??_);_(@_)">
                  <c:v>247.37002390821937</c:v>
                </c:pt>
                <c:pt idx="25" formatCode="_(* #,##0_);_(* \(#,##0\);_(* &quot;-&quot;??_);_(@_)">
                  <c:v>168.02528714130895</c:v>
                </c:pt>
                <c:pt idx="26" formatCode="_(* #,##0_);_(* \(#,##0\);_(* &quot;-&quot;??_);_(@_)">
                  <c:v>112.17458814844711</c:v>
                </c:pt>
                <c:pt idx="27" formatCode="_(* #,##0_);_(* \(#,##0\);_(* &quot;-&quot;??_);_(@_)">
                  <c:v>73.646770109912026</c:v>
                </c:pt>
                <c:pt idx="28" formatCode="_(* #,##0_);_(* \(#,##0\);_(* &quot;-&quot;??_);_(@_)">
                  <c:v>47.574384795443649</c:v>
                </c:pt>
                <c:pt idx="29" formatCode="_(* #,##0_);_(* \(#,##0\);_(* &quot;-&quot;??_);_(@_)">
                  <c:v>30.251843071614747</c:v>
                </c:pt>
                <c:pt idx="30" formatCode="_(* #,##0_);_(* \(#,##0\);_(* &quot;-&quot;??_);_(@_)">
                  <c:v>18.943929101116066</c:v>
                </c:pt>
                <c:pt idx="31" formatCode="_(* #,##0_);_(* \(#,##0\);_(* &quot;-&quot;??_);_(@_)">
                  <c:v>11.686713417900053</c:v>
                </c:pt>
                <c:pt idx="32" formatCode="_(* #,##0_);_(* \(#,##0\);_(* &quot;-&quot;??_);_(@_)">
                  <c:v>7.1050929287614695</c:v>
                </c:pt>
                <c:pt idx="33" formatCode="_(* #,##0_);_(* \(#,##0\);_(* &quot;-&quot;??_);_(@_)">
                  <c:v>4.2583489906281038</c:v>
                </c:pt>
                <c:pt idx="34" formatCode="_(* #,##0_);_(* \(#,##0\);_(* &quot;-&quot;??_);_(@_)">
                  <c:v>2.5167240574306891</c:v>
                </c:pt>
                <c:pt idx="35" formatCode="_(* #,##0_);_(* \(#,##0\);_(* &quot;-&quot;??_);_(@_)">
                  <c:v>1.4671430022982765</c:v>
                </c:pt>
                <c:pt idx="36" formatCode="_(* #,##0_);_(* \(#,##0\);_(* &quot;-&quot;??_);_(@_)">
                  <c:v>0.84384632055605402</c:v>
                </c:pt>
                <c:pt idx="37" formatCode="_(* #,##0_);_(* \(#,##0\);_(* &quot;-&quot;??_);_(@_)">
                  <c:v>0.47897488004013605</c:v>
                </c:pt>
                <c:pt idx="38" formatCode="_(* #,##0_);_(* \(#,##0\);_(* &quot;-&quot;??_);_(@_)">
                  <c:v>0.26836047012565545</c:v>
                </c:pt>
                <c:pt idx="39" formatCode="_(* #,##0_);_(* \(#,##0\);_(* &quot;-&quot;??_);_(@_)">
                  <c:v>0.14844752920555496</c:v>
                </c:pt>
                <c:pt idx="40" formatCode="_(* #,##0_);_(* \(#,##0\);_(* &quot;-&quot;??_);_(@_)">
                  <c:v>8.1089197418501721E-2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79-3349-BD06-A7B833840552}"/>
            </c:ext>
          </c:extLst>
        </c:ser>
        <c:ser>
          <c:idx val="10"/>
          <c:order val="10"/>
          <c:tx>
            <c:strRef>
              <c:f>Mass!$B$26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Mass!$C$26:$AQ$26</c:f>
              <c:numCache>
                <c:formatCode>General</c:formatCode>
                <c:ptCount val="41"/>
                <c:pt idx="10" formatCode="_(* #,##0_);_(* \(#,##0\);_(* &quot;-&quot;??_);_(@_)">
                  <c:v>8083.2203479482332</c:v>
                </c:pt>
                <c:pt idx="11" formatCode="_(* #,##0_);_(* \(#,##0\);_(* &quot;-&quot;??_);_(@_)">
                  <c:v>11086.722121416946</c:v>
                </c:pt>
                <c:pt idx="12" formatCode="_(* #,##0_);_(* \(#,##0\);_(* &quot;-&quot;??_);_(@_)">
                  <c:v>12340.147185546757</c:v>
                </c:pt>
                <c:pt idx="13" formatCode="_(* #,##0_);_(* \(#,##0\);_(* &quot;-&quot;??_);_(@_)">
                  <c:v>12412.499020120333</c:v>
                </c:pt>
                <c:pt idx="14" formatCode="_(* #,##0_);_(* \(#,##0\);_(* &quot;-&quot;??_);_(@_)">
                  <c:v>11688.705614907294</c:v>
                </c:pt>
                <c:pt idx="15" formatCode="_(* #,##0_);_(* \(#,##0\);_(* &quot;-&quot;??_);_(@_)">
                  <c:v>10477.130870475288</c:v>
                </c:pt>
                <c:pt idx="16" formatCode="_(* #,##0_);_(* \(#,##0\);_(* &quot;-&quot;??_);_(@_)">
                  <c:v>9022.9520407464788</c:v>
                </c:pt>
                <c:pt idx="17" formatCode="_(* #,##0_);_(* \(#,##0\);_(* &quot;-&quot;??_);_(@_)">
                  <c:v>7510.2781698180816</c:v>
                </c:pt>
                <c:pt idx="18" formatCode="_(* #,##0_);_(* \(#,##0\);_(* &quot;-&quot;??_);_(@_)">
                  <c:v>6066.3297146030563</c:v>
                </c:pt>
                <c:pt idx="19" formatCode="_(* #,##0_);_(* \(#,##0\);_(* &quot;-&quot;??_);_(@_)">
                  <c:v>4769.1139407401033</c:v>
                </c:pt>
                <c:pt idx="20" formatCode="_(* #,##0_);_(* \(#,##0\);_(* &quot;-&quot;??_);_(@_)">
                  <c:v>3657.3100568101522</c:v>
                </c:pt>
                <c:pt idx="21" formatCode="_(* #,##0_);_(* \(#,##0\);_(* &quot;-&quot;??_);_(@_)">
                  <c:v>2740.6960139438338</c:v>
                </c:pt>
                <c:pt idx="22" formatCode="_(* #,##0_);_(* \(#,##0\);_(* &quot;-&quot;??_);_(@_)">
                  <c:v>2009.7913730380403</c:v>
                </c:pt>
                <c:pt idx="23" formatCode="_(* #,##0_);_(* \(#,##0\);_(* &quot;-&quot;??_);_(@_)">
                  <c:v>1443.9133773803549</c:v>
                </c:pt>
                <c:pt idx="24" formatCode="_(* #,##0_);_(* \(#,##0\);_(* &quot;-&quot;??_);_(@_)">
                  <c:v>1017.3256322125927</c:v>
                </c:pt>
                <c:pt idx="25" formatCode="_(* #,##0_);_(* \(#,##0\);_(* &quot;-&quot;??_);_(@_)">
                  <c:v>703.51638297930219</c:v>
                </c:pt>
                <c:pt idx="26" formatCode="_(* #,##0_);_(* \(#,##0\);_(* &quot;-&quot;??_);_(@_)">
                  <c:v>477.86122340583483</c:v>
                </c:pt>
                <c:pt idx="27" formatCode="_(* #,##0_);_(* \(#,##0\);_(* &quot;-&quot;??_);_(@_)">
                  <c:v>319.02273068328003</c:v>
                </c:pt>
                <c:pt idx="28" formatCode="_(* #,##0_);_(* \(#,##0\);_(* &quot;-&quot;??_);_(@_)">
                  <c:v>209.45023373186464</c:v>
                </c:pt>
                <c:pt idx="29" formatCode="_(* #,##0_);_(* \(#,##0\);_(* &quot;-&quot;??_);_(@_)">
                  <c:v>135.3007878035134</c:v>
                </c:pt>
                <c:pt idx="30" formatCode="_(* #,##0_);_(* \(#,##0\);_(* &quot;-&quot;??_);_(@_)">
                  <c:v>86.03575679847242</c:v>
                </c:pt>
                <c:pt idx="31" formatCode="_(* #,##0_);_(* \(#,##0\);_(* &quot;-&quot;??_);_(@_)">
                  <c:v>53.876230717341528</c:v>
                </c:pt>
                <c:pt idx="32" formatCode="_(* #,##0_);_(* \(#,##0\);_(* &quot;-&quot;??_);_(@_)">
                  <c:v>33.236825637884159</c:v>
                </c:pt>
                <c:pt idx="33" formatCode="_(* #,##0_);_(* \(#,##0\);_(* &quot;-&quot;??_);_(@_)">
                  <c:v>20.206770404116046</c:v>
                </c:pt>
                <c:pt idx="34" formatCode="_(* #,##0_);_(* \(#,##0\);_(* &quot;-&quot;??_);_(@_)">
                  <c:v>12.110676273620653</c:v>
                </c:pt>
                <c:pt idx="35" formatCode="_(* #,##0_);_(* \(#,##0\);_(* &quot;-&quot;??_);_(@_)">
                  <c:v>7.1575228795610002</c:v>
                </c:pt>
                <c:pt idx="36" formatCode="_(* #,##0_);_(* \(#,##0\);_(* &quot;-&quot;??_);_(@_)">
                  <c:v>4.1725311821663364</c:v>
                </c:pt>
                <c:pt idx="37" formatCode="_(* #,##0_);_(* \(#,##0\);_(* &quot;-&quot;??_);_(@_)">
                  <c:v>2.3998854099163238</c:v>
                </c:pt>
                <c:pt idx="38" formatCode="_(* #,##0_);_(* \(#,##0\);_(* &quot;-&quot;??_);_(@_)">
                  <c:v>1.3621968814976746</c:v>
                </c:pt>
                <c:pt idx="39" formatCode="_(* #,##0_);_(* \(#,##0\);_(* &quot;-&quot;??_);_(@_)">
                  <c:v>0.76321287557248396</c:v>
                </c:pt>
                <c:pt idx="40" formatCode="_(* #,##0_);_(* \(#,##0\);_(* &quot;-&quot;??_);_(@_)">
                  <c:v>0.42218239364222443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79-3349-BD06-A7B833840552}"/>
            </c:ext>
          </c:extLst>
        </c:ser>
        <c:ser>
          <c:idx val="11"/>
          <c:order val="11"/>
          <c:tx>
            <c:strRef>
              <c:f>Mass!$B$27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Mass!$C$27:$AQ$27</c:f>
              <c:numCache>
                <c:formatCode>General</c:formatCode>
                <c:ptCount val="41"/>
                <c:pt idx="11" formatCode="_(* #,##0_);_(* \(#,##0\);_(* &quot;-&quot;??_);_(@_)">
                  <c:v>14265.484984561006</c:v>
                </c:pt>
                <c:pt idx="12" formatCode="_(* #,##0_);_(* \(#,##0\);_(* &quot;-&quot;??_);_(@_)">
                  <c:v>19566.145811083694</c:v>
                </c:pt>
                <c:pt idx="13" formatCode="_(* #,##0_);_(* \(#,##0\);_(* &quot;-&quot;??_);_(@_)">
                  <c:v>21778.224124172724</c:v>
                </c:pt>
                <c:pt idx="14" formatCode="_(* #,##0_);_(* \(#,##0\);_(* &quot;-&quot;??_);_(@_)">
                  <c:v>21905.912590561835</c:v>
                </c:pt>
                <c:pt idx="15" formatCode="_(* #,##0_);_(* \(#,##0\);_(* &quot;-&quot;??_);_(@_)">
                  <c:v>20628.542494296704</c:v>
                </c:pt>
                <c:pt idx="16" formatCode="_(* #,##0_);_(* \(#,##0\);_(* &quot;-&quot;??_);_(@_)">
                  <c:v>18490.322752612286</c:v>
                </c:pt>
                <c:pt idx="17" formatCode="_(* #,##0_);_(* \(#,##0\);_(* &quot;-&quot;??_);_(@_)">
                  <c:v>15923.948786866267</c:v>
                </c:pt>
                <c:pt idx="18" formatCode="_(* #,##0_);_(* \(#,##0\);_(* &quot;-&quot;??_);_(@_)">
                  <c:v>13254.341196898211</c:v>
                </c:pt>
                <c:pt idx="19" formatCode="_(* #,##0_);_(* \(#,##0\);_(* &quot;-&quot;??_);_(@_)">
                  <c:v>10706.022071640347</c:v>
                </c:pt>
                <c:pt idx="20" formatCode="_(* #,##0_);_(* \(#,##0\);_(* &quot;-&quot;??_);_(@_)">
                  <c:v>8416.6607345496323</c:v>
                </c:pt>
                <c:pt idx="21" formatCode="_(* #,##0_);_(* \(#,##0\);_(* &quot;-&quot;??_);_(@_)">
                  <c:v>6454.519294720496</c:v>
                </c:pt>
                <c:pt idx="22" formatCode="_(* #,##0_);_(* \(#,##0\);_(* &quot;-&quot;??_);_(@_)">
                  <c:v>4836.8541436688738</c:v>
                </c:pt>
                <c:pt idx="23" formatCode="_(* #,##0_);_(* \(#,##0\);_(* &quot;-&quot;??_);_(@_)">
                  <c:v>3546.9339471182293</c:v>
                </c:pt>
                <c:pt idx="24" formatCode="_(* #,##0_);_(* \(#,##0\);_(* &quot;-&quot;??_);_(@_)">
                  <c:v>2548.2572189504463</c:v>
                </c:pt>
                <c:pt idx="25" formatCode="_(* #,##0_);_(* \(#,##0\);_(* &quot;-&quot;??_);_(@_)">
                  <c:v>1795.4036765088961</c:v>
                </c:pt>
                <c:pt idx="26" formatCode="_(* #,##0_);_(* \(#,##0\);_(* &quot;-&quot;??_);_(@_)">
                  <c:v>1241.5846612830921</c:v>
                </c:pt>
                <c:pt idx="27" formatCode="_(* #,##0_);_(* \(#,##0\);_(* &quot;-&quot;??_);_(@_)">
                  <c:v>843.34235784259317</c:v>
                </c:pt>
                <c:pt idx="28" formatCode="_(* #,##0_);_(* \(#,##0\);_(* &quot;-&quot;??_);_(@_)">
                  <c:v>563.01990770932855</c:v>
                </c:pt>
                <c:pt idx="29" formatCode="_(* #,##0_);_(* \(#,##0\);_(* &quot;-&quot;??_);_(@_)">
                  <c:v>369.64341384967076</c:v>
                </c:pt>
                <c:pt idx="30" formatCode="_(* #,##0_);_(* \(#,##0\);_(* &quot;-&quot;??_);_(@_)">
                  <c:v>238.78247452455273</c:v>
                </c:pt>
                <c:pt idx="31" formatCode="_(* #,##0_);_(* \(#,##0\);_(* &quot;-&quot;??_);_(@_)">
                  <c:v>151.83822089614165</c:v>
                </c:pt>
                <c:pt idx="32" formatCode="_(* #,##0_);_(* \(#,##0\);_(* &quot;-&quot;??_);_(@_)">
                  <c:v>95.082223079328358</c:v>
                </c:pt>
                <c:pt idx="33" formatCode="_(* #,##0_);_(* \(#,##0\);_(* &quot;-&quot;??_);_(@_)">
                  <c:v>58.657245090697025</c:v>
                </c:pt>
                <c:pt idx="34" formatCode="_(* #,##0_);_(* \(#,##0\);_(* &quot;-&quot;??_);_(@_)">
                  <c:v>35.66145266095068</c:v>
                </c:pt>
                <c:pt idx="35" formatCode="_(* #,##0_);_(* \(#,##0\);_(* &quot;-&quot;??_);_(@_)">
                  <c:v>21.373247678206322</c:v>
                </c:pt>
                <c:pt idx="36" formatCode="_(* #,##0_);_(* \(#,##0\);_(* &quot;-&quot;??_);_(@_)">
                  <c:v>12.631789159495916</c:v>
                </c:pt>
                <c:pt idx="37" formatCode="_(* #,##0_);_(* \(#,##0\);_(* &quot;-&quot;??_);_(@_)">
                  <c:v>7.3637954137814958</c:v>
                </c:pt>
                <c:pt idx="38" formatCode="_(* #,##0_);_(* \(#,##0\);_(* &quot;-&quot;??_);_(@_)">
                  <c:v>4.2353824102442497</c:v>
                </c:pt>
                <c:pt idx="39" formatCode="_(* #,##0_);_(* \(#,##0\);_(* &quot;-&quot;??_);_(@_)">
                  <c:v>2.4040417460540269</c:v>
                </c:pt>
                <c:pt idx="40" formatCode="_(* #,##0_);_(* \(#,##0\);_(* &quot;-&quot;??_);_(@_)">
                  <c:v>1.3469386392845892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79-3349-BD06-A7B833840552}"/>
            </c:ext>
          </c:extLst>
        </c:ser>
        <c:ser>
          <c:idx val="12"/>
          <c:order val="12"/>
          <c:tx>
            <c:strRef>
              <c:f>Mass!$B$28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Mass!$C$28:$AQ$28</c:f>
              <c:numCache>
                <c:formatCode>General</c:formatCode>
                <c:ptCount val="41"/>
                <c:pt idx="12" formatCode="_(* #,##0_);_(* \(#,##0\);_(* &quot;-&quot;??_);_(@_)">
                  <c:v>133182.81538207794</c:v>
                </c:pt>
                <c:pt idx="13" formatCode="_(* #,##0_);_(* \(#,##0\);_(* &quot;-&quot;??_);_(@_)">
                  <c:v>182669.87684727271</c:v>
                </c:pt>
                <c:pt idx="14" formatCode="_(* #,##0_);_(* \(#,##0\);_(* &quot;-&quot;??_);_(@_)">
                  <c:v>203321.87836714255</c:v>
                </c:pt>
                <c:pt idx="15" formatCode="_(* #,##0_);_(* \(#,##0\);_(* &quot;-&quot;??_);_(@_)">
                  <c:v>204513.98010528373</c:v>
                </c:pt>
                <c:pt idx="16" formatCode="_(* #,##0_);_(* \(#,##0\);_(* &quot;-&quot;??_);_(@_)">
                  <c:v>192588.4307188041</c:v>
                </c:pt>
                <c:pt idx="17" formatCode="_(* #,##0_);_(* \(#,##0\);_(* &quot;-&quot;??_);_(@_)">
                  <c:v>172625.97410332481</c:v>
                </c:pt>
                <c:pt idx="18" formatCode="_(* #,##0_);_(* \(#,##0\);_(* &quot;-&quot;??_);_(@_)">
                  <c:v>148666.26222172828</c:v>
                </c:pt>
                <c:pt idx="19" formatCode="_(* #,##0_);_(* \(#,##0\);_(* &quot;-&quot;??_);_(@_)">
                  <c:v>123742.75943285685</c:v>
                </c:pt>
                <c:pt idx="20" formatCode="_(* #,##0_);_(* \(#,##0\);_(* &quot;-&quot;??_);_(@_)">
                  <c:v>99951.607855385228</c:v>
                </c:pt>
                <c:pt idx="21" formatCode="_(* #,##0_);_(* \(#,##0\);_(* &quot;-&quot;??_);_(@_)">
                  <c:v>78578.090682249836</c:v>
                </c:pt>
                <c:pt idx="22" formatCode="_(* #,##0_);_(* \(#,##0\);_(* &quot;-&quot;??_);_(@_)">
                  <c:v>60259.504148591208</c:v>
                </c:pt>
                <c:pt idx="23" formatCode="_(* #,##0_);_(* \(#,##0\);_(* &quot;-&quot;??_);_(@_)">
                  <c:v>45156.95422507319</c:v>
                </c:pt>
                <c:pt idx="24" formatCode="_(* #,##0_);_(* \(#,##0\);_(* &quot;-&quot;??_);_(@_)">
                  <c:v>33114.236884530917</c:v>
                </c:pt>
                <c:pt idx="25" formatCode="_(* #,##0_);_(* \(#,##0\);_(* &quot;-&quot;??_);_(@_)">
                  <c:v>23790.573619111241</c:v>
                </c:pt>
                <c:pt idx="26" formatCode="_(* #,##0_);_(* \(#,##0\);_(* &quot;-&quot;??_);_(@_)">
                  <c:v>16761.919881698759</c:v>
                </c:pt>
                <c:pt idx="27" formatCode="_(* #,##0_);_(* \(#,##0\);_(* &quot;-&quot;??_);_(@_)">
                  <c:v>11591.455944459389</c:v>
                </c:pt>
                <c:pt idx="28" formatCode="_(* #,##0_);_(* \(#,##0\);_(* &quot;-&quot;??_);_(@_)">
                  <c:v>7873.4588883584865</c:v>
                </c:pt>
                <c:pt idx="29" formatCode="_(* #,##0_);_(* \(#,##0\);_(* &quot;-&quot;??_);_(@_)">
                  <c:v>5256.3636291397752</c:v>
                </c:pt>
                <c:pt idx="30" formatCode="_(* #,##0_);_(* \(#,##0\);_(* &quot;-&quot;??_);_(@_)">
                  <c:v>3450.997326569805</c:v>
                </c:pt>
                <c:pt idx="31" formatCode="_(* #,##0_);_(* \(#,##0\);_(* &quot;-&quot;??_);_(@_)">
                  <c:v>2229.2773260423346</c:v>
                </c:pt>
                <c:pt idx="32" formatCode="_(* #,##0_);_(* \(#,##0\);_(* &quot;-&quot;??_);_(@_)">
                  <c:v>1417.5642653186883</c:v>
                </c:pt>
                <c:pt idx="33" formatCode="_(* #,##0_);_(* \(#,##0\);_(* &quot;-&quot;??_);_(@_)">
                  <c:v>887.68928474543748</c:v>
                </c:pt>
                <c:pt idx="34" formatCode="_(* #,##0_);_(* \(#,##0\);_(* &quot;-&quot;??_);_(@_)">
                  <c:v>547.62505811687288</c:v>
                </c:pt>
                <c:pt idx="35" formatCode="_(* #,##0_);_(* \(#,##0\);_(* &quot;-&quot;??_);_(@_)">
                  <c:v>332.93594091895943</c:v>
                </c:pt>
                <c:pt idx="36" formatCode="_(* #,##0_);_(* \(#,##0\);_(* &quot;-&quot;??_);_(@_)">
                  <c:v>199.54101123955411</c:v>
                </c:pt>
                <c:pt idx="37" formatCode="_(* #,##0_);_(* \(#,##0\);_(* &quot;-&quot;??_);_(@_)">
                  <c:v>117.9306028077705</c:v>
                </c:pt>
                <c:pt idx="38" formatCode="_(* #,##0_);_(* \(#,##0\);_(* &quot;-&quot;??_);_(@_)">
                  <c:v>68.748521775913062</c:v>
                </c:pt>
                <c:pt idx="39" formatCode="_(* #,##0_);_(* \(#,##0\);_(* &quot;-&quot;??_);_(@_)">
                  <c:v>39.541603683754374</c:v>
                </c:pt>
                <c:pt idx="40" formatCode="_(* #,##0_);_(* \(#,##0\);_(* &quot;-&quot;??_);_(@_)">
                  <c:v>22.444175461404726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79-3349-BD06-A7B833840552}"/>
            </c:ext>
          </c:extLst>
        </c:ser>
        <c:ser>
          <c:idx val="13"/>
          <c:order val="13"/>
          <c:tx>
            <c:strRef>
              <c:f>Mass!$B$29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Mass!$C$29:$AQ$29</c:f>
              <c:numCache>
                <c:formatCode>General</c:formatCode>
                <c:ptCount val="41"/>
                <c:pt idx="13" formatCode="_(* #,##0_);_(* \(#,##0\);_(* &quot;-&quot;??_);_(@_)">
                  <c:v>131972.70758776291</c:v>
                </c:pt>
                <c:pt idx="14" formatCode="_(* #,##0_);_(* \(#,##0\);_(* &quot;-&quot;??_);_(@_)">
                  <c:v>181010.12636726297</c:v>
                </c:pt>
                <c:pt idx="15" formatCode="_(* #,##0_);_(* \(#,##0\);_(* &quot;-&quot;??_);_(@_)">
                  <c:v>201474.48244702327</c:v>
                </c:pt>
                <c:pt idx="16" formatCode="_(* #,##0_);_(* \(#,##0\);_(* &quot;-&quot;??_);_(@_)">
                  <c:v>202655.75267059702</c:v>
                </c:pt>
                <c:pt idx="17" formatCode="_(* #,##0_);_(* \(#,##0\);_(* &quot;-&quot;??_);_(@_)">
                  <c:v>190838.55960788683</c:v>
                </c:pt>
                <c:pt idx="18" formatCode="_(* #,##0_);_(* \(#,##0\);_(* &quot;-&quot;??_);_(@_)">
                  <c:v>171057.48318229741</c:v>
                </c:pt>
                <c:pt idx="19" formatCode="_(* #,##0_);_(* \(#,##0\);_(* &quot;-&quot;??_);_(@_)">
                  <c:v>147315.4708140674</c:v>
                </c:pt>
                <c:pt idx="20" formatCode="_(* #,##0_);_(* \(#,##0\);_(* &quot;-&quot;??_);_(@_)">
                  <c:v>122618.42460594869</c:v>
                </c:pt>
                <c:pt idx="21" formatCode="_(* #,##0_);_(* \(#,##0\);_(* &quot;-&quot;??_);_(@_)">
                  <c:v>99043.440991866606</c:v>
                </c:pt>
                <c:pt idx="22" formatCode="_(* #,##0_);_(* \(#,##0\);_(* &quot;-&quot;??_);_(@_)">
                  <c:v>77864.12499738131</c:v>
                </c:pt>
                <c:pt idx="23" formatCode="_(* #,##0_);_(* \(#,##0\);_(* &quot;-&quot;??_);_(@_)">
                  <c:v>59711.982342248761</c:v>
                </c:pt>
                <c:pt idx="24" formatCode="_(* #,##0_);_(* \(#,##0\);_(* &quot;-&quot;??_);_(@_)">
                  <c:v>44746.65517771845</c:v>
                </c:pt>
                <c:pt idx="25" formatCode="_(* #,##0_);_(* \(#,##0\);_(* &quot;-&quot;??_);_(@_)">
                  <c:v>32813.3587566598</c:v>
                </c:pt>
                <c:pt idx="26" formatCode="_(* #,##0_);_(* \(#,##0\);_(* &quot;-&quot;??_);_(@_)">
                  <c:v>23574.410907089266</c:v>
                </c:pt>
                <c:pt idx="27" formatCode="_(* #,##0_);_(* \(#,##0\);_(* &quot;-&quot;??_);_(@_)">
                  <c:v>16609.619978454208</c:v>
                </c:pt>
                <c:pt idx="28" formatCode="_(* #,##0_);_(* \(#,##0\);_(* &quot;-&quot;??_);_(@_)">
                  <c:v>11486.135215613036</c:v>
                </c:pt>
                <c:pt idx="29" formatCode="_(* #,##0_);_(* \(#,##0\);_(* &quot;-&quot;??_);_(@_)">
                  <c:v>7801.9201245796303</c:v>
                </c:pt>
                <c:pt idx="30" formatCode="_(* #,##0_);_(* \(#,##0\);_(* &quot;-&quot;??_);_(@_)">
                  <c:v>5208.6039645079072</c:v>
                </c:pt>
                <c:pt idx="31" formatCode="_(* #,##0_);_(* \(#,##0\);_(* &quot;-&quot;??_);_(@_)">
                  <c:v>3419.6413385539186</c:v>
                </c:pt>
                <c:pt idx="32" formatCode="_(* #,##0_);_(* \(#,##0\);_(* &quot;-&quot;??_);_(@_)">
                  <c:v>2209.0219660681933</c:v>
                </c:pt>
                <c:pt idx="33" formatCode="_(* #,##0_);_(* \(#,##0\);_(* &quot;-&quot;??_);_(@_)">
                  <c:v>1404.6841834441354</c:v>
                </c:pt>
                <c:pt idx="34" formatCode="_(* #,##0_);_(* \(#,##0\);_(* &quot;-&quot;??_);_(@_)">
                  <c:v>879.62368169208037</c:v>
                </c:pt>
                <c:pt idx="35" formatCode="_(* #,##0_);_(* \(#,##0\);_(* &quot;-&quot;??_);_(@_)">
                  <c:v>542.64930092711597</c:v>
                </c:pt>
                <c:pt idx="36" formatCode="_(* #,##0_);_(* \(#,##0\);_(* &quot;-&quot;??_);_(@_)">
                  <c:v>329.91086312676958</c:v>
                </c:pt>
                <c:pt idx="37" formatCode="_(* #,##0_);_(* \(#,##0\);_(* &quot;-&quot;??_);_(@_)">
                  <c:v>197.72796852609471</c:v>
                </c:pt>
                <c:pt idx="38" formatCode="_(* #,##0_);_(* \(#,##0\);_(* &quot;-&quot;??_);_(@_)">
                  <c:v>116.85907761710271</c:v>
                </c:pt>
                <c:pt idx="39" formatCode="_(* #,##0_);_(* \(#,##0\);_(* &quot;-&quot;??_);_(@_)">
                  <c:v>68.123868198722917</c:v>
                </c:pt>
                <c:pt idx="40" formatCode="_(* #,##0_);_(* \(#,##0\);_(* &quot;-&quot;??_);_(@_)">
                  <c:v>39.182326079656917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79-3349-BD06-A7B833840552}"/>
            </c:ext>
          </c:extLst>
        </c:ser>
        <c:ser>
          <c:idx val="14"/>
          <c:order val="14"/>
          <c:tx>
            <c:strRef>
              <c:f>Mass!$B$30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Mass!$C$30:$AQ$30</c:f>
              <c:numCache>
                <c:formatCode>General</c:formatCode>
                <c:ptCount val="41"/>
                <c:pt idx="14" formatCode="_(* #,##0_);_(* \(#,##0\);_(* &quot;-&quot;??_);_(@_)">
                  <c:v>132314.46001575392</c:v>
                </c:pt>
                <c:pt idx="15" formatCode="_(* #,##0_);_(* \(#,##0\);_(* &quot;-&quot;??_);_(@_)">
                  <c:v>181478.86457312145</c:v>
                </c:pt>
                <c:pt idx="16" formatCode="_(* #,##0_);_(* \(#,##0\);_(* &quot;-&quot;??_);_(@_)">
                  <c:v>201996.21451430483</c:v>
                </c:pt>
                <c:pt idx="17" formatCode="_(* #,##0_);_(* \(#,##0\);_(* &quot;-&quot;??_);_(@_)">
                  <c:v>203180.54371859055</c:v>
                </c:pt>
                <c:pt idx="18" formatCode="_(* #,##0_);_(* \(#,##0\);_(* &quot;-&quot;??_);_(@_)">
                  <c:v>191332.74921945433</c:v>
                </c:pt>
                <c:pt idx="19" formatCode="_(* #,##0_);_(* \(#,##0\);_(* &quot;-&quot;??_);_(@_)">
                  <c:v>171500.44833222972</c:v>
                </c:pt>
                <c:pt idx="20" formatCode="_(* #,##0_);_(* \(#,##0\);_(* &quot;-&quot;??_);_(@_)">
                  <c:v>147696.95438556926</c:v>
                </c:pt>
                <c:pt idx="21" formatCode="_(* #,##0_);_(* \(#,##0\);_(* &quot;-&quot;??_);_(@_)">
                  <c:v>122935.95347302638</c:v>
                </c:pt>
                <c:pt idx="22" formatCode="_(* #,##0_);_(* \(#,##0\);_(* &quot;-&quot;??_);_(@_)">
                  <c:v>99299.920812992103</c:v>
                </c:pt>
                <c:pt idx="23" formatCode="_(* #,##0_);_(* \(#,##0\);_(* &quot;-&quot;??_);_(@_)">
                  <c:v>78065.75951907631</c:v>
                </c:pt>
                <c:pt idx="24" formatCode="_(* #,##0_);_(* \(#,##0\);_(* &quot;-&quot;??_);_(@_)">
                  <c:v>59866.610638648985</c:v>
                </c:pt>
                <c:pt idx="25" formatCode="_(* #,##0_);_(* \(#,##0\);_(* &quot;-&quot;??_);_(@_)">
                  <c:v>44862.52972732026</c:v>
                </c:pt>
                <c:pt idx="26" formatCode="_(* #,##0_);_(* \(#,##0\);_(* &quot;-&quot;??_);_(@_)">
                  <c:v>32898.331212181874</c:v>
                </c:pt>
                <c:pt idx="27" formatCode="_(* #,##0_);_(* \(#,##0\);_(* &quot;-&quot;??_);_(@_)">
                  <c:v>23635.458469977206</c:v>
                </c:pt>
                <c:pt idx="28" formatCode="_(* #,##0_);_(* \(#,##0\);_(* &quot;-&quot;??_);_(@_)">
                  <c:v>16652.631734895363</c:v>
                </c:pt>
                <c:pt idx="29" formatCode="_(* #,##0_);_(* \(#,##0\);_(* &quot;-&quot;??_);_(@_)">
                  <c:v>11515.879354912131</c:v>
                </c:pt>
                <c:pt idx="30" formatCode="_(* #,##0_);_(* \(#,##0\);_(* &quot;-&quot;??_);_(@_)">
                  <c:v>7822.1237348131635</c:v>
                </c:pt>
                <c:pt idx="31" formatCode="_(* #,##0_);_(* \(#,##0\);_(* &quot;-&quot;??_);_(@_)">
                  <c:v>5222.0920036930584</c:v>
                </c:pt>
                <c:pt idx="32" formatCode="_(* #,##0_);_(* \(#,##0\);_(* &quot;-&quot;??_);_(@_)">
                  <c:v>3428.4967356407151</c:v>
                </c:pt>
                <c:pt idx="33" formatCode="_(* #,##0_);_(* \(#,##0\);_(* &quot;-&quot;??_);_(@_)">
                  <c:v>2214.7423807977862</c:v>
                </c:pt>
                <c:pt idx="34" formatCode="_(* #,##0_);_(* \(#,##0\);_(* &quot;-&quot;??_);_(@_)">
                  <c:v>1408.3217100132815</c:v>
                </c:pt>
                <c:pt idx="35" formatCode="_(* #,##0_);_(* \(#,##0\);_(* &quot;-&quot;??_);_(@_)">
                  <c:v>881.90152788036721</c:v>
                </c:pt>
                <c:pt idx="36" formatCode="_(* #,##0_);_(* \(#,##0\);_(* &quot;-&quot;??_);_(@_)">
                  <c:v>544.05452871647651</c:v>
                </c:pt>
                <c:pt idx="37" formatCode="_(* #,##0_);_(* \(#,##0\);_(* &quot;-&quot;??_);_(@_)">
                  <c:v>330.76519005962587</c:v>
                </c:pt>
                <c:pt idx="38" formatCode="_(* #,##0_);_(* \(#,##0\);_(* &quot;-&quot;??_);_(@_)">
                  <c:v>198.23999873719413</c:v>
                </c:pt>
                <c:pt idx="39" formatCode="_(* #,##0_);_(* \(#,##0\);_(* &quot;-&quot;??_);_(@_)">
                  <c:v>117.16169225795092</c:v>
                </c:pt>
                <c:pt idx="40" formatCode="_(* #,##0_);_(* \(#,##0\);_(* &quot;-&quot;??_);_(@_)">
                  <c:v>68.300279653686601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79-3349-BD06-A7B833840552}"/>
            </c:ext>
          </c:extLst>
        </c:ser>
        <c:ser>
          <c:idx val="15"/>
          <c:order val="15"/>
          <c:tx>
            <c:strRef>
              <c:f>Mass!$B$31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Mass!$C$31:$AQ$31</c:f>
              <c:numCache>
                <c:formatCode>General</c:formatCode>
                <c:ptCount val="41"/>
                <c:pt idx="15" formatCode="_(* #,##0_);_(* \(#,##0\);_(* &quot;-&quot;??_);_(@_)">
                  <c:v>132997.06570614618</c:v>
                </c:pt>
                <c:pt idx="16" formatCode="_(* #,##0_);_(* \(#,##0\);_(* &quot;-&quot;??_);_(@_)">
                  <c:v>182415.10771411139</c:v>
                </c:pt>
                <c:pt idx="17" formatCode="_(* #,##0_);_(* \(#,##0\);_(* &quot;-&quot;??_);_(@_)">
                  <c:v>203038.30594897293</c:v>
                </c:pt>
                <c:pt idx="18" formatCode="_(* #,##0_);_(* \(#,##0\);_(* &quot;-&quot;??_);_(@_)">
                  <c:v>204228.74506637058</c:v>
                </c:pt>
                <c:pt idx="19" formatCode="_(* #,##0_);_(* \(#,##0\);_(* &quot;-&quot;??_);_(@_)">
                  <c:v>192319.82820810031</c:v>
                </c:pt>
                <c:pt idx="20" formatCode="_(* #,##0_);_(* \(#,##0\);_(* &quot;-&quot;??_);_(@_)">
                  <c:v>172385.21317140499</c:v>
                </c:pt>
                <c:pt idx="21" formatCode="_(* #,##0_);_(* \(#,##0\);_(* &quot;-&quot;??_);_(@_)">
                  <c:v>148458.9178286063</c:v>
                </c:pt>
                <c:pt idx="22" formatCode="_(* #,##0_);_(* \(#,##0\);_(* &quot;-&quot;??_);_(@_)">
                  <c:v>123570.17577484051</c:v>
                </c:pt>
                <c:pt idx="23" formatCode="_(* #,##0_);_(* \(#,##0\);_(* &quot;-&quot;??_);_(@_)">
                  <c:v>99812.205645612645</c:v>
                </c:pt>
                <c:pt idx="24" formatCode="_(* #,##0_);_(* \(#,##0\);_(* &quot;-&quot;??_);_(@_)">
                  <c:v>78468.498053218151</c:v>
                </c:pt>
                <c:pt idx="25" formatCode="_(* #,##0_);_(* \(#,##0\);_(* &quot;-&quot;??_);_(@_)">
                  <c:v>60175.460397636569</c:v>
                </c:pt>
                <c:pt idx="26" formatCode="_(* #,##0_);_(* \(#,##0\);_(* &quot;-&quot;??_);_(@_)">
                  <c:v>45093.973955514317</c:v>
                </c:pt>
                <c:pt idx="27" formatCode="_(* #,##0_);_(* \(#,##0\);_(* &quot;-&quot;??_);_(@_)">
                  <c:v>33068.052556977978</c:v>
                </c:pt>
                <c:pt idx="28" formatCode="_(* #,##0_);_(* \(#,##0\);_(* &quot;-&quot;??_);_(@_)">
                  <c:v>23757.392976944284</c:v>
                </c:pt>
                <c:pt idx="29" formatCode="_(* #,##0_);_(* \(#,##0\);_(* &quot;-&quot;??_);_(@_)">
                  <c:v>16738.542081964708</c:v>
                </c:pt>
                <c:pt idx="30" formatCode="_(* #,##0_);_(* \(#,##0\);_(* &quot;-&quot;??_);_(@_)">
                  <c:v>11575.289375378508</c:v>
                </c:pt>
                <c:pt idx="31" formatCode="_(* #,##0_);_(* \(#,##0\);_(* &quot;-&quot;??_);_(@_)">
                  <c:v>7862.4777986977906</c:v>
                </c:pt>
                <c:pt idx="32" formatCode="_(* #,##0_);_(* \(#,##0\);_(* &quot;-&quot;??_);_(@_)">
                  <c:v>5249.0325944421593</c:v>
                </c:pt>
                <c:pt idx="33" formatCode="_(* #,##0_);_(* \(#,##0\);_(* &quot;-&quot;??_);_(@_)">
                  <c:v>3446.1842308771461</c:v>
                </c:pt>
                <c:pt idx="34" formatCode="_(* #,##0_);_(* \(#,##0\);_(* &quot;-&quot;??_);_(@_)">
                  <c:v>2226.1681595955492</c:v>
                </c:pt>
                <c:pt idx="35" formatCode="_(* #,##0_);_(* \(#,##0\);_(* &quot;-&quot;??_);_(@_)">
                  <c:v>1415.5871926600273</c:v>
                </c:pt>
                <c:pt idx="36" formatCode="_(* #,##0_);_(* \(#,##0\);_(* &quot;-&quot;??_);_(@_)">
                  <c:v>886.45122714396302</c:v>
                </c:pt>
                <c:pt idx="37" formatCode="_(* #,##0_);_(* \(#,##0\);_(* &quot;-&quot;??_);_(@_)">
                  <c:v>546.86128707940463</c:v>
                </c:pt>
                <c:pt idx="38" formatCode="_(* #,##0_);_(* \(#,##0\);_(* &quot;-&quot;??_);_(@_)">
                  <c:v>332.47159615380099</c:v>
                </c:pt>
                <c:pt idx="39" formatCode="_(* #,##0_);_(* \(#,##0\);_(* &quot;-&quot;??_);_(@_)">
                  <c:v>199.26271198550614</c:v>
                </c:pt>
                <c:pt idx="40" formatCode="_(* #,##0_);_(* \(#,##0\);_(* &quot;-&quot;??_);_(@_)">
                  <c:v>117.7661253472878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79-3349-BD06-A7B833840552}"/>
            </c:ext>
          </c:extLst>
        </c:ser>
        <c:ser>
          <c:idx val="16"/>
          <c:order val="16"/>
          <c:tx>
            <c:strRef>
              <c:f>Mass!$B$32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Mass!$C$32:$AQ$32</c:f>
              <c:numCache>
                <c:formatCode>General</c:formatCode>
                <c:ptCount val="41"/>
                <c:pt idx="16" formatCode="_(* #,##0_);_(* \(#,##0\);_(* &quot;-&quot;??_);_(@_)">
                  <c:v>134211.44446736915</c:v>
                </c:pt>
                <c:pt idx="17" formatCode="_(* #,##0_);_(* \(#,##0\);_(* &quot;-&quot;??_);_(@_)">
                  <c:v>184080.71613455325</c:v>
                </c:pt>
                <c:pt idx="18" formatCode="_(* #,##0_);_(* \(#,##0\);_(* &quot;-&quot;??_);_(@_)">
                  <c:v>204892.22208727259</c:v>
                </c:pt>
                <c:pt idx="19" formatCode="_(* #,##0_);_(* \(#,##0\);_(* &quot;-&quot;??_);_(@_)">
                  <c:v>206093.53094809668</c:v>
                </c:pt>
                <c:pt idx="20" formatCode="_(* #,##0_);_(* \(#,##0\);_(* &quot;-&quot;??_);_(@_)">
                  <c:v>194075.87533213227</c:v>
                </c:pt>
                <c:pt idx="21" formatCode="_(* #,##0_);_(* \(#,##0\);_(* &quot;-&quot;??_);_(@_)">
                  <c:v>173959.23994043749</c:v>
                </c:pt>
                <c:pt idx="22" formatCode="_(* #,##0_);_(* \(#,##0\);_(* &quot;-&quot;??_);_(@_)">
                  <c:v>149814.47673336847</c:v>
                </c:pt>
                <c:pt idx="23" formatCode="_(* #,##0_);_(* \(#,##0\);_(* &quot;-&quot;??_);_(@_)">
                  <c:v>124698.47884066236</c:v>
                </c:pt>
                <c:pt idx="24" formatCode="_(* #,##0_);_(* \(#,##0\);_(* &quot;-&quot;??_);_(@_)">
                  <c:v>100723.5778026094</c:v>
                </c:pt>
                <c:pt idx="25" formatCode="_(* #,##0_);_(* \(#,##0\);_(* &quot;-&quot;??_);_(@_)">
                  <c:v>79184.983615925492</c:v>
                </c:pt>
                <c:pt idx="26" formatCode="_(* #,##0_);_(* \(#,##0\);_(* &quot;-&quot;??_);_(@_)">
                  <c:v>60724.914633079352</c:v>
                </c:pt>
                <c:pt idx="27" formatCode="_(* #,##0_);_(* \(#,##0\);_(* &quot;-&quot;??_);_(@_)">
                  <c:v>45505.721116551023</c:v>
                </c:pt>
                <c:pt idx="28" formatCode="_(* #,##0_);_(* \(#,##0\);_(* &quot;-&quot;??_);_(@_)">
                  <c:v>33369.992607211301</c:v>
                </c:pt>
                <c:pt idx="29" formatCode="_(* #,##0_);_(* \(#,##0\);_(* &quot;-&quot;??_);_(@_)">
                  <c:v>23974.318615867574</c:v>
                </c:pt>
                <c:pt idx="30" formatCode="_(* #,##0_);_(* \(#,##0\);_(* &quot;-&quot;??_);_(@_)">
                  <c:v>16891.379514055778</c:v>
                </c:pt>
                <c:pt idx="31" formatCode="_(* #,##0_);_(* \(#,##0\);_(* &quot;-&quot;??_);_(@_)">
                  <c:v>11680.981824289582</c:v>
                </c:pt>
                <c:pt idx="32" formatCode="_(* #,##0_);_(* \(#,##0\);_(* &quot;-&quot;??_);_(@_)">
                  <c:v>7934.2690521260565</c:v>
                </c:pt>
                <c:pt idx="33" formatCode="_(* #,##0_);_(* \(#,##0\);_(* &quot;-&quot;??_);_(@_)">
                  <c:v>5296.9608225260899</c:v>
                </c:pt>
                <c:pt idx="34" formatCode="_(* #,##0_);_(* \(#,##0\);_(* &quot;-&quot;??_);_(@_)">
                  <c:v>3477.6508870399616</c:v>
                </c:pt>
                <c:pt idx="35" formatCode="_(* #,##0_);_(* \(#,##0\);_(* &quot;-&quot;??_);_(@_)">
                  <c:v>2246.4950090457223</c:v>
                </c:pt>
                <c:pt idx="36" formatCode="_(* #,##0_);_(* \(#,##0\);_(* &quot;-&quot;??_);_(@_)">
                  <c:v>1428.512733628155</c:v>
                </c:pt>
                <c:pt idx="37" formatCode="_(* #,##0_);_(* \(#,##0\);_(* &quot;-&quot;??_);_(@_)">
                  <c:v>894.54529701977617</c:v>
                </c:pt>
                <c:pt idx="38" formatCode="_(* #,##0_);_(* \(#,##0\);_(* &quot;-&quot;??_);_(@_)">
                  <c:v>551.85460575781508</c:v>
                </c:pt>
                <c:pt idx="39" formatCode="_(* #,##0_);_(* \(#,##0\);_(* &quot;-&quot;??_);_(@_)">
                  <c:v>335.50735068669525</c:v>
                </c:pt>
                <c:pt idx="40" formatCode="_(* #,##0_);_(* \(#,##0\);_(* &quot;-&quot;??_);_(@_)">
                  <c:v>201.08215367058466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79-3349-BD06-A7B833840552}"/>
            </c:ext>
          </c:extLst>
        </c:ser>
        <c:ser>
          <c:idx val="17"/>
          <c:order val="17"/>
          <c:tx>
            <c:strRef>
              <c:f>Mass!$B$33</c:f>
              <c:strCache>
                <c:ptCount val="1"/>
                <c:pt idx="0">
                  <c:v>2027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Mass!$C$33:$AQ$33</c:f>
              <c:numCache>
                <c:formatCode>General</c:formatCode>
                <c:ptCount val="41"/>
                <c:pt idx="17" formatCode="_(* #,##0_);_(* \(#,##0\);_(* &quot;-&quot;??_);_(@_)">
                  <c:v>136181.9345570947</c:v>
                </c:pt>
                <c:pt idx="18" formatCode="_(* #,##0_);_(* \(#,##0\);_(* &quot;-&quot;??_);_(@_)">
                  <c:v>186783.38600218078</c:v>
                </c:pt>
                <c:pt idx="19" formatCode="_(* #,##0_);_(* \(#,##0\);_(* &quot;-&quot;??_);_(@_)">
                  <c:v>207900.44612276446</c:v>
                </c:pt>
                <c:pt idx="20" formatCode="_(* #,##0_);_(* \(#,##0\);_(* &quot;-&quot;??_);_(@_)">
                  <c:v>209119.39257935653</c:v>
                </c:pt>
                <c:pt idx="21" formatCode="_(* #,##0_);_(* \(#,##0\);_(* &quot;-&quot;??_);_(@_)">
                  <c:v>196925.29395298439</c:v>
                </c:pt>
                <c:pt idx="22" formatCode="_(* #,##0_);_(* \(#,##0\);_(* &quot;-&quot;??_);_(@_)">
                  <c:v>176513.30647089766</c:v>
                </c:pt>
                <c:pt idx="23" formatCode="_(* #,##0_);_(* \(#,##0\);_(* &quot;-&quot;??_);_(@_)">
                  <c:v>152014.05027102082</c:v>
                </c:pt>
                <c:pt idx="24" formatCode="_(* #,##0_);_(* \(#,##0\);_(* &quot;-&quot;??_);_(@_)">
                  <c:v>126529.29973477114</c:v>
                </c:pt>
                <c:pt idx="25" formatCode="_(* #,##0_);_(* \(#,##0\);_(* &quot;-&quot;??_);_(@_)">
                  <c:v>102202.39961731687</c:v>
                </c:pt>
                <c:pt idx="26" formatCode="_(* #,##0_);_(* \(#,##0\);_(* &quot;-&quot;??_);_(@_)">
                  <c:v>80347.576165983322</c:v>
                </c:pt>
                <c:pt idx="27" formatCode="_(* #,##0_);_(* \(#,##0\);_(* &quot;-&quot;??_);_(@_)">
                  <c:v>61616.476771902817</c:v>
                </c:pt>
                <c:pt idx="28" formatCode="_(* #,##0_);_(* \(#,##0\);_(* &quot;-&quot;??_);_(@_)">
                  <c:v>46173.835321281011</c:v>
                </c:pt>
                <c:pt idx="29" formatCode="_(* #,##0_);_(* \(#,##0\);_(* &quot;-&quot;??_);_(@_)">
                  <c:v>33859.930257369837</c:v>
                </c:pt>
                <c:pt idx="30" formatCode="_(* #,##0_);_(* \(#,##0\);_(* &quot;-&quot;??_);_(@_)">
                  <c:v>24326.309144156512</c:v>
                </c:pt>
                <c:pt idx="31" formatCode="_(* #,##0_);_(* \(#,##0\);_(* &quot;-&quot;??_);_(@_)">
                  <c:v>17139.378453835707</c:v>
                </c:pt>
                <c:pt idx="32" formatCode="_(* #,##0_);_(* \(#,##0\);_(* &quot;-&quot;??_);_(@_)">
                  <c:v>11852.481795952752</c:v>
                </c:pt>
                <c:pt idx="33" formatCode="_(* #,##0_);_(* \(#,##0\);_(* &quot;-&quot;??_);_(@_)">
                  <c:v>8050.7598521355285</c:v>
                </c:pt>
                <c:pt idx="34" formatCode="_(* #,##0_);_(* \(#,##0\);_(* &quot;-&quot;??_);_(@_)">
                  <c:v>5374.7307090501108</c:v>
                </c:pt>
                <c:pt idx="35" formatCode="_(* #,##0_);_(* \(#,##0\);_(* &quot;-&quot;??_);_(@_)">
                  <c:v>3528.7096967832967</c:v>
                </c:pt>
                <c:pt idx="36" formatCode="_(* #,##0_);_(* \(#,##0\);_(* &quot;-&quot;??_);_(@_)">
                  <c:v>2279.4780096349068</c:v>
                </c:pt>
                <c:pt idx="37" formatCode="_(* #,##0_);_(* \(#,##0\);_(* &quot;-&quot;??_);_(@_)">
                  <c:v>1449.4861326987943</c:v>
                </c:pt>
                <c:pt idx="38" formatCode="_(* #,##0_);_(* \(#,##0\);_(* &quot;-&quot;??_);_(@_)">
                  <c:v>907.67899548776813</c:v>
                </c:pt>
                <c:pt idx="39" formatCode="_(* #,##0_);_(* \(#,##0\);_(* &quot;-&quot;??_);_(@_)">
                  <c:v>559.95692546632222</c:v>
                </c:pt>
                <c:pt idx="40" formatCode="_(* #,##0_);_(* \(#,##0\);_(* &quot;-&quot;??_);_(@_)">
                  <c:v>340.4332637649868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79-3349-BD06-A7B833840552}"/>
            </c:ext>
          </c:extLst>
        </c:ser>
        <c:ser>
          <c:idx val="18"/>
          <c:order val="18"/>
          <c:tx>
            <c:strRef>
              <c:f>Mass!$B$34</c:f>
              <c:strCache>
                <c:ptCount val="1"/>
                <c:pt idx="0">
                  <c:v>2028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Mass!$C$34:$AQ$34</c:f>
              <c:numCache>
                <c:formatCode>General</c:formatCode>
                <c:ptCount val="41"/>
                <c:pt idx="18" formatCode="_(* #,##0_);_(* \(#,##0\);_(* &quot;-&quot;??_);_(@_)">
                  <c:v>139153.85439005829</c:v>
                </c:pt>
                <c:pt idx="19" formatCode="_(* #,##0_);_(* \(#,##0\);_(* &quot;-&quot;??_);_(@_)">
                  <c:v>190859.58928959438</c:v>
                </c:pt>
                <c:pt idx="20" formatCode="_(* #,##0_);_(* \(#,##0\);_(* &quot;-&quot;??_);_(@_)">
                  <c:v>212437.49034323101</c:v>
                </c:pt>
                <c:pt idx="21" formatCode="_(* #,##0_);_(* \(#,##0\);_(* &quot;-&quot;??_);_(@_)">
                  <c:v>213683.03806056626</c:v>
                </c:pt>
                <c:pt idx="22" formatCode="_(* #,##0_);_(* \(#,##0\);_(* &quot;-&quot;??_);_(@_)">
                  <c:v>201222.82569693014</c:v>
                </c:pt>
                <c:pt idx="23" formatCode="_(* #,##0_);_(* \(#,##0\);_(* &quot;-&quot;??_);_(@_)">
                  <c:v>180365.38419316636</c:v>
                </c:pt>
                <c:pt idx="24" formatCode="_(* #,##0_);_(* \(#,##0\);_(* &quot;-&quot;??_);_(@_)">
                  <c:v>155331.47686184489</c:v>
                </c:pt>
                <c:pt idx="25" formatCode="_(* #,##0_);_(* \(#,##0\);_(* &quot;-&quot;??_);_(@_)">
                  <c:v>129290.568595841</c:v>
                </c:pt>
                <c:pt idx="26" formatCode="_(* #,##0_);_(* \(#,##0\);_(* &quot;-&quot;??_);_(@_)">
                  <c:v>104432.77870090838</c:v>
                </c:pt>
                <c:pt idx="27" formatCode="_(* #,##0_);_(* \(#,##0\);_(* &quot;-&quot;??_);_(@_)">
                  <c:v>82101.01399101381</c:v>
                </c:pt>
                <c:pt idx="28" formatCode="_(* #,##0_);_(* \(#,##0\);_(* &quot;-&quot;??_);_(@_)">
                  <c:v>62961.142861067412</c:v>
                </c:pt>
                <c:pt idx="29" formatCode="_(* #,##0_);_(* \(#,##0\);_(* &quot;-&quot;??_);_(@_)">
                  <c:v>47181.49421085111</c:v>
                </c:pt>
                <c:pt idx="30" formatCode="_(* #,##0_);_(* \(#,##0\);_(* &quot;-&quot;??_);_(@_)">
                  <c:v>34598.860854896724</c:v>
                </c:pt>
                <c:pt idx="31" formatCode="_(* #,##0_);_(* \(#,##0\);_(* &quot;-&quot;??_);_(@_)">
                  <c:v>24857.186024731385</c:v>
                </c:pt>
                <c:pt idx="32" formatCode="_(* #,##0_);_(* \(#,##0\);_(* &quot;-&quot;??_);_(@_)">
                  <c:v>17513.413812617215</c:v>
                </c:pt>
                <c:pt idx="33" formatCode="_(* #,##0_);_(* \(#,##0\);_(* &quot;-&quot;??_);_(@_)">
                  <c:v>12111.140375255456</c:v>
                </c:pt>
                <c:pt idx="34" formatCode="_(* #,##0_);_(* \(#,##0\);_(* &quot;-&quot;??_);_(@_)">
                  <c:v>8226.4528539481689</c:v>
                </c:pt>
                <c:pt idx="35" formatCode="_(* #,##0_);_(* \(#,##0\);_(* &quot;-&quot;??_);_(@_)">
                  <c:v>5492.0243048784741</c:v>
                </c:pt>
                <c:pt idx="36" formatCode="_(* #,##0_);_(* \(#,##0\);_(* &quot;-&quot;??_);_(@_)">
                  <c:v>3605.7172849538442</c:v>
                </c:pt>
                <c:pt idx="37" formatCode="_(* #,##0_);_(* \(#,##0\);_(* &quot;-&quot;??_);_(@_)">
                  <c:v>2329.2234177000137</c:v>
                </c:pt>
                <c:pt idx="38" formatCode="_(* #,##0_);_(* \(#,##0\);_(* &quot;-&quot;??_);_(@_)">
                  <c:v>1481.1184971484797</c:v>
                </c:pt>
                <c:pt idx="39" formatCode="_(* #,##0_);_(* \(#,##0\);_(* &quot;-&quot;??_);_(@_)">
                  <c:v>927.48741734216333</c:v>
                </c:pt>
                <c:pt idx="40" formatCode="_(* #,##0_);_(* \(#,##0\);_(* &quot;-&quot;??_);_(@_)">
                  <c:v>572.17695375282733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79-3349-BD06-A7B833840552}"/>
            </c:ext>
          </c:extLst>
        </c:ser>
        <c:ser>
          <c:idx val="19"/>
          <c:order val="19"/>
          <c:tx>
            <c:strRef>
              <c:f>Mass!$B$35</c:f>
              <c:strCache>
                <c:ptCount val="1"/>
                <c:pt idx="0">
                  <c:v>2029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Mass!$C$35:$AQ$35</c:f>
              <c:numCache>
                <c:formatCode>General</c:formatCode>
                <c:ptCount val="41"/>
                <c:pt idx="19" formatCode="_(* #,##0_);_(* \(#,##0\);_(* &quot;-&quot;??_);_(@_)">
                  <c:v>143372.29765357054</c:v>
                </c:pt>
                <c:pt idx="20" formatCode="_(* #,##0_);_(* \(#,##0\);_(* &quot;-&quot;??_);_(@_)">
                  <c:v>196645.48973945589</c:v>
                </c:pt>
                <c:pt idx="21" formatCode="_(* #,##0_);_(* \(#,##0\);_(* &quot;-&quot;??_);_(@_)">
                  <c:v>218877.52395914408</c:v>
                </c:pt>
                <c:pt idx="22" formatCode="_(* #,##0_);_(* \(#,##0\);_(* &quot;-&quot;??_);_(@_)">
                  <c:v>220160.83040332602</c:v>
                </c:pt>
                <c:pt idx="23" formatCode="_(* #,##0_);_(* \(#,##0\);_(* &quot;-&quot;??_);_(@_)">
                  <c:v>207322.88722412818</c:v>
                </c:pt>
                <c:pt idx="24" formatCode="_(* #,##0_);_(* \(#,##0\);_(* &quot;-&quot;??_);_(@_)">
                  <c:v>185833.15325537079</c:v>
                </c:pt>
                <c:pt idx="25" formatCode="_(* #,##0_);_(* \(#,##0\);_(* &quot;-&quot;??_);_(@_)">
                  <c:v>160040.34407254052</c:v>
                </c:pt>
                <c:pt idx="26" formatCode="_(* #,##0_);_(* \(#,##0\);_(* &quot;-&quot;??_);_(@_)">
                  <c:v>133210.00676389909</c:v>
                </c:pt>
                <c:pt idx="27" formatCode="_(* #,##0_);_(* \(#,##0\);_(* &quot;-&quot;??_);_(@_)">
                  <c:v>107598.65401016023</c:v>
                </c:pt>
                <c:pt idx="28" formatCode="_(* #,##0_);_(* \(#,##0\);_(* &quot;-&quot;??_);_(@_)">
                  <c:v>84589.902789071144</c:v>
                </c:pt>
                <c:pt idx="29" formatCode="_(* #,##0_);_(* \(#,##0\);_(* &quot;-&quot;??_);_(@_)">
                  <c:v>64869.807268025274</c:v>
                </c:pt>
                <c:pt idx="30" formatCode="_(* #,##0_);_(* \(#,##0\);_(* &quot;-&quot;??_);_(@_)">
                  <c:v>48611.799230346325</c:v>
                </c:pt>
                <c:pt idx="31" formatCode="_(* #,##0_);_(* \(#,##0\);_(* &quot;-&quot;??_);_(@_)">
                  <c:v>35647.723871579095</c:v>
                </c:pt>
                <c:pt idx="32" formatCode="_(* #,##0_);_(* \(#,##0\);_(* &quot;-&quot;??_);_(@_)">
                  <c:v>25610.730577237795</c:v>
                </c:pt>
                <c:pt idx="33" formatCode="_(* #,##0_);_(* \(#,##0\);_(* &quot;-&quot;??_);_(@_)">
                  <c:v>18044.332218311163</c:v>
                </c:pt>
                <c:pt idx="34" formatCode="_(* #,##0_);_(* \(#,##0\);_(* &quot;-&quot;??_);_(@_)">
                  <c:v>12478.28908811998</c:v>
                </c:pt>
                <c:pt idx="35" formatCode="_(* #,##0_);_(* \(#,##0\);_(* &quot;-&quot;??_);_(@_)">
                  <c:v>8475.8374274222479</c:v>
                </c:pt>
                <c:pt idx="36" formatCode="_(* #,##0_);_(* \(#,##0\);_(* &quot;-&quot;??_);_(@_)">
                  <c:v>5658.5147914949566</c:v>
                </c:pt>
                <c:pt idx="37" formatCode="_(* #,##0_);_(* \(#,##0\);_(* &quot;-&quot;??_);_(@_)">
                  <c:v>3715.0244533216496</c:v>
                </c:pt>
                <c:pt idx="38" formatCode="_(* #,##0_);_(* \(#,##0\);_(* &quot;-&quot;??_);_(@_)">
                  <c:v>2399.8337279834027</c:v>
                </c:pt>
                <c:pt idx="39" formatCode="_(* #,##0_);_(* \(#,##0\);_(* &quot;-&quot;??_);_(@_)">
                  <c:v>1526.0185423117689</c:v>
                </c:pt>
                <c:pt idx="40" formatCode="_(* #,##0_);_(* \(#,##0\);_(* &quot;-&quot;??_);_(@_)">
                  <c:v>955.60415952533162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79-3349-BD06-A7B833840552}"/>
            </c:ext>
          </c:extLst>
        </c:ser>
        <c:ser>
          <c:idx val="20"/>
          <c:order val="20"/>
          <c:tx>
            <c:strRef>
              <c:f>Mass!$B$36</c:f>
              <c:strCache>
                <c:ptCount val="1"/>
                <c:pt idx="0">
                  <c:v>2030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Mass!$C$36:$AQ$36</c:f>
              <c:numCache>
                <c:formatCode>General</c:formatCode>
                <c:ptCount val="41"/>
                <c:pt idx="20" formatCode="_(* #,##0_);_(* \(#,##0\);_(* &quot;-&quot;??_);_(@_)">
                  <c:v>149054.33445271332</c:v>
                </c:pt>
                <c:pt idx="21" formatCode="_(* #,##0_);_(* \(#,##0\);_(* &quot;-&quot;??_);_(@_)">
                  <c:v>204438.81472183764</c:v>
                </c:pt>
                <c:pt idx="22" formatCode="_(* #,##0_);_(* \(#,##0\);_(* &quot;-&quot;??_);_(@_)">
                  <c:v>227551.93432987123</c:v>
                </c:pt>
                <c:pt idx="23" formatCode="_(* #,##0_);_(* \(#,##0\);_(* &quot;-&quot;??_);_(@_)">
                  <c:v>228886.09993275927</c:v>
                </c:pt>
                <c:pt idx="24" formatCode="_(* #,##0_);_(* \(#,##0\);_(* &quot;-&quot;??_);_(@_)">
                  <c:v>215539.37181558291</c:v>
                </c:pt>
                <c:pt idx="25" formatCode="_(* #,##0_);_(* \(#,##0\);_(* &quot;-&quot;??_);_(@_)">
                  <c:v>193197.97081482114</c:v>
                </c:pt>
                <c:pt idx="26" formatCode="_(* #,##0_);_(* \(#,##0\);_(* &quot;-&quot;??_);_(@_)">
                  <c:v>166382.9579473974</c:v>
                </c:pt>
                <c:pt idx="27" formatCode="_(* #,##0_);_(* \(#,##0\);_(* &quot;-&quot;??_);_(@_)">
                  <c:v>138489.29832045513</c:v>
                </c:pt>
                <c:pt idx="28" formatCode="_(* #,##0_);_(* \(#,##0\);_(* &quot;-&quot;??_);_(@_)">
                  <c:v>111862.93324422283</c:v>
                </c:pt>
                <c:pt idx="29" formatCode="_(* #,##0_);_(* \(#,##0\);_(* &quot;-&quot;??_);_(@_)">
                  <c:v>87942.314296381897</c:v>
                </c:pt>
                <c:pt idx="30" formatCode="_(* #,##0_);_(* \(#,##0\);_(* &quot;-&quot;??_);_(@_)">
                  <c:v>67440.684892800797</c:v>
                </c:pt>
                <c:pt idx="31" formatCode="_(* #,##0_);_(* \(#,##0\);_(* &quot;-&quot;??_);_(@_)">
                  <c:v>50538.350151409068</c:v>
                </c:pt>
                <c:pt idx="32" formatCode="_(* #,##0_);_(* \(#,##0\);_(* &quot;-&quot;??_);_(@_)">
                  <c:v>37060.491066908682</c:v>
                </c:pt>
                <c:pt idx="33" formatCode="_(* #,##0_);_(* \(#,##0\);_(* &quot;-&quot;??_);_(@_)">
                  <c:v>26625.718242040504</c:v>
                </c:pt>
                <c:pt idx="34" formatCode="_(* #,##0_);_(* \(#,##0\);_(* &quot;-&quot;??_);_(@_)">
                  <c:v>18759.453349508633</c:v>
                </c:pt>
                <c:pt idx="35" formatCode="_(* #,##0_);_(* \(#,##0\);_(* &quot;-&quot;??_);_(@_)">
                  <c:v>12972.820451217473</c:v>
                </c:pt>
                <c:pt idx="36" formatCode="_(* #,##0_);_(* \(#,##0\);_(* &quot;-&quot;??_);_(@_)">
                  <c:v>8811.7462532857608</c:v>
                </c:pt>
                <c:pt idx="37" formatCode="_(* #,##0_);_(* \(#,##0\);_(* &quot;-&quot;??_);_(@_)">
                  <c:v>5882.7693357825601</c:v>
                </c:pt>
                <c:pt idx="38" formatCode="_(* #,##0_);_(* \(#,##0\);_(* &quot;-&quot;??_);_(@_)">
                  <c:v>3862.2558641238547</c:v>
                </c:pt>
                <c:pt idx="39" formatCode="_(* #,##0_);_(* \(#,##0\);_(* &quot;-&quot;??_);_(@_)">
                  <c:v>2494.9423631757754</c:v>
                </c:pt>
                <c:pt idx="40" formatCode="_(* #,##0_);_(* \(#,##0\);_(* &quot;-&quot;??_);_(@_)">
                  <c:v>1586.4967075884467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D79-3349-BD06-A7B833840552}"/>
            </c:ext>
          </c:extLst>
        </c:ser>
        <c:ser>
          <c:idx val="21"/>
          <c:order val="21"/>
          <c:tx>
            <c:strRef>
              <c:f>Mass!$B$37</c:f>
              <c:strCache>
                <c:ptCount val="1"/>
                <c:pt idx="0">
                  <c:v>2031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Mass!$C$37:$AQ$37</c:f>
              <c:numCache>
                <c:formatCode>General</c:formatCode>
                <c:ptCount val="41"/>
                <c:pt idx="21" formatCode="_(* #,##0_);_(* \(#,##0\);_(* &quot;-&quot;??_);_(@_)">
                  <c:v>156352.74557103563</c:v>
                </c:pt>
                <c:pt idx="22" formatCode="_(* #,##0_);_(* \(#,##0\);_(* &quot;-&quot;??_);_(@_)">
                  <c:v>214449.11414627905</c:v>
                </c:pt>
                <c:pt idx="23" formatCode="_(* #,##0_);_(* \(#,##0\);_(* &quot;-&quot;??_);_(@_)">
                  <c:v>238693.96232661998</c:v>
                </c:pt>
                <c:pt idx="24" formatCode="_(* #,##0_);_(* \(#,##0\);_(* &quot;-&quot;??_);_(@_)">
                  <c:v>240093.45504062861</c:v>
                </c:pt>
                <c:pt idx="25" formatCode="_(* #,##0_);_(* \(#,##0\);_(* &quot;-&quot;??_);_(@_)">
                  <c:v>226093.20745861225</c:v>
                </c:pt>
                <c:pt idx="26" formatCode="_(* #,##0_);_(* \(#,##0\);_(* &quot;-&quot;??_);_(@_)">
                  <c:v>202657.86490920943</c:v>
                </c:pt>
                <c:pt idx="27" formatCode="_(* #,##0_);_(* \(#,##0\);_(* &quot;-&quot;??_);_(@_)">
                  <c:v>174529.86111959518</c:v>
                </c:pt>
                <c:pt idx="28" formatCode="_(* #,##0_);_(* \(#,##0\);_(* &quot;-&quot;??_);_(@_)">
                  <c:v>145270.39488059119</c:v>
                </c:pt>
                <c:pt idx="29" formatCode="_(* #,##0_);_(* \(#,##0\);_(* &quot;-&quot;??_);_(@_)">
                  <c:v>117340.27597776668</c:v>
                </c:pt>
                <c:pt idx="30" formatCode="_(* #,##0_);_(* \(#,##0\);_(* &quot;-&quot;??_);_(@_)">
                  <c:v>92248.389438633661</c:v>
                </c:pt>
                <c:pt idx="31" formatCode="_(* #,##0_);_(* \(#,##0\);_(* &quot;-&quot;??_);_(@_)">
                  <c:v>70742.902478462755</c:v>
                </c:pt>
                <c:pt idx="32" formatCode="_(* #,##0_);_(* \(#,##0\);_(* &quot;-&quot;??_);_(@_)">
                  <c:v>53012.948813709132</c:v>
                </c:pt>
                <c:pt idx="33" formatCode="_(* #,##0_);_(* \(#,##0\);_(* &quot;-&quot;??_);_(@_)">
                  <c:v>38875.149466789167</c:v>
                </c:pt>
                <c:pt idx="34" formatCode="_(* #,##0_);_(* \(#,##0\);_(* &quot;-&quot;??_);_(@_)">
                  <c:v>27929.440396545677</c:v>
                </c:pt>
                <c:pt idx="35" formatCode="_(* #,##0_);_(* \(#,##0\);_(* &quot;-&quot;??_);_(@_)">
                  <c:v>19678.005657312457</c:v>
                </c:pt>
                <c:pt idx="36" formatCode="_(* #,##0_);_(* \(#,##0\);_(* &quot;-&quot;??_);_(@_)">
                  <c:v>13608.031613407471</c:v>
                </c:pt>
                <c:pt idx="37" formatCode="_(* #,##0_);_(* \(#,##0\);_(* &quot;-&quot;??_);_(@_)">
                  <c:v>9243.2113768123654</c:v>
                </c:pt>
                <c:pt idx="38" formatCode="_(* #,##0_);_(* \(#,##0\);_(* &quot;-&quot;??_);_(@_)">
                  <c:v>6170.8177798915231</c:v>
                </c:pt>
                <c:pt idx="39" formatCode="_(* #,##0_);_(* \(#,##0\);_(* &quot;-&quot;??_);_(@_)">
                  <c:v>4051.3703319722872</c:v>
                </c:pt>
                <c:pt idx="40" formatCode="_(* #,##0_);_(* \(#,##0\);_(* &quot;-&quot;??_);_(@_)">
                  <c:v>2617.1066407181515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D79-3349-BD06-A7B833840552}"/>
            </c:ext>
          </c:extLst>
        </c:ser>
        <c:ser>
          <c:idx val="22"/>
          <c:order val="22"/>
          <c:tx>
            <c:strRef>
              <c:f>Mass!$B$38</c:f>
              <c:strCache>
                <c:ptCount val="1"/>
                <c:pt idx="0">
                  <c:v>2032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Mass!$C$38:$AQ$38</c:f>
              <c:numCache>
                <c:formatCode>General</c:formatCode>
                <c:ptCount val="41"/>
                <c:pt idx="22" formatCode="_(* #,##0_);_(* \(#,##0\);_(* &quot;-&quot;??_);_(@_)">
                  <c:v>165316.98433209475</c:v>
                </c:pt>
                <c:pt idx="23" formatCode="_(* #,##0_);_(* \(#,##0\);_(* &quot;-&quot;??_);_(@_)">
                  <c:v>226744.21682761624</c:v>
                </c:pt>
                <c:pt idx="24" formatCode="_(* #,##0_);_(* \(#,##0\);_(* &quot;-&quot;??_);_(@_)">
                  <c:v>252379.10524690815</c:v>
                </c:pt>
                <c:pt idx="25" formatCode="_(* #,##0_);_(* \(#,##0\);_(* &quot;-&quot;??_);_(@_)">
                  <c:v>253858.83567460015</c:v>
                </c:pt>
                <c:pt idx="26" formatCode="_(* #,##0_);_(* \(#,##0\);_(* &quot;-&quot;??_);_(@_)">
                  <c:v>239055.90591657991</c:v>
                </c:pt>
                <c:pt idx="27" formatCode="_(* #,##0_);_(* \(#,##0\);_(* &quot;-&quot;??_);_(@_)">
                  <c:v>214276.93486041317</c:v>
                </c:pt>
                <c:pt idx="28" formatCode="_(* #,##0_);_(* \(#,##0\);_(* &quot;-&quot;??_);_(@_)">
                  <c:v>184536.2562122847</c:v>
                </c:pt>
                <c:pt idx="29" formatCode="_(* #,##0_);_(* \(#,##0\);_(* &quot;-&quot;??_);_(@_)">
                  <c:v>153599.24449475622</c:v>
                </c:pt>
                <c:pt idx="30" formatCode="_(* #,##0_);_(* \(#,##0\);_(* &quot;-&quot;??_);_(@_)">
                  <c:v>124067.79615217498</c:v>
                </c:pt>
                <c:pt idx="31" formatCode="_(* #,##0_);_(* \(#,##0\);_(* &quot;-&quot;??_);_(@_)">
                  <c:v>97537.305761982629</c:v>
                </c:pt>
                <c:pt idx="32" formatCode="_(* #,##0_);_(* \(#,##0\);_(* &quot;-&quot;??_);_(@_)">
                  <c:v>74798.835530045442</c:v>
                </c:pt>
                <c:pt idx="33" formatCode="_(* #,##0_);_(* \(#,##0\);_(* &quot;-&quot;??_);_(@_)">
                  <c:v>56052.362856988519</c:v>
                </c:pt>
                <c:pt idx="34" formatCode="_(* #,##0_);_(* \(#,##0\);_(* &quot;-&quot;??_);_(@_)">
                  <c:v>41103.995019960668</c:v>
                </c:pt>
                <c:pt idx="35" formatCode="_(* #,##0_);_(* \(#,##0\);_(* &quot;-&quot;??_);_(@_)">
                  <c:v>29530.730935212017</c:v>
                </c:pt>
                <c:pt idx="36" formatCode="_(* #,##0_);_(* \(#,##0\);_(* &quot;-&quot;??_);_(@_)">
                  <c:v>20806.213162779499</c:v>
                </c:pt>
                <c:pt idx="37" formatCode="_(* #,##0_);_(* \(#,##0\);_(* &quot;-&quot;??_);_(@_)">
                  <c:v>14388.226703715007</c:v>
                </c:pt>
                <c:pt idx="38" formatCode="_(* #,##0_);_(* \(#,##0\);_(* &quot;-&quot;??_);_(@_)">
                  <c:v>9773.1563636948576</c:v>
                </c:pt>
                <c:pt idx="39" formatCode="_(* #,##0_);_(* \(#,##0\);_(* &quot;-&quot;??_);_(@_)">
                  <c:v>6524.6119120502353</c:v>
                </c:pt>
                <c:pt idx="40" formatCode="_(* #,##0_);_(* \(#,##0\);_(* &quot;-&quot;??_);_(@_)">
                  <c:v>4283.6492780990811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D79-3349-BD06-A7B833840552}"/>
            </c:ext>
          </c:extLst>
        </c:ser>
        <c:ser>
          <c:idx val="23"/>
          <c:order val="23"/>
          <c:tx>
            <c:strRef>
              <c:f>Mass!$B$39</c:f>
              <c:strCache>
                <c:ptCount val="1"/>
                <c:pt idx="0">
                  <c:v>2033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Mass!$C$39:$AQ$39</c:f>
              <c:numCache>
                <c:formatCode>General</c:formatCode>
                <c:ptCount val="41"/>
                <c:pt idx="23" formatCode="_(* #,##0_);_(* \(#,##0\);_(* &quot;-&quot;??_);_(@_)">
                  <c:v>175859.08378337979</c:v>
                </c:pt>
                <c:pt idx="24" formatCode="_(* #,##0_);_(* \(#,##0\);_(* &quot;-&quot;??_);_(@_)">
                  <c:v>241203.46971961565</c:v>
                </c:pt>
                <c:pt idx="25" formatCode="_(* #,##0_);_(* \(#,##0\);_(* &quot;-&quot;??_);_(@_)">
                  <c:v>268473.06944356026</c:v>
                </c:pt>
                <c:pt idx="26" formatCode="_(* #,##0_);_(* \(#,##0\);_(* &quot;-&quot;??_);_(@_)">
                  <c:v>270047.16080695915</c:v>
                </c:pt>
                <c:pt idx="27" formatCode="_(* #,##0_);_(* \(#,##0\);_(* &quot;-&quot;??_);_(@_)">
                  <c:v>254300.26296054246</c:v>
                </c:pt>
                <c:pt idx="28" formatCode="_(* #,##0_);_(* \(#,##0\);_(* &quot;-&quot;??_);_(@_)">
                  <c:v>227941.1615975594</c:v>
                </c:pt>
                <c:pt idx="29" formatCode="_(* #,##0_);_(* \(#,##0\);_(* &quot;-&quot;??_);_(@_)">
                  <c:v>196303.94949085143</c:v>
                </c:pt>
                <c:pt idx="30" formatCode="_(* #,##0_);_(* \(#,##0\);_(* &quot;-&quot;??_);_(@_)">
                  <c:v>163394.11534633875</c:v>
                </c:pt>
                <c:pt idx="31" formatCode="_(* #,##0_);_(* \(#,##0\);_(* &quot;-&quot;??_);_(@_)">
                  <c:v>131979.47595338983</c:v>
                </c:pt>
                <c:pt idx="32" formatCode="_(* #,##0_);_(* \(#,##0\);_(* &quot;-&quot;??_);_(@_)">
                  <c:v>103757.16261279254</c:v>
                </c:pt>
                <c:pt idx="33" formatCode="_(* #,##0_);_(* \(#,##0\);_(* &quot;-&quot;??_);_(@_)">
                  <c:v>79568.682779460592</c:v>
                </c:pt>
                <c:pt idx="34" formatCode="_(* #,##0_);_(* \(#,##0\);_(* &quot;-&quot;??_);_(@_)">
                  <c:v>59626.76621369896</c:v>
                </c:pt>
                <c:pt idx="35" formatCode="_(* #,##0_);_(* \(#,##0\);_(* &quot;-&quot;??_);_(@_)">
                  <c:v>43725.155846818459</c:v>
                </c:pt>
                <c:pt idx="36" formatCode="_(* #,##0_);_(* \(#,##0\);_(* &quot;-&quot;??_);_(@_)">
                  <c:v>31413.876237226246</c:v>
                </c:pt>
                <c:pt idx="37" formatCode="_(* #,##0_);_(* \(#,##0\);_(* &quot;-&quot;??_);_(@_)">
                  <c:v>22133.004655213426</c:v>
                </c:pt>
                <c:pt idx="38" formatCode="_(* #,##0_);_(* \(#,##0\);_(* &quot;-&quot;??_);_(@_)">
                  <c:v>15305.749591342172</c:v>
                </c:pt>
                <c:pt idx="39" formatCode="_(* #,##0_);_(* \(#,##0\);_(* &quot;-&quot;??_);_(@_)">
                  <c:v>10396.38081189832</c:v>
                </c:pt>
                <c:pt idx="40" formatCode="_(* #,##0_);_(* \(#,##0\);_(* &quot;-&quot;??_);_(@_)">
                  <c:v>6940.6799158053636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D79-3349-BD06-A7B833840552}"/>
            </c:ext>
          </c:extLst>
        </c:ser>
        <c:ser>
          <c:idx val="24"/>
          <c:order val="24"/>
          <c:tx>
            <c:strRef>
              <c:f>Mass!$B$40</c:f>
              <c:strCache>
                <c:ptCount val="1"/>
                <c:pt idx="0">
                  <c:v>2034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Mass!$C$40:$AQ$40</c:f>
              <c:numCache>
                <c:formatCode>General</c:formatCode>
                <c:ptCount val="41"/>
                <c:pt idx="24" formatCode="_(* #,##0_);_(* \(#,##0\);_(* &quot;-&quot;??_);_(@_)">
                  <c:v>187731.6274325703</c:v>
                </c:pt>
                <c:pt idx="25" formatCode="_(* #,##0_);_(* \(#,##0\);_(* &quot;-&quot;??_);_(@_)">
                  <c:v>257487.5231843192</c:v>
                </c:pt>
                <c:pt idx="26" formatCode="_(* #,##0_);_(* \(#,##0\);_(* &quot;-&quot;??_);_(@_)">
                  <c:v>286598.13962490548</c:v>
                </c:pt>
                <c:pt idx="27" formatCode="_(* #,##0_);_(* \(#,##0\);_(* &quot;-&quot;??_);_(@_)">
                  <c:v>288278.50055378664</c:v>
                </c:pt>
                <c:pt idx="28" formatCode="_(* #,##0_);_(* \(#,##0\);_(* &quot;-&quot;??_);_(@_)">
                  <c:v>271468.50304826326</c:v>
                </c:pt>
                <c:pt idx="29" formatCode="_(* #,##0_);_(* \(#,##0\);_(* &quot;-&quot;??_);_(@_)">
                  <c:v>243329.85425018184</c:v>
                </c:pt>
                <c:pt idx="30" formatCode="_(* #,##0_);_(* \(#,##0\);_(* &quot;-&quot;??_);_(@_)">
                  <c:v>209556.76054102983</c:v>
                </c:pt>
                <c:pt idx="31" formatCode="_(* #,##0_);_(* \(#,##0\);_(* &quot;-&quot;??_);_(@_)">
                  <c:v>174425.12793173251</c:v>
                </c:pt>
                <c:pt idx="32" formatCode="_(* #,##0_);_(* \(#,##0\);_(* &quot;-&quot;??_);_(@_)">
                  <c:v>140889.633196015</c:v>
                </c:pt>
                <c:pt idx="33" formatCode="_(* #,##0_);_(* \(#,##0\);_(* &quot;-&quot;??_);_(@_)">
                  <c:v>110761.98383404901</c:v>
                </c:pt>
                <c:pt idx="34" formatCode="_(* #,##0_);_(* \(#,##0\);_(* &quot;-&quot;??_);_(@_)">
                  <c:v>84940.498889746843</c:v>
                </c:pt>
                <c:pt idx="35" formatCode="_(* #,##0_);_(* \(#,##0\);_(* &quot;-&quot;??_);_(@_)">
                  <c:v>63652.269868683456</c:v>
                </c:pt>
                <c:pt idx="36" formatCode="_(* #,##0_);_(* \(#,##0\);_(* &quot;-&quot;??_);_(@_)">
                  <c:v>46677.11493923852</c:v>
                </c:pt>
                <c:pt idx="37" formatCode="_(* #,##0_);_(* \(#,##0\);_(* &quot;-&quot;??_);_(@_)">
                  <c:v>33534.680058063539</c:v>
                </c:pt>
                <c:pt idx="38" formatCode="_(* #,##0_);_(* \(#,##0\);_(* &quot;-&quot;??_);_(@_)">
                  <c:v>23627.241166649143</c:v>
                </c:pt>
                <c:pt idx="39" formatCode="_(* #,##0_);_(* \(#,##0\);_(* &quot;-&quot;??_);_(@_)">
                  <c:v>16339.066586957973</c:v>
                </c:pt>
                <c:pt idx="40" formatCode="_(* #,##0_);_(* \(#,##0\);_(* &quot;-&quot;??_);_(@_)">
                  <c:v>11098.258032724229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D79-3349-BD06-A7B833840552}"/>
            </c:ext>
          </c:extLst>
        </c:ser>
        <c:ser>
          <c:idx val="25"/>
          <c:order val="25"/>
          <c:tx>
            <c:strRef>
              <c:f>Mass!$B$41</c:f>
              <c:strCache>
                <c:ptCount val="1"/>
                <c:pt idx="0">
                  <c:v>2035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Mass!$C$41:$AQ$41</c:f>
              <c:numCache>
                <c:formatCode>General</c:formatCode>
                <c:ptCount val="41"/>
                <c:pt idx="25" formatCode="_(* #,##0_);_(* \(#,##0\);_(* &quot;-&quot;??_);_(@_)">
                  <c:v>200532.02029602649</c:v>
                </c:pt>
                <c:pt idx="26" formatCode="_(* #,##0_);_(* \(#,##0\);_(* &quot;-&quot;??_);_(@_)">
                  <c:v>275044.18904437206</c:v>
                </c:pt>
                <c:pt idx="27" formatCode="_(* #,##0_);_(* \(#,##0\);_(* &quot;-&quot;??_);_(@_)">
                  <c:v>306139.69919750409</c:v>
                </c:pt>
                <c:pt idx="28" formatCode="_(* #,##0_);_(* \(#,##0\);_(* &quot;-&quot;??_);_(@_)">
                  <c:v>307934.63474727492</c:v>
                </c:pt>
                <c:pt idx="29" formatCode="_(* #,##0_);_(* \(#,##0\);_(* &quot;-&quot;??_);_(@_)">
                  <c:v>289978.45545529836</c:v>
                </c:pt>
                <c:pt idx="30" formatCode="_(* #,##0_);_(* \(#,##0\);_(* &quot;-&quot;??_);_(@_)">
                  <c:v>259921.18610196913</c:v>
                </c:pt>
                <c:pt idx="31" formatCode="_(* #,##0_);_(* \(#,##0\);_(* &quot;-&quot;??_);_(@_)">
                  <c:v>223845.28985707101</c:v>
                </c:pt>
                <c:pt idx="32" formatCode="_(* #,##0_);_(* \(#,##0\);_(* &quot;-&quot;??_);_(@_)">
                  <c:v>186318.22337504948</c:v>
                </c:pt>
                <c:pt idx="33" formatCode="_(* #,##0_);_(* \(#,##0\);_(* &quot;-&quot;??_);_(@_)">
                  <c:v>150496.12667802032</c:v>
                </c:pt>
                <c:pt idx="34" formatCode="_(* #,##0_);_(* \(#,##0\);_(* &quot;-&quot;??_);_(@_)">
                  <c:v>118314.23769133183</c:v>
                </c:pt>
                <c:pt idx="35" formatCode="_(* #,##0_);_(* \(#,##0\);_(* &quot;-&quot;??_);_(@_)">
                  <c:v>90732.126921082439</c:v>
                </c:pt>
                <c:pt idx="36" formatCode="_(* #,##0_);_(* \(#,##0\);_(* &quot;-&quot;??_);_(@_)">
                  <c:v>67992.370000519441</c:v>
                </c:pt>
                <c:pt idx="37" formatCode="_(* #,##0_);_(* \(#,##0\);_(* &quot;-&quot;??_);_(@_)">
                  <c:v>49859.772103224168</c:v>
                </c:pt>
                <c:pt idx="38" formatCode="_(* #,##0_);_(* \(#,##0\);_(* &quot;-&quot;??_);_(@_)">
                  <c:v>35821.226470961941</c:v>
                </c:pt>
                <c:pt idx="39" formatCode="_(* #,##0_);_(* \(#,##0\);_(* &quot;-&quot;??_);_(@_)">
                  <c:v>25238.253510966908</c:v>
                </c:pt>
                <c:pt idx="40" formatCode="_(* #,##0_);_(* \(#,##0\);_(* &quot;-&quot;??_);_(@_)">
                  <c:v>17453.138169863494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D79-3349-BD06-A7B833840552}"/>
            </c:ext>
          </c:extLst>
        </c:ser>
        <c:ser>
          <c:idx val="26"/>
          <c:order val="26"/>
          <c:tx>
            <c:strRef>
              <c:f>Mass!$B$42</c:f>
              <c:strCache>
                <c:ptCount val="1"/>
                <c:pt idx="0">
                  <c:v>2036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Mass!$C$42:$AQ$42</c:f>
              <c:numCache>
                <c:formatCode>General</c:formatCode>
                <c:ptCount val="41"/>
                <c:pt idx="26" formatCode="_(* #,##0_);_(* \(#,##0\);_(* &quot;-&quot;??_);_(@_)">
                  <c:v>82056.922477096639</c:v>
                </c:pt>
                <c:pt idx="27" formatCode="_(* #,##0_);_(* \(#,##0\);_(* &quot;-&quot;??_);_(@_)">
                  <c:v>112547.01201769699</c:v>
                </c:pt>
                <c:pt idx="28" formatCode="_(* #,##0_);_(* \(#,##0\);_(* &quot;-&quot;??_);_(@_)">
                  <c:v>125271.17378624967</c:v>
                </c:pt>
                <c:pt idx="29" formatCode="_(* #,##0_);_(* \(#,##0\);_(* &quot;-&quot;??_);_(@_)">
                  <c:v>126005.65442949806</c:v>
                </c:pt>
                <c:pt idx="30" formatCode="_(* #,##0_);_(* \(#,##0\);_(* &quot;-&quot;??_);_(@_)">
                  <c:v>118658.0557269493</c:v>
                </c:pt>
                <c:pt idx="31" formatCode="_(* #,##0_);_(* \(#,##0\);_(* &quot;-&quot;??_);_(@_)">
                  <c:v>106358.73805409872</c:v>
                </c:pt>
                <c:pt idx="32" formatCode="_(* #,##0_);_(* \(#,##0\);_(* &quot;-&quot;??_);_(@_)">
                  <c:v>91596.62167443322</c:v>
                </c:pt>
                <c:pt idx="33" formatCode="_(* #,##0_);_(* \(#,##0\);_(* &quot;-&quot;??_);_(@_)">
                  <c:v>76240.692079935892</c:v>
                </c:pt>
                <c:pt idx="34" formatCode="_(* #,##0_);_(* \(#,##0\);_(* &quot;-&quot;??_);_(@_)">
                  <c:v>61582.429487777546</c:v>
                </c:pt>
                <c:pt idx="35" formatCode="_(* #,##0_);_(* \(#,##0\);_(* &quot;-&quot;??_);_(@_)">
                  <c:v>48413.725727405807</c:v>
                </c:pt>
                <c:pt idx="36" formatCode="_(* #,##0_);_(* \(#,##0\);_(* &quot;-&quot;??_);_(@_)">
                  <c:v>37127.233316428516</c:v>
                </c:pt>
                <c:pt idx="37" formatCode="_(* #,##0_);_(* \(#,##0\);_(* &quot;-&quot;??_);_(@_)">
                  <c:v>27822.213260159566</c:v>
                </c:pt>
                <c:pt idx="38" formatCode="_(* #,##0_);_(* \(#,##0\);_(* &quot;-&quot;??_);_(@_)">
                  <c:v>20402.424750722166</c:v>
                </c:pt>
                <c:pt idx="39" formatCode="_(* #,##0_);_(* \(#,##0\);_(* &quot;-&quot;??_);_(@_)">
                  <c:v>14657.906499037499</c:v>
                </c:pt>
                <c:pt idx="40" formatCode="_(* #,##0_);_(* \(#,##0\);_(* &quot;-&quot;??_);_(@_)">
                  <c:v>10327.395139935961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D79-3349-BD06-A7B833840552}"/>
            </c:ext>
          </c:extLst>
        </c:ser>
        <c:ser>
          <c:idx val="27"/>
          <c:order val="27"/>
          <c:tx>
            <c:strRef>
              <c:f>Mass!$B$43</c:f>
              <c:strCache>
                <c:ptCount val="1"/>
                <c:pt idx="0">
                  <c:v>2037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Mass!$C$43:$AQ$43</c:f>
              <c:numCache>
                <c:formatCode>General</c:formatCode>
                <c:ptCount val="41"/>
                <c:pt idx="27" formatCode="_(* #,##0_);_(* \(#,##0\);_(* &quot;-&quot;??_);_(@_)">
                  <c:v>95044.563618390399</c:v>
                </c:pt>
                <c:pt idx="28" formatCode="_(* #,##0_);_(* \(#,##0\);_(* &quot;-&quot;??_);_(@_)">
                  <c:v>130360.50245195882</c:v>
                </c:pt>
                <c:pt idx="29" formatCode="_(* #,##0_);_(* \(#,##0\);_(* &quot;-&quot;??_);_(@_)">
                  <c:v>145098.59359886294</c:v>
                </c:pt>
                <c:pt idx="30" formatCode="_(* #,##0_);_(* \(#,##0\);_(* &quot;-&quot;??_);_(@_)">
                  <c:v>145949.32489753165</c:v>
                </c:pt>
                <c:pt idx="31" formatCode="_(* #,##0_);_(* \(#,##0\);_(* &quot;-&quot;??_);_(@_)">
                  <c:v>137438.77769145384</c:v>
                </c:pt>
                <c:pt idx="32" formatCode="_(* #,##0_);_(* \(#,##0\);_(* &quot;-&quot;??_);_(@_)">
                  <c:v>123192.77326268279</c:v>
                </c:pt>
                <c:pt idx="33" formatCode="_(* #,##0_);_(* \(#,##0\);_(* &quot;-&quot;??_);_(@_)">
                  <c:v>106094.168208602</c:v>
                </c:pt>
                <c:pt idx="34" formatCode="_(* #,##0_);_(* \(#,##0\);_(* &quot;-&quot;??_);_(@_)">
                  <c:v>88307.763561619373</c:v>
                </c:pt>
                <c:pt idx="35" formatCode="_(* #,##0_);_(* \(#,##0\);_(* &quot;-&quot;??_);_(@_)">
                  <c:v>71329.449856711333</c:v>
                </c:pt>
                <c:pt idx="36" formatCode="_(* #,##0_);_(* \(#,##0\);_(* &quot;-&quot;??_);_(@_)">
                  <c:v>56076.456391428343</c:v>
                </c:pt>
                <c:pt idx="37" formatCode="_(* #,##0_);_(* \(#,##0\);_(* &quot;-&quot;??_);_(@_)">
                  <c:v>43003.583151720573</c:v>
                </c:pt>
                <c:pt idx="38" formatCode="_(* #,##0_);_(* \(#,##0\);_(* &quot;-&quot;??_);_(@_)">
                  <c:v>32225.801777391054</c:v>
                </c:pt>
                <c:pt idx="39" formatCode="_(* #,##0_);_(* \(#,##0\);_(* &quot;-&quot;??_);_(@_)">
                  <c:v>23631.638850831627</c:v>
                </c:pt>
                <c:pt idx="40" formatCode="_(* #,##0_);_(* \(#,##0\);_(* &quot;-&quot;??_);_(@_)">
                  <c:v>16977.901250793784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D79-3349-BD06-A7B833840552}"/>
            </c:ext>
          </c:extLst>
        </c:ser>
        <c:ser>
          <c:idx val="28"/>
          <c:order val="28"/>
          <c:tx>
            <c:strRef>
              <c:f>Mass!$B$44</c:f>
              <c:strCache>
                <c:ptCount val="1"/>
                <c:pt idx="0">
                  <c:v>2038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Mass!$C$44:$AQ$44</c:f>
              <c:numCache>
                <c:formatCode>General</c:formatCode>
                <c:ptCount val="41"/>
                <c:pt idx="28" formatCode="_(* #,##0_);_(* \(#,##0\);_(* &quot;-&quot;??_);_(@_)">
                  <c:v>107207.83284473882</c:v>
                </c:pt>
                <c:pt idx="29" formatCode="_(* #,##0_);_(* \(#,##0\);_(* &quot;-&quot;??_);_(@_)">
                  <c:v>147043.30710106582</c:v>
                </c:pt>
                <c:pt idx="30" formatCode="_(* #,##0_);_(* \(#,##0\);_(* &quot;-&quot;??_);_(@_)">
                  <c:v>163667.49634424833</c:v>
                </c:pt>
                <c:pt idx="31" formatCode="_(* #,##0_);_(* \(#,##0\);_(* &quot;-&quot;??_);_(@_)">
                  <c:v>164627.09945452886</c:v>
                </c:pt>
                <c:pt idx="32" formatCode="_(* #,##0_);_(* \(#,##0\);_(* &quot;-&quot;??_);_(@_)">
                  <c:v>155027.42023510733</c:v>
                </c:pt>
                <c:pt idx="33" formatCode="_(* #,##0_);_(* \(#,##0\);_(* &quot;-&quot;??_);_(@_)">
                  <c:v>138958.29220336396</c:v>
                </c:pt>
                <c:pt idx="34" formatCode="_(* #,##0_);_(* \(#,##0\);_(* &quot;-&quot;??_);_(@_)">
                  <c:v>119671.50374615009</c:v>
                </c:pt>
                <c:pt idx="35" formatCode="_(* #,##0_);_(* \(#,##0\);_(* &quot;-&quot;??_);_(@_)">
                  <c:v>99608.894968664579</c:v>
                </c:pt>
                <c:pt idx="36" formatCode="_(* #,##0_);_(* \(#,##0\);_(* &quot;-&quot;??_);_(@_)">
                  <c:v>80457.792071611315</c:v>
                </c:pt>
                <c:pt idx="37" formatCode="_(* #,##0_);_(* \(#,##0\);_(* &quot;-&quot;??_);_(@_)">
                  <c:v>63252.806204418106</c:v>
                </c:pt>
                <c:pt idx="38" formatCode="_(* #,##0_);_(* \(#,##0\);_(* &quot;-&quot;??_);_(@_)">
                  <c:v>48506.940099858839</c:v>
                </c:pt>
                <c:pt idx="39" formatCode="_(* #,##0_);_(* \(#,##0\);_(* &quot;-&quot;??_);_(@_)">
                  <c:v>36349.878822209022</c:v>
                </c:pt>
                <c:pt idx="40" formatCode="_(* #,##0_);_(* \(#,##0\);_(* &quot;-&quot;??_);_(@_)">
                  <c:v>26655.883212209108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D79-3349-BD06-A7B833840552}"/>
            </c:ext>
          </c:extLst>
        </c:ser>
        <c:ser>
          <c:idx val="29"/>
          <c:order val="29"/>
          <c:tx>
            <c:strRef>
              <c:f>Mass!$B$45</c:f>
              <c:strCache>
                <c:ptCount val="1"/>
                <c:pt idx="0">
                  <c:v>2039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Mass!$C$45:$AQ$45</c:f>
              <c:numCache>
                <c:formatCode>General</c:formatCode>
                <c:ptCount val="41"/>
                <c:pt idx="29" formatCode="_(* #,##0_);_(* \(#,##0\);_(* &quot;-&quot;??_);_(@_)">
                  <c:v>118036.46184038428</c:v>
                </c:pt>
                <c:pt idx="30" formatCode="_(* #,##0_);_(* \(#,##0\);_(* &quot;-&quot;??_);_(@_)">
                  <c:v>161895.55601459602</c:v>
                </c:pt>
                <c:pt idx="31" formatCode="_(* #,##0_);_(* \(#,##0\);_(* &quot;-&quot;??_);_(@_)">
                  <c:v>180198.88728398224</c:v>
                </c:pt>
                <c:pt idx="32" formatCode="_(* #,##0_);_(* \(#,##0\);_(* &quot;-&quot;??_);_(@_)">
                  <c:v>181255.4160179655</c:v>
                </c:pt>
                <c:pt idx="33" formatCode="_(* #,##0_);_(* \(#,##0\);_(* &quot;-&quot;??_);_(@_)">
                  <c:v>170686.11208003236</c:v>
                </c:pt>
                <c:pt idx="34" formatCode="_(* #,##0_);_(* \(#,##0\);_(* &quot;-&quot;??_);_(@_)">
                  <c:v>152993.90650701194</c:v>
                </c:pt>
                <c:pt idx="35" formatCode="_(* #,##0_);_(* \(#,##0\);_(* &quot;-&quot;??_);_(@_)">
                  <c:v>131759.0376607175</c:v>
                </c:pt>
                <c:pt idx="36" formatCode="_(* #,##0_);_(* \(#,##0\);_(* &quot;-&quot;??_);_(@_)">
                  <c:v>109669.98602573296</c:v>
                </c:pt>
                <c:pt idx="37" formatCode="_(* #,##0_);_(* \(#,##0\);_(* &quot;-&quot;??_);_(@_)">
                  <c:v>88584.507788493938</c:v>
                </c:pt>
                <c:pt idx="38" formatCode="_(* #,##0_);_(* \(#,##0\);_(* &quot;-&quot;??_);_(@_)">
                  <c:v>69641.715980376859</c:v>
                </c:pt>
                <c:pt idx="39" formatCode="_(* #,##0_);_(* \(#,##0\);_(* &quot;-&quot;??_);_(@_)">
                  <c:v>53406.429662492468</c:v>
                </c:pt>
                <c:pt idx="40" formatCode="_(* #,##0_);_(* \(#,##0\);_(* &quot;-&quot;??_);_(@_)">
                  <c:v>40021.432862224188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D79-3349-BD06-A7B833840552}"/>
            </c:ext>
          </c:extLst>
        </c:ser>
        <c:ser>
          <c:idx val="30"/>
          <c:order val="30"/>
          <c:tx>
            <c:strRef>
              <c:f>Mass!$B$46</c:f>
              <c:strCache>
                <c:ptCount val="1"/>
                <c:pt idx="0">
                  <c:v>2040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Mass!$C$46:$AQ$46</c:f>
              <c:numCache>
                <c:formatCode>General</c:formatCode>
                <c:ptCount val="41"/>
                <c:pt idx="30" formatCode="_(* #,##0_);_(* \(#,##0\);_(* &quot;-&quot;??_);_(@_)">
                  <c:v>127194.16798672247</c:v>
                </c:pt>
                <c:pt idx="31" formatCode="_(* #,##0_);_(* \(#,##0\);_(* &quot;-&quot;??_);_(@_)">
                  <c:v>174456.013226407</c:v>
                </c:pt>
                <c:pt idx="32" formatCode="_(* #,##0_);_(* \(#,##0\);_(* &quot;-&quot;??_);_(@_)">
                  <c:v>194179.38476683066</c:v>
                </c:pt>
                <c:pt idx="33" formatCode="_(* #,##0_);_(* \(#,##0\);_(* &quot;-&quot;??_);_(@_)">
                  <c:v>195317.88291543486</c:v>
                </c:pt>
                <c:pt idx="34" formatCode="_(* #,##0_);_(* \(#,##0\);_(* &quot;-&quot;??_);_(@_)">
                  <c:v>183928.57320872654</c:v>
                </c:pt>
                <c:pt idx="35" formatCode="_(* #,##0_);_(* \(#,##0\);_(* &quot;-&quot;??_);_(@_)">
                  <c:v>164863.74076099158</c:v>
                </c:pt>
                <c:pt idx="36" formatCode="_(* #,##0_);_(* \(#,##0\);_(* &quot;-&quot;??_);_(@_)">
                  <c:v>141981.392094323</c:v>
                </c:pt>
                <c:pt idx="37" formatCode="_(* #,##0_);_(* \(#,##0\);_(* &quot;-&quot;??_);_(@_)">
                  <c:v>118178.58997266239</c:v>
                </c:pt>
                <c:pt idx="38" formatCode="_(* #,##0_);_(* \(#,##0\);_(* &quot;-&quot;??_);_(@_)">
                  <c:v>95457.222192133268</c:v>
                </c:pt>
                <c:pt idx="39" formatCode="_(* #,##0_);_(* \(#,##0\);_(* &quot;-&quot;??_);_(@_)">
                  <c:v>75044.778394577734</c:v>
                </c:pt>
                <c:pt idx="40" formatCode="_(* #,##0_);_(* \(#,##0\);_(* &quot;-&quot;??_);_(@_)">
                  <c:v>57549.898397056437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D79-3349-BD06-A7B833840552}"/>
            </c:ext>
          </c:extLst>
        </c:ser>
        <c:ser>
          <c:idx val="31"/>
          <c:order val="31"/>
          <c:tx>
            <c:strRef>
              <c:f>Mass!$B$47</c:f>
              <c:strCache>
                <c:ptCount val="1"/>
                <c:pt idx="0">
                  <c:v>2041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Mass!$C$47:$AQ$47</c:f>
              <c:numCache>
                <c:formatCode>General</c:formatCode>
                <c:ptCount val="41"/>
                <c:pt idx="31" formatCode="_(* #,##0_);_(* \(#,##0\);_(* &quot;-&quot;??_);_(@_)">
                  <c:v>134545.17946363473</c:v>
                </c:pt>
                <c:pt idx="32" formatCode="_(* #,##0_);_(* \(#,##0\);_(* &quot;-&quot;??_);_(@_)">
                  <c:v>184538.45785215072</c:v>
                </c:pt>
                <c:pt idx="33" formatCode="_(* #,##0_);_(* \(#,##0\);_(* &quot;-&quot;??_);_(@_)">
                  <c:v>205401.71444274581</c:v>
                </c:pt>
                <c:pt idx="34" formatCode="_(* #,##0_);_(* \(#,##0\);_(* &quot;-&quot;??_);_(@_)">
                  <c:v>206606.01052131254</c:v>
                </c:pt>
                <c:pt idx="35" formatCode="_(* #,##0_);_(* \(#,##0\);_(* &quot;-&quot;??_);_(@_)">
                  <c:v>194558.47137143617</c:v>
                </c:pt>
                <c:pt idx="36" formatCode="_(* #,##0_);_(* \(#,##0\);_(* &quot;-&quot;??_);_(@_)">
                  <c:v>174391.8132319499</c:v>
                </c:pt>
                <c:pt idx="37" formatCode="_(* #,##0_);_(* \(#,##0\);_(* &quot;-&quot;??_);_(@_)">
                  <c:v>150187.01078984601</c:v>
                </c:pt>
                <c:pt idx="38" formatCode="_(* #,##0_);_(* \(#,##0\);_(* &quot;-&quot;??_);_(@_)">
                  <c:v>125008.55855506653</c:v>
                </c:pt>
                <c:pt idx="39" formatCode="_(* #,##0_);_(* \(#,##0\);_(* &quot;-&quot;??_);_(@_)">
                  <c:v>100974.04066734658</c:v>
                </c:pt>
                <c:pt idx="40" formatCode="_(* #,##0_);_(* \(#,##0\);_(* &quot;-&quot;??_);_(@_)">
                  <c:v>79381.887839080446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D79-3349-BD06-A7B833840552}"/>
            </c:ext>
          </c:extLst>
        </c:ser>
        <c:ser>
          <c:idx val="32"/>
          <c:order val="32"/>
          <c:tx>
            <c:strRef>
              <c:f>Mass!$B$48</c:f>
              <c:strCache>
                <c:ptCount val="1"/>
                <c:pt idx="0">
                  <c:v>2042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Mass!$C$48:$AQ$48</c:f>
              <c:numCache>
                <c:formatCode>General</c:formatCode>
                <c:ptCount val="41"/>
                <c:pt idx="32" formatCode="_(* #,##0_);_(* \(#,##0\);_(* &quot;-&quot;??_);_(@_)">
                  <c:v>134545.17946363473</c:v>
                </c:pt>
                <c:pt idx="33" formatCode="_(* #,##0_);_(* \(#,##0\);_(* &quot;-&quot;??_);_(@_)">
                  <c:v>184538.45785215072</c:v>
                </c:pt>
                <c:pt idx="34" formatCode="_(* #,##0_);_(* \(#,##0\);_(* &quot;-&quot;??_);_(@_)">
                  <c:v>205401.71444274581</c:v>
                </c:pt>
                <c:pt idx="35" formatCode="_(* #,##0_);_(* \(#,##0\);_(* &quot;-&quot;??_);_(@_)">
                  <c:v>206606.01052131254</c:v>
                </c:pt>
                <c:pt idx="36" formatCode="_(* #,##0_);_(* \(#,##0\);_(* &quot;-&quot;??_);_(@_)">
                  <c:v>194558.47137143617</c:v>
                </c:pt>
                <c:pt idx="37" formatCode="_(* #,##0_);_(* \(#,##0\);_(* &quot;-&quot;??_);_(@_)">
                  <c:v>174391.8132319499</c:v>
                </c:pt>
                <c:pt idx="38" formatCode="_(* #,##0_);_(* \(#,##0\);_(* &quot;-&quot;??_);_(@_)">
                  <c:v>150187.01078984601</c:v>
                </c:pt>
                <c:pt idx="39" formatCode="_(* #,##0_);_(* \(#,##0\);_(* &quot;-&quot;??_);_(@_)">
                  <c:v>125008.55855506653</c:v>
                </c:pt>
                <c:pt idx="40" formatCode="_(* #,##0_);_(* \(#,##0\);_(* &quot;-&quot;??_);_(@_)">
                  <c:v>100974.04066734658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D79-3349-BD06-A7B833840552}"/>
            </c:ext>
          </c:extLst>
        </c:ser>
        <c:ser>
          <c:idx val="33"/>
          <c:order val="33"/>
          <c:tx>
            <c:strRef>
              <c:f>Mass!$B$49</c:f>
              <c:strCache>
                <c:ptCount val="1"/>
                <c:pt idx="0">
                  <c:v>2043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Mass!$C$49:$AQ$49</c:f>
              <c:numCache>
                <c:formatCode>General</c:formatCode>
                <c:ptCount val="41"/>
                <c:pt idx="33" formatCode="_(* #,##0_);_(* \(#,##0\);_(* &quot;-&quot;??_);_(@_)">
                  <c:v>144080.15451853399</c:v>
                </c:pt>
                <c:pt idx="34" formatCode="_(* #,##0_);_(* \(#,##0\);_(* &quot;-&quot;??_);_(@_)">
                  <c:v>197616.36669514587</c:v>
                </c:pt>
                <c:pt idx="35" formatCode="_(* #,##0_);_(* \(#,##0\);_(* &quot;-&quot;??_);_(@_)">
                  <c:v>219958.16478346186</c:v>
                </c:pt>
                <c:pt idx="36" formatCode="_(* #,##0_);_(* \(#,##0\);_(* &quot;-&quot;??_);_(@_)">
                  <c:v>221247.80716067433</c:v>
                </c:pt>
                <c:pt idx="37" formatCode="_(* #,##0_);_(* \(#,##0\);_(* &quot;-&quot;??_);_(@_)">
                  <c:v>208346.4805638977</c:v>
                </c:pt>
                <c:pt idx="38" formatCode="_(* #,##0_);_(* \(#,##0\);_(* &quot;-&quot;??_);_(@_)">
                  <c:v>186750.64760694679</c:v>
                </c:pt>
                <c:pt idx="39" formatCode="_(* #,##0_);_(* \(#,##0\);_(* &quot;-&quot;??_);_(@_)">
                  <c:v>160830.49431827763</c:v>
                </c:pt>
                <c:pt idx="40" formatCode="_(* #,##0_);_(* \(#,##0\);_(* &quot;-&quot;??_);_(@_)">
                  <c:v>133867.69042603511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D79-3349-BD06-A7B833840552}"/>
            </c:ext>
          </c:extLst>
        </c:ser>
        <c:ser>
          <c:idx val="34"/>
          <c:order val="34"/>
          <c:tx>
            <c:strRef>
              <c:f>Mass!$B$50</c:f>
              <c:strCache>
                <c:ptCount val="1"/>
                <c:pt idx="0">
                  <c:v>2044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Mass!$C$50:$AQ$50</c:f>
              <c:numCache>
                <c:formatCode>General</c:formatCode>
                <c:ptCount val="41"/>
                <c:pt idx="34" formatCode="_(* #,##0_);_(* \(#,##0\);_(* &quot;-&quot;??_);_(@_)">
                  <c:v>146578.14669243133</c:v>
                </c:pt>
                <c:pt idx="35" formatCode="_(* #,##0_);_(* \(#,##0\);_(* &quot;-&quot;??_);_(@_)">
                  <c:v>201042.54387470323</c:v>
                </c:pt>
                <c:pt idx="36" formatCode="_(* #,##0_);_(* \(#,##0\);_(* &quot;-&quot;??_);_(@_)">
                  <c:v>223771.6932742522</c:v>
                </c:pt>
                <c:pt idx="37" formatCode="_(* #,##0_);_(* \(#,##0\);_(* &quot;-&quot;??_);_(@_)">
                  <c:v>225083.6948485114</c:v>
                </c:pt>
                <c:pt idx="38" formatCode="_(* #,##0_);_(* \(#,##0\);_(* &quot;-&quot;??_);_(@_)">
                  <c:v>211958.69127846017</c:v>
                </c:pt>
                <c:pt idx="39" formatCode="_(* #,##0_);_(* \(#,##0\);_(* &quot;-&quot;??_);_(@_)">
                  <c:v>189988.44019365867</c:v>
                </c:pt>
                <c:pt idx="40" formatCode="_(* #,##0_);_(* \(#,##0\);_(* &quot;-&quot;??_);_(@_)">
                  <c:v>163618.89579850656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D79-3349-BD06-A7B833840552}"/>
            </c:ext>
          </c:extLst>
        </c:ser>
        <c:ser>
          <c:idx val="35"/>
          <c:order val="35"/>
          <c:tx>
            <c:strRef>
              <c:f>Mass!$B$51</c:f>
              <c:strCache>
                <c:ptCount val="1"/>
                <c:pt idx="0">
                  <c:v>2045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Mass!$C$51:$AQ$51</c:f>
              <c:numCache>
                <c:formatCode>General</c:formatCode>
                <c:ptCount val="41"/>
                <c:pt idx="35" formatCode="_(* #,##0_);_(* \(#,##0\);_(* &quot;-&quot;??_);_(@_)">
                  <c:v>147771.62019081684</c:v>
                </c:pt>
                <c:pt idx="36" formatCode="_(* #,##0_);_(* \(#,##0\);_(* &quot;-&quot;??_);_(@_)">
                  <c:v>202679.47921313354</c:v>
                </c:pt>
                <c:pt idx="37" formatCode="_(* #,##0_);_(* \(#,##0\);_(* &quot;-&quot;??_);_(@_)">
                  <c:v>225593.69465466304</c:v>
                </c:pt>
                <c:pt idx="38" formatCode="_(* #,##0_);_(* \(#,##0\);_(* &quot;-&quot;??_);_(@_)">
                  <c:v>226916.37885211027</c:v>
                </c:pt>
                <c:pt idx="39" formatCode="_(* #,##0_);_(* \(#,##0\);_(* &quot;-&quot;??_);_(@_)">
                  <c:v>213684.5084381226</c:v>
                </c:pt>
                <c:pt idx="40" formatCode="_(* #,##0_);_(* \(#,##0\);_(* &quot;-&quot;??_);_(@_)">
                  <c:v>191535.37043863247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D79-3349-BD06-A7B833840552}"/>
            </c:ext>
          </c:extLst>
        </c:ser>
        <c:ser>
          <c:idx val="36"/>
          <c:order val="36"/>
          <c:tx>
            <c:strRef>
              <c:f>Mass!$B$52</c:f>
              <c:strCache>
                <c:ptCount val="1"/>
                <c:pt idx="0">
                  <c:v>2046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Mass!$C$52:$AQ$52</c:f>
              <c:numCache>
                <c:formatCode>General</c:formatCode>
                <c:ptCount val="41"/>
                <c:pt idx="36" formatCode="_(* #,##0_);_(* \(#,##0\);_(* &quot;-&quot;??_);_(@_)">
                  <c:v>147782.26014618835</c:v>
                </c:pt>
                <c:pt idx="37" formatCode="_(* #,##0_);_(* \(#,##0\);_(* &quot;-&quot;??_);_(@_)">
                  <c:v>202694.07268250719</c:v>
                </c:pt>
                <c:pt idx="38" formatCode="_(* #,##0_);_(* \(#,##0\);_(* &quot;-&quot;??_);_(@_)">
                  <c:v>225609.93800937568</c:v>
                </c:pt>
                <c:pt idx="39" formatCode="_(* #,##0_);_(* \(#,##0\);_(* &quot;-&quot;??_);_(@_)">
                  <c:v>226932.71744365402</c:v>
                </c:pt>
                <c:pt idx="40" formatCode="_(* #,##0_);_(* \(#,##0\);_(* &quot;-&quot;??_);_(@_)">
                  <c:v>213699.89429929428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79-3349-BD06-A7B833840552}"/>
            </c:ext>
          </c:extLst>
        </c:ser>
        <c:ser>
          <c:idx val="37"/>
          <c:order val="37"/>
          <c:tx>
            <c:strRef>
              <c:f>Mass!$B$53</c:f>
              <c:strCache>
                <c:ptCount val="1"/>
                <c:pt idx="0">
                  <c:v>2047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Mass!$C$53:$AQ$53</c:f>
              <c:numCache>
                <c:formatCode>General</c:formatCode>
                <c:ptCount val="41"/>
                <c:pt idx="37" formatCode="_(* #,##0_);_(* \(#,##0\);_(* &quot;-&quot;??_);_(@_)">
                  <c:v>146733.32522229358</c:v>
                </c:pt>
                <c:pt idx="38" formatCode="_(* #,##0_);_(* \(#,##0\);_(* &quot;-&quot;??_);_(@_)">
                  <c:v>201255.38246696425</c:v>
                </c:pt>
                <c:pt idx="39" formatCode="_(* #,##0_);_(* \(#,##0\);_(* &quot;-&quot;??_);_(@_)">
                  <c:v>224008.59463486195</c:v>
                </c:pt>
                <c:pt idx="40" formatCode="_(* #,##0_);_(* \(#,##0\);_(* &quot;-&quot;??_);_(@_)">
                  <c:v>225321.98519158587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79-3349-BD06-A7B833840552}"/>
            </c:ext>
          </c:extLst>
        </c:ser>
        <c:ser>
          <c:idx val="38"/>
          <c:order val="38"/>
          <c:tx>
            <c:strRef>
              <c:f>Mass!$B$54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Mass!$C$54:$AQ$54</c:f>
              <c:numCache>
                <c:formatCode>General</c:formatCode>
                <c:ptCount val="41"/>
                <c:pt idx="38" formatCode="_(* #,##0_);_(* \(#,##0\);_(* &quot;-&quot;??_);_(@_)">
                  <c:v>144799.3257039522</c:v>
                </c:pt>
                <c:pt idx="39" formatCode="_(* #,##0_);_(* \(#,##0\);_(* &quot;-&quot;??_);_(@_)">
                  <c:v>198602.76206076096</c:v>
                </c:pt>
                <c:pt idx="40" formatCode="_(* #,##0_);_(* \(#,##0\);_(* &quot;-&quot;??_);_(@_)">
                  <c:v>221056.07847350711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79-3349-BD06-A7B833840552}"/>
            </c:ext>
          </c:extLst>
        </c:ser>
        <c:ser>
          <c:idx val="39"/>
          <c:order val="39"/>
          <c:tx>
            <c:strRef>
              <c:f>Mass!$B$55</c:f>
              <c:strCache>
                <c:ptCount val="1"/>
                <c:pt idx="0">
                  <c:v>2049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Mass!$C$55:$AQ$55</c:f>
              <c:numCache>
                <c:formatCode>General</c:formatCode>
                <c:ptCount val="41"/>
                <c:pt idx="39" formatCode="_(* #,##0_);_(* \(#,##0\);_(* &quot;-&quot;??_);_(@_)">
                  <c:v>142245.06163540261</c:v>
                </c:pt>
                <c:pt idx="40" formatCode="_(* #,##0_);_(* \(#,##0\);_(* &quot;-&quot;??_);_(@_)">
                  <c:v>195099.40390228672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D79-3349-BD06-A7B833840552}"/>
            </c:ext>
          </c:extLst>
        </c:ser>
        <c:ser>
          <c:idx val="40"/>
          <c:order val="40"/>
          <c:tx>
            <c:strRef>
              <c:f>Mass!$B$56</c:f>
              <c:strCache>
                <c:ptCount val="1"/>
                <c:pt idx="0">
                  <c:v>2050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Mass!$C$15:$AQ$15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Mass!$C$56:$AQ$56</c:f>
              <c:numCache>
                <c:formatCode>General</c:formatCode>
                <c:ptCount val="41"/>
                <c:pt idx="40" formatCode="_(* #,##0_);_(* \(#,##0\);_(* &quot;-&quot;??_);_(@_)">
                  <c:v>139431.54228712188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D79-3349-BD06-A7B83384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901391"/>
        <c:axId val="955172591"/>
      </c:lineChart>
      <c:catAx>
        <c:axId val="9509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72591"/>
        <c:crosses val="autoZero"/>
        <c:auto val="1"/>
        <c:lblAlgn val="ctr"/>
        <c:lblOffset val="100"/>
        <c:noMultiLvlLbl val="0"/>
      </c:catAx>
      <c:valAx>
        <c:axId val="9551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Outflows (line)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Mass!$B$62</c:f>
              <c:strCache>
                <c:ptCount val="1"/>
                <c:pt idx="0">
                  <c:v>2010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Mass!$C$62:$AQ$62</c:f>
              <c:numCache>
                <c:formatCode>_(* #,##0.000_);_(* \(#,##0.000\);_(* "-"??_);_(@_)</c:formatCode>
                <c:ptCount val="41"/>
                <c:pt idx="0">
                  <c:v>1.375887796593662E-2</c:v>
                </c:pt>
                <c:pt idx="1">
                  <c:v>1.8871297594843527E-2</c:v>
                </c:pt>
                <c:pt idx="2">
                  <c:v>2.100481885919776E-2</c:v>
                </c:pt>
                <c:pt idx="3">
                  <c:v>2.1127972753271933E-2</c:v>
                </c:pt>
                <c:pt idx="4">
                  <c:v>1.9895965619208873E-2</c:v>
                </c:pt>
                <c:pt idx="5">
                  <c:v>1.7833680003119967E-2</c:v>
                </c:pt>
                <c:pt idx="6">
                  <c:v>1.5358445109397711E-2</c:v>
                </c:pt>
                <c:pt idx="7">
                  <c:v>1.2783642704357783E-2</c:v>
                </c:pt>
                <c:pt idx="8">
                  <c:v>1.0325821473559701E-2</c:v>
                </c:pt>
                <c:pt idx="9">
                  <c:v>8.1177617201720759E-3</c:v>
                </c:pt>
                <c:pt idx="10">
                  <c:v>6.2253013760804488E-3</c:v>
                </c:pt>
                <c:pt idx="11">
                  <c:v>4.6650840103788348E-3</c:v>
                </c:pt>
                <c:pt idx="12">
                  <c:v>3.420972464970801E-3</c:v>
                </c:pt>
                <c:pt idx="13">
                  <c:v>2.4577615229556928E-3</c:v>
                </c:pt>
                <c:pt idx="14">
                  <c:v>1.7316439021466629E-3</c:v>
                </c:pt>
                <c:pt idx="15">
                  <c:v>1.197492539332585E-3</c:v>
                </c:pt>
                <c:pt idx="16">
                  <c:v>8.1339292688748118E-4</c:v>
                </c:pt>
                <c:pt idx="17">
                  <c:v>5.4302550603427214E-4</c:v>
                </c:pt>
                <c:pt idx="18">
                  <c:v>3.5651634890605403E-4</c:v>
                </c:pt>
                <c:pt idx="19">
                  <c:v>2.3030264522680668E-4</c:v>
                </c:pt>
                <c:pt idx="20">
                  <c:v>1.4644602368134839E-4</c:v>
                </c:pt>
                <c:pt idx="21">
                  <c:v>9.1705589084022261E-5</c:v>
                </c:pt>
                <c:pt idx="22">
                  <c:v>5.6574163296542911E-5</c:v>
                </c:pt>
                <c:pt idx="23">
                  <c:v>3.4395015366184221E-5</c:v>
                </c:pt>
                <c:pt idx="24">
                  <c:v>2.0614224252343464E-5</c:v>
                </c:pt>
                <c:pt idx="25">
                  <c:v>1.2183199220008418E-5</c:v>
                </c:pt>
                <c:pt idx="26">
                  <c:v>7.1022865730814982E-6</c:v>
                </c:pt>
                <c:pt idx="27">
                  <c:v>4.0849722098262351E-6</c:v>
                </c:pt>
                <c:pt idx="28">
                  <c:v>2.3186675423073554E-6</c:v>
                </c:pt>
                <c:pt idx="29">
                  <c:v>1.299105104774094E-6</c:v>
                </c:pt>
                <c:pt idx="30">
                  <c:v>7.1861903838422782E-7</c:v>
                </c:pt>
                <c:pt idx="31">
                  <c:v>3.9254436489504033E-7</c:v>
                </c:pt>
                <c:pt idx="32">
                  <c:v>2.1178569474902535E-7</c:v>
                </c:pt>
                <c:pt idx="33">
                  <c:v>1.1287565572368836E-7</c:v>
                </c:pt>
                <c:pt idx="34">
                  <c:v>5.9439309226538005E-8</c:v>
                </c:pt>
                <c:pt idx="35">
                  <c:v>3.0930535357790954E-8</c:v>
                </c:pt>
                <c:pt idx="36">
                  <c:v>1.5907738407655916E-8</c:v>
                </c:pt>
                <c:pt idx="37">
                  <c:v>8.0872490940331358E-9</c:v>
                </c:pt>
                <c:pt idx="38">
                  <c:v>4.0646748734031498E-9</c:v>
                </c:pt>
                <c:pt idx="39">
                  <c:v>2.0199566429023812E-9</c:v>
                </c:pt>
                <c:pt idx="40">
                  <c:v>9.9267190371018818E-10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074C-A769-60255021FD5A}"/>
            </c:ext>
          </c:extLst>
        </c:ser>
        <c:ser>
          <c:idx val="1"/>
          <c:order val="1"/>
          <c:tx>
            <c:strRef>
              <c:f>Mass!$B$63</c:f>
              <c:strCache>
                <c:ptCount val="1"/>
                <c:pt idx="0">
                  <c:v>2011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Mass!$C$63:$AQ$63</c:f>
              <c:numCache>
                <c:formatCode>_(* #,##0.000_);_(* \(#,##0.000\);_(* "-"??_);_(@_)</c:formatCode>
                <c:ptCount val="41"/>
                <c:pt idx="1">
                  <c:v>6.6789047292137693E-2</c:v>
                </c:pt>
                <c:pt idx="2">
                  <c:v>9.1606015450272818E-2</c:v>
                </c:pt>
                <c:pt idx="3">
                  <c:v>0.10196266320719884</c:v>
                </c:pt>
                <c:pt idx="4">
                  <c:v>0.10256048312215808</c:v>
                </c:pt>
                <c:pt idx="5">
                  <c:v>9.6580011244661687E-2</c:v>
                </c:pt>
                <c:pt idx="6">
                  <c:v>8.65691592054285E-2</c:v>
                </c:pt>
                <c:pt idx="7">
                  <c:v>7.4553747717278768E-2</c:v>
                </c:pt>
                <c:pt idx="8">
                  <c:v>6.2055010536538391E-2</c:v>
                </c:pt>
                <c:pt idx="9">
                  <c:v>5.0124129339263489E-2</c:v>
                </c:pt>
                <c:pt idx="10">
                  <c:v>3.9405653046503321E-2</c:v>
                </c:pt>
                <c:pt idx="11">
                  <c:v>3.0219175505750838E-2</c:v>
                </c:pt>
                <c:pt idx="12">
                  <c:v>2.2645488779126411E-2</c:v>
                </c:pt>
                <c:pt idx="13">
                  <c:v>1.6606259050607249E-2</c:v>
                </c:pt>
                <c:pt idx="14">
                  <c:v>1.1930591360420548E-2</c:v>
                </c:pt>
                <c:pt idx="15">
                  <c:v>8.4058341646714545E-3</c:v>
                </c:pt>
                <c:pt idx="16">
                  <c:v>5.8129293710921836E-3</c:v>
                </c:pt>
                <c:pt idx="17">
                  <c:v>3.9484134386157492E-3</c:v>
                </c:pt>
                <c:pt idx="18">
                  <c:v>2.635982112287823E-3</c:v>
                </c:pt>
                <c:pt idx="19">
                  <c:v>1.7306198475237197E-3</c:v>
                </c:pt>
                <c:pt idx="20">
                  <c:v>1.1179468486920696E-3</c:v>
                </c:pt>
                <c:pt idx="21">
                  <c:v>7.1088575867990565E-4</c:v>
                </c:pt>
                <c:pt idx="22">
                  <c:v>4.4516194863053726E-4</c:v>
                </c:pt>
                <c:pt idx="23">
                  <c:v>2.7462518944354231E-4</c:v>
                </c:pt>
                <c:pt idx="24">
                  <c:v>1.6696203815406838E-4</c:v>
                </c:pt>
                <c:pt idx="25">
                  <c:v>1.0006661894153768E-4</c:v>
                </c:pt>
                <c:pt idx="26">
                  <c:v>5.9140307144899161E-5</c:v>
                </c:pt>
                <c:pt idx="27">
                  <c:v>3.4476281785930025E-5</c:v>
                </c:pt>
                <c:pt idx="28">
                  <c:v>1.9829480484136259E-5</c:v>
                </c:pt>
                <c:pt idx="29">
                  <c:v>1.1255394264074975E-5</c:v>
                </c:pt>
                <c:pt idx="30">
                  <c:v>6.306182269733355E-6</c:v>
                </c:pt>
                <c:pt idx="31">
                  <c:v>3.4883571944238429E-6</c:v>
                </c:pt>
                <c:pt idx="32">
                  <c:v>1.9055088806038598E-6</c:v>
                </c:pt>
                <c:pt idx="33">
                  <c:v>1.0280609230934468E-6</c:v>
                </c:pt>
                <c:pt idx="34">
                  <c:v>5.4792676604332921E-7</c:v>
                </c:pt>
                <c:pt idx="35">
                  <c:v>2.8853332697416629E-7</c:v>
                </c:pt>
                <c:pt idx="36">
                  <c:v>1.5014458256676665E-7</c:v>
                </c:pt>
                <c:pt idx="37">
                  <c:v>7.722015526631353E-8</c:v>
                </c:pt>
                <c:pt idx="38">
                  <c:v>3.9257537100185139E-8</c:v>
                </c:pt>
                <c:pt idx="39">
                  <c:v>1.9730952118260633E-8</c:v>
                </c:pt>
                <c:pt idx="40">
                  <c:v>9.8053765782994163E-9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F-074C-A769-60255021FD5A}"/>
            </c:ext>
          </c:extLst>
        </c:ser>
        <c:ser>
          <c:idx val="2"/>
          <c:order val="2"/>
          <c:tx>
            <c:strRef>
              <c:f>Mass!$B$64</c:f>
              <c:strCache>
                <c:ptCount val="1"/>
                <c:pt idx="0">
                  <c:v>2012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Mass!$C$64:$AQ$64</c:f>
              <c:numCache>
                <c:formatCode>_(* #,##0_);_(* \(#,##0\);_(* "-"??_);_(@_)</c:formatCode>
                <c:ptCount val="41"/>
                <c:pt idx="2" formatCode="_(* #,##0.000_);_(* \(#,##0.000\);_(* &quot;-&quot;??_);_(@_)">
                  <c:v>8.5505577642561587E-2</c:v>
                </c:pt>
                <c:pt idx="3" formatCode="_(* #,##0.000_);_(* \(#,##0.000\);_(* &quot;-&quot;??_);_(@_)">
                  <c:v>0.11727709234042433</c:v>
                </c:pt>
                <c:pt idx="4" formatCode="_(* #,##0.000_);_(* \(#,##0.000\);_(* &quot;-&quot;??_);_(@_)">
                  <c:v>0.13053602003590506</c:v>
                </c:pt>
                <c:pt idx="5" formatCode="_(* #,##0.000_);_(* \(#,##0.000\);_(* &quot;-&quot;??_);_(@_)">
                  <c:v>0.13130136913470614</c:v>
                </c:pt>
                <c:pt idx="6" formatCode="_(* #,##0.000_);_(* \(#,##0.000\);_(* &quot;-&quot;??_);_(@_)">
                  <c:v>0.12364496852423326</c:v>
                </c:pt>
                <c:pt idx="7" formatCode="_(* #,##0.000_);_(* \(#,##0.000\);_(* &quot;-&quot;??_);_(@_)">
                  <c:v>0.11082874010036092</c:v>
                </c:pt>
                <c:pt idx="8" formatCode="_(* #,##0.000_);_(* \(#,##0.000\);_(* &quot;-&quot;??_);_(@_)">
                  <c:v>9.5446207461236776E-2</c:v>
                </c:pt>
                <c:pt idx="9" formatCode="_(* #,##0.000_);_(* \(#,##0.000\);_(* &quot;-&quot;??_);_(@_)">
                  <c:v>7.9444905065543303E-2</c:v>
                </c:pt>
                <c:pt idx="10" formatCode="_(* #,##0.000_);_(* \(#,##0.000\);_(* &quot;-&quot;??_);_(@_)">
                  <c:v>6.4170590938923647E-2</c:v>
                </c:pt>
                <c:pt idx="11" formatCode="_(* #,##0.000_);_(* \(#,##0.000\);_(* &quot;-&quot;??_);_(@_)">
                  <c:v>5.0448438220502573E-2</c:v>
                </c:pt>
                <c:pt idx="12" formatCode="_(* #,##0.000_);_(* \(#,##0.000\);_(* &quot;-&quot;??_);_(@_)">
                  <c:v>3.8687601669163921E-2</c:v>
                </c:pt>
                <c:pt idx="13" formatCode="_(* #,##0.000_);_(* \(#,##0.000\);_(* &quot;-&quot;??_);_(@_)">
                  <c:v>2.8991513991625556E-2</c:v>
                </c:pt>
                <c:pt idx="14" formatCode="_(* #,##0.000_);_(* \(#,##0.000\);_(* &quot;-&quot;??_);_(@_)">
                  <c:v>2.1259889610243641E-2</c:v>
                </c:pt>
                <c:pt idx="15" formatCode="_(* #,##0.000_);_(* \(#,##0.000\);_(* &quot;-&quot;??_);_(@_)">
                  <c:v>1.5273943067761087E-2</c:v>
                </c:pt>
                <c:pt idx="16" formatCode="_(* #,##0.000_);_(* \(#,##0.000\);_(* &quot;-&quot;??_);_(@_)">
                  <c:v>1.0761430727915498E-2</c:v>
                </c:pt>
                <c:pt idx="17" formatCode="_(* #,##0.000_);_(* \(#,##0.000\);_(* &quot;-&quot;??_);_(@_)">
                  <c:v>7.4419070764191013E-3</c:v>
                </c:pt>
                <c:pt idx="18" formatCode="_(* #,##0.000_);_(* \(#,##0.000\);_(* &quot;-&quot;??_);_(@_)">
                  <c:v>5.0548912662845497E-3</c:v>
                </c:pt>
                <c:pt idx="19" formatCode="_(* #,##0.000_);_(* \(#,##0.000\);_(* &quot;-&quot;??_);_(@_)">
                  <c:v>3.3746726792008414E-3</c:v>
                </c:pt>
                <c:pt idx="20" formatCode="_(* #,##0.000_);_(* \(#,##0.000\);_(* &quot;-&quot;??_);_(@_)">
                  <c:v>2.2155975529181901E-3</c:v>
                </c:pt>
                <c:pt idx="21" formatCode="_(* #,##0.000_);_(* \(#,##0.000\);_(* &quot;-&quot;??_);_(@_)">
                  <c:v>1.4312330381503976E-3</c:v>
                </c:pt>
                <c:pt idx="22" formatCode="_(* #,##0.000_);_(* \(#,##0.000\);_(* &quot;-&quot;??_);_(@_)">
                  <c:v>9.1009978279704348E-4</c:v>
                </c:pt>
                <c:pt idx="23" formatCode="_(* #,##0.000_);_(* \(#,##0.000\);_(* &quot;-&quot;??_);_(@_)">
                  <c:v>5.6991125199989544E-4</c:v>
                </c:pt>
                <c:pt idx="24" formatCode="_(* #,##0.000_);_(* \(#,##0.000\);_(* &quot;-&quot;??_);_(@_)">
                  <c:v>3.5158437514248327E-4</c:v>
                </c:pt>
                <c:pt idx="25" formatCode="_(* #,##0.000_);_(* \(#,##0.000\);_(* &quot;-&quot;??_);_(@_)">
                  <c:v>2.137503991380275E-4</c:v>
                </c:pt>
                <c:pt idx="26" formatCode="_(* #,##0.000_);_(* \(#,##0.000\);_(* &quot;-&quot;??_);_(@_)">
                  <c:v>1.2810864059654742E-4</c:v>
                </c:pt>
                <c:pt idx="27" formatCode="_(* #,##0.000_);_(* \(#,##0.000\);_(* &quot;-&quot;??_);_(@_)">
                  <c:v>7.5713404059566471E-5</c:v>
                </c:pt>
                <c:pt idx="28" formatCode="_(* #,##0.000_);_(* \(#,##0.000\);_(* &quot;-&quot;??_);_(@_)">
                  <c:v>4.4137691861053041E-5</c:v>
                </c:pt>
                <c:pt idx="29" formatCode="_(* #,##0.000_);_(* \(#,##0.000\);_(* &quot;-&quot;??_);_(@_)">
                  <c:v>2.5386365757422146E-5</c:v>
                </c:pt>
                <c:pt idx="30" formatCode="_(* #,##0.000_);_(* \(#,##0.000\);_(* &quot;-&quot;??_);_(@_)">
                  <c:v>1.4409533107051785E-5</c:v>
                </c:pt>
                <c:pt idx="31" formatCode="_(* #,##0.000_);_(* \(#,##0.000\);_(* &quot;-&quot;??_);_(@_)">
                  <c:v>8.0733859750130953E-6</c:v>
                </c:pt>
                <c:pt idx="32" formatCode="_(* #,##0.000_);_(* \(#,##0.000\);_(* &quot;-&quot;??_);_(@_)">
                  <c:v>4.4659118377319427E-6</c:v>
                </c:pt>
                <c:pt idx="33" formatCode="_(* #,##0.000_);_(* \(#,##0.000\);_(* &quot;-&quot;??_);_(@_)">
                  <c:v>2.4394963567363842E-6</c:v>
                </c:pt>
                <c:pt idx="34" formatCode="_(* #,##0.000_);_(* \(#,##0.000\);_(* &quot;-&quot;??_);_(@_)">
                  <c:v>1.3161580625091254E-6</c:v>
                </c:pt>
                <c:pt idx="35" formatCode="_(* #,##0.000_);_(* \(#,##0.000\);_(* &quot;-&quot;??_);_(@_)">
                  <c:v>7.0147421674437905E-7</c:v>
                </c:pt>
                <c:pt idx="36" formatCode="_(* #,##0.000_);_(* \(#,##0.000\);_(* &quot;-&quot;??_);_(@_)">
                  <c:v>3.6939003912038809E-7</c:v>
                </c:pt>
                <c:pt idx="37" formatCode="_(* #,##0.000_);_(* \(#,##0.000\);_(* &quot;-&quot;??_);_(@_)">
                  <c:v>1.9222012864052274E-7</c:v>
                </c:pt>
                <c:pt idx="38" formatCode="_(* #,##0.000_);_(* \(#,##0.000\);_(* &quot;-&quot;??_);_(@_)">
                  <c:v>9.8859831804663283E-8</c:v>
                </c:pt>
                <c:pt idx="39" formatCode="_(* #,##0.000_);_(* \(#,##0.000\);_(* &quot;-&quot;??_);_(@_)">
                  <c:v>5.0258815220003491E-8</c:v>
                </c:pt>
                <c:pt idx="40" formatCode="_(* #,##0.000_);_(* \(#,##0.000\);_(* &quot;-&quot;??_);_(@_)">
                  <c:v>2.526022643997504E-8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F-074C-A769-60255021FD5A}"/>
            </c:ext>
          </c:extLst>
        </c:ser>
        <c:ser>
          <c:idx val="3"/>
          <c:order val="3"/>
          <c:tx>
            <c:strRef>
              <c:f>Mass!$B$65</c:f>
              <c:strCache>
                <c:ptCount val="1"/>
                <c:pt idx="0">
                  <c:v>2013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Mass!$C$65:$AQ$65</c:f>
              <c:numCache>
                <c:formatCode>_(* #,##0_);_(* \(#,##0\);_(* "-"??_);_(@_)</c:formatCode>
                <c:ptCount val="41"/>
                <c:pt idx="3" formatCode="_(* #,##0.000_);_(* \(#,##0.000\);_(* &quot;-&quot;??_);_(@_)">
                  <c:v>0.14822823590023215</c:v>
                </c:pt>
                <c:pt idx="4" formatCode="_(* #,##0.000_);_(* \(#,##0.000\);_(* &quot;-&quot;??_);_(@_)">
                  <c:v>0.20330576072825354</c:v>
                </c:pt>
                <c:pt idx="5" formatCode="_(* #,##0.000_);_(* \(#,##0.000\);_(* &quot;-&quot;??_);_(@_)">
                  <c:v>0.22629078131305763</c:v>
                </c:pt>
                <c:pt idx="6" formatCode="_(* #,##0.000_);_(* \(#,##0.000\);_(* &quot;-&quot;??_);_(@_)">
                  <c:v>0.22761755261723327</c:v>
                </c:pt>
                <c:pt idx="7" formatCode="_(* #,##0.000_);_(* \(#,##0.000\);_(* &quot;-&quot;??_);_(@_)">
                  <c:v>0.21434479559803568</c:v>
                </c:pt>
                <c:pt idx="8" formatCode="_(* #,##0.000_);_(* \(#,##0.000\);_(* &quot;-&quot;??_);_(@_)">
                  <c:v>0.1921272165518309</c:v>
                </c:pt>
                <c:pt idx="9" formatCode="_(* #,##0.000_);_(* \(#,##0.000\);_(* &quot;-&quot;??_);_(@_)">
                  <c:v>0.16546081957938183</c:v>
                </c:pt>
                <c:pt idx="10" formatCode="_(* #,##0.000_);_(* \(#,##0.000\);_(* &quot;-&quot;??_);_(@_)">
                  <c:v>0.13772175399310146</c:v>
                </c:pt>
                <c:pt idx="11" formatCode="_(* #,##0.000_);_(* \(#,##0.000\);_(* &quot;-&quot;??_);_(@_)">
                  <c:v>0.11124295927588002</c:v>
                </c:pt>
                <c:pt idx="12" formatCode="_(* #,##0.000_);_(* \(#,##0.000\);_(* &quot;-&quot;??_);_(@_)">
                  <c:v>8.7454914726226296E-2</c:v>
                </c:pt>
                <c:pt idx="13" formatCode="_(* #,##0.000_);_(* \(#,##0.000\);_(* &quot;-&quot;??_);_(@_)">
                  <c:v>6.7066910776316074E-2</c:v>
                </c:pt>
                <c:pt idx="14" formatCode="_(* #,##0.000_);_(* \(#,##0.000\);_(* &quot;-&quot;??_);_(@_)">
                  <c:v>5.0258253245417321E-2</c:v>
                </c:pt>
                <c:pt idx="15" formatCode="_(* #,##0.000_);_(* \(#,##0.000\);_(* &quot;-&quot;??_);_(@_)">
                  <c:v>3.6855092021406077E-2</c:v>
                </c:pt>
                <c:pt idx="16" formatCode="_(* #,##0.000_);_(* \(#,##0.000\);_(* &quot;-&quot;??_);_(@_)">
                  <c:v>2.647815146795586E-2</c:v>
                </c:pt>
                <c:pt idx="17" formatCode="_(* #,##0.000_);_(* \(#,##0.000\);_(* &quot;-&quot;??_);_(@_)">
                  <c:v>1.8655483496405952E-2</c:v>
                </c:pt>
                <c:pt idx="18" formatCode="_(* #,##0.000_);_(* \(#,##0.000\);_(* &quot;-&quot;??_);_(@_)">
                  <c:v>1.2900921648437281E-2</c:v>
                </c:pt>
                <c:pt idx="19" formatCode="_(* #,##0.000_);_(* \(#,##0.000\);_(* &quot;-&quot;??_);_(@_)">
                  <c:v>8.7629092244841597E-3</c:v>
                </c:pt>
                <c:pt idx="20" formatCode="_(* #,##0.000_);_(* \(#,##0.000\);_(* &quot;-&quot;??_);_(@_)">
                  <c:v>5.8501654718914903E-3</c:v>
                </c:pt>
                <c:pt idx="21" formatCode="_(* #,##0.000_);_(* \(#,##0.000\);_(* &quot;-&quot;??_);_(@_)">
                  <c:v>3.8408502204008497E-3</c:v>
                </c:pt>
                <c:pt idx="22" formatCode="_(* #,##0.000_);_(* \(#,##0.000\);_(* &quot;-&quot;??_);_(@_)">
                  <c:v>2.4811147325851518E-3</c:v>
                </c:pt>
                <c:pt idx="23" formatCode="_(* #,##0.000_);_(* \(#,##0.000\);_(* &quot;-&quot;??_);_(@_)">
                  <c:v>1.5777039231419758E-3</c:v>
                </c:pt>
                <c:pt idx="24" formatCode="_(* #,##0.000_);_(* \(#,##0.000\);_(* &quot;-&quot;??_);_(@_)">
                  <c:v>9.8796992936268533E-4</c:v>
                </c:pt>
                <c:pt idx="25" formatCode="_(* #,##0.000_);_(* \(#,##0.000\);_(* &quot;-&quot;??_);_(@_)">
                  <c:v>6.094892653121485E-4</c:v>
                </c:pt>
                <c:pt idx="26" formatCode="_(* #,##0.000_);_(* \(#,##0.000\);_(* &quot;-&quot;??_);_(@_)">
                  <c:v>3.7054710886403328E-4</c:v>
                </c:pt>
                <c:pt idx="27" formatCode="_(* #,##0.000_);_(* \(#,##0.000\);_(* &quot;-&quot;??_);_(@_)">
                  <c:v>2.2208279649994314E-4</c:v>
                </c:pt>
                <c:pt idx="28" formatCode="_(* #,##0.000_);_(* \(#,##0.000\);_(* &quot;-&quot;??_);_(@_)">
                  <c:v>1.3125300860098135E-4</c:v>
                </c:pt>
                <c:pt idx="29" formatCode="_(* #,##0.000_);_(* \(#,##0.000\);_(* &quot;-&quot;??_);_(@_)">
                  <c:v>7.6514917291375974E-5</c:v>
                </c:pt>
                <c:pt idx="30" formatCode="_(* #,##0.000_);_(* \(#,##0.000\);_(* &quot;-&quot;??_);_(@_)">
                  <c:v>4.4008546762540933E-5</c:v>
                </c:pt>
                <c:pt idx="31" formatCode="_(* #,##0.000_);_(* \(#,##0.000\);_(* &quot;-&quot;??_);_(@_)">
                  <c:v>2.497965315821811E-5</c:v>
                </c:pt>
                <c:pt idx="32" formatCode="_(* #,##0.000_);_(* \(#,##0.000\);_(* &quot;-&quot;??_);_(@_)">
                  <c:v>1.3995622201635077E-5</c:v>
                </c:pt>
                <c:pt idx="33" formatCode="_(* #,##0.000_);_(* \(#,##0.000\);_(* &quot;-&quot;??_);_(@_)">
                  <c:v>7.741883648341823E-6</c:v>
                </c:pt>
                <c:pt idx="34" formatCode="_(* #,##0.000_);_(* \(#,##0.000\);_(* &quot;-&quot;??_);_(@_)">
                  <c:v>4.2289901011566893E-6</c:v>
                </c:pt>
                <c:pt idx="35" formatCode="_(* #,##0.000_);_(* \(#,##0.000\);_(* &quot;-&quot;??_);_(@_)">
                  <c:v>2.2816264523366661E-6</c:v>
                </c:pt>
                <c:pt idx="36" formatCode="_(* #,##0.000_);_(* \(#,##0.000\);_(* &quot;-&quot;??_);_(@_)">
                  <c:v>1.2160409711770637E-6</c:v>
                </c:pt>
                <c:pt idx="37" formatCode="_(* #,##0.000_);_(* \(#,##0.000\);_(* &quot;-&quot;??_);_(@_)">
                  <c:v>6.4035628280088115E-7</c:v>
                </c:pt>
                <c:pt idx="38" formatCode="_(* #,##0.000_);_(* \(#,##0.000\);_(* &quot;-&quot;??_);_(@_)">
                  <c:v>3.3322329792340785E-7</c:v>
                </c:pt>
                <c:pt idx="39" formatCode="_(* #,##0.000_);_(* \(#,##0.000\);_(* &quot;-&quot;??_);_(@_)">
                  <c:v>1.7137850972782344E-7</c:v>
                </c:pt>
                <c:pt idx="40" formatCode="_(* #,##0.000_);_(* \(#,##0.000\);_(* &quot;-&quot;??_);_(@_)">
                  <c:v>8.7126193681061428E-8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F-074C-A769-60255021FD5A}"/>
            </c:ext>
          </c:extLst>
        </c:ser>
        <c:ser>
          <c:idx val="4"/>
          <c:order val="4"/>
          <c:tx>
            <c:strRef>
              <c:f>Mass!$B$66</c:f>
              <c:strCache>
                <c:ptCount val="1"/>
                <c:pt idx="0">
                  <c:v>2014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Mass!$C$66:$AQ$66</c:f>
              <c:numCache>
                <c:formatCode>_(* #,##0_);_(* \(#,##0\);_(* "-"??_);_(@_)</c:formatCode>
                <c:ptCount val="41"/>
                <c:pt idx="4" formatCode="_(* #,##0.000_);_(* \(#,##0.000\);_(* &quot;-&quot;??_);_(@_)">
                  <c:v>0.37900973959608408</c:v>
                </c:pt>
                <c:pt idx="5" formatCode="_(* #,##0.000_);_(* \(#,##0.000\);_(* &quot;-&quot;??_);_(@_)">
                  <c:v>0.51983930702556824</c:v>
                </c:pt>
                <c:pt idx="6" formatCode="_(* #,##0.000_);_(* \(#,##0.000\);_(* &quot;-&quot;??_);_(@_)">
                  <c:v>0.57861047578130176</c:v>
                </c:pt>
                <c:pt idx="7" formatCode="_(* #,##0.000_);_(* \(#,##0.000\);_(* &quot;-&quot;??_);_(@_)">
                  <c:v>0.58200294175409817</c:v>
                </c:pt>
                <c:pt idx="8" formatCode="_(* #,##0.000_);_(* \(#,##0.000\);_(* &quot;-&quot;??_);_(@_)">
                  <c:v>0.54806538491132462</c:v>
                </c:pt>
                <c:pt idx="9" formatCode="_(* #,##0.000_);_(* \(#,##0.000\);_(* &quot;-&quot;??_);_(@_)">
                  <c:v>0.49125651312238161</c:v>
                </c:pt>
                <c:pt idx="10" formatCode="_(* #,##0.000_);_(* \(#,##0.000\);_(* &quot;-&quot;??_);_(@_)">
                  <c:v>0.42307230981514993</c:v>
                </c:pt>
                <c:pt idx="11" formatCode="_(* #,##0.000_);_(* \(#,##0.000\);_(* &quot;-&quot;??_);_(@_)">
                  <c:v>0.35214536421234965</c:v>
                </c:pt>
                <c:pt idx="12" formatCode="_(* #,##0.000_);_(* \(#,##0.000\);_(* &quot;-&quot;??_);_(@_)">
                  <c:v>0.28444084739311826</c:v>
                </c:pt>
                <c:pt idx="13" formatCode="_(* #,##0.000_);_(* \(#,##0.000\);_(* &quot;-&quot;??_);_(@_)">
                  <c:v>0.22361639977348502</c:v>
                </c:pt>
                <c:pt idx="14" formatCode="_(* #,##0.000_);_(* \(#,##0.000\);_(* &quot;-&quot;??_);_(@_)">
                  <c:v>0.17148562980911486</c:v>
                </c:pt>
                <c:pt idx="15" formatCode="_(* #,##0.000_);_(* \(#,##0.000\);_(* &quot;-&quot;??_);_(@_)">
                  <c:v>0.12850701055310768</c:v>
                </c:pt>
                <c:pt idx="16" formatCode="_(* #,##0.000_);_(* \(#,##0.000\);_(* &quot;-&quot;??_);_(@_)">
                  <c:v>9.4236018832636964E-2</c:v>
                </c:pt>
                <c:pt idx="17" formatCode="_(* #,##0.000_);_(* \(#,##0.000\);_(* &quot;-&quot;??_);_(@_)">
                  <c:v>6.7702872073645878E-2</c:v>
                </c:pt>
                <c:pt idx="18" formatCode="_(* #,##0.000_);_(* \(#,##0.000\);_(* &quot;-&quot;??_);_(@_)">
                  <c:v>4.7700830405691882E-2</c:v>
                </c:pt>
                <c:pt idx="19" formatCode="_(* #,##0.000_);_(* \(#,##0.000\);_(* &quot;-&quot;??_);_(@_)">
                  <c:v>3.2986798532870065E-2</c:v>
                </c:pt>
                <c:pt idx="20" formatCode="_(* #,##0.000_);_(* \(#,##0.000\);_(* &quot;-&quot;??_);_(@_)">
                  <c:v>2.2406176010293207E-2</c:v>
                </c:pt>
                <c:pt idx="21" formatCode="_(* #,##0.000_);_(* \(#,##0.000\);_(* &quot;-&quot;??_);_(@_)">
                  <c:v>1.4958483979988614E-2</c:v>
                </c:pt>
                <c:pt idx="22" formatCode="_(* #,##0.000_);_(* \(#,##0.000\);_(* &quot;-&quot;??_);_(@_)">
                  <c:v>9.8207985342380223E-3</c:v>
                </c:pt>
                <c:pt idx="23" formatCode="_(* #,##0.000_);_(* \(#,##0.000\);_(* &quot;-&quot;??_);_(@_)">
                  <c:v>6.3440453365311436E-3</c:v>
                </c:pt>
                <c:pt idx="24" formatCode="_(* #,##0.000_);_(* \(#,##0.000\);_(* &quot;-&quot;??_);_(@_)">
                  <c:v>4.0340839883720421E-3</c:v>
                </c:pt>
                <c:pt idx="25" formatCode="_(* #,##0.000_);_(* \(#,##0.000\);_(* &quot;-&quot;??_);_(@_)">
                  <c:v>2.5261733932295041E-3</c:v>
                </c:pt>
                <c:pt idx="26" formatCode="_(* #,##0.000_);_(* \(#,##0.000\);_(* &quot;-&quot;??_);_(@_)">
                  <c:v>1.5584235104035547E-3</c:v>
                </c:pt>
                <c:pt idx="27" formatCode="_(* #,##0.000_);_(* \(#,##0.000\);_(* &quot;-&quot;??_);_(@_)">
                  <c:v>9.4746430992517197E-4</c:v>
                </c:pt>
                <c:pt idx="28" formatCode="_(* #,##0.000_);_(* \(#,##0.000\);_(* &quot;-&quot;??_);_(@_)">
                  <c:v>5.6785093851394706E-4</c:v>
                </c:pt>
                <c:pt idx="29" formatCode="_(* #,##0.000_);_(* \(#,##0.000\);_(* &quot;-&quot;??_);_(@_)">
                  <c:v>3.3560521252201328E-4</c:v>
                </c:pt>
                <c:pt idx="30" formatCode="_(* #,##0.000_);_(* \(#,##0.000\);_(* &quot;-&quot;??_);_(@_)">
                  <c:v>1.9564355402124095E-4</c:v>
                </c:pt>
                <c:pt idx="31" formatCode="_(* #,##0.000_);_(* \(#,##0.000\);_(* &quot;-&quot;??_);_(@_)">
                  <c:v>1.1252692678403928E-4</c:v>
                </c:pt>
                <c:pt idx="32" formatCode="_(* #,##0.000_);_(* \(#,##0.000\);_(* &quot;-&quot;??_);_(@_)">
                  <c:v>6.3871311570280357E-5</c:v>
                </c:pt>
                <c:pt idx="33" formatCode="_(* #,##0.000_);_(* \(#,##0.000\);_(* &quot;-&quot;??_);_(@_)">
                  <c:v>3.5785875031914715E-5</c:v>
                </c:pt>
                <c:pt idx="34" formatCode="_(* #,##0.000_);_(* \(#,##0.000\);_(* &quot;-&quot;??_);_(@_)">
                  <c:v>1.9795481526989011E-5</c:v>
                </c:pt>
                <c:pt idx="35" formatCode="_(* #,##0.000_);_(* \(#,##0.000\);_(* &quot;-&quot;??_);_(@_)">
                  <c:v>1.0813246391683619E-5</c:v>
                </c:pt>
                <c:pt idx="36" formatCode="_(* #,##0.000_);_(* \(#,##0.000\);_(* &quot;-&quot;??_);_(@_)">
                  <c:v>5.8339670731674837E-6</c:v>
                </c:pt>
                <c:pt idx="37" formatCode="_(* #,##0.000_);_(* \(#,##0.000\);_(* &quot;-&quot;??_);_(@_)">
                  <c:v>3.1093358766962574E-6</c:v>
                </c:pt>
                <c:pt idx="38" formatCode="_(* #,##0.000_);_(* \(#,##0.000\);_(* &quot;-&quot;??_);_(@_)">
                  <c:v>1.6373484209609903E-6</c:v>
                </c:pt>
                <c:pt idx="39" formatCode="_(* #,##0.000_);_(* \(#,##0.000\);_(* &quot;-&quot;??_);_(@_)">
                  <c:v>8.5202980799356147E-7</c:v>
                </c:pt>
                <c:pt idx="40" formatCode="_(* #,##0.000_);_(* \(#,##0.000\);_(* &quot;-&quot;??_);_(@_)">
                  <c:v>4.3820344990158241E-7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F-074C-A769-60255021FD5A}"/>
            </c:ext>
          </c:extLst>
        </c:ser>
        <c:ser>
          <c:idx val="5"/>
          <c:order val="5"/>
          <c:tx>
            <c:strRef>
              <c:f>Mass!$B$67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Mass!$C$67:$AQ$67</c:f>
              <c:numCache>
                <c:formatCode>General</c:formatCode>
                <c:ptCount val="41"/>
                <c:pt idx="5" formatCode="_(* #,##0.000_);_(* \(#,##0.000\);_(* &quot;-&quot;??_);_(@_)">
                  <c:v>0.56049323924394445</c:v>
                </c:pt>
                <c:pt idx="6" formatCode="_(* #,##0.000_);_(* \(#,##0.000\);_(* &quot;-&quot;??_);_(@_)">
                  <c:v>0.76875707044257313</c:v>
                </c:pt>
                <c:pt idx="7" formatCode="_(* #,##0.000_);_(* \(#,##0.000\);_(* &quot;-&quot;??_);_(@_)">
                  <c:v>0.85566998931679283</c:v>
                </c:pt>
                <c:pt idx="8" formatCode="_(* #,##0.000_);_(* \(#,##0.000\);_(* &quot;-&quot;??_);_(@_)">
                  <c:v>0.86068689005434085</c:v>
                </c:pt>
                <c:pt idx="9" formatCode="_(* #,##0.000_);_(* \(#,##0.000\);_(* &quot;-&quot;??_);_(@_)">
                  <c:v>0.81049880996145618</c:v>
                </c:pt>
                <c:pt idx="10" formatCode="_(* #,##0.000_);_(* \(#,##0.000\);_(* &quot;-&quot;??_);_(@_)">
                  <c:v>0.72648780644288702</c:v>
                </c:pt>
                <c:pt idx="11" formatCode="_(* #,##0.000_);_(* \(#,##0.000\);_(* &quot;-&quot;??_);_(@_)">
                  <c:v>0.62565455340388565</c:v>
                </c:pt>
                <c:pt idx="12" formatCode="_(* #,##0.000_);_(* \(#,##0.000\);_(* &quot;-&quot;??_);_(@_)">
                  <c:v>0.52076523437752231</c:v>
                </c:pt>
                <c:pt idx="13" formatCode="_(* #,##0.000_);_(* \(#,##0.000\);_(* &quot;-&quot;??_);_(@_)">
                  <c:v>0.42064135897553728</c:v>
                </c:pt>
                <c:pt idx="14" formatCode="_(* #,##0.000_);_(* \(#,##0.000\);_(* &quot;-&quot;??_);_(@_)">
                  <c:v>0.33069197744279932</c:v>
                </c:pt>
                <c:pt idx="15" formatCode="_(* #,##0.000_);_(* \(#,##0.000\);_(* &quot;-&quot;??_);_(@_)">
                  <c:v>0.25359911921506667</c:v>
                </c:pt>
                <c:pt idx="16" formatCode="_(* #,##0.000_);_(* \(#,##0.000\);_(* &quot;-&quot;??_);_(@_)">
                  <c:v>0.19004079073859043</c:v>
                </c:pt>
                <c:pt idx="17" formatCode="_(* #,##0.000_);_(* \(#,##0.000\);_(* &quot;-&quot;??_);_(@_)">
                  <c:v>0.1393596151519684</c:v>
                </c:pt>
                <c:pt idx="18" formatCode="_(* #,##0.000_);_(* \(#,##0.000\);_(* &quot;-&quot;??_);_(@_)">
                  <c:v>0.10012144309303715</c:v>
                </c:pt>
                <c:pt idx="19" formatCode="_(* #,##0.000_);_(* \(#,##0.000\);_(* &quot;-&quot;??_);_(@_)">
                  <c:v>7.0541704224290389E-2</c:v>
                </c:pt>
                <c:pt idx="20" formatCode="_(* #,##0.000_);_(* \(#,##0.000\);_(* &quot;-&quot;??_);_(@_)">
                  <c:v>4.8782064497022139E-2</c:v>
                </c:pt>
                <c:pt idx="21" formatCode="_(* #,##0.000_);_(* \(#,##0.000\);_(* &quot;-&quot;??_);_(@_)">
                  <c:v>3.3135059232153187E-2</c:v>
                </c:pt>
                <c:pt idx="22" formatCode="_(* #,##0.000_);_(* \(#,##0.000\);_(* &quot;-&quot;??_);_(@_)">
                  <c:v>2.2121144298448768E-2</c:v>
                </c:pt>
                <c:pt idx="23" formatCode="_(* #,##0.000_);_(* \(#,##0.000\);_(* &quot;-&quot;??_);_(@_)">
                  <c:v>1.4523350213330833E-2</c:v>
                </c:pt>
                <c:pt idx="24" formatCode="_(* #,##0.000_);_(* \(#,##0.000\);_(* &quot;-&quot;??_);_(@_)">
                  <c:v>9.3818024950288615E-3</c:v>
                </c:pt>
                <c:pt idx="25" formatCode="_(* #,##0.000_);_(* \(#,##0.000\);_(* &quot;-&quot;??_);_(@_)">
                  <c:v>5.9657485436507181E-3</c:v>
                </c:pt>
                <c:pt idx="26" formatCode="_(* #,##0.000_);_(* \(#,##0.000\);_(* &quot;-&quot;??_);_(@_)">
                  <c:v>3.73579610268596E-3</c:v>
                </c:pt>
                <c:pt idx="27" formatCode="_(* #,##0.000_);_(* \(#,##0.000\);_(* &quot;-&quot;??_);_(@_)">
                  <c:v>2.3046527574486428E-3</c:v>
                </c:pt>
                <c:pt idx="28" formatCode="_(* #,##0.000_);_(* \(#,##0.000\);_(* &quot;-&quot;??_);_(@_)">
                  <c:v>1.4011443101803469E-3</c:v>
                </c:pt>
                <c:pt idx="29" formatCode="_(* #,##0.000_);_(* \(#,##0.000\);_(* &quot;-&quot;??_);_(@_)">
                  <c:v>8.3975839849020201E-4</c:v>
                </c:pt>
                <c:pt idx="30" formatCode="_(* #,##0.000_);_(* \(#,##0.000\);_(* &quot;-&quot;??_);_(@_)">
                  <c:v>4.9630506296244813E-4</c:v>
                </c:pt>
                <c:pt idx="31" formatCode="_(* #,##0.000_);_(* \(#,##0.000\);_(* &quot;-&quot;??_);_(@_)">
                  <c:v>2.8932472671395159E-4</c:v>
                </c:pt>
                <c:pt idx="32" formatCode="_(* #,##0.000_);_(* \(#,##0.000\);_(* &quot;-&quot;??_);_(@_)">
                  <c:v>1.6640886791607925E-4</c:v>
                </c:pt>
                <c:pt idx="33" formatCode="_(* #,##0.000_);_(* \(#,##0.000\);_(* &quot;-&quot;??_);_(@_)">
                  <c:v>9.4455193565573322E-5</c:v>
                </c:pt>
                <c:pt idx="34" formatCode="_(* #,##0.000_);_(* \(#,##0.000\);_(* &quot;-&quot;??_);_(@_)">
                  <c:v>5.292143953132362E-5</c:v>
                </c:pt>
                <c:pt idx="35" formatCode="_(* #,##0.000_);_(* \(#,##0.000\);_(* &quot;-&quot;??_);_(@_)">
                  <c:v>2.9274270300494333E-5</c:v>
                </c:pt>
                <c:pt idx="36" formatCode="_(* #,##0.000_);_(* \(#,##0.000\);_(* &quot;-&quot;??_);_(@_)">
                  <c:v>1.5991017812040064E-5</c:v>
                </c:pt>
                <c:pt idx="37" formatCode="_(* #,##0.000_);_(* \(#,##0.000\);_(* &quot;-&quot;??_);_(@_)">
                  <c:v>8.6274804071445078E-6</c:v>
                </c:pt>
                <c:pt idx="38" formatCode="_(* #,##0.000_);_(* \(#,##0.000\);_(* &quot;-&quot;??_);_(@_)">
                  <c:v>4.5981977647439357E-6</c:v>
                </c:pt>
                <c:pt idx="39" formatCode="_(* #,##0.000_);_(* \(#,##0.000\);_(* &quot;-&quot;??_);_(@_)">
                  <c:v>2.4213697548073901E-6</c:v>
                </c:pt>
                <c:pt idx="40" formatCode="_(* #,##0.000_);_(* \(#,##0.000\);_(* &quot;-&quot;??_);_(@_)">
                  <c:v>1.2600123351015895E-6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F-074C-A769-60255021FD5A}"/>
            </c:ext>
          </c:extLst>
        </c:ser>
        <c:ser>
          <c:idx val="6"/>
          <c:order val="6"/>
          <c:tx>
            <c:strRef>
              <c:f>Mass!$B$68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Mass!$C$68:$AQ$68</c:f>
              <c:numCache>
                <c:formatCode>General</c:formatCode>
                <c:ptCount val="41"/>
                <c:pt idx="6" formatCode="_(* #,##0.000_);_(* \(#,##0.000\);_(* &quot;-&quot;??_);_(@_)">
                  <c:v>0.57831850624434822</c:v>
                </c:pt>
                <c:pt idx="7" formatCode="_(* #,##0.000_);_(* \(#,##0.000\);_(* &quot;-&quot;??_);_(@_)">
                  <c:v>0.79320571509986026</c:v>
                </c:pt>
                <c:pt idx="8" formatCode="_(* #,##0.000_);_(* \(#,##0.000\);_(* &quot;-&quot;??_);_(@_)">
                  <c:v>0.88288271010603681</c:v>
                </c:pt>
                <c:pt idx="9" formatCode="_(* #,##0.000_);_(* \(#,##0.000\);_(* &quot;-&quot;??_);_(@_)">
                  <c:v>0.88805916244724381</c:v>
                </c:pt>
                <c:pt idx="10" formatCode="_(* #,##0.000_);_(* \(#,##0.000\);_(* &quot;-&quot;??_);_(@_)">
                  <c:v>0.83627495975152433</c:v>
                </c:pt>
                <c:pt idx="11" formatCode="_(* #,##0.000_);_(* \(#,##0.000\);_(* &quot;-&quot;??_);_(@_)">
                  <c:v>0.74959216919996563</c:v>
                </c:pt>
                <c:pt idx="12" formatCode="_(* #,##0.000_);_(* \(#,##0.000\);_(* &quot;-&quot;??_);_(@_)">
                  <c:v>0.64555213411241719</c:v>
                </c:pt>
                <c:pt idx="13" formatCode="_(* #,##0.000_);_(* \(#,##0.000\);_(* &quot;-&quot;??_);_(@_)">
                  <c:v>0.5373270386908604</c:v>
                </c:pt>
                <c:pt idx="14" formatCode="_(* #,##0.000_);_(* \(#,##0.000\);_(* &quot;-&quot;??_);_(@_)">
                  <c:v>0.43401894145140407</c:v>
                </c:pt>
                <c:pt idx="15" formatCode="_(* #,##0.000_);_(* \(#,##0.000\);_(* &quot;-&quot;??_);_(@_)">
                  <c:v>0.34120891570375095</c:v>
                </c:pt>
                <c:pt idx="16" formatCode="_(* #,##0.000_);_(* \(#,##0.000\);_(* &quot;-&quot;??_);_(@_)">
                  <c:v>0.26166428698974581</c:v>
                </c:pt>
                <c:pt idx="17" formatCode="_(* #,##0.000_);_(* \(#,##0.000\);_(* &quot;-&quot;??_);_(@_)">
                  <c:v>0.1960846242743039</c:v>
                </c:pt>
                <c:pt idx="18" formatCode="_(* #,##0.000_);_(* \(#,##0.000\);_(* &quot;-&quot;??_);_(@_)">
                  <c:v>0.14379164425638402</c:v>
                </c:pt>
                <c:pt idx="19" formatCode="_(* #,##0.000_);_(* \(#,##0.000\);_(* &quot;-&quot;??_);_(@_)">
                  <c:v>0.10330558757621863</c:v>
                </c:pt>
                <c:pt idx="20" formatCode="_(* #,##0.000_);_(* \(#,##0.000\);_(* &quot;-&quot;??_);_(@_)">
                  <c:v>7.2785129522618036E-2</c:v>
                </c:pt>
                <c:pt idx="21" formatCode="_(* #,##0.000_);_(* \(#,##0.000\);_(* &quot;-&quot;??_);_(@_)">
                  <c:v>5.0333471835428724E-2</c:v>
                </c:pt>
                <c:pt idx="22" formatCode="_(* #,##0.000_);_(* \(#,##0.000\);_(* &quot;-&quot;??_);_(@_)">
                  <c:v>3.4188847639456801E-2</c:v>
                </c:pt>
                <c:pt idx="23" formatCode="_(* #,##0.000_);_(* \(#,##0.000\);_(* &quot;-&quot;??_);_(@_)">
                  <c:v>2.2824659124080215E-2</c:v>
                </c:pt>
                <c:pt idx="24" formatCode="_(* #,##0.000_);_(* \(#,##0.000\);_(* &quot;-&quot;??_);_(@_)">
                  <c:v>1.4985233742277948E-2</c:v>
                </c:pt>
                <c:pt idx="25" formatCode="_(* #,##0.000_);_(* \(#,##0.000\);_(* &quot;-&quot;??_);_(@_)">
                  <c:v>9.6801702945129835E-3</c:v>
                </c:pt>
                <c:pt idx="26" formatCode="_(* #,##0.000_);_(* \(#,##0.000\);_(* &quot;-&quot;??_);_(@_)">
                  <c:v>6.1554761856670399E-3</c:v>
                </c:pt>
                <c:pt idx="27" formatCode="_(* #,##0.000_);_(* \(#,##0.000\);_(* &quot;-&quot;??_);_(@_)">
                  <c:v>3.8546049630377292E-3</c:v>
                </c:pt>
                <c:pt idx="28" formatCode="_(* #,##0.000_);_(* \(#,##0.000\);_(* &quot;-&quot;??_);_(@_)">
                  <c:v>2.3779472200190629E-3</c:v>
                </c:pt>
                <c:pt idx="29" formatCode="_(* #,##0.000_);_(* \(#,##0.000\);_(* &quot;-&quot;??_);_(@_)">
                  <c:v>1.4457046539745938E-3</c:v>
                </c:pt>
                <c:pt idx="30" formatCode="_(* #,##0.000_);_(* \(#,##0.000\);_(* &quot;-&quot;??_);_(@_)">
                  <c:v>8.6646508578068764E-4</c:v>
                </c:pt>
                <c:pt idx="31" formatCode="_(* #,##0.000_);_(* \(#,##0.000\);_(* &quot;-&quot;??_);_(@_)">
                  <c:v>5.1208896478594076E-4</c:v>
                </c:pt>
                <c:pt idx="32" formatCode="_(* #,##0.000_);_(* \(#,##0.000\);_(* &quot;-&quot;??_);_(@_)">
                  <c:v>2.9852606964264015E-4</c:v>
                </c:pt>
                <c:pt idx="33" formatCode="_(* #,##0.000_);_(* \(#,##0.000\);_(* &quot;-&quot;??_);_(@_)">
                  <c:v>1.7170113960492299E-4</c:v>
                </c:pt>
                <c:pt idx="34" formatCode="_(* #,##0.000_);_(* \(#,##0.000\);_(* &quot;-&quot;??_);_(@_)">
                  <c:v>9.7459135320789313E-5</c:v>
                </c:pt>
                <c:pt idx="35" formatCode="_(* #,##0.000_);_(* \(#,##0.000\);_(* &quot;-&quot;??_);_(@_)">
                  <c:v>5.4604490679209078E-5</c:v>
                </c:pt>
                <c:pt idx="36" formatCode="_(* #,##0.000_);_(* \(#,##0.000\);_(* &quot;-&quot;??_);_(@_)">
                  <c:v>3.0205274722692525E-5</c:v>
                </c:pt>
                <c:pt idx="37" formatCode="_(* #,##0.000_);_(* \(#,##0.000\);_(* &quot;-&quot;??_);_(@_)">
                  <c:v>1.6499577313118659E-5</c:v>
                </c:pt>
                <c:pt idx="38" formatCode="_(* #,##0.000_);_(* \(#,##0.000\);_(* &quot;-&quot;??_);_(@_)">
                  <c:v>8.9018586351594398E-6</c:v>
                </c:pt>
                <c:pt idx="39" formatCode="_(* #,##0.000_);_(* \(#,##0.000\);_(* &quot;-&quot;??_);_(@_)">
                  <c:v>4.7444334320782692E-6</c:v>
                </c:pt>
                <c:pt idx="40" formatCode="_(* #,##0.000_);_(* \(#,##0.000\);_(* &quot;-&quot;??_);_(@_)">
                  <c:v>2.4983761473276015E-6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4F-074C-A769-60255021FD5A}"/>
            </c:ext>
          </c:extLst>
        </c:ser>
        <c:ser>
          <c:idx val="7"/>
          <c:order val="7"/>
          <c:tx>
            <c:strRef>
              <c:f>Mass!$B$69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Mass!$C$69:$AQ$69</c:f>
              <c:numCache>
                <c:formatCode>General</c:formatCode>
                <c:ptCount val="41"/>
                <c:pt idx="7" formatCode="_(* #,##0.000_);_(* \(#,##0.000\);_(* &quot;-&quot;??_);_(@_)">
                  <c:v>0.7691045671080442</c:v>
                </c:pt>
                <c:pt idx="8" formatCode="_(* #,##0.000_);_(* \(#,##0.000\);_(* &quot;-&quot;??_);_(@_)">
                  <c:v>1.0548826149473869</c:v>
                </c:pt>
                <c:pt idx="9" formatCode="_(* #,##0.000_);_(* \(#,##0.000\);_(* &quot;-&quot;??_);_(@_)">
                  <c:v>1.1741438623034146</c:v>
                </c:pt>
                <c:pt idx="10" formatCode="_(* #,##0.000_);_(* \(#,##0.000\);_(* &quot;-&quot;??_);_(@_)">
                  <c:v>1.1810280154025328</c:v>
                </c:pt>
                <c:pt idx="11" formatCode="_(* #,##0.000_);_(* \(#,##0.000\);_(* &quot;-&quot;??_);_(@_)">
                  <c:v>1.1121603129733477</c:v>
                </c:pt>
                <c:pt idx="12" formatCode="_(* #,##0.000_);_(* \(#,##0.000\);_(* &quot;-&quot;??_);_(@_)">
                  <c:v>0.99688105183432141</c:v>
                </c:pt>
                <c:pt idx="13" formatCode="_(* #,##0.000_);_(* \(#,##0.000\);_(* &quot;-&quot;??_);_(@_)">
                  <c:v>0.85851842763341779</c:v>
                </c:pt>
                <c:pt idx="14" formatCode="_(* #,##0.000_);_(* \(#,##0.000\);_(* &quot;-&quot;??_);_(@_)">
                  <c:v>0.71459010048205629</c:v>
                </c:pt>
                <c:pt idx="15" formatCode="_(* #,##0.000_);_(* \(#,##0.000\);_(* &quot;-&quot;??_);_(@_)">
                  <c:v>0.57720087888841609</c:v>
                </c:pt>
                <c:pt idx="16" formatCode="_(* #,##0.000_);_(* \(#,##0.000\);_(* &quot;-&quot;??_);_(@_)">
                  <c:v>0.45377302052799945</c:v>
                </c:pt>
                <c:pt idx="17" formatCode="_(* #,##0.000_);_(* \(#,##0.000\);_(* &quot;-&quot;??_);_(@_)">
                  <c:v>0.34798678582810827</c:v>
                </c:pt>
                <c:pt idx="18" formatCode="_(* #,##0.000_);_(* \(#,##0.000\);_(* &quot;-&quot;??_);_(@_)">
                  <c:v>0.26077253008623719</c:v>
                </c:pt>
                <c:pt idx="19" formatCode="_(* #,##0.000_);_(* \(#,##0.000\);_(* &quot;-&quot;??_);_(@_)">
                  <c:v>0.19122820576458238</c:v>
                </c:pt>
                <c:pt idx="20" formatCode="_(* #,##0.000_);_(* \(#,##0.000\);_(* &quot;-&quot;??_);_(@_)">
                  <c:v>0.13738588399777024</c:v>
                </c:pt>
                <c:pt idx="21" formatCode="_(* #,##0.000_);_(* \(#,##0.000\);_(* &quot;-&quot;??_);_(@_)">
                  <c:v>9.6796790918781281E-2</c:v>
                </c:pt>
                <c:pt idx="22" formatCode="_(* #,##0.000_);_(* \(#,##0.000\);_(* &quot;-&quot;??_);_(@_)">
                  <c:v>6.6938378504311738E-2</c:v>
                </c:pt>
                <c:pt idx="23" formatCode="_(* #,##0.000_);_(* \(#,##0.000\);_(* &quot;-&quot;??_);_(@_)">
                  <c:v>4.5467676686378355E-2</c:v>
                </c:pt>
                <c:pt idx="24" formatCode="_(* #,##0.000_);_(* \(#,##0.000\);_(* &quot;-&quot;??_);_(@_)">
                  <c:v>3.035446624216678E-2</c:v>
                </c:pt>
                <c:pt idx="25" formatCode="_(* #,##0.000_);_(* \(#,##0.000\);_(* &quot;-&quot;??_);_(@_)">
                  <c:v>1.9928830888040032E-2</c:v>
                </c:pt>
                <c:pt idx="26" formatCode="_(* #,##0.000_);_(* \(#,##0.000\);_(* &quot;-&quot;??_);_(@_)">
                  <c:v>1.2873638148366479E-2</c:v>
                </c:pt>
                <c:pt idx="27" formatCode="_(* #,##0.000_);_(* \(#,##0.000\);_(* &quot;-&quot;??_);_(@_)">
                  <c:v>8.1861548541229835E-3</c:v>
                </c:pt>
                <c:pt idx="28" formatCode="_(* #,##0.000_);_(* \(#,##0.000\);_(* &quot;-&quot;??_);_(@_)">
                  <c:v>5.1262310464902658E-3</c:v>
                </c:pt>
                <c:pt idx="29" formatCode="_(* #,##0.000_);_(* \(#,##0.000\);_(* &quot;-&quot;??_);_(@_)">
                  <c:v>3.1624270147180889E-3</c:v>
                </c:pt>
                <c:pt idx="30" formatCode="_(* #,##0.000_);_(* \(#,##0.000\);_(* &quot;-&quot;??_);_(@_)">
                  <c:v>1.9226395836473913E-3</c:v>
                </c:pt>
                <c:pt idx="31" formatCode="_(* #,##0.000_);_(* \(#,##0.000\);_(* &quot;-&quot;??_);_(@_)">
                  <c:v>1.1523100981866647E-3</c:v>
                </c:pt>
                <c:pt idx="32" formatCode="_(* #,##0.000_);_(* \(#,##0.000\);_(* &quot;-&quot;??_);_(@_)">
                  <c:v>6.8102603899051096E-4</c:v>
                </c:pt>
                <c:pt idx="33" formatCode="_(* #,##0.000_);_(* \(#,##0.000\);_(* &quot;-&quot;??_);_(@_)">
                  <c:v>3.9700919317626018E-4</c:v>
                </c:pt>
                <c:pt idx="34" formatCode="_(* #,##0.000_);_(* \(#,##0.000\);_(* &quot;-&quot;??_);_(@_)">
                  <c:v>2.2834498502457827E-4</c:v>
                </c:pt>
                <c:pt idx="35" formatCode="_(* #,##0.000_);_(* \(#,##0.000\);_(* &quot;-&quot;??_);_(@_)">
                  <c:v>1.2961069941958564E-4</c:v>
                </c:pt>
                <c:pt idx="36" formatCode="_(* #,##0.000_);_(* \(#,##0.000\);_(* &quot;-&quot;??_);_(@_)">
                  <c:v>7.2618397496420709E-5</c:v>
                </c:pt>
                <c:pt idx="37" formatCode="_(* #,##0.000_);_(* \(#,##0.000\);_(* &quot;-&quot;??_);_(@_)">
                  <c:v>4.016993142903253E-5</c:v>
                </c:pt>
                <c:pt idx="38" formatCode="_(* #,##0.000_);_(* \(#,##0.000\);_(* &quot;-&quot;??_);_(@_)">
                  <c:v>2.1942753223100493E-5</c:v>
                </c:pt>
                <c:pt idx="39" formatCode="_(* #,##0.000_);_(* \(#,##0.000\);_(* &quot;-&quot;??_);_(@_)">
                  <c:v>1.1838563106881754E-5</c:v>
                </c:pt>
                <c:pt idx="40" formatCode="_(* #,##0.000_);_(* \(#,##0.000\);_(* &quot;-&quot;??_);_(@_)">
                  <c:v>6.3096120590160533E-6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4F-074C-A769-60255021FD5A}"/>
            </c:ext>
          </c:extLst>
        </c:ser>
        <c:ser>
          <c:idx val="8"/>
          <c:order val="8"/>
          <c:tx>
            <c:strRef>
              <c:f>Mass!$B$70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Mass!$C$70:$AQ$70</c:f>
              <c:numCache>
                <c:formatCode>General</c:formatCode>
                <c:ptCount val="41"/>
                <c:pt idx="8" formatCode="_(* #,##0.000_);_(* \(#,##0.000\);_(* &quot;-&quot;??_);_(@_)">
                  <c:v>0.87700313641986294</c:v>
                </c:pt>
                <c:pt idx="9" formatCode="_(* #,##0.000_);_(* \(#,##0.000\);_(* &quot;-&quot;??_);_(@_)">
                  <c:v>1.2028733171385282</c:v>
                </c:pt>
                <c:pt idx="10" formatCode="_(* #,##0.000_);_(* \(#,##0.000\);_(* &quot;-&quot;??_);_(@_)">
                  <c:v>1.3388658628308077</c:v>
                </c:pt>
                <c:pt idx="11" formatCode="_(* #,##0.000_);_(* \(#,##0.000\);_(* &quot;-&quot;??_);_(@_)">
                  <c:v>1.3467158017308232</c:v>
                </c:pt>
                <c:pt idx="12" formatCode="_(* #,##0.000_);_(* \(#,##0.000\);_(* &quot;-&quot;??_);_(@_)">
                  <c:v>1.2681865696713541</c:v>
                </c:pt>
                <c:pt idx="13" formatCode="_(* #,##0.000_);_(* \(#,##0.000\);_(* &quot;-&quot;??_);_(@_)">
                  <c:v>1.1367346476482623</c:v>
                </c:pt>
                <c:pt idx="14" formatCode="_(* #,##0.000_);_(* \(#,##0.000\);_(* &quot;-&quot;??_);_(@_)">
                  <c:v>0.9789609708597472</c:v>
                </c:pt>
                <c:pt idx="15" formatCode="_(* #,##0.000_);_(* \(#,##0.000\);_(* &quot;-&quot;??_);_(@_)">
                  <c:v>0.81484077221623052</c:v>
                </c:pt>
                <c:pt idx="16" formatCode="_(* #,##0.000_);_(* \(#,##0.000\);_(* &quot;-&quot;??_);_(@_)">
                  <c:v>0.65817705781264746</c:v>
                </c:pt>
                <c:pt idx="17" formatCode="_(* #,##0.000_);_(* \(#,##0.000\);_(* &quot;-&quot;??_);_(@_)">
                  <c:v>0.51743336243882254</c:v>
                </c:pt>
                <c:pt idx="18" formatCode="_(* #,##0.000_);_(* \(#,##0.000\);_(* &quot;-&quot;??_);_(@_)">
                  <c:v>0.39680625451421286</c:v>
                </c:pt>
                <c:pt idx="19" formatCode="_(* #,##0.000_);_(* \(#,##0.000\);_(* &quot;-&quot;??_);_(@_)">
                  <c:v>0.29735660995710278</c:v>
                </c:pt>
                <c:pt idx="20" formatCode="_(* #,##0.000_);_(* \(#,##0.000\);_(* &quot;-&quot;??_);_(@_)">
                  <c:v>0.21805583193724815</c:v>
                </c:pt>
                <c:pt idx="21" formatCode="_(* #,##0.000_);_(* \(#,##0.000\);_(* &quot;-&quot;??_);_(@_)">
                  <c:v>0.15665990857252804</c:v>
                </c:pt>
                <c:pt idx="22" formatCode="_(* #,##0.000_);_(* \(#,##0.000\);_(* &quot;-&quot;??_);_(@_)">
                  <c:v>0.11037652467772091</c:v>
                </c:pt>
                <c:pt idx="23" formatCode="_(* #,##0.000_);_(* \(#,##0.000\);_(* &quot;-&quot;??_);_(@_)">
                  <c:v>7.6329241049604118E-2</c:v>
                </c:pt>
                <c:pt idx="24" formatCode="_(* #,##0.000_);_(* \(#,##0.000\);_(* &quot;-&quot;??_);_(@_)">
                  <c:v>5.1846389639338075E-2</c:v>
                </c:pt>
                <c:pt idx="25" formatCode="_(* #,##0.000_);_(* \(#,##0.000\);_(* &quot;-&quot;??_);_(@_)">
                  <c:v>3.4612929421067119E-2</c:v>
                </c:pt>
                <c:pt idx="26" formatCode="_(* #,##0.000_);_(* \(#,##0.000\);_(* &quot;-&quot;??_);_(@_)">
                  <c:v>2.2724669624198036E-2</c:v>
                </c:pt>
                <c:pt idx="27" formatCode="_(* #,##0.000_);_(* \(#,##0.000\);_(* &quot;-&quot;??_);_(@_)">
                  <c:v>1.4679695734618805E-2</c:v>
                </c:pt>
                <c:pt idx="28" formatCode="_(* #,##0.000_);_(* \(#,##0.000\);_(* &quot;-&quot;??_);_(@_)">
                  <c:v>9.3345999872030336E-3</c:v>
                </c:pt>
                <c:pt idx="29" formatCode="_(* #,##0.000_);_(* \(#,##0.000\);_(* &quot;-&quot;??_);_(@_)">
                  <c:v>5.8453959293070712E-3</c:v>
                </c:pt>
                <c:pt idx="30" formatCode="_(* #,##0.000_);_(* \(#,##0.000\);_(* &quot;-&quot;??_);_(@_)">
                  <c:v>3.6060875584646625E-3</c:v>
                </c:pt>
                <c:pt idx="31" formatCode="_(* #,##0.000_);_(* \(#,##0.000\);_(* &quot;-&quot;??_);_(@_)">
                  <c:v>2.1923689146769415E-3</c:v>
                </c:pt>
                <c:pt idx="32" formatCode="_(* #,##0.000_);_(* \(#,##0.000\);_(* &quot;-&quot;??_);_(@_)">
                  <c:v>1.3139690146918845E-3</c:v>
                </c:pt>
                <c:pt idx="33" formatCode="_(* #,##0.000_);_(* \(#,##0.000\);_(* &quot;-&quot;??_);_(@_)">
                  <c:v>7.7656796971584021E-4</c:v>
                </c:pt>
                <c:pt idx="34" formatCode="_(* #,##0.000_);_(* \(#,##0.000\);_(* &quot;-&quot;??_);_(@_)">
                  <c:v>4.5270607209147817E-4</c:v>
                </c:pt>
                <c:pt idx="35" formatCode="_(* #,##0.000_);_(* \(#,##0.000\);_(* &quot;-&quot;??_);_(@_)">
                  <c:v>2.6037976709111029E-4</c:v>
                </c:pt>
                <c:pt idx="36" formatCode="_(* #,##0.000_);_(* \(#,##0.000\);_(* &quot;-&quot;??_);_(@_)">
                  <c:v>1.4779393435662754E-4</c:v>
                </c:pt>
                <c:pt idx="37" formatCode="_(* #,##0.000_);_(* \(#,##0.000\);_(* &quot;-&quot;??_);_(@_)">
                  <c:v>8.280611647596492E-5</c:v>
                </c:pt>
                <c:pt idx="38" formatCode="_(* #,##0.000_);_(* \(#,##0.000\);_(* &quot;-&quot;??_);_(@_)">
                  <c:v>4.5805417572150949E-5</c:v>
                </c:pt>
                <c:pt idx="39" formatCode="_(* #,##0.000_);_(* \(#,##0.000\);_(* &quot;-&quot;??_);_(@_)">
                  <c:v>2.5021127453066862E-5</c:v>
                </c:pt>
                <c:pt idx="40" formatCode="_(* #,##0.000_);_(* \(#,##0.000\);_(* &quot;-&quot;??_);_(@_)">
                  <c:v>1.3499408818334636E-5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4F-074C-A769-60255021FD5A}"/>
            </c:ext>
          </c:extLst>
        </c:ser>
        <c:ser>
          <c:idx val="9"/>
          <c:order val="9"/>
          <c:tx>
            <c:strRef>
              <c:f>Mass!$B$71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Mass!$C$71:$AQ$71</c:f>
              <c:numCache>
                <c:formatCode>General</c:formatCode>
                <c:ptCount val="41"/>
                <c:pt idx="9" formatCode="_(* #,##0.000_);_(* \(#,##0.000\);_(* &quot;-&quot;??_);_(@_)">
                  <c:v>2.1129625870603559</c:v>
                </c:pt>
                <c:pt idx="10" formatCode="_(* #,##0.000_);_(* \(#,##0.000\);_(* &quot;-&quot;??_);_(@_)">
                  <c:v>2.8980812160631761</c:v>
                </c:pt>
                <c:pt idx="11" formatCode="_(* #,##0.000_);_(* \(#,##0.000\);_(* &quot;-&quot;??_);_(@_)">
                  <c:v>3.2257278905550169</c:v>
                </c:pt>
                <c:pt idx="12" formatCode="_(* #,##0.000_);_(* \(#,##0.000\);_(* &quot;-&quot;??_);_(@_)">
                  <c:v>3.2446407387737288</c:v>
                </c:pt>
                <c:pt idx="13" formatCode="_(* #,##0.000_);_(* \(#,##0.000\);_(* &quot;-&quot;??_);_(@_)">
                  <c:v>3.0554403557402066</c:v>
                </c:pt>
                <c:pt idx="14" formatCode="_(* #,##0.000_);_(* \(#,##0.000\);_(* &quot;-&quot;??_);_(@_)">
                  <c:v>2.7387334003171926</c:v>
                </c:pt>
                <c:pt idx="15" formatCode="_(* #,##0.000_);_(* \(#,##0.000\);_(* &quot;-&quot;??_);_(@_)">
                  <c:v>2.3586094732375464</c:v>
                </c:pt>
                <c:pt idx="16" formatCode="_(* #,##0.000_);_(* \(#,##0.000\);_(* &quot;-&quot;??_);_(@_)">
                  <c:v>1.9631948787923055</c:v>
                </c:pt>
                <c:pt idx="17" formatCode="_(* #,##0.000_);_(* \(#,##0.000\);_(* &quot;-&quot;??_);_(@_)">
                  <c:v>1.5857451827330631</c:v>
                </c:pt>
                <c:pt idx="18" formatCode="_(* #,##0.000_);_(* \(#,##0.000\);_(* &quot;-&quot;??_);_(@_)">
                  <c:v>1.2466515691075595</c:v>
                </c:pt>
                <c:pt idx="19" formatCode="_(* #,##0.000_);_(* \(#,##0.000\);_(* &quot;-&quot;??_);_(@_)">
                  <c:v>0.9560248250910266</c:v>
                </c:pt>
                <c:pt idx="20" formatCode="_(* #,##0.000_);_(* \(#,##0.000\);_(* &quot;-&quot;??_);_(@_)">
                  <c:v>0.71642091773963545</c:v>
                </c:pt>
                <c:pt idx="21" formatCode="_(* #,##0.000_);_(* \(#,##0.000\);_(* &quot;-&quot;??_);_(@_)">
                  <c:v>0.52536164996466561</c:v>
                </c:pt>
                <c:pt idx="22" formatCode="_(* #,##0.000_);_(* \(#,##0.000\);_(* &quot;-&quot;??_);_(@_)">
                  <c:v>0.37744052667512284</c:v>
                </c:pt>
                <c:pt idx="23" formatCode="_(* #,##0.000_);_(* \(#,##0.000\);_(* &quot;-&quot;??_);_(@_)">
                  <c:v>0.26593002630051504</c:v>
                </c:pt>
                <c:pt idx="24" formatCode="_(* #,##0.000_);_(* \(#,##0.000\);_(* &quot;-&quot;??_);_(@_)">
                  <c:v>0.18389994737637089</c:v>
                </c:pt>
                <c:pt idx="25" formatCode="_(* #,##0.000_);_(* \(#,##0.000\);_(* &quot;-&quot;??_);_(@_)">
                  <c:v>0.1249134433307528</c:v>
                </c:pt>
                <c:pt idx="26" formatCode="_(* #,##0.000_);_(* \(#,##0.000\);_(* &quot;-&quot;??_);_(@_)">
                  <c:v>8.3392888643287491E-2</c:v>
                </c:pt>
                <c:pt idx="27" formatCode="_(* #,##0.000_);_(* \(#,##0.000\);_(* &quot;-&quot;??_);_(@_)">
                  <c:v>5.4750518812568587E-2</c:v>
                </c:pt>
                <c:pt idx="28" formatCode="_(* #,##0.000_);_(* \(#,##0.000\);_(* &quot;-&quot;??_);_(@_)">
                  <c:v>3.5367773031349109E-2</c:v>
                </c:pt>
                <c:pt idx="29" formatCode="_(* #,##0.000_);_(* \(#,##0.000\);_(* &quot;-&quot;??_);_(@_)">
                  <c:v>2.2489840365509741E-2</c:v>
                </c:pt>
                <c:pt idx="30" formatCode="_(* #,##0.000_);_(* \(#,##0.000\);_(* &quot;-&quot;??_);_(@_)">
                  <c:v>1.4083305283947904E-2</c:v>
                </c:pt>
                <c:pt idx="31" formatCode="_(* #,##0.000_);_(* \(#,##0.000\);_(* &quot;-&quot;??_);_(@_)">
                  <c:v>8.6881423569411566E-3</c:v>
                </c:pt>
                <c:pt idx="32" formatCode="_(* #,##0.000_);_(* \(#,##0.000\);_(* &quot;-&quot;??_);_(@_)">
                  <c:v>5.2820717525105271E-3</c:v>
                </c:pt>
                <c:pt idx="33" formatCode="_(* #,##0.000_);_(* \(#,##0.000\);_(* &quot;-&quot;??_);_(@_)">
                  <c:v>3.1657439446959195E-3</c:v>
                </c:pt>
                <c:pt idx="34" formatCode="_(* #,##0.000_);_(* \(#,##0.000\);_(* &quot;-&quot;??_);_(@_)">
                  <c:v>1.8709842624022646E-3</c:v>
                </c:pt>
                <c:pt idx="35" formatCode="_(* #,##0.000_);_(* \(#,##0.000\);_(* &quot;-&quot;??_);_(@_)">
                  <c:v>1.0907041874094225E-3</c:v>
                </c:pt>
                <c:pt idx="36" formatCode="_(* #,##0.000_);_(* \(#,##0.000\);_(* &quot;-&quot;??_);_(@_)">
                  <c:v>6.2733265531631074E-4</c:v>
                </c:pt>
                <c:pt idx="37" formatCode="_(* #,##0.000_);_(* \(#,##0.000\);_(* &quot;-&quot;??_);_(@_)">
                  <c:v>3.5607974580891742E-4</c:v>
                </c:pt>
                <c:pt idx="38" formatCode="_(* #,##0.000_);_(* \(#,##0.000\);_(* &quot;-&quot;??_);_(@_)">
                  <c:v>1.9950467544247339E-4</c:v>
                </c:pt>
                <c:pt idx="39" formatCode="_(* #,##0.000_);_(* \(#,##0.000\);_(* &quot;-&quot;??_);_(@_)">
                  <c:v>1.1035893669631794E-4</c:v>
                </c:pt>
                <c:pt idx="40" formatCode="_(* #,##0.000_);_(* \(#,##0.000\);_(* &quot;-&quot;??_);_(@_)">
                  <c:v>6.0283371859103919E-5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F-074C-A769-60255021FD5A}"/>
            </c:ext>
          </c:extLst>
        </c:ser>
        <c:ser>
          <c:idx val="10"/>
          <c:order val="10"/>
          <c:tx>
            <c:strRef>
              <c:f>Mass!$B$72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Mass!$C$72:$AQ$72</c:f>
              <c:numCache>
                <c:formatCode>General</c:formatCode>
                <c:ptCount val="41"/>
                <c:pt idx="10" formatCode="_(* #,##0.000_);_(* \(#,##0.000\);_(* &quot;-&quot;??_);_(@_)">
                  <c:v>6.0092317295923516</c:v>
                </c:pt>
                <c:pt idx="11" formatCode="_(* #,##0.000_);_(* \(#,##0.000\);_(* &quot;-&quot;??_);_(@_)">
                  <c:v>8.242096526058825</c:v>
                </c:pt>
                <c:pt idx="12" formatCode="_(* #,##0.000_);_(* \(#,##0.000\);_(* &quot;-&quot;??_);_(@_)">
                  <c:v>9.17391841656897</c:v>
                </c:pt>
                <c:pt idx="13" formatCode="_(* #,##0.000_);_(* \(#,##0.000\);_(* &quot;-&quot;??_);_(@_)">
                  <c:v>9.2277062537549366</c:v>
                </c:pt>
                <c:pt idx="14" formatCode="_(* #,##0.000_);_(* \(#,##0.000\);_(* &quot;-&quot;??_);_(@_)">
                  <c:v>8.6896233970405472</c:v>
                </c:pt>
                <c:pt idx="15" formatCode="_(* #,##0.000_);_(* \(#,##0.000\);_(* &quot;-&quot;??_);_(@_)">
                  <c:v>7.7889138922128565</c:v>
                </c:pt>
                <c:pt idx="16" formatCode="_(* #,##0.000_);_(* \(#,##0.000\);_(* &quot;-&quot;??_);_(@_)">
                  <c:v>6.7078475364842349</c:v>
                </c:pt>
                <c:pt idx="17" formatCode="_(* #,##0.000_);_(* \(#,##0.000\);_(* &quot;-&quot;??_);_(@_)">
                  <c:v>5.5832947678571214</c:v>
                </c:pt>
                <c:pt idx="18" formatCode="_(* #,##0.000_);_(* \(#,##0.000\);_(* &quot;-&quot;??_);_(@_)">
                  <c:v>4.5098338822861272</c:v>
                </c:pt>
                <c:pt idx="19" formatCode="_(* #,##0.000_);_(* \(#,##0.000\);_(* &quot;-&quot;??_);_(@_)">
                  <c:v>3.5454570803592032</c:v>
                </c:pt>
                <c:pt idx="20" formatCode="_(* #,##0.000_);_(* \(#,##0.000\);_(* &quot;-&quot;??_);_(@_)">
                  <c:v>2.7189192787401075</c:v>
                </c:pt>
                <c:pt idx="21" formatCode="_(* #,##0.000_);_(* \(#,##0.000\);_(* &quot;-&quot;??_);_(@_)">
                  <c:v>2.0374896067678052</c:v>
                </c:pt>
                <c:pt idx="22" formatCode="_(* #,##0.000_);_(* \(#,##0.000\);_(* &quot;-&quot;??_);_(@_)">
                  <c:v>1.4941201116442107</c:v>
                </c:pt>
                <c:pt idx="23" formatCode="_(* #,##0.000_);_(* \(#,##0.000\);_(* &quot;-&quot;??_);_(@_)">
                  <c:v>1.0734348079895313</c:v>
                </c:pt>
                <c:pt idx="24" formatCode="_(* #,##0.000_);_(* \(#,##0.000\);_(* &quot;-&quot;??_);_(@_)">
                  <c:v>0.75630073229059802</c:v>
                </c:pt>
                <c:pt idx="25" formatCode="_(* #,##0.000_);_(* \(#,##0.000\);_(* &quot;-&quot;??_);_(@_)">
                  <c:v>0.52300850266445587</c:v>
                </c:pt>
                <c:pt idx="26" formatCode="_(* #,##0.000_);_(* \(#,##0.000\);_(* &quot;-&quot;??_);_(@_)">
                  <c:v>0.35525183063468707</c:v>
                </c:pt>
                <c:pt idx="27" formatCode="_(* #,##0.000_);_(* \(#,##0.000\);_(* &quot;-&quot;??_);_(@_)">
                  <c:v>0.23716803862334093</c:v>
                </c:pt>
                <c:pt idx="28" formatCode="_(* #,##0.000_);_(* \(#,##0.000\);_(* &quot;-&quot;??_);_(@_)">
                  <c:v>0.15570959792424005</c:v>
                </c:pt>
                <c:pt idx="29" formatCode="_(* #,##0.000_);_(* \(#,##0.000\);_(* &quot;-&quot;??_);_(@_)">
                  <c:v>0.10058537960233786</c:v>
                </c:pt>
                <c:pt idx="30" formatCode="_(* #,##0.000_);_(* \(#,##0.000\);_(* &quot;-&quot;??_);_(@_)">
                  <c:v>6.3960745516989881E-2</c:v>
                </c:pt>
                <c:pt idx="31" formatCode="_(* #,##0.000_);_(* \(#,##0.000\);_(* &quot;-&quot;??_);_(@_)">
                  <c:v>4.0052694490713171E-2</c:v>
                </c:pt>
                <c:pt idx="32" formatCode="_(* #,##0.000_);_(* \(#,##0.000\);_(* &quot;-&quot;??_);_(@_)">
                  <c:v>2.4708937603661767E-2</c:v>
                </c:pt>
                <c:pt idx="33" formatCode="_(* #,##0.000_);_(* \(#,##0.000\);_(* &quot;-&quot;??_);_(@_)">
                  <c:v>1.502212739948673E-2</c:v>
                </c:pt>
                <c:pt idx="34" formatCode="_(* #,##0.000_);_(* \(#,##0.000\);_(* &quot;-&quot;??_);_(@_)">
                  <c:v>9.0033250360093443E-3</c:v>
                </c:pt>
                <c:pt idx="35" formatCode="_(* #,##0.000_);_(* \(#,##0.000\);_(* &quot;-&quot;??_);_(@_)">
                  <c:v>5.3210492528585757E-3</c:v>
                </c:pt>
                <c:pt idx="36" formatCode="_(* #,##0.000_);_(* \(#,##0.000\);_(* &quot;-&quot;??_);_(@_)">
                  <c:v>3.1019452264408336E-3</c:v>
                </c:pt>
                <c:pt idx="37" formatCode="_(* #,##0.000_);_(* \(#,##0.000\);_(* &quot;-&quot;??_);_(@_)">
                  <c:v>1.7841240164033789E-3</c:v>
                </c:pt>
                <c:pt idx="38" formatCode="_(* #,##0.000_);_(* \(#,##0.000\);_(* &quot;-&quot;??_);_(@_)">
                  <c:v>1.0126850895912261E-3</c:v>
                </c:pt>
                <c:pt idx="39" formatCode="_(* #,##0.000_);_(* \(#,##0.000\);_(* &quot;-&quot;??_);_(@_)">
                  <c:v>5.6738809916121336E-4</c:v>
                </c:pt>
                <c:pt idx="40" formatCode="_(* #,##0.000_);_(* \(#,##0.000\);_(* &quot;-&quot;??_);_(@_)">
                  <c:v>3.1385904705592604E-4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4F-074C-A769-60255021FD5A}"/>
            </c:ext>
          </c:extLst>
        </c:ser>
        <c:ser>
          <c:idx val="11"/>
          <c:order val="11"/>
          <c:tx>
            <c:strRef>
              <c:f>Mass!$B$73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Mass!$C$73:$AQ$73</c:f>
              <c:numCache>
                <c:formatCode>General</c:formatCode>
                <c:ptCount val="41"/>
                <c:pt idx="11" formatCode="_(* #,##0.000_);_(* \(#,##0.000\);_(* &quot;-&quot;??_);_(@_)">
                  <c:v>10.605254009808945</c:v>
                </c:pt>
                <c:pt idx="12" formatCode="_(* #,##0.000_);_(* \(#,##0.000\);_(* &quot;-&quot;??_);_(@_)">
                  <c:v>14.545873942882103</c:v>
                </c:pt>
                <c:pt idx="13" formatCode="_(* #,##0.000_);_(* \(#,##0.000\);_(* &quot;-&quot;??_);_(@_)">
                  <c:v>16.190378313065686</c:v>
                </c:pt>
                <c:pt idx="14" formatCode="_(* #,##0.000_);_(* \(#,##0.000\);_(* &quot;-&quot;??_);_(@_)">
                  <c:v>16.285304536860043</c:v>
                </c:pt>
                <c:pt idx="15" formatCode="_(* #,##0.000_);_(* \(#,##0.000\);_(* &quot;-&quot;??_);_(@_)">
                  <c:v>15.335681418537249</c:v>
                </c:pt>
                <c:pt idx="16" formatCode="_(* #,##0.000_);_(* \(#,##0.000\);_(* &quot;-&quot;??_);_(@_)">
                  <c:v>13.746085024591084</c:v>
                </c:pt>
                <c:pt idx="17" formatCode="_(* #,##0.000_);_(* \(#,##0.000\);_(* &quot;-&quot;??_);_(@_)">
                  <c:v>11.838190002420212</c:v>
                </c:pt>
                <c:pt idx="18" formatCode="_(* #,##0.000_);_(* \(#,##0.000\);_(* &quot;-&quot;??_);_(@_)">
                  <c:v>9.8535489874974118</c:v>
                </c:pt>
                <c:pt idx="19" formatCode="_(* #,##0.000_);_(* \(#,##0.000\);_(* &quot;-&quot;??_);_(@_)">
                  <c:v>7.9590763039074375</c:v>
                </c:pt>
                <c:pt idx="20" formatCode="_(* #,##0.000_);_(* \(#,##0.000\);_(* &quot;-&quot;??_);_(@_)">
                  <c:v>6.2571181492173311</c:v>
                </c:pt>
                <c:pt idx="21" formatCode="_(* #,##0.000_);_(* \(#,##0.000\);_(* &quot;-&quot;??_);_(@_)">
                  <c:v>4.7984219748439365</c:v>
                </c:pt>
                <c:pt idx="22" formatCode="_(* #,##0.000_);_(* \(#,##0.000\);_(* &quot;-&quot;??_);_(@_)">
                  <c:v>3.5958165360323275</c:v>
                </c:pt>
                <c:pt idx="23" formatCode="_(* #,##0.000_);_(* \(#,##0.000\);_(* &quot;-&quot;??_);_(@_)">
                  <c:v>2.6368634158539712</c:v>
                </c:pt>
                <c:pt idx="24" formatCode="_(* #,##0.000_);_(* \(#,##0.000\);_(* &quot;-&quot;??_);_(@_)">
                  <c:v>1.8944266611718321</c:v>
                </c:pt>
                <c:pt idx="25" formatCode="_(* #,##0.000_);_(* \(#,##0.000\);_(* &quot;-&quot;??_);_(@_)">
                  <c:v>1.3347399026481561</c:v>
                </c:pt>
                <c:pt idx="26" formatCode="_(* #,##0.000_);_(* \(#,##0.000\);_(* &quot;-&quot;??_);_(@_)">
                  <c:v>0.92301949228086433</c:v>
                </c:pt>
                <c:pt idx="27" formatCode="_(* #,##0.000_);_(* \(#,##0.000\);_(* &quot;-&quot;??_);_(@_)">
                  <c:v>0.62695799910283401</c:v>
                </c:pt>
                <c:pt idx="28" formatCode="_(* #,##0.000_);_(* \(#,##0.000\);_(* &quot;-&quot;??_);_(@_)">
                  <c:v>0.41856054247708874</c:v>
                </c:pt>
                <c:pt idx="29" formatCode="_(* #,##0.000_);_(* \(#,##0.000\);_(* &quot;-&quot;??_);_(@_)">
                  <c:v>0.27480049231914172</c:v>
                </c:pt>
                <c:pt idx="30" formatCode="_(* #,##0.000_);_(* \(#,##0.000\);_(* &quot;-&quot;??_);_(@_)">
                  <c:v>0.17751578710182517</c:v>
                </c:pt>
                <c:pt idx="31" formatCode="_(* #,##0.000_);_(* \(#,##0.000\);_(* &quot;-&quot;??_);_(@_)">
                  <c:v>0.11287964641537325</c:v>
                </c:pt>
                <c:pt idx="32" formatCode="_(* #,##0.000_);_(* \(#,##0.000\);_(* &quot;-&quot;??_);_(@_)">
                  <c:v>7.0686074021662604E-2</c:v>
                </c:pt>
                <c:pt idx="33" formatCode="_(* #,##0.000_);_(* \(#,##0.000\);_(* &quot;-&quot;??_);_(@_)">
                  <c:v>4.3606998596662422E-2</c:v>
                </c:pt>
                <c:pt idx="34" formatCode="_(* #,##0.000_);_(* \(#,##0.000\);_(* &quot;-&quot;??_);_(@_)">
                  <c:v>2.6511455042535832E-2</c:v>
                </c:pt>
                <c:pt idx="35" formatCode="_(* #,##0.000_);_(* \(#,##0.000\);_(* &quot;-&quot;??_);_(@_)">
                  <c:v>1.588931052026989E-2</c:v>
                </c:pt>
                <c:pt idx="36" formatCode="_(* #,##0.000_);_(* \(#,##0.000\);_(* &quot;-&quot;??_);_(@_)">
                  <c:v>9.3907310392733704E-3</c:v>
                </c:pt>
                <c:pt idx="37" formatCode="_(* #,##0.000_);_(* \(#,##0.000\);_(* &quot;-&quot;??_);_(@_)">
                  <c:v>5.4743964838165756E-3</c:v>
                </c:pt>
                <c:pt idx="38" formatCode="_(* #,##0.000_);_(* \(#,##0.000\);_(* &quot;-&quot;??_);_(@_)">
                  <c:v>3.1486701179756172E-3</c:v>
                </c:pt>
                <c:pt idx="39" formatCode="_(* #,##0.000_);_(* \(#,##0.000\);_(* &quot;-&quot;??_);_(@_)">
                  <c:v>1.7872139219017335E-3</c:v>
                </c:pt>
                <c:pt idx="40" formatCode="_(* #,##0.000_);_(* \(#,##0.000\);_(* &quot;-&quot;??_);_(@_)">
                  <c:v>1.0013417995041319E-3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4F-074C-A769-60255021FD5A}"/>
            </c:ext>
          </c:extLst>
        </c:ser>
        <c:ser>
          <c:idx val="12"/>
          <c:order val="12"/>
          <c:tx>
            <c:strRef>
              <c:f>Mass!$B$74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Mass!$C$74:$AQ$74</c:f>
              <c:numCache>
                <c:formatCode>General</c:formatCode>
                <c:ptCount val="41"/>
                <c:pt idx="12" formatCode="_(* #,##0.000_);_(* \(#,##0.000\);_(* &quot;-&quot;??_);_(@_)">
                  <c:v>102.86840050013217</c:v>
                </c:pt>
                <c:pt idx="13" formatCode="_(* #,##0.000_);_(* \(#,##0.000\);_(* &quot;-&quot;??_);_(@_)">
                  <c:v>141.09146136404411</c:v>
                </c:pt>
                <c:pt idx="14" formatCode="_(* #,##0.000_);_(* \(#,##0.000\);_(* &quot;-&quot;??_);_(@_)">
                  <c:v>157.04275626181806</c:v>
                </c:pt>
                <c:pt idx="15" formatCode="_(* #,##0.000_);_(* \(#,##0.000\);_(* &quot;-&quot;??_);_(@_)">
                  <c:v>157.96351768801412</c:v>
                </c:pt>
                <c:pt idx="16" formatCode="_(* #,##0.000_);_(* \(#,##0.000\);_(* &quot;-&quot;??_);_(@_)">
                  <c:v>148.75240297360349</c:v>
                </c:pt>
                <c:pt idx="17" formatCode="_(* #,##0.000_);_(* \(#,##0.000\);_(* &quot;-&quot;??_);_(@_)">
                  <c:v>133.33370217353036</c:v>
                </c:pt>
                <c:pt idx="18" formatCode="_(* #,##0.000_);_(* \(#,##0.000\);_(* &quot;-&quot;??_);_(@_)">
                  <c:v>114.82758161561104</c:v>
                </c:pt>
                <c:pt idx="19" formatCode="_(* #,##0.000_);_(* \(#,##0.000\);_(* &quot;-&quot;??_);_(@_)">
                  <c:v>95.577043478265153</c:v>
                </c:pt>
                <c:pt idx="20" formatCode="_(* #,##0.000_);_(* \(#,##0.000\);_(* &quot;-&quot;??_);_(@_)">
                  <c:v>77.201116360268244</c:v>
                </c:pt>
                <c:pt idx="21" formatCode="_(* #,##0.000_);_(* \(#,##0.000\);_(* &quot;-&quot;??_);_(@_)">
                  <c:v>60.692533639930204</c:v>
                </c:pt>
                <c:pt idx="22" formatCode="_(* #,##0.000_);_(* \(#,##0.000\);_(* &quot;-&quot;??_);_(@_)">
                  <c:v>46.543533329832364</c:v>
                </c:pt>
                <c:pt idx="23" formatCode="_(* #,##0.000_);_(* \(#,##0.000\);_(* &quot;-&quot;??_);_(@_)">
                  <c:v>34.878551255014692</c:v>
                </c:pt>
                <c:pt idx="24" formatCode="_(* #,##0.000_);_(* \(#,##0.000\);_(* &quot;-&quot;??_);_(@_)">
                  <c:v>25.576937777759024</c:v>
                </c:pt>
                <c:pt idx="25" formatCode="_(* #,##0.000_);_(* \(#,##0.000\);_(* &quot;-&quot;??_);_(@_)">
                  <c:v>18.375480711664999</c:v>
                </c:pt>
                <c:pt idx="26" formatCode="_(* #,##0.000_);_(* \(#,##0.000\);_(* &quot;-&quot;??_);_(@_)">
                  <c:v>12.946654435822555</c:v>
                </c:pt>
                <c:pt idx="27" formatCode="_(* #,##0.000_);_(* \(#,##0.000\);_(* &quot;-&quot;??_);_(@_)">
                  <c:v>8.9530659721640298</c:v>
                </c:pt>
                <c:pt idx="28" formatCode="_(* #,##0.000_);_(* \(#,##0.000\);_(* &quot;-&quot;??_);_(@_)">
                  <c:v>6.0813410493346298</c:v>
                </c:pt>
                <c:pt idx="29" formatCode="_(* #,##0.000_);_(* \(#,##0.000\);_(* &quot;-&quot;??_);_(@_)">
                  <c:v>4.0599360917958265</c:v>
                </c:pt>
                <c:pt idx="30" formatCode="_(* #,##0.000_);_(* \(#,##0.000\);_(* &quot;-&quot;??_);_(@_)">
                  <c:v>2.6654983534928283</c:v>
                </c:pt>
                <c:pt idx="31" formatCode="_(* #,##0.000_);_(* \(#,##0.000\);_(* &quot;-&quot;??_);_(@_)">
                  <c:v>1.7218602275624055</c:v>
                </c:pt>
                <c:pt idx="32" formatCode="_(* #,##0.000_);_(* \(#,##0.000\);_(* &quot;-&quot;??_);_(@_)">
                  <c:v>1.0949052860997064</c:v>
                </c:pt>
                <c:pt idx="33" formatCode="_(* #,##0.000_);_(* \(#,##0.000\);_(* &quot;-&quot;??_);_(@_)">
                  <c:v>0.68563783248538801</c:v>
                </c:pt>
                <c:pt idx="34" formatCode="_(* #,##0.000_);_(* \(#,##0.000\);_(* &quot;-&quot;??_);_(@_)">
                  <c:v>0.42297734614382726</c:v>
                </c:pt>
                <c:pt idx="35" formatCode="_(* #,##0.000_);_(* \(#,##0.000\);_(* &quot;-&quot;??_);_(@_)">
                  <c:v>0.25715470583112932</c:v>
                </c:pt>
                <c:pt idx="36" formatCode="_(* #,##0.000_);_(* \(#,##0.000\);_(* &quot;-&quot;??_);_(@_)">
                  <c:v>0.15412247144276855</c:v>
                </c:pt>
                <c:pt idx="37" formatCode="_(* #,##0.000_);_(* \(#,##0.000\);_(* &quot;-&quot;??_);_(@_)">
                  <c:v>9.1087821248177533E-2</c:v>
                </c:pt>
                <c:pt idx="38" formatCode="_(* #,##0.000_);_(* \(#,##0.000\);_(* &quot;-&quot;??_);_(@_)">
                  <c:v>5.3100322677127824E-2</c:v>
                </c:pt>
                <c:pt idx="39" formatCode="_(* #,##0.000_);_(* \(#,##0.000\);_(* &quot;-&quot;??_);_(@_)">
                  <c:v>3.0541339079586012E-2</c:v>
                </c:pt>
                <c:pt idx="40" formatCode="_(* #,##0.000_);_(* \(#,##0.000\);_(* &quot;-&quot;??_);_(@_)">
                  <c:v>1.7335543055126829E-2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4F-074C-A769-60255021FD5A}"/>
            </c:ext>
          </c:extLst>
        </c:ser>
        <c:ser>
          <c:idx val="13"/>
          <c:order val="13"/>
          <c:tx>
            <c:strRef>
              <c:f>Mass!$B$75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Mass!$C$75:$AQ$75</c:f>
              <c:numCache>
                <c:formatCode>General</c:formatCode>
                <c:ptCount val="41"/>
                <c:pt idx="13" formatCode="_(* #,##0.000_);_(* \(#,##0.000\);_(* &quot;-&quot;??_);_(@_)">
                  <c:v>101.93373146736833</c:v>
                </c:pt>
                <c:pt idx="14" formatCode="_(* #,##0.000_);_(* \(#,##0.000\);_(* &quot;-&quot;??_);_(@_)">
                  <c:v>139.80949509371024</c:v>
                </c:pt>
                <c:pt idx="15" formatCode="_(* #,##0.000_);_(* \(#,##0.000\);_(* &quot;-&quot;??_);_(@_)">
                  <c:v>155.61585548000207</c:v>
                </c:pt>
                <c:pt idx="16" formatCode="_(* #,##0.000_);_(* \(#,##0.000\);_(* &quot;-&quot;??_);_(@_)">
                  <c:v>156.52825080749878</c:v>
                </c:pt>
                <c:pt idx="17" formatCode="_(* #,##0.000_);_(* \(#,##0.000\);_(* &quot;-&quot;??_);_(@_)">
                  <c:v>147.40082888542221</c:v>
                </c:pt>
                <c:pt idx="18" formatCode="_(* #,##0.000_);_(* \(#,##0.000\);_(* &quot;-&quot;??_);_(@_)">
                  <c:v>132.12222341193345</c:v>
                </c:pt>
                <c:pt idx="19" formatCode="_(* #,##0.000_);_(* \(#,##0.000\);_(* &quot;-&quot;??_);_(@_)">
                  <c:v>113.7842506789826</c:v>
                </c:pt>
                <c:pt idx="20" formatCode="_(* #,##0.000_);_(* \(#,##0.000\);_(* &quot;-&quot;??_);_(@_)">
                  <c:v>94.708624193548644</c:v>
                </c:pt>
                <c:pt idx="21" formatCode="_(* #,##0.000_);_(* \(#,##0.000\);_(* &quot;-&quot;??_);_(@_)">
                  <c:v>76.499661954387335</c:v>
                </c:pt>
                <c:pt idx="22" formatCode="_(* #,##0.000_);_(* \(#,##0.000\);_(* &quot;-&quot;??_);_(@_)">
                  <c:v>60.141077299232585</c:v>
                </c:pt>
                <c:pt idx="23" formatCode="_(* #,##0.000_);_(* \(#,##0.000\);_(* &quot;-&quot;??_);_(@_)">
                  <c:v>46.120635733803852</c:v>
                </c:pt>
                <c:pt idx="24" formatCode="_(* #,##0.000_);_(* \(#,##0.000\);_(* &quot;-&quot;??_);_(@_)">
                  <c:v>34.561642451074583</c:v>
                </c:pt>
                <c:pt idx="25" formatCode="_(* #,##0.000_);_(* \(#,##0.000\);_(* &quot;-&quot;??_);_(@_)">
                  <c:v>25.344544043846859</c:v>
                </c:pt>
                <c:pt idx="26" formatCode="_(* #,##0.000_);_(* \(#,##0.000\);_(* &quot;-&quot;??_);_(@_)">
                  <c:v>18.208519888906604</c:v>
                </c:pt>
                <c:pt idx="27" formatCode="_(* #,##0.000_);_(* \(#,##0.000\);_(* &quot;-&quot;??_);_(@_)">
                  <c:v>12.829020284613584</c:v>
                </c:pt>
                <c:pt idx="28" formatCode="_(* #,##0.000_);_(* \(#,##0.000\);_(* &quot;-&quot;??_);_(@_)">
                  <c:v>8.871717827624126</c:v>
                </c:pt>
                <c:pt idx="29" formatCode="_(* #,##0.000_);_(* \(#,##0.000\);_(* &quot;-&quot;??_);_(@_)">
                  <c:v>6.0260855857631785</c:v>
                </c:pt>
                <c:pt idx="30" formatCode="_(* #,##0.000_);_(* \(#,##0.000\);_(* &quot;-&quot;??_);_(@_)">
                  <c:v>4.0230472462266089</c:v>
                </c:pt>
                <c:pt idx="31" formatCode="_(* #,##0.000_);_(* \(#,##0.000\);_(* &quot;-&quot;??_);_(@_)">
                  <c:v>2.641279460657127</c:v>
                </c:pt>
                <c:pt idx="32" formatCode="_(* #,##0.000_);_(* \(#,##0.000\);_(* &quot;-&quot;??_);_(@_)">
                  <c:v>1.7062152926200354</c:v>
                </c:pt>
                <c:pt idx="33" formatCode="_(* #,##0.000_);_(* \(#,##0.000\);_(* &quot;-&quot;??_);_(@_)">
                  <c:v>1.0849569048694032</c:v>
                </c:pt>
                <c:pt idx="34" formatCode="_(* #,##0.000_);_(* \(#,##0.000\);_(* &quot;-&quot;??_);_(@_)">
                  <c:v>0.67940808217723014</c:v>
                </c:pt>
                <c:pt idx="35" formatCode="_(* #,##0.000_);_(* \(#,##0.000\);_(* &quot;-&quot;??_);_(@_)">
                  <c:v>0.41913414623910289</c:v>
                </c:pt>
                <c:pt idx="36" formatCode="_(* #,##0.000_);_(* \(#,##0.000\);_(* &quot;-&quot;??_);_(@_)">
                  <c:v>0.25481818131046718</c:v>
                </c:pt>
                <c:pt idx="37" formatCode="_(* #,##0.000_);_(* \(#,##0.000\);_(* &quot;-&quot;??_);_(@_)">
                  <c:v>0.15272210456032251</c:v>
                </c:pt>
                <c:pt idx="38" formatCode="_(* #,##0.000_);_(* \(#,##0.000\);_(* &quot;-&quot;??_);_(@_)">
                  <c:v>9.0260191331034134E-2</c:v>
                </c:pt>
                <c:pt idx="39" formatCode="_(* #,##0.000_);_(* \(#,##0.000\);_(* &quot;-&quot;??_);_(@_)">
                  <c:v>5.2617849663114016E-2</c:v>
                </c:pt>
                <c:pt idx="40" formatCode="_(* #,##0.000_);_(* \(#,##0.000\);_(* &quot;-&quot;??_);_(@_)">
                  <c:v>3.0263838469894E-2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4F-074C-A769-60255021FD5A}"/>
            </c:ext>
          </c:extLst>
        </c:ser>
        <c:ser>
          <c:idx val="14"/>
          <c:order val="14"/>
          <c:tx>
            <c:strRef>
              <c:f>Mass!$B$76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Mass!$C$76:$AQ$76</c:f>
              <c:numCache>
                <c:formatCode>General</c:formatCode>
                <c:ptCount val="41"/>
                <c:pt idx="14" formatCode="_(* #,##0.000_);_(* \(#,##0.000\);_(* &quot;-&quot;??_);_(@_)">
                  <c:v>114.97240788188994</c:v>
                </c:pt>
                <c:pt idx="15" formatCode="_(* #,##0.000_);_(* \(#,##0.000\);_(* &quot;-&quot;??_);_(@_)">
                  <c:v>157.69298410135144</c:v>
                </c:pt>
                <c:pt idx="16" formatCode="_(* #,##0.000_);_(* \(#,##0.000\);_(* &quot;-&quot;??_);_(@_)">
                  <c:v>175.52118765380021</c:v>
                </c:pt>
                <c:pt idx="17" formatCode="_(* #,##0.000_);_(* \(#,##0.000\);_(* &quot;-&quot;??_);_(@_)">
                  <c:v>176.5502904466874</c:v>
                </c:pt>
                <c:pt idx="18" formatCode="_(* #,##0.000_);_(* \(#,##0.000\);_(* &quot;-&quot;??_);_(@_)">
                  <c:v>166.25535018472877</c:v>
                </c:pt>
                <c:pt idx="19" formatCode="_(* #,##0.000_);_(* \(#,##0.000\);_(* &quot;-&quot;??_);_(@_)">
                  <c:v>149.0224083991456</c:v>
                </c:pt>
                <c:pt idx="20" formatCode="_(* #,##0.000_);_(* \(#,##0.000\);_(* &quot;-&quot;??_);_(@_)">
                  <c:v>128.3387656988414</c:v>
                </c:pt>
                <c:pt idx="21" formatCode="_(* #,##0.000_);_(* \(#,##0.000\);_(* &quot;-&quot;??_);_(@_)">
                  <c:v>106.82311354607009</c:v>
                </c:pt>
                <c:pt idx="22" formatCode="_(* #,##0.000_);_(* \(#,##0.000\);_(* &quot;-&quot;??_);_(@_)">
                  <c:v>86.284983493046582</c:v>
                </c:pt>
                <c:pt idx="23" formatCode="_(* #,##0.000_);_(* \(#,##0.000\);_(* &quot;-&quot;??_);_(@_)">
                  <c:v>67.833918862444236</c:v>
                </c:pt>
                <c:pt idx="24" formatCode="_(* #,##0.000_);_(* \(#,##0.000\);_(* &quot;-&quot;??_);_(@_)">
                  <c:v>52.02007683841601</c:v>
                </c:pt>
                <c:pt idx="25" formatCode="_(* #,##0.000_);_(* \(#,##0.000\);_(* &quot;-&quot;??_);_(@_)">
                  <c:v>38.982534983770854</c:v>
                </c:pt>
                <c:pt idx="26" formatCode="_(* #,##0.000_);_(* \(#,##0.000\);_(* &quot;-&quot;??_);_(@_)">
                  <c:v>28.586447424643808</c:v>
                </c:pt>
                <c:pt idx="27" formatCode="_(* #,##0.000_);_(* \(#,##0.000\);_(* &quot;-&quot;??_);_(@_)">
                  <c:v>20.537631120303413</c:v>
                </c:pt>
                <c:pt idx="28" formatCode="_(* #,##0.000_);_(* \(#,##0.000\);_(* &quot;-&quot;??_);_(@_)">
                  <c:v>14.470022157089515</c:v>
                </c:pt>
                <c:pt idx="29" formatCode="_(* #,##0.000_);_(* \(#,##0.000\);_(* &quot;-&quot;??_);_(@_)">
                  <c:v>10.006528221888606</c:v>
                </c:pt>
                <c:pt idx="30" formatCode="_(* #,##0.000_);_(* \(#,##0.000\);_(* &quot;-&quot;??_);_(@_)">
                  <c:v>6.7969018687335723</c:v>
                </c:pt>
                <c:pt idx="31" formatCode="_(* #,##0.000_);_(* \(#,##0.000\);_(* &quot;-&quot;??_);_(@_)">
                  <c:v>4.537648355091866</c:v>
                </c:pt>
                <c:pt idx="32" formatCode="_(* #,##0.000_);_(* \(#,##0.000\);_(* &quot;-&quot;??_);_(@_)">
                  <c:v>2.9791341404777638</c:v>
                </c:pt>
                <c:pt idx="33" formatCode="_(* #,##0.000_);_(* \(#,##0.000\);_(* &quot;-&quot;??_);_(@_)">
                  <c:v>1.9244628616409214</c:v>
                </c:pt>
                <c:pt idx="34" formatCode="_(* #,##0.000_);_(* \(#,##0.000\);_(* &quot;-&quot;??_);_(@_)">
                  <c:v>1.2237372850502437</c:v>
                </c:pt>
                <c:pt idx="35" formatCode="_(* #,##0.000_);_(* \(#,##0.000\);_(* &quot;-&quot;??_);_(@_)">
                  <c:v>0.76631338829521023</c:v>
                </c:pt>
                <c:pt idx="36" formatCode="_(* #,##0.000_);_(* \(#,##0.000\);_(* &quot;-&quot;??_);_(@_)">
                  <c:v>0.4727469633941182</c:v>
                </c:pt>
                <c:pt idx="37" formatCode="_(* #,##0.000_);_(* \(#,##0.000\);_(* &quot;-&quot;??_);_(@_)">
                  <c:v>0.28741280688549292</c:v>
                </c:pt>
                <c:pt idx="38" formatCode="_(* #,##0.000_);_(* \(#,##0.000\);_(* &quot;-&quot;??_);_(@_)">
                  <c:v>0.17225728760563511</c:v>
                </c:pt>
                <c:pt idx="39" formatCode="_(* #,##0.000_);_(* \(#,##0.000\);_(* &quot;-&quot;??_);_(@_)">
                  <c:v>0.10180566711158977</c:v>
                </c:pt>
                <c:pt idx="40" formatCode="_(* #,##0.000_);_(* \(#,##0.000\);_(* &quot;-&quot;??_);_(@_)">
                  <c:v>5.934837061539483E-2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4F-074C-A769-60255021FD5A}"/>
            </c:ext>
          </c:extLst>
        </c:ser>
        <c:ser>
          <c:idx val="15"/>
          <c:order val="15"/>
          <c:tx>
            <c:strRef>
              <c:f>Mass!$B$77</c:f>
              <c:strCache>
                <c:ptCount val="1"/>
                <c:pt idx="0">
                  <c:v>2025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Mass!$C$77:$AQ$77</c:f>
              <c:numCache>
                <c:formatCode>General</c:formatCode>
                <c:ptCount val="41"/>
                <c:pt idx="15" formatCode="_(* #,##0.000_);_(* \(#,##0.000\);_(* &quot;-&quot;??_);_(@_)">
                  <c:v>115.56554652938873</c:v>
                </c:pt>
                <c:pt idx="16" formatCode="_(* #,##0.000_);_(* \(#,##0.000\);_(* &quot;-&quot;??_);_(@_)">
                  <c:v>158.50651671350661</c:v>
                </c:pt>
                <c:pt idx="17" formatCode="_(* #,##0.000_);_(* \(#,##0.000\);_(* &quot;-&quot;??_);_(@_)">
                  <c:v>176.42669534708347</c:v>
                </c:pt>
                <c:pt idx="18" formatCode="_(* #,##0.000_);_(* \(#,##0.000\);_(* &quot;-&quot;??_);_(@_)">
                  <c:v>177.46110724543308</c:v>
                </c:pt>
                <c:pt idx="19" formatCode="_(* #,##0.000_);_(* \(#,##0.000\);_(* &quot;-&quot;??_);_(@_)">
                  <c:v>167.1130557452604</c:v>
                </c:pt>
                <c:pt idx="20" formatCode="_(* #,##0.000_);_(* \(#,##0.000\);_(* &quot;-&quot;??_);_(@_)">
                  <c:v>149.79120981327</c:v>
                </c:pt>
                <c:pt idx="21" formatCode="_(* #,##0.000_);_(* \(#,##0.000\);_(* &quot;-&quot;??_);_(@_)">
                  <c:v>129.00086092073562</c:v>
                </c:pt>
                <c:pt idx="22" formatCode="_(* #,##0.000_);_(* \(#,##0.000\);_(* &quot;-&quot;??_);_(@_)">
                  <c:v>107.37421026794979</c:v>
                </c:pt>
                <c:pt idx="23" formatCode="_(* #,##0.000_);_(* \(#,##0.000\);_(* &quot;-&quot;??_);_(@_)">
                  <c:v>86.73012471737492</c:v>
                </c:pt>
                <c:pt idx="24" formatCode="_(* #,##0.000_);_(* \(#,##0.000\);_(* &quot;-&quot;??_);_(@_)">
                  <c:v>68.183871687037993</c:v>
                </c:pt>
                <c:pt idx="25" formatCode="_(* #,##0.000_);_(* \(#,##0.000\);_(* &quot;-&quot;??_);_(@_)">
                  <c:v>52.288446602841731</c:v>
                </c:pt>
                <c:pt idx="26" formatCode="_(* #,##0.000_);_(* \(#,##0.000\);_(* &quot;-&quot;??_);_(@_)">
                  <c:v>39.183644523897215</c:v>
                </c:pt>
                <c:pt idx="27" formatCode="_(* #,##0.000_);_(* \(#,##0.000\);_(* &quot;-&quot;??_);_(@_)">
                  <c:v>28.733923911173228</c:v>
                </c:pt>
                <c:pt idx="28" formatCode="_(* #,##0.000_);_(* \(#,##0.000\);_(* &quot;-&quot;??_);_(@_)">
                  <c:v>20.643584043878256</c:v>
                </c:pt>
                <c:pt idx="29" formatCode="_(* #,##0.000_);_(* \(#,##0.000\);_(* &quot;-&quot;??_);_(@_)">
                  <c:v>14.544672497372471</c:v>
                </c:pt>
                <c:pt idx="30" formatCode="_(* #,##0.000_);_(* \(#,##0.000\);_(* &quot;-&quot;??_);_(@_)">
                  <c:v>10.058151552434023</c:v>
                </c:pt>
                <c:pt idx="31" formatCode="_(* #,##0.000_);_(* \(#,##0.000\);_(* &quot;-&quot;??_);_(@_)">
                  <c:v>6.8319668487220238</c:v>
                </c:pt>
                <c:pt idx="32" formatCode="_(* #,##0.000_);_(* \(#,##0.000\);_(* &quot;-&quot;??_);_(@_)">
                  <c:v>4.5610579248986411</c:v>
                </c:pt>
                <c:pt idx="33" formatCode="_(* #,##0.000_);_(* \(#,##0.000\);_(* &quot;-&quot;??_);_(@_)">
                  <c:v>2.9945033897381221</c:v>
                </c:pt>
                <c:pt idx="34" formatCode="_(* #,##0.000_);_(* \(#,##0.000\);_(* &quot;-&quot;??_);_(@_)">
                  <c:v>1.934391098510484</c:v>
                </c:pt>
                <c:pt idx="35" formatCode="_(* #,##0.000_);_(* \(#,##0.000\);_(* &quot;-&quot;??_);_(@_)">
                  <c:v>1.2300505030781219</c:v>
                </c:pt>
                <c:pt idx="36" formatCode="_(* #,##0.000_);_(* \(#,##0.000\);_(* &quot;-&quot;??_);_(@_)">
                  <c:v>0.77026677237289753</c:v>
                </c:pt>
                <c:pt idx="37" formatCode="_(* #,##0.000_);_(* \(#,##0.000\);_(* &quot;-&quot;??_);_(@_)">
                  <c:v>0.47518584851136131</c:v>
                </c:pt>
                <c:pt idx="38" formatCode="_(* #,##0.000_);_(* \(#,##0.000\);_(* &quot;-&quot;??_);_(@_)">
                  <c:v>0.28889555954493984</c:v>
                </c:pt>
                <c:pt idx="39" formatCode="_(* #,##0.000_);_(* \(#,##0.000\);_(* &quot;-&quot;??_);_(@_)">
                  <c:v>0.17314595695225934</c:v>
                </c:pt>
                <c:pt idx="40" formatCode="_(* #,##0.000_);_(* \(#,##0.000\);_(* &quot;-&quot;??_);_(@_)">
                  <c:v>0.10233087900208365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4F-074C-A769-60255021FD5A}"/>
            </c:ext>
          </c:extLst>
        </c:ser>
        <c:ser>
          <c:idx val="16"/>
          <c:order val="16"/>
          <c:tx>
            <c:strRef>
              <c:f>Mass!$B$78</c:f>
              <c:strCache>
                <c:ptCount val="1"/>
                <c:pt idx="0">
                  <c:v>2026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Mass!$C$78:$AQ$78</c:f>
              <c:numCache>
                <c:formatCode>General</c:formatCode>
                <c:ptCount val="41"/>
                <c:pt idx="16" formatCode="_(* #,##0.000_);_(* \(#,##0.000\);_(* &quot;-&quot;??_);_(@_)">
                  <c:v>116.62076037556855</c:v>
                </c:pt>
                <c:pt idx="17" formatCode="_(* #,##0.000_);_(* \(#,##0.000\);_(* &quot;-&quot;??_);_(@_)">
                  <c:v>159.95381892570438</c:v>
                </c:pt>
                <c:pt idx="18" formatCode="_(* #,##0.000_);_(* \(#,##0.000\);_(* &quot;-&quot;??_);_(@_)">
                  <c:v>178.03762435972524</c:v>
                </c:pt>
                <c:pt idx="19" formatCode="_(* #,##0.000_);_(* \(#,##0.000\);_(* &quot;-&quot;??_);_(@_)">
                  <c:v>179.08148133743086</c:v>
                </c:pt>
                <c:pt idx="20" formatCode="_(* #,##0.000_);_(* \(#,##0.000\);_(* &quot;-&quot;??_);_(@_)">
                  <c:v>168.63894313640404</c:v>
                </c:pt>
                <c:pt idx="21" formatCode="_(* #,##0.000_);_(* \(#,##0.000\);_(* &quot;-&quot;??_);_(@_)">
                  <c:v>151.15893370138221</c:v>
                </c:pt>
                <c:pt idx="22" formatCode="_(* #,##0.000_);_(* \(#,##0.000\);_(* &quot;-&quot;??_);_(@_)">
                  <c:v>130.17875086026066</c:v>
                </c:pt>
                <c:pt idx="23" formatCode="_(* #,##0.000_);_(* \(#,##0.000\);_(* &quot;-&quot;??_);_(@_)">
                  <c:v>108.3546300972157</c:v>
                </c:pt>
                <c:pt idx="24" formatCode="_(* #,##0.000_);_(* \(#,##0.000\);_(* &quot;-&quot;??_);_(@_)">
                  <c:v>87.522046109443124</c:v>
                </c:pt>
                <c:pt idx="25" formatCode="_(* #,##0.000_);_(* \(#,##0.000\);_(* &quot;-&quot;??_);_(@_)">
                  <c:v>68.806449675469977</c:v>
                </c:pt>
                <c:pt idx="26" formatCode="_(* #,##0.000_);_(* \(#,##0.000\);_(* &quot;-&quot;??_);_(@_)">
                  <c:v>52.765885549894364</c:v>
                </c:pt>
                <c:pt idx="27" formatCode="_(* #,##0.000_);_(* \(#,##0.000\);_(* &quot;-&quot;??_);_(@_)">
                  <c:v>39.541425242174611</c:v>
                </c:pt>
                <c:pt idx="28" formatCode="_(* #,##0.000_);_(* \(#,##0.000\);_(* &quot;-&quot;??_);_(@_)">
                  <c:v>28.996289601266138</c:v>
                </c:pt>
                <c:pt idx="29" formatCode="_(* #,##0.000_);_(* \(#,##0.000\);_(* &quot;-&quot;??_);_(@_)">
                  <c:v>20.832077901884091</c:v>
                </c:pt>
                <c:pt idx="30" formatCode="_(* #,##0.000_);_(* \(#,##0.000\);_(* &quot;-&quot;??_);_(@_)">
                  <c:v>14.677477994064994</c:v>
                </c:pt>
                <c:pt idx="31" formatCode="_(* #,##0.000_);_(* \(#,##0.000\);_(* &quot;-&quot;??_);_(@_)">
                  <c:v>10.14999121489263</c:v>
                </c:pt>
                <c:pt idx="32" formatCode="_(* #,##0.000_);_(* \(#,##0.000\);_(* &quot;-&quot;??_);_(@_)">
                  <c:v>6.8943486418421696</c:v>
                </c:pt>
                <c:pt idx="33" formatCode="_(* #,##0.000_);_(* \(#,##0.000\);_(* &quot;-&quot;??_);_(@_)">
                  <c:v>4.6027043465192703</c:v>
                </c:pt>
                <c:pt idx="34" formatCode="_(* #,##0.000_);_(* \(#,##0.000\);_(* &quot;-&quot;??_);_(@_)">
                  <c:v>3.0218458073892216</c:v>
                </c:pt>
                <c:pt idx="35" formatCode="_(* #,##0.000_);_(* \(#,##0.000\);_(* &quot;-&quot;??_);_(@_)">
                  <c:v>1.9520537698894156</c:v>
                </c:pt>
                <c:pt idx="36" formatCode="_(* #,##0.000_);_(* \(#,##0.000\);_(* &quot;-&quot;??_);_(@_)">
                  <c:v>1.241281932871243</c:v>
                </c:pt>
                <c:pt idx="37" formatCode="_(* #,##0.000_);_(* \(#,##0.000\);_(* &quot;-&quot;??_);_(@_)">
                  <c:v>0.77729997723256061</c:v>
                </c:pt>
                <c:pt idx="38" formatCode="_(* #,##0.000_);_(* \(#,##0.000\);_(* &quot;-&quot;??_);_(@_)">
                  <c:v>0.47952470816215165</c:v>
                </c:pt>
                <c:pt idx="39" formatCode="_(* #,##0.000_);_(* \(#,##0.000\);_(* &quot;-&quot;??_);_(@_)">
                  <c:v>0.29153342700359591</c:v>
                </c:pt>
                <c:pt idx="40" formatCode="_(* #,##0.000_);_(* \(#,##0.000\);_(* &quot;-&quot;??_);_(@_)">
                  <c:v>0.17472692997296513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4F-074C-A769-60255021FD5A}"/>
            </c:ext>
          </c:extLst>
        </c:ser>
        <c:ser>
          <c:idx val="17"/>
          <c:order val="17"/>
          <c:tx>
            <c:strRef>
              <c:f>Mass!$B$79</c:f>
              <c:strCache>
                <c:ptCount val="1"/>
                <c:pt idx="0">
                  <c:v>2027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Mass!$C$79:$AQ$79</c:f>
              <c:numCache>
                <c:formatCode>General</c:formatCode>
                <c:ptCount val="41"/>
                <c:pt idx="17" formatCode="_(* #,##0.000_);_(* \(#,##0.000\);_(* &quot;-&quot;??_);_(@_)">
                  <c:v>118.33298434788551</c:v>
                </c:pt>
                <c:pt idx="18" formatCode="_(* #,##0.000_);_(* \(#,##0.000\);_(* &quot;-&quot;??_);_(@_)">
                  <c:v>162.3022581087987</c:v>
                </c:pt>
                <c:pt idx="19" formatCode="_(* #,##0.000_);_(* \(#,##0.000\);_(* &quot;-&quot;??_);_(@_)">
                  <c:v>180.65156965918456</c:v>
                </c:pt>
                <c:pt idx="20" formatCode="_(* #,##0.000_);_(* \(#,##0.000\);_(* &quot;-&quot;??_);_(@_)">
                  <c:v>181.71075252685299</c:v>
                </c:pt>
                <c:pt idx="21" formatCode="_(* #,##0.000_);_(* \(#,##0.000\);_(* &quot;-&quot;??_);_(@_)">
                  <c:v>171.11489716186622</c:v>
                </c:pt>
                <c:pt idx="22" formatCode="_(* #,##0.000_);_(* \(#,##0.000\);_(* &quot;-&quot;??_);_(@_)">
                  <c:v>153.37824653281871</c:v>
                </c:pt>
                <c:pt idx="23" formatCode="_(* #,##0.000_);_(* \(#,##0.000\);_(* &quot;-&quot;??_);_(@_)">
                  <c:v>132.09003301269559</c:v>
                </c:pt>
                <c:pt idx="24" formatCode="_(* #,##0.000_);_(* \(#,##0.000\);_(* &quot;-&quot;??_);_(@_)">
                  <c:v>109.94549088878072</c:v>
                </c:pt>
                <c:pt idx="25" formatCode="_(* #,##0.000_);_(* \(#,##0.000\);_(* &quot;-&quot;??_);_(@_)">
                  <c:v>88.807043265800331</c:v>
                </c:pt>
                <c:pt idx="26" formatCode="_(* #,##0.000_);_(* \(#,##0.000\);_(* &quot;-&quot;??_);_(@_)">
                  <c:v>69.816664771006629</c:v>
                </c:pt>
                <c:pt idx="27" formatCode="_(* #,##0.000_);_(* \(#,##0.000\);_(* &quot;-&quot;??_);_(@_)">
                  <c:v>53.540593362363666</c:v>
                </c:pt>
                <c:pt idx="28" formatCode="_(* #,##0.000_);_(* \(#,##0.000\);_(* &quot;-&quot;??_);_(@_)">
                  <c:v>40.121971758774201</c:v>
                </c:pt>
                <c:pt idx="29" formatCode="_(* #,##0.000_);_(* \(#,##0.000\);_(* &quot;-&quot;??_);_(@_)">
                  <c:v>29.422012620080668</c:v>
                </c:pt>
                <c:pt idx="30" formatCode="_(* #,##0.000_);_(* \(#,##0.000\);_(* &quot;-&quot;??_);_(@_)">
                  <c:v>21.137934106747711</c:v>
                </c:pt>
                <c:pt idx="31" formatCode="_(* #,##0.000_);_(* \(#,##0.000\);_(* &quot;-&quot;??_);_(@_)">
                  <c:v>14.892972470294268</c:v>
                </c:pt>
                <c:pt idx="32" formatCode="_(* #,##0.000_);_(* \(#,##0.000\);_(* &quot;-&quot;??_);_(@_)">
                  <c:v>10.299013209098273</c:v>
                </c:pt>
                <c:pt idx="33" formatCode="_(* #,##0.000_);_(* \(#,##0.000\);_(* &quot;-&quot;??_);_(@_)">
                  <c:v>6.9955713485031206</c:v>
                </c:pt>
                <c:pt idx="34" formatCode="_(* #,##0.000_);_(* \(#,##0.000\);_(* &quot;-&quot;??_);_(@_)">
                  <c:v>4.6702811715564083</c:v>
                </c:pt>
                <c:pt idx="35" formatCode="_(* #,##0.000_);_(* \(#,##0.000\);_(* &quot;-&quot;??_);_(@_)">
                  <c:v>3.0662124948931848</c:v>
                </c:pt>
                <c:pt idx="36" formatCode="_(* #,##0.000_);_(* \(#,##0.000\);_(* &quot;-&quot;??_);_(@_)">
                  <c:v>1.980713789334432</c:v>
                </c:pt>
                <c:pt idx="37" formatCode="_(* #,##0.000_);_(* \(#,##0.000\);_(* &quot;-&quot;??_);_(@_)">
                  <c:v>1.2595064125867035</c:v>
                </c:pt>
                <c:pt idx="38" formatCode="_(* #,##0.000_);_(* \(#,##0.000\);_(* &quot;-&quot;??_);_(@_)">
                  <c:v>0.78871228195783361</c:v>
                </c:pt>
                <c:pt idx="39" formatCode="_(* #,##0.000_);_(* \(#,##0.000\);_(* &quot;-&quot;??_);_(@_)">
                  <c:v>0.4865650815741358</c:v>
                </c:pt>
                <c:pt idx="40" formatCode="_(* #,##0.000_);_(* \(#,##0.000\);_(* &quot;-&quot;??_);_(@_)">
                  <c:v>0.29581371570039178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4F-074C-A769-60255021FD5A}"/>
            </c:ext>
          </c:extLst>
        </c:ser>
        <c:ser>
          <c:idx val="18"/>
          <c:order val="18"/>
          <c:tx>
            <c:strRef>
              <c:f>Mass!$B$80</c:f>
              <c:strCache>
                <c:ptCount val="1"/>
                <c:pt idx="0">
                  <c:v>2028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Mass!$C$80:$AQ$80</c:f>
              <c:numCache>
                <c:formatCode>General</c:formatCode>
                <c:ptCount val="41"/>
                <c:pt idx="18" formatCode="_(* #,##0.000_);_(* \(#,##0.000\);_(* &quot;-&quot;??_);_(@_)">
                  <c:v>120.91538372575461</c:v>
                </c:pt>
                <c:pt idx="19" formatCode="_(* #,##0.000_);_(* \(#,##0.000\);_(* &quot;-&quot;??_);_(@_)">
                  <c:v>165.84420588165904</c:v>
                </c:pt>
                <c:pt idx="20" formatCode="_(* #,##0.000_);_(* \(#,##0.000\);_(* &quot;-&quot;??_);_(@_)">
                  <c:v>184.59395735159205</c:v>
                </c:pt>
                <c:pt idx="21" formatCode="_(* #,##0.000_);_(* \(#,##0.000\);_(* &quot;-&quot;??_);_(@_)">
                  <c:v>185.67625493400877</c:v>
                </c:pt>
                <c:pt idx="22" formatCode="_(* #,##0.000_);_(* \(#,##0.000\);_(* &quot;-&quot;??_);_(@_)">
                  <c:v>174.84916454648521</c:v>
                </c:pt>
                <c:pt idx="23" formatCode="_(* #,##0.000_);_(* \(#,##0.000\);_(* &quot;-&quot;??_);_(@_)">
                  <c:v>156.72544419379005</c:v>
                </c:pt>
                <c:pt idx="24" formatCode="_(* #,##0.000_);_(* \(#,##0.000\);_(* &quot;-&quot;??_);_(@_)">
                  <c:v>134.97265463298592</c:v>
                </c:pt>
                <c:pt idx="25" formatCode="_(* #,##0.000_);_(* \(#,##0.000\);_(* &quot;-&quot;??_);_(@_)">
                  <c:v>112.3448486742313</c:v>
                </c:pt>
                <c:pt idx="26" formatCode="_(* #,##0.000_);_(* \(#,##0.000\);_(* &quot;-&quot;??_);_(@_)">
                  <c:v>90.745093375360455</c:v>
                </c:pt>
                <c:pt idx="27" formatCode="_(* #,##0.000_);_(* \(#,##0.000\);_(* &quot;-&quot;??_);_(@_)">
                  <c:v>71.34028485599913</c:v>
                </c:pt>
                <c:pt idx="28" formatCode="_(* #,##0.000_);_(* \(#,##0.000\);_(* &quot;-&quot;??_);_(@_)">
                  <c:v>54.709018174360558</c:v>
                </c:pt>
                <c:pt idx="29" formatCode="_(* #,##0.000_);_(* \(#,##0.000\);_(* &quot;-&quot;??_);_(@_)">
                  <c:v>40.997559875474906</c:v>
                </c:pt>
                <c:pt idx="30" formatCode="_(* #,##0.000_);_(* \(#,##0.000\);_(* &quot;-&quot;??_);_(@_)">
                  <c:v>30.064093841174376</c:v>
                </c:pt>
                <c:pt idx="31" formatCode="_(* #,##0.000_);_(* \(#,##0.000\);_(* &quot;-&quot;??_);_(@_)">
                  <c:v>21.599230576092427</c:v>
                </c:pt>
                <c:pt idx="32" formatCode="_(* #,##0.000_);_(* \(#,##0.000\);_(* &quot;-&quot;??_);_(@_)">
                  <c:v>15.217984157051379</c:v>
                </c:pt>
                <c:pt idx="33" formatCode="_(* #,##0.000_);_(* \(#,##0.000\);_(* &quot;-&quot;??_);_(@_)">
                  <c:v>10.523770198456807</c:v>
                </c:pt>
                <c:pt idx="34" formatCode="_(* #,##0.000_);_(* \(#,##0.000\);_(* &quot;-&quot;??_);_(@_)">
                  <c:v>7.1482368052037062</c:v>
                </c:pt>
                <c:pt idx="35" formatCode="_(* #,##0.000_);_(* \(#,##0.000\);_(* &quot;-&quot;??_);_(@_)">
                  <c:v>4.7722014540403226</c:v>
                </c:pt>
                <c:pt idx="36" formatCode="_(* #,##0.000_);_(* \(#,##0.000\);_(* &quot;-&quot;??_);_(@_)">
                  <c:v>3.1331269336936804</c:v>
                </c:pt>
                <c:pt idx="37" formatCode="_(* #,##0.000_);_(* \(#,##0.000\);_(* &quot;-&quot;??_);_(@_)">
                  <c:v>2.0239392187064866</c:v>
                </c:pt>
                <c:pt idx="38" formatCode="_(* #,##0.000_);_(* \(#,##0.000\);_(* &quot;-&quot;??_);_(@_)">
                  <c:v>1.2869928196456506</c:v>
                </c:pt>
                <c:pt idx="39" formatCode="_(* #,##0.000_);_(* \(#,##0.000\);_(* &quot;-&quot;??_);_(@_)">
                  <c:v>0.80592447446248439</c:v>
                </c:pt>
                <c:pt idx="40" formatCode="_(* #,##0.000_);_(* \(#,##0.000\);_(* &quot;-&quot;??_);_(@_)">
                  <c:v>0.49718346807790131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4F-074C-A769-60255021FD5A}"/>
            </c:ext>
          </c:extLst>
        </c:ser>
        <c:ser>
          <c:idx val="19"/>
          <c:order val="19"/>
          <c:tx>
            <c:strRef>
              <c:f>Mass!$B$81</c:f>
              <c:strCache>
                <c:ptCount val="1"/>
                <c:pt idx="0">
                  <c:v>2029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Mass!$C$81:$AQ$81</c:f>
              <c:numCache>
                <c:formatCode>General</c:formatCode>
                <c:ptCount val="41"/>
                <c:pt idx="19" formatCode="_(* #,##0.000_);_(* \(#,##0.000\);_(* &quot;-&quot;??_);_(@_)">
                  <c:v>124.58092851550319</c:v>
                </c:pt>
                <c:pt idx="20" formatCode="_(* #,##0.000_);_(* \(#,##0.000\);_(* &quot;-&quot;??_);_(@_)">
                  <c:v>170.87176603197281</c:v>
                </c:pt>
                <c:pt idx="21" formatCode="_(* #,##0.000_);_(* \(#,##0.000\);_(* &quot;-&quot;??_);_(@_)">
                  <c:v>190.18991543186294</c:v>
                </c:pt>
                <c:pt idx="22" formatCode="_(* #,##0.000_);_(* \(#,##0.000\);_(* &quot;-&quot;??_);_(@_)">
                  <c:v>191.30502282012856</c:v>
                </c:pt>
                <c:pt idx="23" formatCode="_(* #,##0.000_);_(* \(#,##0.000\);_(* &quot;-&quot;??_);_(@_)">
                  <c:v>180.14970964130049</c:v>
                </c:pt>
                <c:pt idx="24" formatCode="_(* #,##0.000_);_(* \(#,##0.000\);_(* &quot;-&quot;??_);_(@_)">
                  <c:v>161.47656946572857</c:v>
                </c:pt>
                <c:pt idx="25" formatCode="_(* #,##0.000_);_(* \(#,##0.000\);_(* &quot;-&quot;??_);_(@_)">
                  <c:v>139.06434500110817</c:v>
                </c:pt>
                <c:pt idx="26" formatCode="_(* #,##0.000_);_(* \(#,##0.000\);_(* &quot;-&quot;??_);_(@_)">
                  <c:v>115.7505780531077</c:v>
                </c:pt>
                <c:pt idx="27" formatCode="_(* #,##0.000_);_(* \(#,##0.000\);_(* &quot;-&quot;??_);_(@_)">
                  <c:v>93.496027077657004</c:v>
                </c:pt>
                <c:pt idx="28" formatCode="_(* #,##0.000_);_(* \(#,##0.000\);_(* &quot;-&quot;??_);_(@_)">
                  <c:v>73.502962601340371</c:v>
                </c:pt>
                <c:pt idx="29" formatCode="_(* #,##0.000_);_(* \(#,##0.000\);_(* &quot;-&quot;??_);_(@_)">
                  <c:v>56.367519767310235</c:v>
                </c:pt>
                <c:pt idx="30" formatCode="_(* #,##0.000_);_(* \(#,##0.000\);_(* &quot;-&quot;??_);_(@_)">
                  <c:v>42.240399184778965</c:v>
                </c:pt>
                <c:pt idx="31" formatCode="_(* #,##0.000_);_(* \(#,##0.000\);_(* &quot;-&quot;??_);_(@_)">
                  <c:v>30.975485585900369</c:v>
                </c:pt>
                <c:pt idx="32" formatCode="_(* #,##0.000_);_(* \(#,##0.000\);_(* &quot;-&quot;??_);_(@_)">
                  <c:v>22.254010345723259</c:v>
                </c:pt>
                <c:pt idx="33" formatCode="_(* #,##0.000_);_(* \(#,##0.000\);_(* &quot;-&quot;??_);_(@_)">
                  <c:v>15.679316708944647</c:v>
                </c:pt>
                <c:pt idx="34" formatCode="_(* #,##0.000_);_(* \(#,##0.000\);_(* &quot;-&quot;??_);_(@_)">
                  <c:v>10.842797850942747</c:v>
                </c:pt>
                <c:pt idx="35" formatCode="_(* #,##0.000_);_(* \(#,##0.000\);_(* &quot;-&quot;??_);_(@_)">
                  <c:v>7.3649353043511088</c:v>
                </c:pt>
                <c:pt idx="36" formatCode="_(* #,##0.000_);_(* \(#,##0.000\);_(* &quot;-&quot;??_);_(@_)">
                  <c:v>4.9168705411034095</c:v>
                </c:pt>
                <c:pt idx="37" formatCode="_(* #,##0.000_);_(* \(#,##0.000\);_(* &quot;-&quot;??_);_(@_)">
                  <c:v>3.2281075453706003</c:v>
                </c:pt>
                <c:pt idx="38" formatCode="_(* #,##0.000_);_(* \(#,##0.000\);_(* &quot;-&quot;??_);_(@_)">
                  <c:v>2.0852948512926908</c:v>
                </c:pt>
                <c:pt idx="39" formatCode="_(* #,##0.000_);_(* \(#,##0.000\);_(* &quot;-&quot;??_);_(@_)">
                  <c:v>1.3260079530317848</c:v>
                </c:pt>
                <c:pt idx="40" formatCode="_(* #,##0.000_);_(* \(#,##0.000\);_(* &quot;-&quot;??_);_(@_)">
                  <c:v>0.83035604112729378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4F-074C-A769-60255021FD5A}"/>
            </c:ext>
          </c:extLst>
        </c:ser>
        <c:ser>
          <c:idx val="20"/>
          <c:order val="20"/>
          <c:tx>
            <c:strRef>
              <c:f>Mass!$B$82</c:f>
              <c:strCache>
                <c:ptCount val="1"/>
                <c:pt idx="0">
                  <c:v>2030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Mass!$C$82:$AQ$82</c:f>
              <c:numCache>
                <c:formatCode>General</c:formatCode>
                <c:ptCount val="41"/>
                <c:pt idx="20" formatCode="_(* #,##0.000_);_(* \(#,##0.000\);_(* &quot;-&quot;??_);_(@_)">
                  <c:v>129.51823810655748</c:v>
                </c:pt>
                <c:pt idx="21" formatCode="_(* #,##0.000_);_(* \(#,##0.000\);_(* &quot;-&quot;??_);_(@_)">
                  <c:v>177.64364371279342</c:v>
                </c:pt>
                <c:pt idx="22" formatCode="_(* #,##0.000_);_(* \(#,##0.000\);_(* &quot;-&quot;??_);_(@_)">
                  <c:v>197.72739733035985</c:v>
                </c:pt>
                <c:pt idx="23" formatCode="_(* #,##0.000_);_(* \(#,##0.000\);_(* &quot;-&quot;??_);_(@_)">
                  <c:v>198.88669792274382</c:v>
                </c:pt>
                <c:pt idx="24" formatCode="_(* #,##0.000_);_(* \(#,##0.000\);_(* &quot;-&quot;??_);_(@_)">
                  <c:v>187.28928469372877</c:v>
                </c:pt>
                <c:pt idx="25" formatCode="_(* #,##0.000_);_(* \(#,##0.000\);_(* &quot;-&quot;??_);_(@_)">
                  <c:v>167.87610288271119</c:v>
                </c:pt>
                <c:pt idx="26" formatCode="_(* #,##0.000_);_(* \(#,##0.000\);_(* &quot;-&quot;??_);_(@_)">
                  <c:v>144.57565184822491</c:v>
                </c:pt>
                <c:pt idx="27" formatCode="_(* #,##0.000_);_(* \(#,##0.000\);_(* &quot;-&quot;??_);_(@_)">
                  <c:v>120.33792899037873</c:v>
                </c:pt>
                <c:pt idx="28" formatCode="_(* #,##0.000_);_(* \(#,##0.000\);_(* &quot;-&quot;??_);_(@_)">
                  <c:v>97.201400257296967</c:v>
                </c:pt>
                <c:pt idx="29" formatCode="_(* #,##0.000_);_(* \(#,##0.000\);_(* &quot;-&quot;??_);_(@_)">
                  <c:v>76.41598377197117</c:v>
                </c:pt>
                <c:pt idx="30" formatCode="_(* #,##0.000_);_(* \(#,##0.000\);_(* &quot;-&quot;??_);_(@_)">
                  <c:v>58.601440314277838</c:v>
                </c:pt>
                <c:pt idx="31" formatCode="_(* #,##0.000_);_(* \(#,##0.000\);_(* &quot;-&quot;??_);_(@_)">
                  <c:v>43.91444296106225</c:v>
                </c:pt>
                <c:pt idx="32" formatCode="_(* #,##0.000_);_(* \(#,##0.000\);_(* &quot;-&quot;??_);_(@_)">
                  <c:v>32.20308570008477</c:v>
                </c:pt>
                <c:pt idx="33" formatCode="_(* #,##0.000_);_(* \(#,##0.000\);_(* &quot;-&quot;??_);_(@_)">
                  <c:v>23.135966677471806</c:v>
                </c:pt>
                <c:pt idx="34" formatCode="_(* #,##0.000_);_(* \(#,##0.000\);_(* &quot;-&quot;??_);_(@_)">
                  <c:v>16.300709097737258</c:v>
                </c:pt>
                <c:pt idx="35" formatCode="_(* #,##0.000_);_(* \(#,##0.000\);_(* &quot;-&quot;??_);_(@_)">
                  <c:v>11.272512498772336</c:v>
                </c:pt>
                <c:pt idx="36" formatCode="_(* #,##0.000_);_(* \(#,##0.000\);_(* &quot;-&quot;??_);_(@_)">
                  <c:v>7.6568175864063601</c:v>
                </c:pt>
                <c:pt idx="37" formatCode="_(* #,##0.000_);_(* \(#,##0.000\);_(* &quot;-&quot;??_);_(@_)">
                  <c:v>5.111732727232817</c:v>
                </c:pt>
                <c:pt idx="38" formatCode="_(* #,##0.000_);_(* \(#,##0.000\);_(* &quot;-&quot;??_);_(@_)">
                  <c:v>3.356041784861596</c:v>
                </c:pt>
                <c:pt idx="39" formatCode="_(* #,##0.000_);_(* \(#,##0.000\);_(* &quot;-&quot;??_);_(@_)">
                  <c:v>2.1679378881695781</c:v>
                </c:pt>
                <c:pt idx="40" formatCode="_(* #,##0.000_);_(* \(#,##0.000\);_(* &quot;-&quot;??_);_(@_)">
                  <c:v>1.3785594299097517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4F-074C-A769-60255021FD5A}"/>
            </c:ext>
          </c:extLst>
        </c:ser>
        <c:ser>
          <c:idx val="21"/>
          <c:order val="21"/>
          <c:tx>
            <c:strRef>
              <c:f>Mass!$B$83</c:f>
              <c:strCache>
                <c:ptCount val="1"/>
                <c:pt idx="0">
                  <c:v>2031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Mass!$C$83:$AQ$83</c:f>
              <c:numCache>
                <c:formatCode>General</c:formatCode>
                <c:ptCount val="41"/>
                <c:pt idx="21" formatCode="_(* #,##0.000_);_(* \(#,##0.000\);_(* &quot;-&quot;??_);_(@_)">
                  <c:v>135.86006877181936</c:v>
                </c:pt>
                <c:pt idx="22" formatCode="_(* #,##0.000_);_(* \(#,##0.000\);_(* &quot;-&quot;??_);_(@_)">
                  <c:v>186.34192376706486</c:v>
                </c:pt>
                <c:pt idx="23" formatCode="_(* #,##0.000_);_(* \(#,##0.000\);_(* &quot;-&quot;??_);_(@_)">
                  <c:v>207.40907374971044</c:v>
                </c:pt>
                <c:pt idx="24" formatCode="_(* #,##0.000_);_(* \(#,##0.000\);_(* &quot;-&quot;??_);_(@_)">
                  <c:v>208.62513922829515</c:v>
                </c:pt>
                <c:pt idx="25" formatCode="_(* #,##0.000_);_(* \(#,##0.000\);_(* &quot;-&quot;??_);_(@_)">
                  <c:v>196.45986133459121</c:v>
                </c:pt>
                <c:pt idx="26" formatCode="_(* #,##0.000_);_(* \(#,##0.000\);_(* &quot;-&quot;??_);_(@_)">
                  <c:v>176.09611755238521</c:v>
                </c:pt>
                <c:pt idx="27" formatCode="_(* #,##0.000_);_(* \(#,##0.000\);_(* &quot;-&quot;??_);_(@_)">
                  <c:v>151.65476530548924</c:v>
                </c:pt>
                <c:pt idx="28" formatCode="_(* #,##0.000_);_(* \(#,##0.000\);_(* &quot;-&quot;??_);_(@_)">
                  <c:v>126.23024793651369</c:v>
                </c:pt>
                <c:pt idx="29" formatCode="_(* #,##0.000_);_(* \(#,##0.000\);_(* &quot;-&quot;??_);_(@_)">
                  <c:v>101.96084440871419</c:v>
                </c:pt>
                <c:pt idx="30" formatCode="_(* #,##0.000_);_(* \(#,##0.000\);_(* &quot;-&quot;??_);_(@_)">
                  <c:v>80.157674797775073</c:v>
                </c:pt>
                <c:pt idx="31" formatCode="_(* #,##0.000_);_(* \(#,##0.000\);_(* &quot;-&quot;??_);_(@_)">
                  <c:v>61.470846327258378</c:v>
                </c:pt>
                <c:pt idx="32" formatCode="_(* #,##0.000_);_(* \(#,##0.000\);_(* &quot;-&quot;??_);_(@_)">
                  <c:v>46.064703535092228</c:v>
                </c:pt>
                <c:pt idx="33" formatCode="_(* #,##0.000_);_(* \(#,##0.000\);_(* &quot;-&quot;??_);_(@_)">
                  <c:v>33.779902366173388</c:v>
                </c:pt>
                <c:pt idx="34" formatCode="_(* #,##0.000_);_(* \(#,##0.000\);_(* &quot;-&quot;??_);_(@_)">
                  <c:v>24.268813951266207</c:v>
                </c:pt>
                <c:pt idx="35" formatCode="_(* #,##0.000_);_(* \(#,##0.000\);_(* &quot;-&quot;??_);_(@_)">
                  <c:v>17.098869560177256</c:v>
                </c:pt>
                <c:pt idx="36" formatCode="_(* #,##0.000_);_(* \(#,##0.000\);_(* &quot;-&quot;??_);_(@_)">
                  <c:v>11.824468474118813</c:v>
                </c:pt>
                <c:pt idx="37" formatCode="_(* #,##0.000_);_(* \(#,##0.000\);_(* &quot;-&quot;??_);_(@_)">
                  <c:v>8.0317318940565183</c:v>
                </c:pt>
                <c:pt idx="38" formatCode="_(* #,##0.000_);_(* \(#,##0.000\);_(* &quot;-&quot;??_);_(@_)">
                  <c:v>5.3620275415856566</c:v>
                </c:pt>
                <c:pt idx="39" formatCode="_(* #,##0.000_);_(* \(#,##0.000\);_(* &quot;-&quot;??_);_(@_)">
                  <c:v>3.5203695970390991</c:v>
                </c:pt>
                <c:pt idx="40" formatCode="_(* #,##0.000_);_(* \(#,##0.000\);_(* &quot;-&quot;??_);_(@_)">
                  <c:v>2.2740904669922259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4F-074C-A769-60255021FD5A}"/>
            </c:ext>
          </c:extLst>
        </c:ser>
        <c:ser>
          <c:idx val="22"/>
          <c:order val="22"/>
          <c:tx>
            <c:strRef>
              <c:f>Mass!$B$84</c:f>
              <c:strCache>
                <c:ptCount val="1"/>
                <c:pt idx="0">
                  <c:v>2032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Mass!$C$84:$AQ$84</c:f>
              <c:numCache>
                <c:formatCode>General</c:formatCode>
                <c:ptCount val="41"/>
                <c:pt idx="22" formatCode="_(* #,##0.000_);_(* \(#,##0.000\);_(* &quot;-&quot;??_);_(@_)">
                  <c:v>143.6493921387773</c:v>
                </c:pt>
                <c:pt idx="23" formatCode="_(* #,##0.000_);_(* \(#,##0.000\);_(* &quot;-&quot;??_);_(@_)">
                  <c:v>197.02554489403849</c:v>
                </c:pt>
                <c:pt idx="24" formatCode="_(* #,##0.000_);_(* \(#,##0.000\);_(* &quot;-&quot;??_);_(@_)">
                  <c:v>219.30054678724537</c:v>
                </c:pt>
                <c:pt idx="25" formatCode="_(* #,##0.000_);_(* \(#,##0.000\);_(* &quot;-&quot;??_);_(@_)">
                  <c:v>220.5863334674585</c:v>
                </c:pt>
                <c:pt idx="26" formatCode="_(* #,##0.000_);_(* \(#,##0.000\);_(* &quot;-&quot;??_);_(@_)">
                  <c:v>207.72357849885242</c:v>
                </c:pt>
                <c:pt idx="27" formatCode="_(* #,##0.000_);_(* \(#,##0.000\);_(* &quot;-&quot;??_);_(@_)">
                  <c:v>186.19231149429416</c:v>
                </c:pt>
                <c:pt idx="28" formatCode="_(* #,##0.000_);_(* \(#,##0.000\);_(* &quot;-&quot;??_);_(@_)">
                  <c:v>160.34965275684613</c:v>
                </c:pt>
                <c:pt idx="29" formatCode="_(* #,##0.000_);_(* \(#,##0.000\);_(* &quot;-&quot;??_);_(@_)">
                  <c:v>133.46746067133262</c:v>
                </c:pt>
                <c:pt idx="30" formatCode="_(* #,##0.000_);_(* \(#,##0.000\);_(* &quot;-&quot;??_);_(@_)">
                  <c:v>107.80660906235539</c:v>
                </c:pt>
                <c:pt idx="31" formatCode="_(* #,##0.000_);_(* \(#,##0.000\);_(* &quot;-&quot;??_);_(@_)">
                  <c:v>84.753389013053308</c:v>
                </c:pt>
                <c:pt idx="32" formatCode="_(* #,##0.000_);_(* \(#,##0.000\);_(* &quot;-&quot;??_);_(@_)">
                  <c:v>64.995180622184876</c:v>
                </c:pt>
                <c:pt idx="33" formatCode="_(* #,##0.000_);_(* \(#,##0.000\);_(* &quot;-&quot;??_);_(@_)">
                  <c:v>48.705750863284891</c:v>
                </c:pt>
                <c:pt idx="34" formatCode="_(* #,##0.000_);_(* \(#,##0.000\);_(* &quot;-&quot;??_);_(@_)">
                  <c:v>35.716619940461634</c:v>
                </c:pt>
                <c:pt idx="35" formatCode="_(* #,##0.000_);_(* \(#,##0.000\);_(* &quot;-&quot;??_);_(@_)">
                  <c:v>25.660228230000648</c:v>
                </c:pt>
                <c:pt idx="36" formatCode="_(* #,##0.000_);_(* \(#,##0.000\);_(* &quot;-&quot;??_);_(@_)">
                  <c:v>18.079206353892182</c:v>
                </c:pt>
                <c:pt idx="37" formatCode="_(* #,##0.000_);_(* \(#,##0.000\);_(* &quot;-&quot;??_);_(@_)">
                  <c:v>12.502405776962402</c:v>
                </c:pt>
                <c:pt idx="38" formatCode="_(* #,##0.000_);_(* \(#,##0.000\);_(* &quot;-&quot;??_);_(@_)">
                  <c:v>8.4922186101687416</c:v>
                </c:pt>
                <c:pt idx="39" formatCode="_(* #,##0.000_);_(* \(#,##0.000\);_(* &quot;-&quot;??_);_(@_)">
                  <c:v>5.6694509574687553</c:v>
                </c:pt>
                <c:pt idx="40" formatCode="_(* #,##0.000_);_(* \(#,##0.000\);_(* &quot;-&quot;??_);_(@_)">
                  <c:v>3.7222044511683121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4F-074C-A769-60255021FD5A}"/>
            </c:ext>
          </c:extLst>
        </c:ser>
        <c:ser>
          <c:idx val="23"/>
          <c:order val="23"/>
          <c:tx>
            <c:strRef>
              <c:f>Mass!$B$85</c:f>
              <c:strCache>
                <c:ptCount val="1"/>
                <c:pt idx="0">
                  <c:v>2033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Mass!$C$85:$AQ$85</c:f>
              <c:numCache>
                <c:formatCode>General</c:formatCode>
                <c:ptCount val="41"/>
                <c:pt idx="23" formatCode="_(* #,##0.000_);_(* \(#,##0.000\);_(* &quot;-&quot;??_);_(@_)">
                  <c:v>152.80977081470041</c:v>
                </c:pt>
                <c:pt idx="24" formatCode="_(* #,##0.000_);_(* \(#,##0.000\);_(* &quot;-&quot;??_);_(@_)">
                  <c:v>209.58966767372877</c:v>
                </c:pt>
                <c:pt idx="25" formatCode="_(* #,##0.000_);_(* \(#,##0.000\);_(* &quot;-&quot;??_);_(@_)">
                  <c:v>233.28512425393879</c:v>
                </c:pt>
                <c:pt idx="26" formatCode="_(* #,##0.000_);_(* \(#,##0.000\);_(* &quot;-&quot;??_);_(@_)">
                  <c:v>234.65290427023112</c:v>
                </c:pt>
                <c:pt idx="27" formatCode="_(* #,##0.000_);_(* \(#,##0.000\);_(* &quot;-&quot;??_);_(@_)">
                  <c:v>220.96990422732492</c:v>
                </c:pt>
                <c:pt idx="28" formatCode="_(* #,##0.000_);_(* \(#,##0.000\);_(* &quot;-&quot;??_);_(@_)">
                  <c:v>198.0656097689253</c:v>
                </c:pt>
                <c:pt idx="29" formatCode="_(* #,##0.000_);_(* \(#,##0.000\);_(* &quot;-&quot;??_);_(@_)">
                  <c:v>170.57499042055468</c:v>
                </c:pt>
                <c:pt idx="30" formatCode="_(* #,##0.000_);_(* \(#,##0.000\);_(* &quot;-&quot;??_);_(@_)">
                  <c:v>141.9785477177862</c:v>
                </c:pt>
                <c:pt idx="31" formatCode="_(* #,##0.000_);_(* \(#,##0.000\);_(* &quot;-&quot;??_);_(@_)">
                  <c:v>114.68132915740682</c:v>
                </c:pt>
                <c:pt idx="32" formatCode="_(* #,##0.000_);_(* \(#,##0.000\);_(* &quot;-&quot;??_);_(@_)">
                  <c:v>90.158028224316681</c:v>
                </c:pt>
                <c:pt idx="33" formatCode="_(* #,##0.000_);_(* \(#,##0.000\);_(* &quot;-&quot;??_);_(@_)">
                  <c:v>69.13985856160869</c:v>
                </c:pt>
                <c:pt idx="34" formatCode="_(* #,##0.000_);_(* \(#,##0.000\);_(* &quot;-&quot;??_);_(@_)">
                  <c:v>51.811668089664984</c:v>
                </c:pt>
                <c:pt idx="35" formatCode="_(* #,##0.000_);_(* \(#,##0.000\);_(* &quot;-&quot;??_);_(@_)">
                  <c:v>37.994233223799263</c:v>
                </c:pt>
                <c:pt idx="36" formatCode="_(* #,##0.000_);_(* \(#,##0.000\);_(* &quot;-&quot;??_);_(@_)">
                  <c:v>27.296555429146277</c:v>
                </c:pt>
                <c:pt idx="37" formatCode="_(* #,##0.000_);_(* \(#,##0.000\);_(* &quot;-&quot;??_);_(@_)">
                  <c:v>19.232099337955848</c:v>
                </c:pt>
                <c:pt idx="38" formatCode="_(* #,##0.000_);_(* \(#,##0.000\);_(* &quot;-&quot;??_);_(@_)">
                  <c:v>13.299671742184039</c:v>
                </c:pt>
                <c:pt idx="39" formatCode="_(* #,##0.000_);_(* \(#,##0.000\);_(* &quot;-&quot;??_);_(@_)">
                  <c:v>9.033758933518758</c:v>
                </c:pt>
                <c:pt idx="40" formatCode="_(* #,##0.000_);_(* \(#,##0.000\);_(* &quot;-&quot;??_);_(@_)">
                  <c:v>6.0309861988070246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4F-074C-A769-60255021FD5A}"/>
            </c:ext>
          </c:extLst>
        </c:ser>
        <c:ser>
          <c:idx val="24"/>
          <c:order val="24"/>
          <c:tx>
            <c:strRef>
              <c:f>Mass!$B$86</c:f>
              <c:strCache>
                <c:ptCount val="1"/>
                <c:pt idx="0">
                  <c:v>2034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Mass!$C$86:$AQ$86</c:f>
              <c:numCache>
                <c:formatCode>General</c:formatCode>
                <c:ptCount val="41"/>
                <c:pt idx="24" formatCode="_(* #,##0.000_);_(* \(#,##0.000\);_(* &quot;-&quot;??_);_(@_)">
                  <c:v>163.12621643120934</c:v>
                </c:pt>
                <c:pt idx="25" formatCode="_(* #,##0.000_);_(* \(#,##0.000\);_(* &quot;-&quot;??_);_(@_)">
                  <c:v>223.73941998871751</c:v>
                </c:pt>
                <c:pt idx="26" formatCode="_(* #,##0.000_);_(* \(#,##0.000\);_(* &quot;-&quot;??_);_(@_)">
                  <c:v>249.03459684770814</c:v>
                </c:pt>
                <c:pt idx="27" formatCode="_(* #,##0.000_);_(* \(#,##0.000\);_(* &quot;-&quot;??_);_(@_)">
                  <c:v>250.49471800212399</c:v>
                </c:pt>
                <c:pt idx="28" formatCode="_(* #,##0.000_);_(* \(#,##0.000\);_(* &quot;-&quot;??_);_(@_)">
                  <c:v>235.88795552530573</c:v>
                </c:pt>
                <c:pt idx="29" formatCode="_(* #,##0.000_);_(* \(#,##0.000\);_(* &quot;-&quot;??_);_(@_)">
                  <c:v>211.43735347868835</c:v>
                </c:pt>
                <c:pt idx="30" formatCode="_(* #,##0.000_);_(* \(#,##0.000\);_(* &quot;-&quot;??_);_(@_)">
                  <c:v>182.09079600568356</c:v>
                </c:pt>
                <c:pt idx="31" formatCode="_(* #,##0.000_);_(* \(#,##0.000\);_(* &quot;-&quot;??_);_(@_)">
                  <c:v>151.56375917666338</c:v>
                </c:pt>
                <c:pt idx="32" formatCode="_(* #,##0.000_);_(* \(#,##0.000\);_(* &quot;-&quot;??_);_(@_)">
                  <c:v>122.42365930536575</c:v>
                </c:pt>
                <c:pt idx="33" formatCode="_(* #,##0.000_);_(* \(#,##0.000\);_(* &quot;-&quot;??_);_(@_)">
                  <c:v>96.244748923582108</c:v>
                </c:pt>
                <c:pt idx="34" formatCode="_(* #,##0.000_);_(* \(#,##0.000\);_(* &quot;-&quot;??_);_(@_)">
                  <c:v>73.807607141958883</c:v>
                </c:pt>
                <c:pt idx="35" formatCode="_(* #,##0.000_);_(* \(#,##0.000\);_(* &quot;-&quot;??_);_(@_)">
                  <c:v>55.30956127606207</c:v>
                </c:pt>
                <c:pt idx="36" formatCode="_(* #,##0.000_);_(* \(#,##0.000\);_(* &quot;-&quot;??_);_(@_)">
                  <c:v>40.559288054419916</c:v>
                </c:pt>
                <c:pt idx="37" formatCode="_(* #,##0.000_);_(* \(#,##0.000\);_(* &quot;-&quot;??_);_(@_)">
                  <c:v>29.139391970955419</c:v>
                </c:pt>
                <c:pt idx="38" formatCode="_(* #,##0.000_);_(* \(#,##0.000\);_(* &quot;-&quot;??_);_(@_)">
                  <c:v>20.530490833823681</c:v>
                </c:pt>
                <c:pt idx="39" formatCode="_(* #,##0.000_);_(* \(#,##0.000\);_(* &quot;-&quot;??_);_(@_)">
                  <c:v>14.19755503534099</c:v>
                </c:pt>
                <c:pt idx="40" formatCode="_(* #,##0.000_);_(* \(#,##0.000\);_(* &quot;-&quot;??_);_(@_)">
                  <c:v>9.6436432508200998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14F-074C-A769-60255021FD5A}"/>
            </c:ext>
          </c:extLst>
        </c:ser>
        <c:ser>
          <c:idx val="25"/>
          <c:order val="25"/>
          <c:tx>
            <c:strRef>
              <c:f>Mass!$B$87</c:f>
              <c:strCache>
                <c:ptCount val="1"/>
                <c:pt idx="0">
                  <c:v>2035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Mass!$C$87:$AQ$87</c:f>
              <c:numCache>
                <c:formatCode>General</c:formatCode>
                <c:ptCount val="41"/>
                <c:pt idx="25" formatCode="_(* #,##0.000_);_(* \(#,##0.000\);_(* &quot;-&quot;??_);_(@_)">
                  <c:v>174.24890089948659</c:v>
                </c:pt>
                <c:pt idx="26" formatCode="_(* #,##0.000_);_(* \(#,##0.000\);_(* &quot;-&quot;??_);_(@_)">
                  <c:v>238.9949872794559</c:v>
                </c:pt>
                <c:pt idx="27" formatCode="_(* #,##0.000_);_(* \(#,##0.000\);_(* &quot;-&quot;??_);_(@_)">
                  <c:v>266.01490389473497</c:v>
                </c:pt>
                <c:pt idx="28" formatCode="_(* #,##0.000_);_(* \(#,##0.000\);_(* &quot;-&quot;??_);_(@_)">
                  <c:v>267.57458272443648</c:v>
                </c:pt>
                <c:pt idx="29" formatCode="_(* #,##0.000_);_(* \(#,##0.000\);_(* &quot;-&quot;??_);_(@_)">
                  <c:v>251.97186500702546</c:v>
                </c:pt>
                <c:pt idx="30" formatCode="_(* #,##0.000_);_(* \(#,##0.000\);_(* &quot;-&quot;??_);_(@_)">
                  <c:v>225.8541101411148</c:v>
                </c:pt>
                <c:pt idx="31" formatCode="_(* #,##0.000_);_(* \(#,##0.000\);_(* &quot;-&quot;??_);_(@_)">
                  <c:v>194.50657142705947</c:v>
                </c:pt>
                <c:pt idx="32" formatCode="_(* #,##0.000_);_(* \(#,##0.000\);_(* &quot;-&quot;??_);_(@_)">
                  <c:v>161.89806292641589</c:v>
                </c:pt>
                <c:pt idx="33" formatCode="_(* #,##0.000_);_(* \(#,##0.000\);_(* &quot;-&quot;??_);_(@_)">
                  <c:v>130.771059028694</c:v>
                </c:pt>
                <c:pt idx="34" formatCode="_(* #,##0.000_);_(* \(#,##0.000\);_(* &quot;-&quot;??_);_(@_)">
                  <c:v>102.80715193534451</c:v>
                </c:pt>
                <c:pt idx="35" formatCode="_(* #,##0.000_);_(* \(#,##0.000\);_(* &quot;-&quot;??_);_(@_)">
                  <c:v>78.840144177137219</c:v>
                </c:pt>
                <c:pt idx="36" formatCode="_(* #,##0.000_);_(* \(#,##0.000\);_(* &quot;-&quot;??_);_(@_)">
                  <c:v>59.080817739991097</c:v>
                </c:pt>
                <c:pt idx="37" formatCode="_(* #,##0.000_);_(* \(#,##0.000\);_(* &quot;-&quot;??_);_(@_)">
                  <c:v>43.324804065008699</c:v>
                </c:pt>
                <c:pt idx="38" formatCode="_(* #,##0.000_);_(* \(#,##0.000\);_(* &quot;-&quot;??_);_(@_)">
                  <c:v>31.126247729527282</c:v>
                </c:pt>
                <c:pt idx="39" formatCode="_(* #,##0.000_);_(* \(#,##0.000\);_(* &quot;-&quot;??_);_(@_)">
                  <c:v>21.930352710837038</c:v>
                </c:pt>
                <c:pt idx="40" formatCode="_(* #,##0.000_);_(* \(#,##0.000\);_(* &quot;-&quot;??_);_(@_)">
                  <c:v>15.165608658687869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14F-074C-A769-60255021FD5A}"/>
            </c:ext>
          </c:extLst>
        </c:ser>
        <c:ser>
          <c:idx val="26"/>
          <c:order val="26"/>
          <c:tx>
            <c:strRef>
              <c:f>Mass!$B$88</c:f>
              <c:strCache>
                <c:ptCount val="1"/>
                <c:pt idx="0">
                  <c:v>2036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Mass!$C$88:$AQ$88</c:f>
              <c:numCache>
                <c:formatCode>General</c:formatCode>
                <c:ptCount val="41"/>
                <c:pt idx="26" formatCode="_(* #,##0.000_);_(* \(#,##0.000\);_(* &quot;-&quot;??_);_(@_)">
                  <c:v>71.301972282138266</c:v>
                </c:pt>
                <c:pt idx="27" formatCode="_(* #,##0.000_);_(* \(#,##0.000\);_(* &quot;-&quot;??_);_(@_)">
                  <c:v>97.795818915377495</c:v>
                </c:pt>
                <c:pt idx="28" formatCode="_(* #,##0.000_);_(* \(#,##0.000\);_(* &quot;-&quot;??_);_(@_)">
                  <c:v>108.85226366552048</c:v>
                </c:pt>
                <c:pt idx="29" formatCode="_(* #,##0.000_);_(* \(#,##0.000\);_(* &quot;-&quot;??_);_(@_)">
                  <c:v>109.49047817425107</c:v>
                </c:pt>
                <c:pt idx="30" formatCode="_(* #,##0.000_);_(* \(#,##0.000\);_(* &quot;-&quot;??_);_(@_)">
                  <c:v>103.10590679118908</c:v>
                </c:pt>
                <c:pt idx="31" formatCode="_(* #,##0.000_);_(* \(#,##0.000\);_(* &quot;-&quot;??_);_(@_)">
                  <c:v>92.418623118765481</c:v>
                </c:pt>
                <c:pt idx="32" formatCode="_(* #,##0.000_);_(* \(#,##0.000\);_(* &quot;-&quot;??_);_(@_)">
                  <c:v>79.591332243673293</c:v>
                </c:pt>
                <c:pt idx="33" formatCode="_(* #,##0.000_);_(* \(#,##0.000\);_(* &quot;-&quot;??_);_(@_)">
                  <c:v>66.248057438078177</c:v>
                </c:pt>
                <c:pt idx="34" formatCode="_(* #,##0.000_);_(* \(#,##0.000\);_(* &quot;-&quot;??_);_(@_)">
                  <c:v>53.511008551774893</c:v>
                </c:pt>
                <c:pt idx="35" formatCode="_(* #,##0.000_);_(* \(#,##0.000\);_(* &quot;-&quot;??_);_(@_)">
                  <c:v>42.068286570874477</c:v>
                </c:pt>
                <c:pt idx="36" formatCode="_(* #,##0.000_);_(* \(#,##0.000\);_(* &quot;-&quot;??_);_(@_)">
                  <c:v>32.261080246817116</c:v>
                </c:pt>
                <c:pt idx="37" formatCode="_(* #,##0.000_);_(* \(#,##0.000\);_(* &quot;-&quot;??_);_(@_)">
                  <c:v>24.175640748132373</c:v>
                </c:pt>
                <c:pt idx="38" formatCode="_(* #,##0.000_);_(* \(#,##0.000\);_(* &quot;-&quot;??_);_(@_)">
                  <c:v>17.728341255674582</c:v>
                </c:pt>
                <c:pt idx="39" formatCode="_(* #,##0.000_);_(* \(#,##0.000\);_(* &quot;-&quot;??_);_(@_)">
                  <c:v>12.736739465220134</c:v>
                </c:pt>
                <c:pt idx="40" formatCode="_(* #,##0.000_);_(* \(#,##0.000\);_(* &quot;-&quot;??_);_(@_)">
                  <c:v>8.973815002871131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14F-074C-A769-60255021FD5A}"/>
            </c:ext>
          </c:extLst>
        </c:ser>
        <c:ser>
          <c:idx val="27"/>
          <c:order val="27"/>
          <c:tx>
            <c:strRef>
              <c:f>Mass!$B$89</c:f>
              <c:strCache>
                <c:ptCount val="1"/>
                <c:pt idx="0">
                  <c:v>2037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Mass!$C$89:$AQ$89</c:f>
              <c:numCache>
                <c:formatCode>General</c:formatCode>
                <c:ptCount val="41"/>
                <c:pt idx="27" formatCode="_(* #,##0.000_);_(* \(#,##0.000\);_(* &quot;-&quot;??_);_(@_)">
                  <c:v>82.587362968406794</c:v>
                </c:pt>
                <c:pt idx="28" formatCode="_(* #,##0.000_);_(* \(#,##0.000\);_(* &quot;-&quot;??_);_(@_)">
                  <c:v>113.27454956782654</c:v>
                </c:pt>
                <c:pt idx="29" formatCode="_(* #,##0.000_);_(* \(#,##0.000\);_(* &quot;-&quot;??_);_(@_)">
                  <c:v>126.08096412403287</c:v>
                </c:pt>
                <c:pt idx="30" formatCode="_(* #,##0.000_);_(* \(#,##0.000\);_(* &quot;-&quot;??_);_(@_)">
                  <c:v>126.82019266985307</c:v>
                </c:pt>
                <c:pt idx="31" formatCode="_(* #,##0.000_);_(* \(#,##0.000\);_(* &quot;-&quot;??_);_(@_)">
                  <c:v>119.42509689151746</c:v>
                </c:pt>
                <c:pt idx="32" formatCode="_(* #,##0.000_);_(* \(#,##0.000\);_(* &quot;-&quot;??_);_(@_)">
                  <c:v>107.04627275032489</c:v>
                </c:pt>
                <c:pt idx="33" formatCode="_(* #,##0.000_);_(* \(#,##0.000\);_(* &quot;-&quot;??_);_(@_)">
                  <c:v>92.188729634817648</c:v>
                </c:pt>
                <c:pt idx="34" formatCode="_(* #,##0.000_);_(* \(#,##0.000\);_(* &quot;-&quot;??_);_(@_)">
                  <c:v>76.733534718239753</c:v>
                </c:pt>
                <c:pt idx="35" formatCode="_(* #,##0.000_);_(* \(#,##0.000\);_(* &quot;-&quot;??_);_(@_)">
                  <c:v>61.980516732186295</c:v>
                </c:pt>
                <c:pt idx="36" formatCode="_(* #,##0.000_);_(* \(#,##0.000\);_(* &quot;-&quot;??_);_(@_)">
                  <c:v>48.726686531756826</c:v>
                </c:pt>
                <c:pt idx="37" formatCode="_(* #,##0.000_);_(* \(#,##0.000\);_(* &quot;-&quot;??_);_(@_)">
                  <c:v>37.367234857881044</c:v>
                </c:pt>
                <c:pt idx="38" formatCode="_(* #,##0.000_);_(* \(#,##0.000\);_(* &quot;-&quot;??_);_(@_)">
                  <c:v>28.002064368701618</c:v>
                </c:pt>
                <c:pt idx="39" formatCode="_(* #,##0.000_);_(* \(#,##0.000\);_(* &quot;-&quot;??_);_(@_)">
                  <c:v>20.534312126972626</c:v>
                </c:pt>
                <c:pt idx="40" formatCode="_(* #,##0.000_);_(* \(#,##0.000\);_(* &quot;-&quot;??_);_(@_)">
                  <c:v>14.752659591040162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14F-074C-A769-60255021FD5A}"/>
            </c:ext>
          </c:extLst>
        </c:ser>
        <c:ser>
          <c:idx val="28"/>
          <c:order val="28"/>
          <c:tx>
            <c:strRef>
              <c:f>Mass!$B$90</c:f>
              <c:strCache>
                <c:ptCount val="1"/>
                <c:pt idx="0">
                  <c:v>2038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Mass!$C$90:$AQ$90</c:f>
              <c:numCache>
                <c:formatCode>General</c:formatCode>
                <c:ptCount val="41"/>
                <c:pt idx="28" formatCode="_(* #,##0.000_);_(* \(#,##0.000\);_(* &quot;-&quot;??_);_(@_)">
                  <c:v>93.156429648665821</c:v>
                </c:pt>
                <c:pt idx="29" formatCode="_(* #,##0.000_);_(* \(#,##0.000\);_(* &quot;-&quot;??_);_(@_)">
                  <c:v>127.77078996742192</c:v>
                </c:pt>
                <c:pt idx="30" formatCode="_(* #,##0.000_);_(* \(#,##0.000\);_(* &quot;-&quot;??_);_(@_)">
                  <c:v>142.21609750331282</c:v>
                </c:pt>
                <c:pt idx="31" formatCode="_(* #,##0.000_);_(* \(#,##0.000\);_(* &quot;-&quot;??_);_(@_)">
                  <c:v>143.04992836493423</c:v>
                </c:pt>
                <c:pt idx="32" formatCode="_(* #,##0.000_);_(* \(#,##0.000\);_(* &quot;-&quot;??_);_(@_)">
                  <c:v>134.70844977960633</c:v>
                </c:pt>
                <c:pt idx="33" formatCode="_(* #,##0.000_);_(* \(#,##0.000\);_(* &quot;-&quot;??_);_(@_)">
                  <c:v>120.74545327754647</c:v>
                </c:pt>
                <c:pt idx="34" formatCode="_(* #,##0.000_);_(* \(#,##0.000\);_(* &quot;-&quot;??_);_(@_)">
                  <c:v>103.98652527398208</c:v>
                </c:pt>
                <c:pt idx="35" formatCode="_(* #,##0.000_);_(* \(#,##0.000\);_(* &quot;-&quot;??_);_(@_)">
                  <c:v>86.553461349863667</c:v>
                </c:pt>
                <c:pt idx="36" formatCode="_(* #,##0.000_);_(* \(#,##0.000\);_(* &quot;-&quot;??_);_(@_)">
                  <c:v>69.912435014526693</c:v>
                </c:pt>
                <c:pt idx="37" formatCode="_(* #,##0.000_);_(* \(#,##0.000\);_(* &quot;-&quot;??_);_(@_)">
                  <c:v>54.962454094152839</c:v>
                </c:pt>
                <c:pt idx="38" formatCode="_(* #,##0.000_);_(* \(#,##0.000\);_(* &quot;-&quot;??_);_(@_)">
                  <c:v>42.149283620243452</c:v>
                </c:pt>
                <c:pt idx="39" formatCode="_(* #,##0.000_);_(* \(#,##0.000\);_(* &quot;-&quot;??_);_(@_)">
                  <c:v>31.585611231808613</c:v>
                </c:pt>
                <c:pt idx="40" formatCode="_(* #,##0.000_);_(* \(#,##0.000\);_(* &quot;-&quot;??_);_(@_)">
                  <c:v>23.162178017136092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14F-074C-A769-60255021FD5A}"/>
            </c:ext>
          </c:extLst>
        </c:ser>
        <c:ser>
          <c:idx val="29"/>
          <c:order val="29"/>
          <c:tx>
            <c:strRef>
              <c:f>Mass!$B$91</c:f>
              <c:strCache>
                <c:ptCount val="1"/>
                <c:pt idx="0">
                  <c:v>2039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Mass!$C$91:$AQ$91</c:f>
              <c:numCache>
                <c:formatCode>General</c:formatCode>
                <c:ptCount val="41"/>
                <c:pt idx="29" formatCode="_(* #,##0.000_);_(* \(#,##0.000\);_(* &quot;-&quot;??_);_(@_)">
                  <c:v>102.56578331674393</c:v>
                </c:pt>
                <c:pt idx="30" formatCode="_(* #,##0.000_);_(* \(#,##0.000\);_(* &quot;-&quot;??_);_(@_)">
                  <c:v>140.67639998046539</c:v>
                </c:pt>
                <c:pt idx="31" formatCode="_(* #,##0.000_);_(* \(#,##0.000\);_(* &quot;-&quot;??_);_(@_)">
                  <c:v>156.58076952594564</c:v>
                </c:pt>
                <c:pt idx="32" formatCode="_(* #,##0.000_);_(* \(#,##0.000\);_(* &quot;-&quot;??_);_(@_)">
                  <c:v>157.49882226582</c:v>
                </c:pt>
                <c:pt idx="33" formatCode="_(* #,##0.000_);_(* \(#,##0.000\);_(* &quot;-&quot;??_);_(@_)">
                  <c:v>148.31480471222056</c:v>
                </c:pt>
                <c:pt idx="34" formatCode="_(* #,##0.000_);_(* \(#,##0.000\);_(* &quot;-&quot;??_);_(@_)">
                  <c:v>132.94146248470167</c:v>
                </c:pt>
                <c:pt idx="35" formatCode="_(* #,##0.000_);_(* \(#,##0.000\);_(* &quot;-&quot;??_);_(@_)">
                  <c:v>114.48978303844981</c:v>
                </c:pt>
                <c:pt idx="36" formatCode="_(* #,##0.000_);_(* \(#,##0.000\);_(* &quot;-&quot;??_);_(@_)">
                  <c:v>95.295875932611253</c:v>
                </c:pt>
                <c:pt idx="37" formatCode="_(* #,##0.000_);_(* \(#,##0.000\);_(* &quot;-&quot;??_);_(@_)">
                  <c:v>76.974006924583591</c:v>
                </c:pt>
                <c:pt idx="38" formatCode="_(* #,##0.000_);_(* \(#,##0.000\);_(* &quot;-&quot;??_);_(@_)">
                  <c:v>60.513988980019931</c:v>
                </c:pt>
                <c:pt idx="39" formatCode="_(* #,##0.000_);_(* \(#,##0.000\);_(* &quot;-&quot;??_);_(@_)">
                  <c:v>46.406612050870805</c:v>
                </c:pt>
                <c:pt idx="40" formatCode="_(* #,##0.000_);_(* \(#,##0.000\);_(* &quot;-&quot;??_);_(@_)">
                  <c:v>34.77594589816907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14F-074C-A769-60255021FD5A}"/>
            </c:ext>
          </c:extLst>
        </c:ser>
        <c:ser>
          <c:idx val="30"/>
          <c:order val="30"/>
          <c:tx>
            <c:strRef>
              <c:f>Mass!$B$92</c:f>
              <c:strCache>
                <c:ptCount val="1"/>
                <c:pt idx="0">
                  <c:v>2040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Mass!$C$92:$AQ$92</c:f>
              <c:numCache>
                <c:formatCode>General</c:formatCode>
                <c:ptCount val="41"/>
                <c:pt idx="30" formatCode="_(* #,##0.000_);_(* \(#,##0.000\);_(* &quot;-&quot;??_);_(@_)">
                  <c:v>110.52321688971793</c:v>
                </c:pt>
                <c:pt idx="31" formatCode="_(* #,##0.000_);_(* \(#,##0.000\);_(* &quot;-&quot;??_);_(@_)">
                  <c:v>151.5905964301007</c:v>
                </c:pt>
                <c:pt idx="32" formatCode="_(* #,##0.000_);_(* \(#,##0.000\);_(* &quot;-&quot;??_);_(@_)">
                  <c:v>168.72888590565503</c:v>
                </c:pt>
                <c:pt idx="33" formatCode="_(* #,##0.000_);_(* \(#,##0.000\);_(* &quot;-&quot;??_);_(@_)">
                  <c:v>169.71816457934281</c:v>
                </c:pt>
                <c:pt idx="34" formatCode="_(* #,##0.000_);_(* \(#,##0.000\);_(* &quot;-&quot;??_);_(@_)">
                  <c:v>159.82161690846144</c:v>
                </c:pt>
                <c:pt idx="35" formatCode="_(* #,##0.000_);_(* \(#,##0.000\);_(* &quot;-&quot;??_);_(@_)">
                  <c:v>143.25555381815451</c:v>
                </c:pt>
                <c:pt idx="36" formatCode="_(* #,##0.000_);_(* \(#,##0.000\);_(* &quot;-&quot;??_);_(@_)">
                  <c:v>123.37232469953359</c:v>
                </c:pt>
                <c:pt idx="37" formatCode="_(* #,##0.000_);_(* \(#,##0.000\);_(* &quot;-&quot;??_);_(@_)">
                  <c:v>102.68928314883958</c:v>
                </c:pt>
                <c:pt idx="38" formatCode="_(* #,##0.000_);_(* \(#,##0.000\);_(* &quot;-&quot;??_);_(@_)">
                  <c:v>82.945935643310776</c:v>
                </c:pt>
                <c:pt idx="39" formatCode="_(* #,##0.000_);_(* \(#,##0.000\);_(* &quot;-&quot;??_);_(@_)">
                  <c:v>65.208888506669155</c:v>
                </c:pt>
                <c:pt idx="40" formatCode="_(* #,##0.000_);_(* \(#,##0.000\);_(* &quot;-&quot;??_);_(@_)">
                  <c:v>50.007008994178634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14F-074C-A769-60255021FD5A}"/>
            </c:ext>
          </c:extLst>
        </c:ser>
        <c:ser>
          <c:idx val="31"/>
          <c:order val="31"/>
          <c:tx>
            <c:strRef>
              <c:f>Mass!$B$93</c:f>
              <c:strCache>
                <c:ptCount val="1"/>
                <c:pt idx="0">
                  <c:v>2041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Mass!$C$93:$AQ$93</c:f>
              <c:numCache>
                <c:formatCode>General</c:formatCode>
                <c:ptCount val="41"/>
                <c:pt idx="31" formatCode="_(* #,##0.000_);_(* \(#,##0.000\);_(* &quot;-&quot;??_);_(@_)">
                  <c:v>116.91075374523156</c:v>
                </c:pt>
                <c:pt idx="32" formatCode="_(* #,##0.000_);_(* \(#,##0.000\);_(* &quot;-&quot;??_);_(@_)">
                  <c:v>160.35156583449958</c:v>
                </c:pt>
                <c:pt idx="33" formatCode="_(* #,##0.000_);_(* \(#,##0.000\);_(* &quot;-&quot;??_);_(@_)">
                  <c:v>178.48033910835662</c:v>
                </c:pt>
                <c:pt idx="34" formatCode="_(* #,##0.000_);_(* \(#,##0.000\);_(* &quot;-&quot;??_);_(@_)">
                  <c:v>179.5267917782995</c:v>
                </c:pt>
                <c:pt idx="35" formatCode="_(* #,##0.000_);_(* \(#,##0.000\);_(* &quot;-&quot;??_);_(@_)">
                  <c:v>169.0582867868745</c:v>
                </c:pt>
                <c:pt idx="36" formatCode="_(* #,##0.000_);_(* \(#,##0.000\);_(* &quot;-&quot;??_);_(@_)">
                  <c:v>151.53481093282508</c:v>
                </c:pt>
                <c:pt idx="37" formatCode="_(* #,##0.000_);_(* \(#,##0.000\);_(* &quot;-&quot;??_);_(@_)">
                  <c:v>130.50245801582122</c:v>
                </c:pt>
                <c:pt idx="38" formatCode="_(* #,##0.000_);_(* \(#,##0.000\);_(* &quot;-&quot;??_);_(@_)">
                  <c:v>108.62406861055831</c:v>
                </c:pt>
                <c:pt idx="39" formatCode="_(* #,##0.000_);_(* \(#,##0.000\);_(* &quot;-&quot;??_);_(@_)">
                  <c:v>87.739681571511284</c:v>
                </c:pt>
                <c:pt idx="40" formatCode="_(* #,##0.000_);_(* \(#,##0.000\);_(* &quot;-&quot;??_);_(@_)">
                  <c:v>68.97754626351896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14F-074C-A769-60255021FD5A}"/>
            </c:ext>
          </c:extLst>
        </c:ser>
        <c:ser>
          <c:idx val="32"/>
          <c:order val="32"/>
          <c:tx>
            <c:strRef>
              <c:f>Mass!$B$94</c:f>
              <c:strCache>
                <c:ptCount val="1"/>
                <c:pt idx="0">
                  <c:v>2042</c:v>
                </c:pt>
              </c:strCache>
            </c:strRef>
          </c:tx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Mass!$C$94:$AQ$94</c:f>
              <c:numCache>
                <c:formatCode>General</c:formatCode>
                <c:ptCount val="41"/>
                <c:pt idx="32" formatCode="_(* #,##0.000_);_(* \(#,##0.000\);_(* &quot;-&quot;??_);_(@_)">
                  <c:v>121.76062258601984</c:v>
                </c:pt>
                <c:pt idx="33" formatCode="_(* #,##0.000_);_(* \(#,##0.000\);_(* &quot;-&quot;??_);_(@_)">
                  <c:v>167.00351219357495</c:v>
                </c:pt>
                <c:pt idx="34" formatCode="_(* #,##0.000_);_(* \(#,##0.000\);_(* &quot;-&quot;??_);_(@_)">
                  <c:v>185.88433067975006</c:v>
                </c:pt>
                <c:pt idx="35" formatCode="_(* #,##0.000_);_(* \(#,##0.000\);_(* &quot;-&quot;??_);_(@_)">
                  <c:v>186.97419388323868</c:v>
                </c:pt>
                <c:pt idx="36" formatCode="_(* #,##0.000_);_(* \(#,##0.000\);_(* &quot;-&quot;??_);_(@_)">
                  <c:v>176.07141852282615</c:v>
                </c:pt>
                <c:pt idx="37" formatCode="_(* #,##0.000_);_(* \(#,##0.000\);_(* &quot;-&quot;??_);_(@_)">
                  <c:v>157.82100732019398</c:v>
                </c:pt>
                <c:pt idx="38" formatCode="_(* #,##0.000_);_(* \(#,##0.000\);_(* &quot;-&quot;??_);_(@_)">
                  <c:v>135.9161585053113</c:v>
                </c:pt>
                <c:pt idx="39" formatCode="_(* #,##0.000_);_(* \(#,##0.000\);_(* &quot;-&quot;??_);_(@_)">
                  <c:v>113.13017663601859</c:v>
                </c:pt>
                <c:pt idx="40" formatCode="_(* #,##0.000_);_(* \(#,##0.000\);_(* &quot;-&quot;??_);_(@_)">
                  <c:v>91.379431843600486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14F-074C-A769-60255021FD5A}"/>
            </c:ext>
          </c:extLst>
        </c:ser>
        <c:ser>
          <c:idx val="33"/>
          <c:order val="33"/>
          <c:tx>
            <c:strRef>
              <c:f>Mass!$B$95</c:f>
              <c:strCache>
                <c:ptCount val="1"/>
                <c:pt idx="0">
                  <c:v>2043</c:v>
                </c:pt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Mass!$C$95:$AQ$95</c:f>
              <c:numCache>
                <c:formatCode>General</c:formatCode>
                <c:ptCount val="41"/>
                <c:pt idx="33" formatCode="_(* #,##0.000_);_(* \(#,##0.000\);_(* &quot;-&quot;??_);_(@_)">
                  <c:v>125.19600874324914</c:v>
                </c:pt>
                <c:pt idx="34" formatCode="_(* #,##0.000_);_(* \(#,##0.000\);_(* &quot;-&quot;??_);_(@_)">
                  <c:v>171.71539311052055</c:v>
                </c:pt>
                <c:pt idx="35" formatCode="_(* #,##0.000_);_(* \(#,##0.000\);_(* &quot;-&quot;??_);_(@_)">
                  <c:v>191.12891996403948</c:v>
                </c:pt>
                <c:pt idx="36" formatCode="_(* #,##0.000_);_(* \(#,##0.000\);_(* &quot;-&quot;??_);_(@_)">
                  <c:v>192.24953285394577</c:v>
                </c:pt>
                <c:pt idx="37" formatCode="_(* #,##0.000_);_(* \(#,##0.000\);_(* &quot;-&quot;??_);_(@_)">
                  <c:v>181.03914372848305</c:v>
                </c:pt>
                <c:pt idx="38" formatCode="_(* #,##0.000_);_(* \(#,##0.000\);_(* &quot;-&quot;??_);_(@_)">
                  <c:v>162.27381063503211</c:v>
                </c:pt>
                <c:pt idx="39" formatCode="_(* #,##0.000_);_(* \(#,##0.000\);_(* &quot;-&quot;??_);_(@_)">
                  <c:v>139.75093266756613</c:v>
                </c:pt>
                <c:pt idx="40" formatCode="_(* #,##0.000_);_(* \(#,##0.000\);_(* &quot;-&quot;??_);_(@_)">
                  <c:v>116.32206112647214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14F-074C-A769-60255021FD5A}"/>
            </c:ext>
          </c:extLst>
        </c:ser>
        <c:ser>
          <c:idx val="34"/>
          <c:order val="34"/>
          <c:tx>
            <c:strRef>
              <c:f>Mass!$B$96</c:f>
              <c:strCache>
                <c:ptCount val="1"/>
                <c:pt idx="0">
                  <c:v>2044</c:v>
                </c:pt>
              </c:strCache>
            </c:strRef>
          </c:tx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Mass!$C$96:$AQ$96</c:f>
              <c:numCache>
                <c:formatCode>General</c:formatCode>
                <c:ptCount val="41"/>
                <c:pt idx="34" formatCode="_(* #,##0.000_);_(* \(#,##0.000\);_(* &quot;-&quot;??_);_(@_)">
                  <c:v>127.36659671276432</c:v>
                </c:pt>
                <c:pt idx="35" formatCode="_(* #,##0.000_);_(* \(#,##0.000\);_(* &quot;-&quot;??_);_(@_)">
                  <c:v>174.69251171204598</c:v>
                </c:pt>
                <c:pt idx="36" formatCode="_(* #,##0.000_);_(* \(#,##0.000\);_(* &quot;-&quot;??_);_(@_)">
                  <c:v>194.44262092355785</c:v>
                </c:pt>
                <c:pt idx="37" formatCode="_(* #,##0.000_);_(* \(#,##0.000\);_(* &quot;-&quot;??_);_(@_)">
                  <c:v>195.58266245884772</c:v>
                </c:pt>
                <c:pt idx="38" formatCode="_(* #,##0.000_);_(* \(#,##0.000\);_(* &quot;-&quot;??_);_(@_)">
                  <c:v>184.17791301780005</c:v>
                </c:pt>
                <c:pt idx="39" formatCode="_(* #,##0.000_);_(* \(#,##0.000\);_(* &quot;-&quot;??_);_(@_)">
                  <c:v>165.08723563689563</c:v>
                </c:pt>
                <c:pt idx="40" formatCode="_(* #,##0.000_);_(* \(#,##0.000\);_(* &quot;-&quot;??_);_(@_)">
                  <c:v>142.17386688265626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14F-074C-A769-60255021FD5A}"/>
            </c:ext>
          </c:extLst>
        </c:ser>
        <c:ser>
          <c:idx val="35"/>
          <c:order val="35"/>
          <c:tx>
            <c:strRef>
              <c:f>Mass!$B$97</c:f>
              <c:strCache>
                <c:ptCount val="1"/>
                <c:pt idx="0">
                  <c:v>2045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Mass!$C$97:$AQ$97</c:f>
              <c:numCache>
                <c:formatCode>General</c:formatCode>
                <c:ptCount val="41"/>
                <c:pt idx="35" formatCode="_(* #,##0.000_);_(* \(#,##0.000\);_(* &quot;-&quot;??_);_(@_)">
                  <c:v>128.40364528505393</c:v>
                </c:pt>
                <c:pt idx="36" formatCode="_(* #,##0.000_);_(* \(#,##0.000\);_(* &quot;-&quot;??_);_(@_)">
                  <c:v>176.11489893551257</c:v>
                </c:pt>
                <c:pt idx="37" formatCode="_(* #,##0.000_);_(* \(#,##0.000\);_(* &quot;-&quot;??_);_(@_)">
                  <c:v>196.02581814814701</c:v>
                </c:pt>
                <c:pt idx="38" formatCode="_(* #,##0.000_);_(* \(#,##0.000\);_(* &quot;-&quot;??_);_(@_)">
                  <c:v>197.1751421678326</c:v>
                </c:pt>
                <c:pt idx="39" formatCode="_(* #,##0.000_);_(* \(#,##0.000\);_(* &quot;-&quot;??_);_(@_)">
                  <c:v>185.67753259366992</c:v>
                </c:pt>
                <c:pt idx="40" formatCode="_(* #,##0.000_);_(* \(#,##0.000\);_(* &quot;-&quot;??_);_(@_)">
                  <c:v>166.43141445959412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14F-074C-A769-60255021FD5A}"/>
            </c:ext>
          </c:extLst>
        </c:ser>
        <c:ser>
          <c:idx val="36"/>
          <c:order val="36"/>
          <c:tx>
            <c:strRef>
              <c:f>Mass!$B$98</c:f>
              <c:strCache>
                <c:ptCount val="1"/>
                <c:pt idx="0">
                  <c:v>2046</c:v>
                </c:pt>
              </c:strCache>
            </c:strRef>
          </c:tx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Mass!$C$98:$AQ$98</c:f>
              <c:numCache>
                <c:formatCode>General</c:formatCode>
                <c:ptCount val="41"/>
                <c:pt idx="36" formatCode="_(* #,##0.000_);_(* \(#,##0.000\);_(* &quot;-&quot;??_);_(@_)">
                  <c:v>128.41289069397348</c:v>
                </c:pt>
                <c:pt idx="37" formatCode="_(* #,##0.000_);_(* \(#,##0.000\);_(* &quot;-&quot;??_);_(@_)">
                  <c:v>176.12757968342962</c:v>
                </c:pt>
                <c:pt idx="38" formatCode="_(* #,##0.000_);_(* \(#,##0.000\);_(* &quot;-&quot;??_);_(@_)">
                  <c:v>196.03993253597108</c:v>
                </c:pt>
                <c:pt idx="39" formatCode="_(* #,##0.000_);_(* \(#,##0.000\);_(* &quot;-&quot;??_);_(@_)">
                  <c:v>197.18933931008721</c:v>
                </c:pt>
                <c:pt idx="40" formatCode="_(* #,##0.000_);_(* \(#,##0.000\);_(* &quot;-&quot;??_);_(@_)">
                  <c:v>185.69090187701227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14F-074C-A769-60255021FD5A}"/>
            </c:ext>
          </c:extLst>
        </c:ser>
        <c:ser>
          <c:idx val="37"/>
          <c:order val="37"/>
          <c:tx>
            <c:strRef>
              <c:f>Mass!$B$99</c:f>
              <c:strCache>
                <c:ptCount val="1"/>
                <c:pt idx="0">
                  <c:v>2047</c:v>
                </c:pt>
              </c:strCache>
            </c:strRef>
          </c:tx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Mass!$C$99:$AQ$99</c:f>
              <c:numCache>
                <c:formatCode>General</c:formatCode>
                <c:ptCount val="41"/>
                <c:pt idx="37" formatCode="_(* #,##0.000_);_(* \(#,##0.000\);_(* &quot;-&quot;??_);_(@_)">
                  <c:v>127.50143646669379</c:v>
                </c:pt>
                <c:pt idx="38" formatCode="_(* #,##0.000_);_(* \(#,##0.000\);_(* &quot;-&quot;??_);_(@_)">
                  <c:v>174.87745420011211</c:v>
                </c:pt>
                <c:pt idx="39" formatCode="_(* #,##0.000_);_(* \(#,##0.000\);_(* &quot;-&quot;??_);_(@_)">
                  <c:v>194.64847234642238</c:v>
                </c:pt>
                <c:pt idx="40" formatCode="_(* #,##0.000_);_(* \(#,##0.000\);_(* &quot;-&quot;??_);_(@_)">
                  <c:v>195.78972081448785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14F-074C-A769-60255021FD5A}"/>
            </c:ext>
          </c:extLst>
        </c:ser>
        <c:ser>
          <c:idx val="38"/>
          <c:order val="38"/>
          <c:tx>
            <c:strRef>
              <c:f>Mass!$B$100</c:f>
              <c:strCache>
                <c:ptCount val="1"/>
                <c:pt idx="0">
                  <c:v>2048</c:v>
                </c:pt>
              </c:strCache>
            </c:strRef>
          </c:tx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Mass!$C$100:$AQ$100</c:f>
              <c:numCache>
                <c:formatCode>General</c:formatCode>
                <c:ptCount val="41"/>
                <c:pt idx="38" formatCode="_(* #,##0.000_);_(* \(#,##0.000\);_(* &quot;-&quot;??_);_(@_)">
                  <c:v>125.82092035802624</c:v>
                </c:pt>
                <c:pt idx="39" formatCode="_(* #,##0.000_);_(* \(#,##0.000\);_(* &quot;-&quot;??_);_(@_)">
                  <c:v>172.57250464840388</c:v>
                </c:pt>
                <c:pt idx="40" formatCode="_(* #,##0.000_);_(* \(#,##0.000\);_(* &quot;-&quot;??_);_(@_)">
                  <c:v>192.08293346019073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14F-074C-A769-60255021FD5A}"/>
            </c:ext>
          </c:extLst>
        </c:ser>
        <c:ser>
          <c:idx val="39"/>
          <c:order val="39"/>
          <c:tx>
            <c:strRef>
              <c:f>Mass!$B$101</c:f>
              <c:strCache>
                <c:ptCount val="1"/>
                <c:pt idx="0">
                  <c:v>2049</c:v>
                </c:pt>
              </c:strCache>
            </c:strRef>
          </c:tx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Mass!$C$101:$AQ$101</c:f>
              <c:numCache>
                <c:formatCode>General</c:formatCode>
                <c:ptCount val="41"/>
                <c:pt idx="39" formatCode="_(* #,##0.000_);_(* \(#,##0.000\);_(* &quot;-&quot;??_);_(@_)">
                  <c:v>123.60143587921438</c:v>
                </c:pt>
                <c:pt idx="40" formatCode="_(* #,##0.000_);_(* \(#,##0.000\);_(* &quot;-&quot;??_);_(@_)">
                  <c:v>169.52832094312714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14F-074C-A769-60255021FD5A}"/>
            </c:ext>
          </c:extLst>
        </c:ser>
        <c:ser>
          <c:idx val="40"/>
          <c:order val="40"/>
          <c:tx>
            <c:strRef>
              <c:f>Mass!$B$102</c:f>
              <c:strCache>
                <c:ptCount val="1"/>
                <c:pt idx="0">
                  <c:v>2050</c:v>
                </c:pt>
              </c:strCache>
            </c:strRef>
          </c:tx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</a:ln>
            <a:effectLst>
              <a:glow rad="139700">
                <a:schemeClr val="accent5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Mass!$C$102:$AQ$102</c:f>
              <c:numCache>
                <c:formatCode>General</c:formatCode>
                <c:ptCount val="41"/>
                <c:pt idx="40" formatCode="_(* #,##0.000_);_(* \(#,##0.000\);_(* &quot;-&quot;??_);_(@_)">
                  <c:v>121.15667591831813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14F-074C-A769-60255021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630063"/>
        <c:axId val="1644631711"/>
      </c:lineChart>
      <c:catAx>
        <c:axId val="1644630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31711"/>
        <c:crosses val="autoZero"/>
        <c:auto val="1"/>
        <c:lblAlgn val="ctr"/>
        <c:lblOffset val="100"/>
        <c:noMultiLvlLbl val="0"/>
      </c:catAx>
      <c:valAx>
        <c:axId val="1644631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/>
              <a:t>Outflows</a:t>
            </a:r>
            <a:r>
              <a:rPr lang="en-GB" sz="1600" baseline="0"/>
              <a:t> (REE from EV PM application, tonnes p.a.)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Mass!$B$62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Mass!$C$62:$AQ$62</c:f>
              <c:numCache>
                <c:formatCode>_(* #,##0.000_);_(* \(#,##0.000\);_(* "-"??_);_(@_)</c:formatCode>
                <c:ptCount val="41"/>
                <c:pt idx="0">
                  <c:v>1.375887796593662E-2</c:v>
                </c:pt>
                <c:pt idx="1">
                  <c:v>1.8871297594843527E-2</c:v>
                </c:pt>
                <c:pt idx="2">
                  <c:v>2.100481885919776E-2</c:v>
                </c:pt>
                <c:pt idx="3">
                  <c:v>2.1127972753271933E-2</c:v>
                </c:pt>
                <c:pt idx="4">
                  <c:v>1.9895965619208873E-2</c:v>
                </c:pt>
                <c:pt idx="5">
                  <c:v>1.7833680003119967E-2</c:v>
                </c:pt>
                <c:pt idx="6">
                  <c:v>1.5358445109397711E-2</c:v>
                </c:pt>
                <c:pt idx="7">
                  <c:v>1.2783642704357783E-2</c:v>
                </c:pt>
                <c:pt idx="8">
                  <c:v>1.0325821473559701E-2</c:v>
                </c:pt>
                <c:pt idx="9">
                  <c:v>8.1177617201720759E-3</c:v>
                </c:pt>
                <c:pt idx="10">
                  <c:v>6.2253013760804488E-3</c:v>
                </c:pt>
                <c:pt idx="11">
                  <c:v>4.6650840103788348E-3</c:v>
                </c:pt>
                <c:pt idx="12">
                  <c:v>3.420972464970801E-3</c:v>
                </c:pt>
                <c:pt idx="13">
                  <c:v>2.4577615229556928E-3</c:v>
                </c:pt>
                <c:pt idx="14">
                  <c:v>1.7316439021466629E-3</c:v>
                </c:pt>
                <c:pt idx="15">
                  <c:v>1.197492539332585E-3</c:v>
                </c:pt>
                <c:pt idx="16">
                  <c:v>8.1339292688748118E-4</c:v>
                </c:pt>
                <c:pt idx="17">
                  <c:v>5.4302550603427214E-4</c:v>
                </c:pt>
                <c:pt idx="18">
                  <c:v>3.5651634890605403E-4</c:v>
                </c:pt>
                <c:pt idx="19">
                  <c:v>2.3030264522680668E-4</c:v>
                </c:pt>
                <c:pt idx="20">
                  <c:v>1.4644602368134839E-4</c:v>
                </c:pt>
                <c:pt idx="21">
                  <c:v>9.1705589084022261E-5</c:v>
                </c:pt>
                <c:pt idx="22">
                  <c:v>5.6574163296542911E-5</c:v>
                </c:pt>
                <c:pt idx="23">
                  <c:v>3.4395015366184221E-5</c:v>
                </c:pt>
                <c:pt idx="24">
                  <c:v>2.0614224252343464E-5</c:v>
                </c:pt>
                <c:pt idx="25">
                  <c:v>1.2183199220008418E-5</c:v>
                </c:pt>
                <c:pt idx="26">
                  <c:v>7.1022865730814982E-6</c:v>
                </c:pt>
                <c:pt idx="27">
                  <c:v>4.0849722098262351E-6</c:v>
                </c:pt>
                <c:pt idx="28">
                  <c:v>2.3186675423073554E-6</c:v>
                </c:pt>
                <c:pt idx="29">
                  <c:v>1.299105104774094E-6</c:v>
                </c:pt>
                <c:pt idx="30">
                  <c:v>7.1861903838422782E-7</c:v>
                </c:pt>
                <c:pt idx="31">
                  <c:v>3.9254436489504033E-7</c:v>
                </c:pt>
                <c:pt idx="32">
                  <c:v>2.1178569474902535E-7</c:v>
                </c:pt>
                <c:pt idx="33">
                  <c:v>1.1287565572368836E-7</c:v>
                </c:pt>
                <c:pt idx="34">
                  <c:v>5.9439309226538005E-8</c:v>
                </c:pt>
                <c:pt idx="35">
                  <c:v>3.0930535357790954E-8</c:v>
                </c:pt>
                <c:pt idx="36">
                  <c:v>1.5907738407655916E-8</c:v>
                </c:pt>
                <c:pt idx="37">
                  <c:v>8.0872490940331358E-9</c:v>
                </c:pt>
                <c:pt idx="38">
                  <c:v>4.0646748734031498E-9</c:v>
                </c:pt>
                <c:pt idx="39">
                  <c:v>2.0199566429023812E-9</c:v>
                </c:pt>
                <c:pt idx="40">
                  <c:v>9.9267190371018818E-10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2-2D47-959C-F0DD5039A7F0}"/>
            </c:ext>
          </c:extLst>
        </c:ser>
        <c:ser>
          <c:idx val="1"/>
          <c:order val="1"/>
          <c:tx>
            <c:strRef>
              <c:f>Mass!$B$63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Mass!$C$63:$AQ$63</c:f>
              <c:numCache>
                <c:formatCode>_(* #,##0.000_);_(* \(#,##0.000\);_(* "-"??_);_(@_)</c:formatCode>
                <c:ptCount val="41"/>
                <c:pt idx="1">
                  <c:v>6.6789047292137693E-2</c:v>
                </c:pt>
                <c:pt idx="2">
                  <c:v>9.1606015450272818E-2</c:v>
                </c:pt>
                <c:pt idx="3">
                  <c:v>0.10196266320719884</c:v>
                </c:pt>
                <c:pt idx="4">
                  <c:v>0.10256048312215808</c:v>
                </c:pt>
                <c:pt idx="5">
                  <c:v>9.6580011244661687E-2</c:v>
                </c:pt>
                <c:pt idx="6">
                  <c:v>8.65691592054285E-2</c:v>
                </c:pt>
                <c:pt idx="7">
                  <c:v>7.4553747717278768E-2</c:v>
                </c:pt>
                <c:pt idx="8">
                  <c:v>6.2055010536538391E-2</c:v>
                </c:pt>
                <c:pt idx="9">
                  <c:v>5.0124129339263489E-2</c:v>
                </c:pt>
                <c:pt idx="10">
                  <c:v>3.9405653046503321E-2</c:v>
                </c:pt>
                <c:pt idx="11">
                  <c:v>3.0219175505750838E-2</c:v>
                </c:pt>
                <c:pt idx="12">
                  <c:v>2.2645488779126411E-2</c:v>
                </c:pt>
                <c:pt idx="13">
                  <c:v>1.6606259050607249E-2</c:v>
                </c:pt>
                <c:pt idx="14">
                  <c:v>1.1930591360420548E-2</c:v>
                </c:pt>
                <c:pt idx="15">
                  <c:v>8.4058341646714545E-3</c:v>
                </c:pt>
                <c:pt idx="16">
                  <c:v>5.8129293710921836E-3</c:v>
                </c:pt>
                <c:pt idx="17">
                  <c:v>3.9484134386157492E-3</c:v>
                </c:pt>
                <c:pt idx="18">
                  <c:v>2.635982112287823E-3</c:v>
                </c:pt>
                <c:pt idx="19">
                  <c:v>1.7306198475237197E-3</c:v>
                </c:pt>
                <c:pt idx="20">
                  <c:v>1.1179468486920696E-3</c:v>
                </c:pt>
                <c:pt idx="21">
                  <c:v>7.1088575867990565E-4</c:v>
                </c:pt>
                <c:pt idx="22">
                  <c:v>4.4516194863053726E-4</c:v>
                </c:pt>
                <c:pt idx="23">
                  <c:v>2.7462518944354231E-4</c:v>
                </c:pt>
                <c:pt idx="24">
                  <c:v>1.6696203815406838E-4</c:v>
                </c:pt>
                <c:pt idx="25">
                  <c:v>1.0006661894153768E-4</c:v>
                </c:pt>
                <c:pt idx="26">
                  <c:v>5.9140307144899161E-5</c:v>
                </c:pt>
                <c:pt idx="27">
                  <c:v>3.4476281785930025E-5</c:v>
                </c:pt>
                <c:pt idx="28">
                  <c:v>1.9829480484136259E-5</c:v>
                </c:pt>
                <c:pt idx="29">
                  <c:v>1.1255394264074975E-5</c:v>
                </c:pt>
                <c:pt idx="30">
                  <c:v>6.306182269733355E-6</c:v>
                </c:pt>
                <c:pt idx="31">
                  <c:v>3.4883571944238429E-6</c:v>
                </c:pt>
                <c:pt idx="32">
                  <c:v>1.9055088806038598E-6</c:v>
                </c:pt>
                <c:pt idx="33">
                  <c:v>1.0280609230934468E-6</c:v>
                </c:pt>
                <c:pt idx="34">
                  <c:v>5.4792676604332921E-7</c:v>
                </c:pt>
                <c:pt idx="35">
                  <c:v>2.8853332697416629E-7</c:v>
                </c:pt>
                <c:pt idx="36">
                  <c:v>1.5014458256676665E-7</c:v>
                </c:pt>
                <c:pt idx="37">
                  <c:v>7.722015526631353E-8</c:v>
                </c:pt>
                <c:pt idx="38">
                  <c:v>3.9257537100185139E-8</c:v>
                </c:pt>
                <c:pt idx="39">
                  <c:v>1.9730952118260633E-8</c:v>
                </c:pt>
                <c:pt idx="40">
                  <c:v>9.8053765782994163E-9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2-2D47-959C-F0DD5039A7F0}"/>
            </c:ext>
          </c:extLst>
        </c:ser>
        <c:ser>
          <c:idx val="2"/>
          <c:order val="2"/>
          <c:tx>
            <c:strRef>
              <c:f>Mass!$B$64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Mass!$C$64:$AQ$64</c:f>
              <c:numCache>
                <c:formatCode>_(* #,##0_);_(* \(#,##0\);_(* "-"??_);_(@_)</c:formatCode>
                <c:ptCount val="41"/>
                <c:pt idx="2" formatCode="_(* #,##0.000_);_(* \(#,##0.000\);_(* &quot;-&quot;??_);_(@_)">
                  <c:v>8.5505577642561587E-2</c:v>
                </c:pt>
                <c:pt idx="3" formatCode="_(* #,##0.000_);_(* \(#,##0.000\);_(* &quot;-&quot;??_);_(@_)">
                  <c:v>0.11727709234042433</c:v>
                </c:pt>
                <c:pt idx="4" formatCode="_(* #,##0.000_);_(* \(#,##0.000\);_(* &quot;-&quot;??_);_(@_)">
                  <c:v>0.13053602003590506</c:v>
                </c:pt>
                <c:pt idx="5" formatCode="_(* #,##0.000_);_(* \(#,##0.000\);_(* &quot;-&quot;??_);_(@_)">
                  <c:v>0.13130136913470614</c:v>
                </c:pt>
                <c:pt idx="6" formatCode="_(* #,##0.000_);_(* \(#,##0.000\);_(* &quot;-&quot;??_);_(@_)">
                  <c:v>0.12364496852423326</c:v>
                </c:pt>
                <c:pt idx="7" formatCode="_(* #,##0.000_);_(* \(#,##0.000\);_(* &quot;-&quot;??_);_(@_)">
                  <c:v>0.11082874010036092</c:v>
                </c:pt>
                <c:pt idx="8" formatCode="_(* #,##0.000_);_(* \(#,##0.000\);_(* &quot;-&quot;??_);_(@_)">
                  <c:v>9.5446207461236776E-2</c:v>
                </c:pt>
                <c:pt idx="9" formatCode="_(* #,##0.000_);_(* \(#,##0.000\);_(* &quot;-&quot;??_);_(@_)">
                  <c:v>7.9444905065543303E-2</c:v>
                </c:pt>
                <c:pt idx="10" formatCode="_(* #,##0.000_);_(* \(#,##0.000\);_(* &quot;-&quot;??_);_(@_)">
                  <c:v>6.4170590938923647E-2</c:v>
                </c:pt>
                <c:pt idx="11" formatCode="_(* #,##0.000_);_(* \(#,##0.000\);_(* &quot;-&quot;??_);_(@_)">
                  <c:v>5.0448438220502573E-2</c:v>
                </c:pt>
                <c:pt idx="12" formatCode="_(* #,##0.000_);_(* \(#,##0.000\);_(* &quot;-&quot;??_);_(@_)">
                  <c:v>3.8687601669163921E-2</c:v>
                </c:pt>
                <c:pt idx="13" formatCode="_(* #,##0.000_);_(* \(#,##0.000\);_(* &quot;-&quot;??_);_(@_)">
                  <c:v>2.8991513991625556E-2</c:v>
                </c:pt>
                <c:pt idx="14" formatCode="_(* #,##0.000_);_(* \(#,##0.000\);_(* &quot;-&quot;??_);_(@_)">
                  <c:v>2.1259889610243641E-2</c:v>
                </c:pt>
                <c:pt idx="15" formatCode="_(* #,##0.000_);_(* \(#,##0.000\);_(* &quot;-&quot;??_);_(@_)">
                  <c:v>1.5273943067761087E-2</c:v>
                </c:pt>
                <c:pt idx="16" formatCode="_(* #,##0.000_);_(* \(#,##0.000\);_(* &quot;-&quot;??_);_(@_)">
                  <c:v>1.0761430727915498E-2</c:v>
                </c:pt>
                <c:pt idx="17" formatCode="_(* #,##0.000_);_(* \(#,##0.000\);_(* &quot;-&quot;??_);_(@_)">
                  <c:v>7.4419070764191013E-3</c:v>
                </c:pt>
                <c:pt idx="18" formatCode="_(* #,##0.000_);_(* \(#,##0.000\);_(* &quot;-&quot;??_);_(@_)">
                  <c:v>5.0548912662845497E-3</c:v>
                </c:pt>
                <c:pt idx="19" formatCode="_(* #,##0.000_);_(* \(#,##0.000\);_(* &quot;-&quot;??_);_(@_)">
                  <c:v>3.3746726792008414E-3</c:v>
                </c:pt>
                <c:pt idx="20" formatCode="_(* #,##0.000_);_(* \(#,##0.000\);_(* &quot;-&quot;??_);_(@_)">
                  <c:v>2.2155975529181901E-3</c:v>
                </c:pt>
                <c:pt idx="21" formatCode="_(* #,##0.000_);_(* \(#,##0.000\);_(* &quot;-&quot;??_);_(@_)">
                  <c:v>1.4312330381503976E-3</c:v>
                </c:pt>
                <c:pt idx="22" formatCode="_(* #,##0.000_);_(* \(#,##0.000\);_(* &quot;-&quot;??_);_(@_)">
                  <c:v>9.1009978279704348E-4</c:v>
                </c:pt>
                <c:pt idx="23" formatCode="_(* #,##0.000_);_(* \(#,##0.000\);_(* &quot;-&quot;??_);_(@_)">
                  <c:v>5.6991125199989544E-4</c:v>
                </c:pt>
                <c:pt idx="24" formatCode="_(* #,##0.000_);_(* \(#,##0.000\);_(* &quot;-&quot;??_);_(@_)">
                  <c:v>3.5158437514248327E-4</c:v>
                </c:pt>
                <c:pt idx="25" formatCode="_(* #,##0.000_);_(* \(#,##0.000\);_(* &quot;-&quot;??_);_(@_)">
                  <c:v>2.137503991380275E-4</c:v>
                </c:pt>
                <c:pt idx="26" formatCode="_(* #,##0.000_);_(* \(#,##0.000\);_(* &quot;-&quot;??_);_(@_)">
                  <c:v>1.2810864059654742E-4</c:v>
                </c:pt>
                <c:pt idx="27" formatCode="_(* #,##0.000_);_(* \(#,##0.000\);_(* &quot;-&quot;??_);_(@_)">
                  <c:v>7.5713404059566471E-5</c:v>
                </c:pt>
                <c:pt idx="28" formatCode="_(* #,##0.000_);_(* \(#,##0.000\);_(* &quot;-&quot;??_);_(@_)">
                  <c:v>4.4137691861053041E-5</c:v>
                </c:pt>
                <c:pt idx="29" formatCode="_(* #,##0.000_);_(* \(#,##0.000\);_(* &quot;-&quot;??_);_(@_)">
                  <c:v>2.5386365757422146E-5</c:v>
                </c:pt>
                <c:pt idx="30" formatCode="_(* #,##0.000_);_(* \(#,##0.000\);_(* &quot;-&quot;??_);_(@_)">
                  <c:v>1.4409533107051785E-5</c:v>
                </c:pt>
                <c:pt idx="31" formatCode="_(* #,##0.000_);_(* \(#,##0.000\);_(* &quot;-&quot;??_);_(@_)">
                  <c:v>8.0733859750130953E-6</c:v>
                </c:pt>
                <c:pt idx="32" formatCode="_(* #,##0.000_);_(* \(#,##0.000\);_(* &quot;-&quot;??_);_(@_)">
                  <c:v>4.4659118377319427E-6</c:v>
                </c:pt>
                <c:pt idx="33" formatCode="_(* #,##0.000_);_(* \(#,##0.000\);_(* &quot;-&quot;??_);_(@_)">
                  <c:v>2.4394963567363842E-6</c:v>
                </c:pt>
                <c:pt idx="34" formatCode="_(* #,##0.000_);_(* \(#,##0.000\);_(* &quot;-&quot;??_);_(@_)">
                  <c:v>1.3161580625091254E-6</c:v>
                </c:pt>
                <c:pt idx="35" formatCode="_(* #,##0.000_);_(* \(#,##0.000\);_(* &quot;-&quot;??_);_(@_)">
                  <c:v>7.0147421674437905E-7</c:v>
                </c:pt>
                <c:pt idx="36" formatCode="_(* #,##0.000_);_(* \(#,##0.000\);_(* &quot;-&quot;??_);_(@_)">
                  <c:v>3.6939003912038809E-7</c:v>
                </c:pt>
                <c:pt idx="37" formatCode="_(* #,##0.000_);_(* \(#,##0.000\);_(* &quot;-&quot;??_);_(@_)">
                  <c:v>1.9222012864052274E-7</c:v>
                </c:pt>
                <c:pt idx="38" formatCode="_(* #,##0.000_);_(* \(#,##0.000\);_(* &quot;-&quot;??_);_(@_)">
                  <c:v>9.8859831804663283E-8</c:v>
                </c:pt>
                <c:pt idx="39" formatCode="_(* #,##0.000_);_(* \(#,##0.000\);_(* &quot;-&quot;??_);_(@_)">
                  <c:v>5.0258815220003491E-8</c:v>
                </c:pt>
                <c:pt idx="40" formatCode="_(* #,##0.000_);_(* \(#,##0.000\);_(* &quot;-&quot;??_);_(@_)">
                  <c:v>2.526022643997504E-8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2-2D47-959C-F0DD5039A7F0}"/>
            </c:ext>
          </c:extLst>
        </c:ser>
        <c:ser>
          <c:idx val="3"/>
          <c:order val="3"/>
          <c:tx>
            <c:strRef>
              <c:f>Mass!$B$65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Mass!$C$65:$AQ$65</c:f>
              <c:numCache>
                <c:formatCode>_(* #,##0_);_(* \(#,##0\);_(* "-"??_);_(@_)</c:formatCode>
                <c:ptCount val="41"/>
                <c:pt idx="3" formatCode="_(* #,##0.000_);_(* \(#,##0.000\);_(* &quot;-&quot;??_);_(@_)">
                  <c:v>0.14822823590023215</c:v>
                </c:pt>
                <c:pt idx="4" formatCode="_(* #,##0.000_);_(* \(#,##0.000\);_(* &quot;-&quot;??_);_(@_)">
                  <c:v>0.20330576072825354</c:v>
                </c:pt>
                <c:pt idx="5" formatCode="_(* #,##0.000_);_(* \(#,##0.000\);_(* &quot;-&quot;??_);_(@_)">
                  <c:v>0.22629078131305763</c:v>
                </c:pt>
                <c:pt idx="6" formatCode="_(* #,##0.000_);_(* \(#,##0.000\);_(* &quot;-&quot;??_);_(@_)">
                  <c:v>0.22761755261723327</c:v>
                </c:pt>
                <c:pt idx="7" formatCode="_(* #,##0.000_);_(* \(#,##0.000\);_(* &quot;-&quot;??_);_(@_)">
                  <c:v>0.21434479559803568</c:v>
                </c:pt>
                <c:pt idx="8" formatCode="_(* #,##0.000_);_(* \(#,##0.000\);_(* &quot;-&quot;??_);_(@_)">
                  <c:v>0.1921272165518309</c:v>
                </c:pt>
                <c:pt idx="9" formatCode="_(* #,##0.000_);_(* \(#,##0.000\);_(* &quot;-&quot;??_);_(@_)">
                  <c:v>0.16546081957938183</c:v>
                </c:pt>
                <c:pt idx="10" formatCode="_(* #,##0.000_);_(* \(#,##0.000\);_(* &quot;-&quot;??_);_(@_)">
                  <c:v>0.13772175399310146</c:v>
                </c:pt>
                <c:pt idx="11" formatCode="_(* #,##0.000_);_(* \(#,##0.000\);_(* &quot;-&quot;??_);_(@_)">
                  <c:v>0.11124295927588002</c:v>
                </c:pt>
                <c:pt idx="12" formatCode="_(* #,##0.000_);_(* \(#,##0.000\);_(* &quot;-&quot;??_);_(@_)">
                  <c:v>8.7454914726226296E-2</c:v>
                </c:pt>
                <c:pt idx="13" formatCode="_(* #,##0.000_);_(* \(#,##0.000\);_(* &quot;-&quot;??_);_(@_)">
                  <c:v>6.7066910776316074E-2</c:v>
                </c:pt>
                <c:pt idx="14" formatCode="_(* #,##0.000_);_(* \(#,##0.000\);_(* &quot;-&quot;??_);_(@_)">
                  <c:v>5.0258253245417321E-2</c:v>
                </c:pt>
                <c:pt idx="15" formatCode="_(* #,##0.000_);_(* \(#,##0.000\);_(* &quot;-&quot;??_);_(@_)">
                  <c:v>3.6855092021406077E-2</c:v>
                </c:pt>
                <c:pt idx="16" formatCode="_(* #,##0.000_);_(* \(#,##0.000\);_(* &quot;-&quot;??_);_(@_)">
                  <c:v>2.647815146795586E-2</c:v>
                </c:pt>
                <c:pt idx="17" formatCode="_(* #,##0.000_);_(* \(#,##0.000\);_(* &quot;-&quot;??_);_(@_)">
                  <c:v>1.8655483496405952E-2</c:v>
                </c:pt>
                <c:pt idx="18" formatCode="_(* #,##0.000_);_(* \(#,##0.000\);_(* &quot;-&quot;??_);_(@_)">
                  <c:v>1.2900921648437281E-2</c:v>
                </c:pt>
                <c:pt idx="19" formatCode="_(* #,##0.000_);_(* \(#,##0.000\);_(* &quot;-&quot;??_);_(@_)">
                  <c:v>8.7629092244841597E-3</c:v>
                </c:pt>
                <c:pt idx="20" formatCode="_(* #,##0.000_);_(* \(#,##0.000\);_(* &quot;-&quot;??_);_(@_)">
                  <c:v>5.8501654718914903E-3</c:v>
                </c:pt>
                <c:pt idx="21" formatCode="_(* #,##0.000_);_(* \(#,##0.000\);_(* &quot;-&quot;??_);_(@_)">
                  <c:v>3.8408502204008497E-3</c:v>
                </c:pt>
                <c:pt idx="22" formatCode="_(* #,##0.000_);_(* \(#,##0.000\);_(* &quot;-&quot;??_);_(@_)">
                  <c:v>2.4811147325851518E-3</c:v>
                </c:pt>
                <c:pt idx="23" formatCode="_(* #,##0.000_);_(* \(#,##0.000\);_(* &quot;-&quot;??_);_(@_)">
                  <c:v>1.5777039231419758E-3</c:v>
                </c:pt>
                <c:pt idx="24" formatCode="_(* #,##0.000_);_(* \(#,##0.000\);_(* &quot;-&quot;??_);_(@_)">
                  <c:v>9.8796992936268533E-4</c:v>
                </c:pt>
                <c:pt idx="25" formatCode="_(* #,##0.000_);_(* \(#,##0.000\);_(* &quot;-&quot;??_);_(@_)">
                  <c:v>6.094892653121485E-4</c:v>
                </c:pt>
                <c:pt idx="26" formatCode="_(* #,##0.000_);_(* \(#,##0.000\);_(* &quot;-&quot;??_);_(@_)">
                  <c:v>3.7054710886403328E-4</c:v>
                </c:pt>
                <c:pt idx="27" formatCode="_(* #,##0.000_);_(* \(#,##0.000\);_(* &quot;-&quot;??_);_(@_)">
                  <c:v>2.2208279649994314E-4</c:v>
                </c:pt>
                <c:pt idx="28" formatCode="_(* #,##0.000_);_(* \(#,##0.000\);_(* &quot;-&quot;??_);_(@_)">
                  <c:v>1.3125300860098135E-4</c:v>
                </c:pt>
                <c:pt idx="29" formatCode="_(* #,##0.000_);_(* \(#,##0.000\);_(* &quot;-&quot;??_);_(@_)">
                  <c:v>7.6514917291375974E-5</c:v>
                </c:pt>
                <c:pt idx="30" formatCode="_(* #,##0.000_);_(* \(#,##0.000\);_(* &quot;-&quot;??_);_(@_)">
                  <c:v>4.4008546762540933E-5</c:v>
                </c:pt>
                <c:pt idx="31" formatCode="_(* #,##0.000_);_(* \(#,##0.000\);_(* &quot;-&quot;??_);_(@_)">
                  <c:v>2.497965315821811E-5</c:v>
                </c:pt>
                <c:pt idx="32" formatCode="_(* #,##0.000_);_(* \(#,##0.000\);_(* &quot;-&quot;??_);_(@_)">
                  <c:v>1.3995622201635077E-5</c:v>
                </c:pt>
                <c:pt idx="33" formatCode="_(* #,##0.000_);_(* \(#,##0.000\);_(* &quot;-&quot;??_);_(@_)">
                  <c:v>7.741883648341823E-6</c:v>
                </c:pt>
                <c:pt idx="34" formatCode="_(* #,##0.000_);_(* \(#,##0.000\);_(* &quot;-&quot;??_);_(@_)">
                  <c:v>4.2289901011566893E-6</c:v>
                </c:pt>
                <c:pt idx="35" formatCode="_(* #,##0.000_);_(* \(#,##0.000\);_(* &quot;-&quot;??_);_(@_)">
                  <c:v>2.2816264523366661E-6</c:v>
                </c:pt>
                <c:pt idx="36" formatCode="_(* #,##0.000_);_(* \(#,##0.000\);_(* &quot;-&quot;??_);_(@_)">
                  <c:v>1.2160409711770637E-6</c:v>
                </c:pt>
                <c:pt idx="37" formatCode="_(* #,##0.000_);_(* \(#,##0.000\);_(* &quot;-&quot;??_);_(@_)">
                  <c:v>6.4035628280088115E-7</c:v>
                </c:pt>
                <c:pt idx="38" formatCode="_(* #,##0.000_);_(* \(#,##0.000\);_(* &quot;-&quot;??_);_(@_)">
                  <c:v>3.3322329792340785E-7</c:v>
                </c:pt>
                <c:pt idx="39" formatCode="_(* #,##0.000_);_(* \(#,##0.000\);_(* &quot;-&quot;??_);_(@_)">
                  <c:v>1.7137850972782344E-7</c:v>
                </c:pt>
                <c:pt idx="40" formatCode="_(* #,##0.000_);_(* \(#,##0.000\);_(* &quot;-&quot;??_);_(@_)">
                  <c:v>8.7126193681061428E-8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2-2D47-959C-F0DD5039A7F0}"/>
            </c:ext>
          </c:extLst>
        </c:ser>
        <c:ser>
          <c:idx val="4"/>
          <c:order val="4"/>
          <c:tx>
            <c:strRef>
              <c:f>Mass!$B$66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Mass!$C$66:$AQ$66</c:f>
              <c:numCache>
                <c:formatCode>_(* #,##0_);_(* \(#,##0\);_(* "-"??_);_(@_)</c:formatCode>
                <c:ptCount val="41"/>
                <c:pt idx="4" formatCode="_(* #,##0.000_);_(* \(#,##0.000\);_(* &quot;-&quot;??_);_(@_)">
                  <c:v>0.37900973959608408</c:v>
                </c:pt>
                <c:pt idx="5" formatCode="_(* #,##0.000_);_(* \(#,##0.000\);_(* &quot;-&quot;??_);_(@_)">
                  <c:v>0.51983930702556824</c:v>
                </c:pt>
                <c:pt idx="6" formatCode="_(* #,##0.000_);_(* \(#,##0.000\);_(* &quot;-&quot;??_);_(@_)">
                  <c:v>0.57861047578130176</c:v>
                </c:pt>
                <c:pt idx="7" formatCode="_(* #,##0.000_);_(* \(#,##0.000\);_(* &quot;-&quot;??_);_(@_)">
                  <c:v>0.58200294175409817</c:v>
                </c:pt>
                <c:pt idx="8" formatCode="_(* #,##0.000_);_(* \(#,##0.000\);_(* &quot;-&quot;??_);_(@_)">
                  <c:v>0.54806538491132462</c:v>
                </c:pt>
                <c:pt idx="9" formatCode="_(* #,##0.000_);_(* \(#,##0.000\);_(* &quot;-&quot;??_);_(@_)">
                  <c:v>0.49125651312238161</c:v>
                </c:pt>
                <c:pt idx="10" formatCode="_(* #,##0.000_);_(* \(#,##0.000\);_(* &quot;-&quot;??_);_(@_)">
                  <c:v>0.42307230981514993</c:v>
                </c:pt>
                <c:pt idx="11" formatCode="_(* #,##0.000_);_(* \(#,##0.000\);_(* &quot;-&quot;??_);_(@_)">
                  <c:v>0.35214536421234965</c:v>
                </c:pt>
                <c:pt idx="12" formatCode="_(* #,##0.000_);_(* \(#,##0.000\);_(* &quot;-&quot;??_);_(@_)">
                  <c:v>0.28444084739311826</c:v>
                </c:pt>
                <c:pt idx="13" formatCode="_(* #,##0.000_);_(* \(#,##0.000\);_(* &quot;-&quot;??_);_(@_)">
                  <c:v>0.22361639977348502</c:v>
                </c:pt>
                <c:pt idx="14" formatCode="_(* #,##0.000_);_(* \(#,##0.000\);_(* &quot;-&quot;??_);_(@_)">
                  <c:v>0.17148562980911486</c:v>
                </c:pt>
                <c:pt idx="15" formatCode="_(* #,##0.000_);_(* \(#,##0.000\);_(* &quot;-&quot;??_);_(@_)">
                  <c:v>0.12850701055310768</c:v>
                </c:pt>
                <c:pt idx="16" formatCode="_(* #,##0.000_);_(* \(#,##0.000\);_(* &quot;-&quot;??_);_(@_)">
                  <c:v>9.4236018832636964E-2</c:v>
                </c:pt>
                <c:pt idx="17" formatCode="_(* #,##0.000_);_(* \(#,##0.000\);_(* &quot;-&quot;??_);_(@_)">
                  <c:v>6.7702872073645878E-2</c:v>
                </c:pt>
                <c:pt idx="18" formatCode="_(* #,##0.000_);_(* \(#,##0.000\);_(* &quot;-&quot;??_);_(@_)">
                  <c:v>4.7700830405691882E-2</c:v>
                </c:pt>
                <c:pt idx="19" formatCode="_(* #,##0.000_);_(* \(#,##0.000\);_(* &quot;-&quot;??_);_(@_)">
                  <c:v>3.2986798532870065E-2</c:v>
                </c:pt>
                <c:pt idx="20" formatCode="_(* #,##0.000_);_(* \(#,##0.000\);_(* &quot;-&quot;??_);_(@_)">
                  <c:v>2.2406176010293207E-2</c:v>
                </c:pt>
                <c:pt idx="21" formatCode="_(* #,##0.000_);_(* \(#,##0.000\);_(* &quot;-&quot;??_);_(@_)">
                  <c:v>1.4958483979988614E-2</c:v>
                </c:pt>
                <c:pt idx="22" formatCode="_(* #,##0.000_);_(* \(#,##0.000\);_(* &quot;-&quot;??_);_(@_)">
                  <c:v>9.8207985342380223E-3</c:v>
                </c:pt>
                <c:pt idx="23" formatCode="_(* #,##0.000_);_(* \(#,##0.000\);_(* &quot;-&quot;??_);_(@_)">
                  <c:v>6.3440453365311436E-3</c:v>
                </c:pt>
                <c:pt idx="24" formatCode="_(* #,##0.000_);_(* \(#,##0.000\);_(* &quot;-&quot;??_);_(@_)">
                  <c:v>4.0340839883720421E-3</c:v>
                </c:pt>
                <c:pt idx="25" formatCode="_(* #,##0.000_);_(* \(#,##0.000\);_(* &quot;-&quot;??_);_(@_)">
                  <c:v>2.5261733932295041E-3</c:v>
                </c:pt>
                <c:pt idx="26" formatCode="_(* #,##0.000_);_(* \(#,##0.000\);_(* &quot;-&quot;??_);_(@_)">
                  <c:v>1.5584235104035547E-3</c:v>
                </c:pt>
                <c:pt idx="27" formatCode="_(* #,##0.000_);_(* \(#,##0.000\);_(* &quot;-&quot;??_);_(@_)">
                  <c:v>9.4746430992517197E-4</c:v>
                </c:pt>
                <c:pt idx="28" formatCode="_(* #,##0.000_);_(* \(#,##0.000\);_(* &quot;-&quot;??_);_(@_)">
                  <c:v>5.6785093851394706E-4</c:v>
                </c:pt>
                <c:pt idx="29" formatCode="_(* #,##0.000_);_(* \(#,##0.000\);_(* &quot;-&quot;??_);_(@_)">
                  <c:v>3.3560521252201328E-4</c:v>
                </c:pt>
                <c:pt idx="30" formatCode="_(* #,##0.000_);_(* \(#,##0.000\);_(* &quot;-&quot;??_);_(@_)">
                  <c:v>1.9564355402124095E-4</c:v>
                </c:pt>
                <c:pt idx="31" formatCode="_(* #,##0.000_);_(* \(#,##0.000\);_(* &quot;-&quot;??_);_(@_)">
                  <c:v>1.1252692678403928E-4</c:v>
                </c:pt>
                <c:pt idx="32" formatCode="_(* #,##0.000_);_(* \(#,##0.000\);_(* &quot;-&quot;??_);_(@_)">
                  <c:v>6.3871311570280357E-5</c:v>
                </c:pt>
                <c:pt idx="33" formatCode="_(* #,##0.000_);_(* \(#,##0.000\);_(* &quot;-&quot;??_);_(@_)">
                  <c:v>3.5785875031914715E-5</c:v>
                </c:pt>
                <c:pt idx="34" formatCode="_(* #,##0.000_);_(* \(#,##0.000\);_(* &quot;-&quot;??_);_(@_)">
                  <c:v>1.9795481526989011E-5</c:v>
                </c:pt>
                <c:pt idx="35" formatCode="_(* #,##0.000_);_(* \(#,##0.000\);_(* &quot;-&quot;??_);_(@_)">
                  <c:v>1.0813246391683619E-5</c:v>
                </c:pt>
                <c:pt idx="36" formatCode="_(* #,##0.000_);_(* \(#,##0.000\);_(* &quot;-&quot;??_);_(@_)">
                  <c:v>5.8339670731674837E-6</c:v>
                </c:pt>
                <c:pt idx="37" formatCode="_(* #,##0.000_);_(* \(#,##0.000\);_(* &quot;-&quot;??_);_(@_)">
                  <c:v>3.1093358766962574E-6</c:v>
                </c:pt>
                <c:pt idx="38" formatCode="_(* #,##0.000_);_(* \(#,##0.000\);_(* &quot;-&quot;??_);_(@_)">
                  <c:v>1.6373484209609903E-6</c:v>
                </c:pt>
                <c:pt idx="39" formatCode="_(* #,##0.000_);_(* \(#,##0.000\);_(* &quot;-&quot;??_);_(@_)">
                  <c:v>8.5202980799356147E-7</c:v>
                </c:pt>
                <c:pt idx="40" formatCode="_(* #,##0.000_);_(* \(#,##0.000\);_(* &quot;-&quot;??_);_(@_)">
                  <c:v>4.3820344990158241E-7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2-2D47-959C-F0DD5039A7F0}"/>
            </c:ext>
          </c:extLst>
        </c:ser>
        <c:ser>
          <c:idx val="5"/>
          <c:order val="5"/>
          <c:tx>
            <c:strRef>
              <c:f>Mass!$B$67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Mass!$C$67:$AQ$67</c:f>
              <c:numCache>
                <c:formatCode>General</c:formatCode>
                <c:ptCount val="41"/>
                <c:pt idx="5" formatCode="_(* #,##0.000_);_(* \(#,##0.000\);_(* &quot;-&quot;??_);_(@_)">
                  <c:v>0.56049323924394445</c:v>
                </c:pt>
                <c:pt idx="6" formatCode="_(* #,##0.000_);_(* \(#,##0.000\);_(* &quot;-&quot;??_);_(@_)">
                  <c:v>0.76875707044257313</c:v>
                </c:pt>
                <c:pt idx="7" formatCode="_(* #,##0.000_);_(* \(#,##0.000\);_(* &quot;-&quot;??_);_(@_)">
                  <c:v>0.85566998931679283</c:v>
                </c:pt>
                <c:pt idx="8" formatCode="_(* #,##0.000_);_(* \(#,##0.000\);_(* &quot;-&quot;??_);_(@_)">
                  <c:v>0.86068689005434085</c:v>
                </c:pt>
                <c:pt idx="9" formatCode="_(* #,##0.000_);_(* \(#,##0.000\);_(* &quot;-&quot;??_);_(@_)">
                  <c:v>0.81049880996145618</c:v>
                </c:pt>
                <c:pt idx="10" formatCode="_(* #,##0.000_);_(* \(#,##0.000\);_(* &quot;-&quot;??_);_(@_)">
                  <c:v>0.72648780644288702</c:v>
                </c:pt>
                <c:pt idx="11" formatCode="_(* #,##0.000_);_(* \(#,##0.000\);_(* &quot;-&quot;??_);_(@_)">
                  <c:v>0.62565455340388565</c:v>
                </c:pt>
                <c:pt idx="12" formatCode="_(* #,##0.000_);_(* \(#,##0.000\);_(* &quot;-&quot;??_);_(@_)">
                  <c:v>0.52076523437752231</c:v>
                </c:pt>
                <c:pt idx="13" formatCode="_(* #,##0.000_);_(* \(#,##0.000\);_(* &quot;-&quot;??_);_(@_)">
                  <c:v>0.42064135897553728</c:v>
                </c:pt>
                <c:pt idx="14" formatCode="_(* #,##0.000_);_(* \(#,##0.000\);_(* &quot;-&quot;??_);_(@_)">
                  <c:v>0.33069197744279932</c:v>
                </c:pt>
                <c:pt idx="15" formatCode="_(* #,##0.000_);_(* \(#,##0.000\);_(* &quot;-&quot;??_);_(@_)">
                  <c:v>0.25359911921506667</c:v>
                </c:pt>
                <c:pt idx="16" formatCode="_(* #,##0.000_);_(* \(#,##0.000\);_(* &quot;-&quot;??_);_(@_)">
                  <c:v>0.19004079073859043</c:v>
                </c:pt>
                <c:pt idx="17" formatCode="_(* #,##0.000_);_(* \(#,##0.000\);_(* &quot;-&quot;??_);_(@_)">
                  <c:v>0.1393596151519684</c:v>
                </c:pt>
                <c:pt idx="18" formatCode="_(* #,##0.000_);_(* \(#,##0.000\);_(* &quot;-&quot;??_);_(@_)">
                  <c:v>0.10012144309303715</c:v>
                </c:pt>
                <c:pt idx="19" formatCode="_(* #,##0.000_);_(* \(#,##0.000\);_(* &quot;-&quot;??_);_(@_)">
                  <c:v>7.0541704224290389E-2</c:v>
                </c:pt>
                <c:pt idx="20" formatCode="_(* #,##0.000_);_(* \(#,##0.000\);_(* &quot;-&quot;??_);_(@_)">
                  <c:v>4.8782064497022139E-2</c:v>
                </c:pt>
                <c:pt idx="21" formatCode="_(* #,##0.000_);_(* \(#,##0.000\);_(* &quot;-&quot;??_);_(@_)">
                  <c:v>3.3135059232153187E-2</c:v>
                </c:pt>
                <c:pt idx="22" formatCode="_(* #,##0.000_);_(* \(#,##0.000\);_(* &quot;-&quot;??_);_(@_)">
                  <c:v>2.2121144298448768E-2</c:v>
                </c:pt>
                <c:pt idx="23" formatCode="_(* #,##0.000_);_(* \(#,##0.000\);_(* &quot;-&quot;??_);_(@_)">
                  <c:v>1.4523350213330833E-2</c:v>
                </c:pt>
                <c:pt idx="24" formatCode="_(* #,##0.000_);_(* \(#,##0.000\);_(* &quot;-&quot;??_);_(@_)">
                  <c:v>9.3818024950288615E-3</c:v>
                </c:pt>
                <c:pt idx="25" formatCode="_(* #,##0.000_);_(* \(#,##0.000\);_(* &quot;-&quot;??_);_(@_)">
                  <c:v>5.9657485436507181E-3</c:v>
                </c:pt>
                <c:pt idx="26" formatCode="_(* #,##0.000_);_(* \(#,##0.000\);_(* &quot;-&quot;??_);_(@_)">
                  <c:v>3.73579610268596E-3</c:v>
                </c:pt>
                <c:pt idx="27" formatCode="_(* #,##0.000_);_(* \(#,##0.000\);_(* &quot;-&quot;??_);_(@_)">
                  <c:v>2.3046527574486428E-3</c:v>
                </c:pt>
                <c:pt idx="28" formatCode="_(* #,##0.000_);_(* \(#,##0.000\);_(* &quot;-&quot;??_);_(@_)">
                  <c:v>1.4011443101803469E-3</c:v>
                </c:pt>
                <c:pt idx="29" formatCode="_(* #,##0.000_);_(* \(#,##0.000\);_(* &quot;-&quot;??_);_(@_)">
                  <c:v>8.3975839849020201E-4</c:v>
                </c:pt>
                <c:pt idx="30" formatCode="_(* #,##0.000_);_(* \(#,##0.000\);_(* &quot;-&quot;??_);_(@_)">
                  <c:v>4.9630506296244813E-4</c:v>
                </c:pt>
                <c:pt idx="31" formatCode="_(* #,##0.000_);_(* \(#,##0.000\);_(* &quot;-&quot;??_);_(@_)">
                  <c:v>2.8932472671395159E-4</c:v>
                </c:pt>
                <c:pt idx="32" formatCode="_(* #,##0.000_);_(* \(#,##0.000\);_(* &quot;-&quot;??_);_(@_)">
                  <c:v>1.6640886791607925E-4</c:v>
                </c:pt>
                <c:pt idx="33" formatCode="_(* #,##0.000_);_(* \(#,##0.000\);_(* &quot;-&quot;??_);_(@_)">
                  <c:v>9.4455193565573322E-5</c:v>
                </c:pt>
                <c:pt idx="34" formatCode="_(* #,##0.000_);_(* \(#,##0.000\);_(* &quot;-&quot;??_);_(@_)">
                  <c:v>5.292143953132362E-5</c:v>
                </c:pt>
                <c:pt idx="35" formatCode="_(* #,##0.000_);_(* \(#,##0.000\);_(* &quot;-&quot;??_);_(@_)">
                  <c:v>2.9274270300494333E-5</c:v>
                </c:pt>
                <c:pt idx="36" formatCode="_(* #,##0.000_);_(* \(#,##0.000\);_(* &quot;-&quot;??_);_(@_)">
                  <c:v>1.5991017812040064E-5</c:v>
                </c:pt>
                <c:pt idx="37" formatCode="_(* #,##0.000_);_(* \(#,##0.000\);_(* &quot;-&quot;??_);_(@_)">
                  <c:v>8.6274804071445078E-6</c:v>
                </c:pt>
                <c:pt idx="38" formatCode="_(* #,##0.000_);_(* \(#,##0.000\);_(* &quot;-&quot;??_);_(@_)">
                  <c:v>4.5981977647439357E-6</c:v>
                </c:pt>
                <c:pt idx="39" formatCode="_(* #,##0.000_);_(* \(#,##0.000\);_(* &quot;-&quot;??_);_(@_)">
                  <c:v>2.4213697548073901E-6</c:v>
                </c:pt>
                <c:pt idx="40" formatCode="_(* #,##0.000_);_(* \(#,##0.000\);_(* &quot;-&quot;??_);_(@_)">
                  <c:v>1.2600123351015895E-6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2-2D47-959C-F0DD5039A7F0}"/>
            </c:ext>
          </c:extLst>
        </c:ser>
        <c:ser>
          <c:idx val="6"/>
          <c:order val="6"/>
          <c:tx>
            <c:strRef>
              <c:f>Mass!$B$68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Mass!$C$68:$AQ$68</c:f>
              <c:numCache>
                <c:formatCode>General</c:formatCode>
                <c:ptCount val="41"/>
                <c:pt idx="6" formatCode="_(* #,##0.000_);_(* \(#,##0.000\);_(* &quot;-&quot;??_);_(@_)">
                  <c:v>0.57831850624434822</c:v>
                </c:pt>
                <c:pt idx="7" formatCode="_(* #,##0.000_);_(* \(#,##0.000\);_(* &quot;-&quot;??_);_(@_)">
                  <c:v>0.79320571509986026</c:v>
                </c:pt>
                <c:pt idx="8" formatCode="_(* #,##0.000_);_(* \(#,##0.000\);_(* &quot;-&quot;??_);_(@_)">
                  <c:v>0.88288271010603681</c:v>
                </c:pt>
                <c:pt idx="9" formatCode="_(* #,##0.000_);_(* \(#,##0.000\);_(* &quot;-&quot;??_);_(@_)">
                  <c:v>0.88805916244724381</c:v>
                </c:pt>
                <c:pt idx="10" formatCode="_(* #,##0.000_);_(* \(#,##0.000\);_(* &quot;-&quot;??_);_(@_)">
                  <c:v>0.83627495975152433</c:v>
                </c:pt>
                <c:pt idx="11" formatCode="_(* #,##0.000_);_(* \(#,##0.000\);_(* &quot;-&quot;??_);_(@_)">
                  <c:v>0.74959216919996563</c:v>
                </c:pt>
                <c:pt idx="12" formatCode="_(* #,##0.000_);_(* \(#,##0.000\);_(* &quot;-&quot;??_);_(@_)">
                  <c:v>0.64555213411241719</c:v>
                </c:pt>
                <c:pt idx="13" formatCode="_(* #,##0.000_);_(* \(#,##0.000\);_(* &quot;-&quot;??_);_(@_)">
                  <c:v>0.5373270386908604</c:v>
                </c:pt>
                <c:pt idx="14" formatCode="_(* #,##0.000_);_(* \(#,##0.000\);_(* &quot;-&quot;??_);_(@_)">
                  <c:v>0.43401894145140407</c:v>
                </c:pt>
                <c:pt idx="15" formatCode="_(* #,##0.000_);_(* \(#,##0.000\);_(* &quot;-&quot;??_);_(@_)">
                  <c:v>0.34120891570375095</c:v>
                </c:pt>
                <c:pt idx="16" formatCode="_(* #,##0.000_);_(* \(#,##0.000\);_(* &quot;-&quot;??_);_(@_)">
                  <c:v>0.26166428698974581</c:v>
                </c:pt>
                <c:pt idx="17" formatCode="_(* #,##0.000_);_(* \(#,##0.000\);_(* &quot;-&quot;??_);_(@_)">
                  <c:v>0.1960846242743039</c:v>
                </c:pt>
                <c:pt idx="18" formatCode="_(* #,##0.000_);_(* \(#,##0.000\);_(* &quot;-&quot;??_);_(@_)">
                  <c:v>0.14379164425638402</c:v>
                </c:pt>
                <c:pt idx="19" formatCode="_(* #,##0.000_);_(* \(#,##0.000\);_(* &quot;-&quot;??_);_(@_)">
                  <c:v>0.10330558757621863</c:v>
                </c:pt>
                <c:pt idx="20" formatCode="_(* #,##0.000_);_(* \(#,##0.000\);_(* &quot;-&quot;??_);_(@_)">
                  <c:v>7.2785129522618036E-2</c:v>
                </c:pt>
                <c:pt idx="21" formatCode="_(* #,##0.000_);_(* \(#,##0.000\);_(* &quot;-&quot;??_);_(@_)">
                  <c:v>5.0333471835428724E-2</c:v>
                </c:pt>
                <c:pt idx="22" formatCode="_(* #,##0.000_);_(* \(#,##0.000\);_(* &quot;-&quot;??_);_(@_)">
                  <c:v>3.4188847639456801E-2</c:v>
                </c:pt>
                <c:pt idx="23" formatCode="_(* #,##0.000_);_(* \(#,##0.000\);_(* &quot;-&quot;??_);_(@_)">
                  <c:v>2.2824659124080215E-2</c:v>
                </c:pt>
                <c:pt idx="24" formatCode="_(* #,##0.000_);_(* \(#,##0.000\);_(* &quot;-&quot;??_);_(@_)">
                  <c:v>1.4985233742277948E-2</c:v>
                </c:pt>
                <c:pt idx="25" formatCode="_(* #,##0.000_);_(* \(#,##0.000\);_(* &quot;-&quot;??_);_(@_)">
                  <c:v>9.6801702945129835E-3</c:v>
                </c:pt>
                <c:pt idx="26" formatCode="_(* #,##0.000_);_(* \(#,##0.000\);_(* &quot;-&quot;??_);_(@_)">
                  <c:v>6.1554761856670399E-3</c:v>
                </c:pt>
                <c:pt idx="27" formatCode="_(* #,##0.000_);_(* \(#,##0.000\);_(* &quot;-&quot;??_);_(@_)">
                  <c:v>3.8546049630377292E-3</c:v>
                </c:pt>
                <c:pt idx="28" formatCode="_(* #,##0.000_);_(* \(#,##0.000\);_(* &quot;-&quot;??_);_(@_)">
                  <c:v>2.3779472200190629E-3</c:v>
                </c:pt>
                <c:pt idx="29" formatCode="_(* #,##0.000_);_(* \(#,##0.000\);_(* &quot;-&quot;??_);_(@_)">
                  <c:v>1.4457046539745938E-3</c:v>
                </c:pt>
                <c:pt idx="30" formatCode="_(* #,##0.000_);_(* \(#,##0.000\);_(* &quot;-&quot;??_);_(@_)">
                  <c:v>8.6646508578068764E-4</c:v>
                </c:pt>
                <c:pt idx="31" formatCode="_(* #,##0.000_);_(* \(#,##0.000\);_(* &quot;-&quot;??_);_(@_)">
                  <c:v>5.1208896478594076E-4</c:v>
                </c:pt>
                <c:pt idx="32" formatCode="_(* #,##0.000_);_(* \(#,##0.000\);_(* &quot;-&quot;??_);_(@_)">
                  <c:v>2.9852606964264015E-4</c:v>
                </c:pt>
                <c:pt idx="33" formatCode="_(* #,##0.000_);_(* \(#,##0.000\);_(* &quot;-&quot;??_);_(@_)">
                  <c:v>1.7170113960492299E-4</c:v>
                </c:pt>
                <c:pt idx="34" formatCode="_(* #,##0.000_);_(* \(#,##0.000\);_(* &quot;-&quot;??_);_(@_)">
                  <c:v>9.7459135320789313E-5</c:v>
                </c:pt>
                <c:pt idx="35" formatCode="_(* #,##0.000_);_(* \(#,##0.000\);_(* &quot;-&quot;??_);_(@_)">
                  <c:v>5.4604490679209078E-5</c:v>
                </c:pt>
                <c:pt idx="36" formatCode="_(* #,##0.000_);_(* \(#,##0.000\);_(* &quot;-&quot;??_);_(@_)">
                  <c:v>3.0205274722692525E-5</c:v>
                </c:pt>
                <c:pt idx="37" formatCode="_(* #,##0.000_);_(* \(#,##0.000\);_(* &quot;-&quot;??_);_(@_)">
                  <c:v>1.6499577313118659E-5</c:v>
                </c:pt>
                <c:pt idx="38" formatCode="_(* #,##0.000_);_(* \(#,##0.000\);_(* &quot;-&quot;??_);_(@_)">
                  <c:v>8.9018586351594398E-6</c:v>
                </c:pt>
                <c:pt idx="39" formatCode="_(* #,##0.000_);_(* \(#,##0.000\);_(* &quot;-&quot;??_);_(@_)">
                  <c:v>4.7444334320782692E-6</c:v>
                </c:pt>
                <c:pt idx="40" formatCode="_(* #,##0.000_);_(* \(#,##0.000\);_(* &quot;-&quot;??_);_(@_)">
                  <c:v>2.4983761473276015E-6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C2-2D47-959C-F0DD5039A7F0}"/>
            </c:ext>
          </c:extLst>
        </c:ser>
        <c:ser>
          <c:idx val="7"/>
          <c:order val="7"/>
          <c:tx>
            <c:strRef>
              <c:f>Mass!$B$69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Mass!$C$69:$AQ$69</c:f>
              <c:numCache>
                <c:formatCode>General</c:formatCode>
                <c:ptCount val="41"/>
                <c:pt idx="7" formatCode="_(* #,##0.000_);_(* \(#,##0.000\);_(* &quot;-&quot;??_);_(@_)">
                  <c:v>0.7691045671080442</c:v>
                </c:pt>
                <c:pt idx="8" formatCode="_(* #,##0.000_);_(* \(#,##0.000\);_(* &quot;-&quot;??_);_(@_)">
                  <c:v>1.0548826149473869</c:v>
                </c:pt>
                <c:pt idx="9" formatCode="_(* #,##0.000_);_(* \(#,##0.000\);_(* &quot;-&quot;??_);_(@_)">
                  <c:v>1.1741438623034146</c:v>
                </c:pt>
                <c:pt idx="10" formatCode="_(* #,##0.000_);_(* \(#,##0.000\);_(* &quot;-&quot;??_);_(@_)">
                  <c:v>1.1810280154025328</c:v>
                </c:pt>
                <c:pt idx="11" formatCode="_(* #,##0.000_);_(* \(#,##0.000\);_(* &quot;-&quot;??_);_(@_)">
                  <c:v>1.1121603129733477</c:v>
                </c:pt>
                <c:pt idx="12" formatCode="_(* #,##0.000_);_(* \(#,##0.000\);_(* &quot;-&quot;??_);_(@_)">
                  <c:v>0.99688105183432141</c:v>
                </c:pt>
                <c:pt idx="13" formatCode="_(* #,##0.000_);_(* \(#,##0.000\);_(* &quot;-&quot;??_);_(@_)">
                  <c:v>0.85851842763341779</c:v>
                </c:pt>
                <c:pt idx="14" formatCode="_(* #,##0.000_);_(* \(#,##0.000\);_(* &quot;-&quot;??_);_(@_)">
                  <c:v>0.71459010048205629</c:v>
                </c:pt>
                <c:pt idx="15" formatCode="_(* #,##0.000_);_(* \(#,##0.000\);_(* &quot;-&quot;??_);_(@_)">
                  <c:v>0.57720087888841609</c:v>
                </c:pt>
                <c:pt idx="16" formatCode="_(* #,##0.000_);_(* \(#,##0.000\);_(* &quot;-&quot;??_);_(@_)">
                  <c:v>0.45377302052799945</c:v>
                </c:pt>
                <c:pt idx="17" formatCode="_(* #,##0.000_);_(* \(#,##0.000\);_(* &quot;-&quot;??_);_(@_)">
                  <c:v>0.34798678582810827</c:v>
                </c:pt>
                <c:pt idx="18" formatCode="_(* #,##0.000_);_(* \(#,##0.000\);_(* &quot;-&quot;??_);_(@_)">
                  <c:v>0.26077253008623719</c:v>
                </c:pt>
                <c:pt idx="19" formatCode="_(* #,##0.000_);_(* \(#,##0.000\);_(* &quot;-&quot;??_);_(@_)">
                  <c:v>0.19122820576458238</c:v>
                </c:pt>
                <c:pt idx="20" formatCode="_(* #,##0.000_);_(* \(#,##0.000\);_(* &quot;-&quot;??_);_(@_)">
                  <c:v>0.13738588399777024</c:v>
                </c:pt>
                <c:pt idx="21" formatCode="_(* #,##0.000_);_(* \(#,##0.000\);_(* &quot;-&quot;??_);_(@_)">
                  <c:v>9.6796790918781281E-2</c:v>
                </c:pt>
                <c:pt idx="22" formatCode="_(* #,##0.000_);_(* \(#,##0.000\);_(* &quot;-&quot;??_);_(@_)">
                  <c:v>6.6938378504311738E-2</c:v>
                </c:pt>
                <c:pt idx="23" formatCode="_(* #,##0.000_);_(* \(#,##0.000\);_(* &quot;-&quot;??_);_(@_)">
                  <c:v>4.5467676686378355E-2</c:v>
                </c:pt>
                <c:pt idx="24" formatCode="_(* #,##0.000_);_(* \(#,##0.000\);_(* &quot;-&quot;??_);_(@_)">
                  <c:v>3.035446624216678E-2</c:v>
                </c:pt>
                <c:pt idx="25" formatCode="_(* #,##0.000_);_(* \(#,##0.000\);_(* &quot;-&quot;??_);_(@_)">
                  <c:v>1.9928830888040032E-2</c:v>
                </c:pt>
                <c:pt idx="26" formatCode="_(* #,##0.000_);_(* \(#,##0.000\);_(* &quot;-&quot;??_);_(@_)">
                  <c:v>1.2873638148366479E-2</c:v>
                </c:pt>
                <c:pt idx="27" formatCode="_(* #,##0.000_);_(* \(#,##0.000\);_(* &quot;-&quot;??_);_(@_)">
                  <c:v>8.1861548541229835E-3</c:v>
                </c:pt>
                <c:pt idx="28" formatCode="_(* #,##0.000_);_(* \(#,##0.000\);_(* &quot;-&quot;??_);_(@_)">
                  <c:v>5.1262310464902658E-3</c:v>
                </c:pt>
                <c:pt idx="29" formatCode="_(* #,##0.000_);_(* \(#,##0.000\);_(* &quot;-&quot;??_);_(@_)">
                  <c:v>3.1624270147180889E-3</c:v>
                </c:pt>
                <c:pt idx="30" formatCode="_(* #,##0.000_);_(* \(#,##0.000\);_(* &quot;-&quot;??_);_(@_)">
                  <c:v>1.9226395836473913E-3</c:v>
                </c:pt>
                <c:pt idx="31" formatCode="_(* #,##0.000_);_(* \(#,##0.000\);_(* &quot;-&quot;??_);_(@_)">
                  <c:v>1.1523100981866647E-3</c:v>
                </c:pt>
                <c:pt idx="32" formatCode="_(* #,##0.000_);_(* \(#,##0.000\);_(* &quot;-&quot;??_);_(@_)">
                  <c:v>6.8102603899051096E-4</c:v>
                </c:pt>
                <c:pt idx="33" formatCode="_(* #,##0.000_);_(* \(#,##0.000\);_(* &quot;-&quot;??_);_(@_)">
                  <c:v>3.9700919317626018E-4</c:v>
                </c:pt>
                <c:pt idx="34" formatCode="_(* #,##0.000_);_(* \(#,##0.000\);_(* &quot;-&quot;??_);_(@_)">
                  <c:v>2.2834498502457827E-4</c:v>
                </c:pt>
                <c:pt idx="35" formatCode="_(* #,##0.000_);_(* \(#,##0.000\);_(* &quot;-&quot;??_);_(@_)">
                  <c:v>1.2961069941958564E-4</c:v>
                </c:pt>
                <c:pt idx="36" formatCode="_(* #,##0.000_);_(* \(#,##0.000\);_(* &quot;-&quot;??_);_(@_)">
                  <c:v>7.2618397496420709E-5</c:v>
                </c:pt>
                <c:pt idx="37" formatCode="_(* #,##0.000_);_(* \(#,##0.000\);_(* &quot;-&quot;??_);_(@_)">
                  <c:v>4.016993142903253E-5</c:v>
                </c:pt>
                <c:pt idx="38" formatCode="_(* #,##0.000_);_(* \(#,##0.000\);_(* &quot;-&quot;??_);_(@_)">
                  <c:v>2.1942753223100493E-5</c:v>
                </c:pt>
                <c:pt idx="39" formatCode="_(* #,##0.000_);_(* \(#,##0.000\);_(* &quot;-&quot;??_);_(@_)">
                  <c:v>1.1838563106881754E-5</c:v>
                </c:pt>
                <c:pt idx="40" formatCode="_(* #,##0.000_);_(* \(#,##0.000\);_(* &quot;-&quot;??_);_(@_)">
                  <c:v>6.3096120590160533E-6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C2-2D47-959C-F0DD5039A7F0}"/>
            </c:ext>
          </c:extLst>
        </c:ser>
        <c:ser>
          <c:idx val="8"/>
          <c:order val="8"/>
          <c:tx>
            <c:strRef>
              <c:f>Mass!$B$70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Mass!$C$70:$AQ$70</c:f>
              <c:numCache>
                <c:formatCode>General</c:formatCode>
                <c:ptCount val="41"/>
                <c:pt idx="8" formatCode="_(* #,##0.000_);_(* \(#,##0.000\);_(* &quot;-&quot;??_);_(@_)">
                  <c:v>0.87700313641986294</c:v>
                </c:pt>
                <c:pt idx="9" formatCode="_(* #,##0.000_);_(* \(#,##0.000\);_(* &quot;-&quot;??_);_(@_)">
                  <c:v>1.2028733171385282</c:v>
                </c:pt>
                <c:pt idx="10" formatCode="_(* #,##0.000_);_(* \(#,##0.000\);_(* &quot;-&quot;??_);_(@_)">
                  <c:v>1.3388658628308077</c:v>
                </c:pt>
                <c:pt idx="11" formatCode="_(* #,##0.000_);_(* \(#,##0.000\);_(* &quot;-&quot;??_);_(@_)">
                  <c:v>1.3467158017308232</c:v>
                </c:pt>
                <c:pt idx="12" formatCode="_(* #,##0.000_);_(* \(#,##0.000\);_(* &quot;-&quot;??_);_(@_)">
                  <c:v>1.2681865696713541</c:v>
                </c:pt>
                <c:pt idx="13" formatCode="_(* #,##0.000_);_(* \(#,##0.000\);_(* &quot;-&quot;??_);_(@_)">
                  <c:v>1.1367346476482623</c:v>
                </c:pt>
                <c:pt idx="14" formatCode="_(* #,##0.000_);_(* \(#,##0.000\);_(* &quot;-&quot;??_);_(@_)">
                  <c:v>0.9789609708597472</c:v>
                </c:pt>
                <c:pt idx="15" formatCode="_(* #,##0.000_);_(* \(#,##0.000\);_(* &quot;-&quot;??_);_(@_)">
                  <c:v>0.81484077221623052</c:v>
                </c:pt>
                <c:pt idx="16" formatCode="_(* #,##0.000_);_(* \(#,##0.000\);_(* &quot;-&quot;??_);_(@_)">
                  <c:v>0.65817705781264746</c:v>
                </c:pt>
                <c:pt idx="17" formatCode="_(* #,##0.000_);_(* \(#,##0.000\);_(* &quot;-&quot;??_);_(@_)">
                  <c:v>0.51743336243882254</c:v>
                </c:pt>
                <c:pt idx="18" formatCode="_(* #,##0.000_);_(* \(#,##0.000\);_(* &quot;-&quot;??_);_(@_)">
                  <c:v>0.39680625451421286</c:v>
                </c:pt>
                <c:pt idx="19" formatCode="_(* #,##0.000_);_(* \(#,##0.000\);_(* &quot;-&quot;??_);_(@_)">
                  <c:v>0.29735660995710278</c:v>
                </c:pt>
                <c:pt idx="20" formatCode="_(* #,##0.000_);_(* \(#,##0.000\);_(* &quot;-&quot;??_);_(@_)">
                  <c:v>0.21805583193724815</c:v>
                </c:pt>
                <c:pt idx="21" formatCode="_(* #,##0.000_);_(* \(#,##0.000\);_(* &quot;-&quot;??_);_(@_)">
                  <c:v>0.15665990857252804</c:v>
                </c:pt>
                <c:pt idx="22" formatCode="_(* #,##0.000_);_(* \(#,##0.000\);_(* &quot;-&quot;??_);_(@_)">
                  <c:v>0.11037652467772091</c:v>
                </c:pt>
                <c:pt idx="23" formatCode="_(* #,##0.000_);_(* \(#,##0.000\);_(* &quot;-&quot;??_);_(@_)">
                  <c:v>7.6329241049604118E-2</c:v>
                </c:pt>
                <c:pt idx="24" formatCode="_(* #,##0.000_);_(* \(#,##0.000\);_(* &quot;-&quot;??_);_(@_)">
                  <c:v>5.1846389639338075E-2</c:v>
                </c:pt>
                <c:pt idx="25" formatCode="_(* #,##0.000_);_(* \(#,##0.000\);_(* &quot;-&quot;??_);_(@_)">
                  <c:v>3.4612929421067119E-2</c:v>
                </c:pt>
                <c:pt idx="26" formatCode="_(* #,##0.000_);_(* \(#,##0.000\);_(* &quot;-&quot;??_);_(@_)">
                  <c:v>2.2724669624198036E-2</c:v>
                </c:pt>
                <c:pt idx="27" formatCode="_(* #,##0.000_);_(* \(#,##0.000\);_(* &quot;-&quot;??_);_(@_)">
                  <c:v>1.4679695734618805E-2</c:v>
                </c:pt>
                <c:pt idx="28" formatCode="_(* #,##0.000_);_(* \(#,##0.000\);_(* &quot;-&quot;??_);_(@_)">
                  <c:v>9.3345999872030336E-3</c:v>
                </c:pt>
                <c:pt idx="29" formatCode="_(* #,##0.000_);_(* \(#,##0.000\);_(* &quot;-&quot;??_);_(@_)">
                  <c:v>5.8453959293070712E-3</c:v>
                </c:pt>
                <c:pt idx="30" formatCode="_(* #,##0.000_);_(* \(#,##0.000\);_(* &quot;-&quot;??_);_(@_)">
                  <c:v>3.6060875584646625E-3</c:v>
                </c:pt>
                <c:pt idx="31" formatCode="_(* #,##0.000_);_(* \(#,##0.000\);_(* &quot;-&quot;??_);_(@_)">
                  <c:v>2.1923689146769415E-3</c:v>
                </c:pt>
                <c:pt idx="32" formatCode="_(* #,##0.000_);_(* \(#,##0.000\);_(* &quot;-&quot;??_);_(@_)">
                  <c:v>1.3139690146918845E-3</c:v>
                </c:pt>
                <c:pt idx="33" formatCode="_(* #,##0.000_);_(* \(#,##0.000\);_(* &quot;-&quot;??_);_(@_)">
                  <c:v>7.7656796971584021E-4</c:v>
                </c:pt>
                <c:pt idx="34" formatCode="_(* #,##0.000_);_(* \(#,##0.000\);_(* &quot;-&quot;??_);_(@_)">
                  <c:v>4.5270607209147817E-4</c:v>
                </c:pt>
                <c:pt idx="35" formatCode="_(* #,##0.000_);_(* \(#,##0.000\);_(* &quot;-&quot;??_);_(@_)">
                  <c:v>2.6037976709111029E-4</c:v>
                </c:pt>
                <c:pt idx="36" formatCode="_(* #,##0.000_);_(* \(#,##0.000\);_(* &quot;-&quot;??_);_(@_)">
                  <c:v>1.4779393435662754E-4</c:v>
                </c:pt>
                <c:pt idx="37" formatCode="_(* #,##0.000_);_(* \(#,##0.000\);_(* &quot;-&quot;??_);_(@_)">
                  <c:v>8.280611647596492E-5</c:v>
                </c:pt>
                <c:pt idx="38" formatCode="_(* #,##0.000_);_(* \(#,##0.000\);_(* &quot;-&quot;??_);_(@_)">
                  <c:v>4.5805417572150949E-5</c:v>
                </c:pt>
                <c:pt idx="39" formatCode="_(* #,##0.000_);_(* \(#,##0.000\);_(* &quot;-&quot;??_);_(@_)">
                  <c:v>2.5021127453066862E-5</c:v>
                </c:pt>
                <c:pt idx="40" formatCode="_(* #,##0.000_);_(* \(#,##0.000\);_(* &quot;-&quot;??_);_(@_)">
                  <c:v>1.3499408818334636E-5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C2-2D47-959C-F0DD5039A7F0}"/>
            </c:ext>
          </c:extLst>
        </c:ser>
        <c:ser>
          <c:idx val="9"/>
          <c:order val="9"/>
          <c:tx>
            <c:strRef>
              <c:f>Mass!$B$71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Mass!$C$71:$AQ$71</c:f>
              <c:numCache>
                <c:formatCode>General</c:formatCode>
                <c:ptCount val="41"/>
                <c:pt idx="9" formatCode="_(* #,##0.000_);_(* \(#,##0.000\);_(* &quot;-&quot;??_);_(@_)">
                  <c:v>2.1129625870603559</c:v>
                </c:pt>
                <c:pt idx="10" formatCode="_(* #,##0.000_);_(* \(#,##0.000\);_(* &quot;-&quot;??_);_(@_)">
                  <c:v>2.8980812160631761</c:v>
                </c:pt>
                <c:pt idx="11" formatCode="_(* #,##0.000_);_(* \(#,##0.000\);_(* &quot;-&quot;??_);_(@_)">
                  <c:v>3.2257278905550169</c:v>
                </c:pt>
                <c:pt idx="12" formatCode="_(* #,##0.000_);_(* \(#,##0.000\);_(* &quot;-&quot;??_);_(@_)">
                  <c:v>3.2446407387737288</c:v>
                </c:pt>
                <c:pt idx="13" formatCode="_(* #,##0.000_);_(* \(#,##0.000\);_(* &quot;-&quot;??_);_(@_)">
                  <c:v>3.0554403557402066</c:v>
                </c:pt>
                <c:pt idx="14" formatCode="_(* #,##0.000_);_(* \(#,##0.000\);_(* &quot;-&quot;??_);_(@_)">
                  <c:v>2.7387334003171926</c:v>
                </c:pt>
                <c:pt idx="15" formatCode="_(* #,##0.000_);_(* \(#,##0.000\);_(* &quot;-&quot;??_);_(@_)">
                  <c:v>2.3586094732375464</c:v>
                </c:pt>
                <c:pt idx="16" formatCode="_(* #,##0.000_);_(* \(#,##0.000\);_(* &quot;-&quot;??_);_(@_)">
                  <c:v>1.9631948787923055</c:v>
                </c:pt>
                <c:pt idx="17" formatCode="_(* #,##0.000_);_(* \(#,##0.000\);_(* &quot;-&quot;??_);_(@_)">
                  <c:v>1.5857451827330631</c:v>
                </c:pt>
                <c:pt idx="18" formatCode="_(* #,##0.000_);_(* \(#,##0.000\);_(* &quot;-&quot;??_);_(@_)">
                  <c:v>1.2466515691075595</c:v>
                </c:pt>
                <c:pt idx="19" formatCode="_(* #,##0.000_);_(* \(#,##0.000\);_(* &quot;-&quot;??_);_(@_)">
                  <c:v>0.9560248250910266</c:v>
                </c:pt>
                <c:pt idx="20" formatCode="_(* #,##0.000_);_(* \(#,##0.000\);_(* &quot;-&quot;??_);_(@_)">
                  <c:v>0.71642091773963545</c:v>
                </c:pt>
                <c:pt idx="21" formatCode="_(* #,##0.000_);_(* \(#,##0.000\);_(* &quot;-&quot;??_);_(@_)">
                  <c:v>0.52536164996466561</c:v>
                </c:pt>
                <c:pt idx="22" formatCode="_(* #,##0.000_);_(* \(#,##0.000\);_(* &quot;-&quot;??_);_(@_)">
                  <c:v>0.37744052667512284</c:v>
                </c:pt>
                <c:pt idx="23" formatCode="_(* #,##0.000_);_(* \(#,##0.000\);_(* &quot;-&quot;??_);_(@_)">
                  <c:v>0.26593002630051504</c:v>
                </c:pt>
                <c:pt idx="24" formatCode="_(* #,##0.000_);_(* \(#,##0.000\);_(* &quot;-&quot;??_);_(@_)">
                  <c:v>0.18389994737637089</c:v>
                </c:pt>
                <c:pt idx="25" formatCode="_(* #,##0.000_);_(* \(#,##0.000\);_(* &quot;-&quot;??_);_(@_)">
                  <c:v>0.1249134433307528</c:v>
                </c:pt>
                <c:pt idx="26" formatCode="_(* #,##0.000_);_(* \(#,##0.000\);_(* &quot;-&quot;??_);_(@_)">
                  <c:v>8.3392888643287491E-2</c:v>
                </c:pt>
                <c:pt idx="27" formatCode="_(* #,##0.000_);_(* \(#,##0.000\);_(* &quot;-&quot;??_);_(@_)">
                  <c:v>5.4750518812568587E-2</c:v>
                </c:pt>
                <c:pt idx="28" formatCode="_(* #,##0.000_);_(* \(#,##0.000\);_(* &quot;-&quot;??_);_(@_)">
                  <c:v>3.5367773031349109E-2</c:v>
                </c:pt>
                <c:pt idx="29" formatCode="_(* #,##0.000_);_(* \(#,##0.000\);_(* &quot;-&quot;??_);_(@_)">
                  <c:v>2.2489840365509741E-2</c:v>
                </c:pt>
                <c:pt idx="30" formatCode="_(* #,##0.000_);_(* \(#,##0.000\);_(* &quot;-&quot;??_);_(@_)">
                  <c:v>1.4083305283947904E-2</c:v>
                </c:pt>
                <c:pt idx="31" formatCode="_(* #,##0.000_);_(* \(#,##0.000\);_(* &quot;-&quot;??_);_(@_)">
                  <c:v>8.6881423569411566E-3</c:v>
                </c:pt>
                <c:pt idx="32" formatCode="_(* #,##0.000_);_(* \(#,##0.000\);_(* &quot;-&quot;??_);_(@_)">
                  <c:v>5.2820717525105271E-3</c:v>
                </c:pt>
                <c:pt idx="33" formatCode="_(* #,##0.000_);_(* \(#,##0.000\);_(* &quot;-&quot;??_);_(@_)">
                  <c:v>3.1657439446959195E-3</c:v>
                </c:pt>
                <c:pt idx="34" formatCode="_(* #,##0.000_);_(* \(#,##0.000\);_(* &quot;-&quot;??_);_(@_)">
                  <c:v>1.8709842624022646E-3</c:v>
                </c:pt>
                <c:pt idx="35" formatCode="_(* #,##0.000_);_(* \(#,##0.000\);_(* &quot;-&quot;??_);_(@_)">
                  <c:v>1.0907041874094225E-3</c:v>
                </c:pt>
                <c:pt idx="36" formatCode="_(* #,##0.000_);_(* \(#,##0.000\);_(* &quot;-&quot;??_);_(@_)">
                  <c:v>6.2733265531631074E-4</c:v>
                </c:pt>
                <c:pt idx="37" formatCode="_(* #,##0.000_);_(* \(#,##0.000\);_(* &quot;-&quot;??_);_(@_)">
                  <c:v>3.5607974580891742E-4</c:v>
                </c:pt>
                <c:pt idx="38" formatCode="_(* #,##0.000_);_(* \(#,##0.000\);_(* &quot;-&quot;??_);_(@_)">
                  <c:v>1.9950467544247339E-4</c:v>
                </c:pt>
                <c:pt idx="39" formatCode="_(* #,##0.000_);_(* \(#,##0.000\);_(* &quot;-&quot;??_);_(@_)">
                  <c:v>1.1035893669631794E-4</c:v>
                </c:pt>
                <c:pt idx="40" formatCode="_(* #,##0.000_);_(* \(#,##0.000\);_(* &quot;-&quot;??_);_(@_)">
                  <c:v>6.0283371859103919E-5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C2-2D47-959C-F0DD5039A7F0}"/>
            </c:ext>
          </c:extLst>
        </c:ser>
        <c:ser>
          <c:idx val="10"/>
          <c:order val="10"/>
          <c:tx>
            <c:strRef>
              <c:f>Mass!$B$72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Mass!$C$72:$AQ$72</c:f>
              <c:numCache>
                <c:formatCode>General</c:formatCode>
                <c:ptCount val="41"/>
                <c:pt idx="10" formatCode="_(* #,##0.000_);_(* \(#,##0.000\);_(* &quot;-&quot;??_);_(@_)">
                  <c:v>6.0092317295923516</c:v>
                </c:pt>
                <c:pt idx="11" formatCode="_(* #,##0.000_);_(* \(#,##0.000\);_(* &quot;-&quot;??_);_(@_)">
                  <c:v>8.242096526058825</c:v>
                </c:pt>
                <c:pt idx="12" formatCode="_(* #,##0.000_);_(* \(#,##0.000\);_(* &quot;-&quot;??_);_(@_)">
                  <c:v>9.17391841656897</c:v>
                </c:pt>
                <c:pt idx="13" formatCode="_(* #,##0.000_);_(* \(#,##0.000\);_(* &quot;-&quot;??_);_(@_)">
                  <c:v>9.2277062537549366</c:v>
                </c:pt>
                <c:pt idx="14" formatCode="_(* #,##0.000_);_(* \(#,##0.000\);_(* &quot;-&quot;??_);_(@_)">
                  <c:v>8.6896233970405472</c:v>
                </c:pt>
                <c:pt idx="15" formatCode="_(* #,##0.000_);_(* \(#,##0.000\);_(* &quot;-&quot;??_);_(@_)">
                  <c:v>7.7889138922128565</c:v>
                </c:pt>
                <c:pt idx="16" formatCode="_(* #,##0.000_);_(* \(#,##0.000\);_(* &quot;-&quot;??_);_(@_)">
                  <c:v>6.7078475364842349</c:v>
                </c:pt>
                <c:pt idx="17" formatCode="_(* #,##0.000_);_(* \(#,##0.000\);_(* &quot;-&quot;??_);_(@_)">
                  <c:v>5.5832947678571214</c:v>
                </c:pt>
                <c:pt idx="18" formatCode="_(* #,##0.000_);_(* \(#,##0.000\);_(* &quot;-&quot;??_);_(@_)">
                  <c:v>4.5098338822861272</c:v>
                </c:pt>
                <c:pt idx="19" formatCode="_(* #,##0.000_);_(* \(#,##0.000\);_(* &quot;-&quot;??_);_(@_)">
                  <c:v>3.5454570803592032</c:v>
                </c:pt>
                <c:pt idx="20" formatCode="_(* #,##0.000_);_(* \(#,##0.000\);_(* &quot;-&quot;??_);_(@_)">
                  <c:v>2.7189192787401075</c:v>
                </c:pt>
                <c:pt idx="21" formatCode="_(* #,##0.000_);_(* \(#,##0.000\);_(* &quot;-&quot;??_);_(@_)">
                  <c:v>2.0374896067678052</c:v>
                </c:pt>
                <c:pt idx="22" formatCode="_(* #,##0.000_);_(* \(#,##0.000\);_(* &quot;-&quot;??_);_(@_)">
                  <c:v>1.4941201116442107</c:v>
                </c:pt>
                <c:pt idx="23" formatCode="_(* #,##0.000_);_(* \(#,##0.000\);_(* &quot;-&quot;??_);_(@_)">
                  <c:v>1.0734348079895313</c:v>
                </c:pt>
                <c:pt idx="24" formatCode="_(* #,##0.000_);_(* \(#,##0.000\);_(* &quot;-&quot;??_);_(@_)">
                  <c:v>0.75630073229059802</c:v>
                </c:pt>
                <c:pt idx="25" formatCode="_(* #,##0.000_);_(* \(#,##0.000\);_(* &quot;-&quot;??_);_(@_)">
                  <c:v>0.52300850266445587</c:v>
                </c:pt>
                <c:pt idx="26" formatCode="_(* #,##0.000_);_(* \(#,##0.000\);_(* &quot;-&quot;??_);_(@_)">
                  <c:v>0.35525183063468707</c:v>
                </c:pt>
                <c:pt idx="27" formatCode="_(* #,##0.000_);_(* \(#,##0.000\);_(* &quot;-&quot;??_);_(@_)">
                  <c:v>0.23716803862334093</c:v>
                </c:pt>
                <c:pt idx="28" formatCode="_(* #,##0.000_);_(* \(#,##0.000\);_(* &quot;-&quot;??_);_(@_)">
                  <c:v>0.15570959792424005</c:v>
                </c:pt>
                <c:pt idx="29" formatCode="_(* #,##0.000_);_(* \(#,##0.000\);_(* &quot;-&quot;??_);_(@_)">
                  <c:v>0.10058537960233786</c:v>
                </c:pt>
                <c:pt idx="30" formatCode="_(* #,##0.000_);_(* \(#,##0.000\);_(* &quot;-&quot;??_);_(@_)">
                  <c:v>6.3960745516989881E-2</c:v>
                </c:pt>
                <c:pt idx="31" formatCode="_(* #,##0.000_);_(* \(#,##0.000\);_(* &quot;-&quot;??_);_(@_)">
                  <c:v>4.0052694490713171E-2</c:v>
                </c:pt>
                <c:pt idx="32" formatCode="_(* #,##0.000_);_(* \(#,##0.000\);_(* &quot;-&quot;??_);_(@_)">
                  <c:v>2.4708937603661767E-2</c:v>
                </c:pt>
                <c:pt idx="33" formatCode="_(* #,##0.000_);_(* \(#,##0.000\);_(* &quot;-&quot;??_);_(@_)">
                  <c:v>1.502212739948673E-2</c:v>
                </c:pt>
                <c:pt idx="34" formatCode="_(* #,##0.000_);_(* \(#,##0.000\);_(* &quot;-&quot;??_);_(@_)">
                  <c:v>9.0033250360093443E-3</c:v>
                </c:pt>
                <c:pt idx="35" formatCode="_(* #,##0.000_);_(* \(#,##0.000\);_(* &quot;-&quot;??_);_(@_)">
                  <c:v>5.3210492528585757E-3</c:v>
                </c:pt>
                <c:pt idx="36" formatCode="_(* #,##0.000_);_(* \(#,##0.000\);_(* &quot;-&quot;??_);_(@_)">
                  <c:v>3.1019452264408336E-3</c:v>
                </c:pt>
                <c:pt idx="37" formatCode="_(* #,##0.000_);_(* \(#,##0.000\);_(* &quot;-&quot;??_);_(@_)">
                  <c:v>1.7841240164033789E-3</c:v>
                </c:pt>
                <c:pt idx="38" formatCode="_(* #,##0.000_);_(* \(#,##0.000\);_(* &quot;-&quot;??_);_(@_)">
                  <c:v>1.0126850895912261E-3</c:v>
                </c:pt>
                <c:pt idx="39" formatCode="_(* #,##0.000_);_(* \(#,##0.000\);_(* &quot;-&quot;??_);_(@_)">
                  <c:v>5.6738809916121336E-4</c:v>
                </c:pt>
                <c:pt idx="40" formatCode="_(* #,##0.000_);_(* \(#,##0.000\);_(* &quot;-&quot;??_);_(@_)">
                  <c:v>3.1385904705592604E-4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C2-2D47-959C-F0DD5039A7F0}"/>
            </c:ext>
          </c:extLst>
        </c:ser>
        <c:ser>
          <c:idx val="11"/>
          <c:order val="11"/>
          <c:tx>
            <c:strRef>
              <c:f>Mass!$B$73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Mass!$C$73:$AQ$73</c:f>
              <c:numCache>
                <c:formatCode>General</c:formatCode>
                <c:ptCount val="41"/>
                <c:pt idx="11" formatCode="_(* #,##0.000_);_(* \(#,##0.000\);_(* &quot;-&quot;??_);_(@_)">
                  <c:v>10.605254009808945</c:v>
                </c:pt>
                <c:pt idx="12" formatCode="_(* #,##0.000_);_(* \(#,##0.000\);_(* &quot;-&quot;??_);_(@_)">
                  <c:v>14.545873942882103</c:v>
                </c:pt>
                <c:pt idx="13" formatCode="_(* #,##0.000_);_(* \(#,##0.000\);_(* &quot;-&quot;??_);_(@_)">
                  <c:v>16.190378313065686</c:v>
                </c:pt>
                <c:pt idx="14" formatCode="_(* #,##0.000_);_(* \(#,##0.000\);_(* &quot;-&quot;??_);_(@_)">
                  <c:v>16.285304536860043</c:v>
                </c:pt>
                <c:pt idx="15" formatCode="_(* #,##0.000_);_(* \(#,##0.000\);_(* &quot;-&quot;??_);_(@_)">
                  <c:v>15.335681418537249</c:v>
                </c:pt>
                <c:pt idx="16" formatCode="_(* #,##0.000_);_(* \(#,##0.000\);_(* &quot;-&quot;??_);_(@_)">
                  <c:v>13.746085024591084</c:v>
                </c:pt>
                <c:pt idx="17" formatCode="_(* #,##0.000_);_(* \(#,##0.000\);_(* &quot;-&quot;??_);_(@_)">
                  <c:v>11.838190002420212</c:v>
                </c:pt>
                <c:pt idx="18" formatCode="_(* #,##0.000_);_(* \(#,##0.000\);_(* &quot;-&quot;??_);_(@_)">
                  <c:v>9.8535489874974118</c:v>
                </c:pt>
                <c:pt idx="19" formatCode="_(* #,##0.000_);_(* \(#,##0.000\);_(* &quot;-&quot;??_);_(@_)">
                  <c:v>7.9590763039074375</c:v>
                </c:pt>
                <c:pt idx="20" formatCode="_(* #,##0.000_);_(* \(#,##0.000\);_(* &quot;-&quot;??_);_(@_)">
                  <c:v>6.2571181492173311</c:v>
                </c:pt>
                <c:pt idx="21" formatCode="_(* #,##0.000_);_(* \(#,##0.000\);_(* &quot;-&quot;??_);_(@_)">
                  <c:v>4.7984219748439365</c:v>
                </c:pt>
                <c:pt idx="22" formatCode="_(* #,##0.000_);_(* \(#,##0.000\);_(* &quot;-&quot;??_);_(@_)">
                  <c:v>3.5958165360323275</c:v>
                </c:pt>
                <c:pt idx="23" formatCode="_(* #,##0.000_);_(* \(#,##0.000\);_(* &quot;-&quot;??_);_(@_)">
                  <c:v>2.6368634158539712</c:v>
                </c:pt>
                <c:pt idx="24" formatCode="_(* #,##0.000_);_(* \(#,##0.000\);_(* &quot;-&quot;??_);_(@_)">
                  <c:v>1.8944266611718321</c:v>
                </c:pt>
                <c:pt idx="25" formatCode="_(* #,##0.000_);_(* \(#,##0.000\);_(* &quot;-&quot;??_);_(@_)">
                  <c:v>1.3347399026481561</c:v>
                </c:pt>
                <c:pt idx="26" formatCode="_(* #,##0.000_);_(* \(#,##0.000\);_(* &quot;-&quot;??_);_(@_)">
                  <c:v>0.92301949228086433</c:v>
                </c:pt>
                <c:pt idx="27" formatCode="_(* #,##0.000_);_(* \(#,##0.000\);_(* &quot;-&quot;??_);_(@_)">
                  <c:v>0.62695799910283401</c:v>
                </c:pt>
                <c:pt idx="28" formatCode="_(* #,##0.000_);_(* \(#,##0.000\);_(* &quot;-&quot;??_);_(@_)">
                  <c:v>0.41856054247708874</c:v>
                </c:pt>
                <c:pt idx="29" formatCode="_(* #,##0.000_);_(* \(#,##0.000\);_(* &quot;-&quot;??_);_(@_)">
                  <c:v>0.27480049231914172</c:v>
                </c:pt>
                <c:pt idx="30" formatCode="_(* #,##0.000_);_(* \(#,##0.000\);_(* &quot;-&quot;??_);_(@_)">
                  <c:v>0.17751578710182517</c:v>
                </c:pt>
                <c:pt idx="31" formatCode="_(* #,##0.000_);_(* \(#,##0.000\);_(* &quot;-&quot;??_);_(@_)">
                  <c:v>0.11287964641537325</c:v>
                </c:pt>
                <c:pt idx="32" formatCode="_(* #,##0.000_);_(* \(#,##0.000\);_(* &quot;-&quot;??_);_(@_)">
                  <c:v>7.0686074021662604E-2</c:v>
                </c:pt>
                <c:pt idx="33" formatCode="_(* #,##0.000_);_(* \(#,##0.000\);_(* &quot;-&quot;??_);_(@_)">
                  <c:v>4.3606998596662422E-2</c:v>
                </c:pt>
                <c:pt idx="34" formatCode="_(* #,##0.000_);_(* \(#,##0.000\);_(* &quot;-&quot;??_);_(@_)">
                  <c:v>2.6511455042535832E-2</c:v>
                </c:pt>
                <c:pt idx="35" formatCode="_(* #,##0.000_);_(* \(#,##0.000\);_(* &quot;-&quot;??_);_(@_)">
                  <c:v>1.588931052026989E-2</c:v>
                </c:pt>
                <c:pt idx="36" formatCode="_(* #,##0.000_);_(* \(#,##0.000\);_(* &quot;-&quot;??_);_(@_)">
                  <c:v>9.3907310392733704E-3</c:v>
                </c:pt>
                <c:pt idx="37" formatCode="_(* #,##0.000_);_(* \(#,##0.000\);_(* &quot;-&quot;??_);_(@_)">
                  <c:v>5.4743964838165756E-3</c:v>
                </c:pt>
                <c:pt idx="38" formatCode="_(* #,##0.000_);_(* \(#,##0.000\);_(* &quot;-&quot;??_);_(@_)">
                  <c:v>3.1486701179756172E-3</c:v>
                </c:pt>
                <c:pt idx="39" formatCode="_(* #,##0.000_);_(* \(#,##0.000\);_(* &quot;-&quot;??_);_(@_)">
                  <c:v>1.7872139219017335E-3</c:v>
                </c:pt>
                <c:pt idx="40" formatCode="_(* #,##0.000_);_(* \(#,##0.000\);_(* &quot;-&quot;??_);_(@_)">
                  <c:v>1.0013417995041319E-3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C2-2D47-959C-F0DD5039A7F0}"/>
            </c:ext>
          </c:extLst>
        </c:ser>
        <c:ser>
          <c:idx val="12"/>
          <c:order val="12"/>
          <c:tx>
            <c:strRef>
              <c:f>Mass!$B$74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Mass!$C$74:$AQ$74</c:f>
              <c:numCache>
                <c:formatCode>General</c:formatCode>
                <c:ptCount val="41"/>
                <c:pt idx="12" formatCode="_(* #,##0.000_);_(* \(#,##0.000\);_(* &quot;-&quot;??_);_(@_)">
                  <c:v>102.86840050013217</c:v>
                </c:pt>
                <c:pt idx="13" formatCode="_(* #,##0.000_);_(* \(#,##0.000\);_(* &quot;-&quot;??_);_(@_)">
                  <c:v>141.09146136404411</c:v>
                </c:pt>
                <c:pt idx="14" formatCode="_(* #,##0.000_);_(* \(#,##0.000\);_(* &quot;-&quot;??_);_(@_)">
                  <c:v>157.04275626181806</c:v>
                </c:pt>
                <c:pt idx="15" formatCode="_(* #,##0.000_);_(* \(#,##0.000\);_(* &quot;-&quot;??_);_(@_)">
                  <c:v>157.96351768801412</c:v>
                </c:pt>
                <c:pt idx="16" formatCode="_(* #,##0.000_);_(* \(#,##0.000\);_(* &quot;-&quot;??_);_(@_)">
                  <c:v>148.75240297360349</c:v>
                </c:pt>
                <c:pt idx="17" formatCode="_(* #,##0.000_);_(* \(#,##0.000\);_(* &quot;-&quot;??_);_(@_)">
                  <c:v>133.33370217353036</c:v>
                </c:pt>
                <c:pt idx="18" formatCode="_(* #,##0.000_);_(* \(#,##0.000\);_(* &quot;-&quot;??_);_(@_)">
                  <c:v>114.82758161561104</c:v>
                </c:pt>
                <c:pt idx="19" formatCode="_(* #,##0.000_);_(* \(#,##0.000\);_(* &quot;-&quot;??_);_(@_)">
                  <c:v>95.577043478265153</c:v>
                </c:pt>
                <c:pt idx="20" formatCode="_(* #,##0.000_);_(* \(#,##0.000\);_(* &quot;-&quot;??_);_(@_)">
                  <c:v>77.201116360268244</c:v>
                </c:pt>
                <c:pt idx="21" formatCode="_(* #,##0.000_);_(* \(#,##0.000\);_(* &quot;-&quot;??_);_(@_)">
                  <c:v>60.692533639930204</c:v>
                </c:pt>
                <c:pt idx="22" formatCode="_(* #,##0.000_);_(* \(#,##0.000\);_(* &quot;-&quot;??_);_(@_)">
                  <c:v>46.543533329832364</c:v>
                </c:pt>
                <c:pt idx="23" formatCode="_(* #,##0.000_);_(* \(#,##0.000\);_(* &quot;-&quot;??_);_(@_)">
                  <c:v>34.878551255014692</c:v>
                </c:pt>
                <c:pt idx="24" formatCode="_(* #,##0.000_);_(* \(#,##0.000\);_(* &quot;-&quot;??_);_(@_)">
                  <c:v>25.576937777759024</c:v>
                </c:pt>
                <c:pt idx="25" formatCode="_(* #,##0.000_);_(* \(#,##0.000\);_(* &quot;-&quot;??_);_(@_)">
                  <c:v>18.375480711664999</c:v>
                </c:pt>
                <c:pt idx="26" formatCode="_(* #,##0.000_);_(* \(#,##0.000\);_(* &quot;-&quot;??_);_(@_)">
                  <c:v>12.946654435822555</c:v>
                </c:pt>
                <c:pt idx="27" formatCode="_(* #,##0.000_);_(* \(#,##0.000\);_(* &quot;-&quot;??_);_(@_)">
                  <c:v>8.9530659721640298</c:v>
                </c:pt>
                <c:pt idx="28" formatCode="_(* #,##0.000_);_(* \(#,##0.000\);_(* &quot;-&quot;??_);_(@_)">
                  <c:v>6.0813410493346298</c:v>
                </c:pt>
                <c:pt idx="29" formatCode="_(* #,##0.000_);_(* \(#,##0.000\);_(* &quot;-&quot;??_);_(@_)">
                  <c:v>4.0599360917958265</c:v>
                </c:pt>
                <c:pt idx="30" formatCode="_(* #,##0.000_);_(* \(#,##0.000\);_(* &quot;-&quot;??_);_(@_)">
                  <c:v>2.6654983534928283</c:v>
                </c:pt>
                <c:pt idx="31" formatCode="_(* #,##0.000_);_(* \(#,##0.000\);_(* &quot;-&quot;??_);_(@_)">
                  <c:v>1.7218602275624055</c:v>
                </c:pt>
                <c:pt idx="32" formatCode="_(* #,##0.000_);_(* \(#,##0.000\);_(* &quot;-&quot;??_);_(@_)">
                  <c:v>1.0949052860997064</c:v>
                </c:pt>
                <c:pt idx="33" formatCode="_(* #,##0.000_);_(* \(#,##0.000\);_(* &quot;-&quot;??_);_(@_)">
                  <c:v>0.68563783248538801</c:v>
                </c:pt>
                <c:pt idx="34" formatCode="_(* #,##0.000_);_(* \(#,##0.000\);_(* &quot;-&quot;??_);_(@_)">
                  <c:v>0.42297734614382726</c:v>
                </c:pt>
                <c:pt idx="35" formatCode="_(* #,##0.000_);_(* \(#,##0.000\);_(* &quot;-&quot;??_);_(@_)">
                  <c:v>0.25715470583112932</c:v>
                </c:pt>
                <c:pt idx="36" formatCode="_(* #,##0.000_);_(* \(#,##0.000\);_(* &quot;-&quot;??_);_(@_)">
                  <c:v>0.15412247144276855</c:v>
                </c:pt>
                <c:pt idx="37" formatCode="_(* #,##0.000_);_(* \(#,##0.000\);_(* &quot;-&quot;??_);_(@_)">
                  <c:v>9.1087821248177533E-2</c:v>
                </c:pt>
                <c:pt idx="38" formatCode="_(* #,##0.000_);_(* \(#,##0.000\);_(* &quot;-&quot;??_);_(@_)">
                  <c:v>5.3100322677127824E-2</c:v>
                </c:pt>
                <c:pt idx="39" formatCode="_(* #,##0.000_);_(* \(#,##0.000\);_(* &quot;-&quot;??_);_(@_)">
                  <c:v>3.0541339079586012E-2</c:v>
                </c:pt>
                <c:pt idx="40" formatCode="_(* #,##0.000_);_(* \(#,##0.000\);_(* &quot;-&quot;??_);_(@_)">
                  <c:v>1.7335543055126829E-2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C2-2D47-959C-F0DD5039A7F0}"/>
            </c:ext>
          </c:extLst>
        </c:ser>
        <c:ser>
          <c:idx val="13"/>
          <c:order val="13"/>
          <c:tx>
            <c:strRef>
              <c:f>Mass!$B$75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Mass!$C$75:$AQ$75</c:f>
              <c:numCache>
                <c:formatCode>General</c:formatCode>
                <c:ptCount val="41"/>
                <c:pt idx="13" formatCode="_(* #,##0.000_);_(* \(#,##0.000\);_(* &quot;-&quot;??_);_(@_)">
                  <c:v>101.93373146736833</c:v>
                </c:pt>
                <c:pt idx="14" formatCode="_(* #,##0.000_);_(* \(#,##0.000\);_(* &quot;-&quot;??_);_(@_)">
                  <c:v>139.80949509371024</c:v>
                </c:pt>
                <c:pt idx="15" formatCode="_(* #,##0.000_);_(* \(#,##0.000\);_(* &quot;-&quot;??_);_(@_)">
                  <c:v>155.61585548000207</c:v>
                </c:pt>
                <c:pt idx="16" formatCode="_(* #,##0.000_);_(* \(#,##0.000\);_(* &quot;-&quot;??_);_(@_)">
                  <c:v>156.52825080749878</c:v>
                </c:pt>
                <c:pt idx="17" formatCode="_(* #,##0.000_);_(* \(#,##0.000\);_(* &quot;-&quot;??_);_(@_)">
                  <c:v>147.40082888542221</c:v>
                </c:pt>
                <c:pt idx="18" formatCode="_(* #,##0.000_);_(* \(#,##0.000\);_(* &quot;-&quot;??_);_(@_)">
                  <c:v>132.12222341193345</c:v>
                </c:pt>
                <c:pt idx="19" formatCode="_(* #,##0.000_);_(* \(#,##0.000\);_(* &quot;-&quot;??_);_(@_)">
                  <c:v>113.7842506789826</c:v>
                </c:pt>
                <c:pt idx="20" formatCode="_(* #,##0.000_);_(* \(#,##0.000\);_(* &quot;-&quot;??_);_(@_)">
                  <c:v>94.708624193548644</c:v>
                </c:pt>
                <c:pt idx="21" formatCode="_(* #,##0.000_);_(* \(#,##0.000\);_(* &quot;-&quot;??_);_(@_)">
                  <c:v>76.499661954387335</c:v>
                </c:pt>
                <c:pt idx="22" formatCode="_(* #,##0.000_);_(* \(#,##0.000\);_(* &quot;-&quot;??_);_(@_)">
                  <c:v>60.141077299232585</c:v>
                </c:pt>
                <c:pt idx="23" formatCode="_(* #,##0.000_);_(* \(#,##0.000\);_(* &quot;-&quot;??_);_(@_)">
                  <c:v>46.120635733803852</c:v>
                </c:pt>
                <c:pt idx="24" formatCode="_(* #,##0.000_);_(* \(#,##0.000\);_(* &quot;-&quot;??_);_(@_)">
                  <c:v>34.561642451074583</c:v>
                </c:pt>
                <c:pt idx="25" formatCode="_(* #,##0.000_);_(* \(#,##0.000\);_(* &quot;-&quot;??_);_(@_)">
                  <c:v>25.344544043846859</c:v>
                </c:pt>
                <c:pt idx="26" formatCode="_(* #,##0.000_);_(* \(#,##0.000\);_(* &quot;-&quot;??_);_(@_)">
                  <c:v>18.208519888906604</c:v>
                </c:pt>
                <c:pt idx="27" formatCode="_(* #,##0.000_);_(* \(#,##0.000\);_(* &quot;-&quot;??_);_(@_)">
                  <c:v>12.829020284613584</c:v>
                </c:pt>
                <c:pt idx="28" formatCode="_(* #,##0.000_);_(* \(#,##0.000\);_(* &quot;-&quot;??_);_(@_)">
                  <c:v>8.871717827624126</c:v>
                </c:pt>
                <c:pt idx="29" formatCode="_(* #,##0.000_);_(* \(#,##0.000\);_(* &quot;-&quot;??_);_(@_)">
                  <c:v>6.0260855857631785</c:v>
                </c:pt>
                <c:pt idx="30" formatCode="_(* #,##0.000_);_(* \(#,##0.000\);_(* &quot;-&quot;??_);_(@_)">
                  <c:v>4.0230472462266089</c:v>
                </c:pt>
                <c:pt idx="31" formatCode="_(* #,##0.000_);_(* \(#,##0.000\);_(* &quot;-&quot;??_);_(@_)">
                  <c:v>2.641279460657127</c:v>
                </c:pt>
                <c:pt idx="32" formatCode="_(* #,##0.000_);_(* \(#,##0.000\);_(* &quot;-&quot;??_);_(@_)">
                  <c:v>1.7062152926200354</c:v>
                </c:pt>
                <c:pt idx="33" formatCode="_(* #,##0.000_);_(* \(#,##0.000\);_(* &quot;-&quot;??_);_(@_)">
                  <c:v>1.0849569048694032</c:v>
                </c:pt>
                <c:pt idx="34" formatCode="_(* #,##0.000_);_(* \(#,##0.000\);_(* &quot;-&quot;??_);_(@_)">
                  <c:v>0.67940808217723014</c:v>
                </c:pt>
                <c:pt idx="35" formatCode="_(* #,##0.000_);_(* \(#,##0.000\);_(* &quot;-&quot;??_);_(@_)">
                  <c:v>0.41913414623910289</c:v>
                </c:pt>
                <c:pt idx="36" formatCode="_(* #,##0.000_);_(* \(#,##0.000\);_(* &quot;-&quot;??_);_(@_)">
                  <c:v>0.25481818131046718</c:v>
                </c:pt>
                <c:pt idx="37" formatCode="_(* #,##0.000_);_(* \(#,##0.000\);_(* &quot;-&quot;??_);_(@_)">
                  <c:v>0.15272210456032251</c:v>
                </c:pt>
                <c:pt idx="38" formatCode="_(* #,##0.000_);_(* \(#,##0.000\);_(* &quot;-&quot;??_);_(@_)">
                  <c:v>9.0260191331034134E-2</c:v>
                </c:pt>
                <c:pt idx="39" formatCode="_(* #,##0.000_);_(* \(#,##0.000\);_(* &quot;-&quot;??_);_(@_)">
                  <c:v>5.2617849663114016E-2</c:v>
                </c:pt>
                <c:pt idx="40" formatCode="_(* #,##0.000_);_(* \(#,##0.000\);_(* &quot;-&quot;??_);_(@_)">
                  <c:v>3.0263838469894E-2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C2-2D47-959C-F0DD5039A7F0}"/>
            </c:ext>
          </c:extLst>
        </c:ser>
        <c:ser>
          <c:idx val="14"/>
          <c:order val="14"/>
          <c:tx>
            <c:strRef>
              <c:f>Mass!$B$76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Mass!$C$76:$AQ$76</c:f>
              <c:numCache>
                <c:formatCode>General</c:formatCode>
                <c:ptCount val="41"/>
                <c:pt idx="14" formatCode="_(* #,##0.000_);_(* \(#,##0.000\);_(* &quot;-&quot;??_);_(@_)">
                  <c:v>114.97240788188994</c:v>
                </c:pt>
                <c:pt idx="15" formatCode="_(* #,##0.000_);_(* \(#,##0.000\);_(* &quot;-&quot;??_);_(@_)">
                  <c:v>157.69298410135144</c:v>
                </c:pt>
                <c:pt idx="16" formatCode="_(* #,##0.000_);_(* \(#,##0.000\);_(* &quot;-&quot;??_);_(@_)">
                  <c:v>175.52118765380021</c:v>
                </c:pt>
                <c:pt idx="17" formatCode="_(* #,##0.000_);_(* \(#,##0.000\);_(* &quot;-&quot;??_);_(@_)">
                  <c:v>176.5502904466874</c:v>
                </c:pt>
                <c:pt idx="18" formatCode="_(* #,##0.000_);_(* \(#,##0.000\);_(* &quot;-&quot;??_);_(@_)">
                  <c:v>166.25535018472877</c:v>
                </c:pt>
                <c:pt idx="19" formatCode="_(* #,##0.000_);_(* \(#,##0.000\);_(* &quot;-&quot;??_);_(@_)">
                  <c:v>149.0224083991456</c:v>
                </c:pt>
                <c:pt idx="20" formatCode="_(* #,##0.000_);_(* \(#,##0.000\);_(* &quot;-&quot;??_);_(@_)">
                  <c:v>128.3387656988414</c:v>
                </c:pt>
                <c:pt idx="21" formatCode="_(* #,##0.000_);_(* \(#,##0.000\);_(* &quot;-&quot;??_);_(@_)">
                  <c:v>106.82311354607009</c:v>
                </c:pt>
                <c:pt idx="22" formatCode="_(* #,##0.000_);_(* \(#,##0.000\);_(* &quot;-&quot;??_);_(@_)">
                  <c:v>86.284983493046582</c:v>
                </c:pt>
                <c:pt idx="23" formatCode="_(* #,##0.000_);_(* \(#,##0.000\);_(* &quot;-&quot;??_);_(@_)">
                  <c:v>67.833918862444236</c:v>
                </c:pt>
                <c:pt idx="24" formatCode="_(* #,##0.000_);_(* \(#,##0.000\);_(* &quot;-&quot;??_);_(@_)">
                  <c:v>52.02007683841601</c:v>
                </c:pt>
                <c:pt idx="25" formatCode="_(* #,##0.000_);_(* \(#,##0.000\);_(* &quot;-&quot;??_);_(@_)">
                  <c:v>38.982534983770854</c:v>
                </c:pt>
                <c:pt idx="26" formatCode="_(* #,##0.000_);_(* \(#,##0.000\);_(* &quot;-&quot;??_);_(@_)">
                  <c:v>28.586447424643808</c:v>
                </c:pt>
                <c:pt idx="27" formatCode="_(* #,##0.000_);_(* \(#,##0.000\);_(* &quot;-&quot;??_);_(@_)">
                  <c:v>20.537631120303413</c:v>
                </c:pt>
                <c:pt idx="28" formatCode="_(* #,##0.000_);_(* \(#,##0.000\);_(* &quot;-&quot;??_);_(@_)">
                  <c:v>14.470022157089515</c:v>
                </c:pt>
                <c:pt idx="29" formatCode="_(* #,##0.000_);_(* \(#,##0.000\);_(* &quot;-&quot;??_);_(@_)">
                  <c:v>10.006528221888606</c:v>
                </c:pt>
                <c:pt idx="30" formatCode="_(* #,##0.000_);_(* \(#,##0.000\);_(* &quot;-&quot;??_);_(@_)">
                  <c:v>6.7969018687335723</c:v>
                </c:pt>
                <c:pt idx="31" formatCode="_(* #,##0.000_);_(* \(#,##0.000\);_(* &quot;-&quot;??_);_(@_)">
                  <c:v>4.537648355091866</c:v>
                </c:pt>
                <c:pt idx="32" formatCode="_(* #,##0.000_);_(* \(#,##0.000\);_(* &quot;-&quot;??_);_(@_)">
                  <c:v>2.9791341404777638</c:v>
                </c:pt>
                <c:pt idx="33" formatCode="_(* #,##0.000_);_(* \(#,##0.000\);_(* &quot;-&quot;??_);_(@_)">
                  <c:v>1.9244628616409214</c:v>
                </c:pt>
                <c:pt idx="34" formatCode="_(* #,##0.000_);_(* \(#,##0.000\);_(* &quot;-&quot;??_);_(@_)">
                  <c:v>1.2237372850502437</c:v>
                </c:pt>
                <c:pt idx="35" formatCode="_(* #,##0.000_);_(* \(#,##0.000\);_(* &quot;-&quot;??_);_(@_)">
                  <c:v>0.76631338829521023</c:v>
                </c:pt>
                <c:pt idx="36" formatCode="_(* #,##0.000_);_(* \(#,##0.000\);_(* &quot;-&quot;??_);_(@_)">
                  <c:v>0.4727469633941182</c:v>
                </c:pt>
                <c:pt idx="37" formatCode="_(* #,##0.000_);_(* \(#,##0.000\);_(* &quot;-&quot;??_);_(@_)">
                  <c:v>0.28741280688549292</c:v>
                </c:pt>
                <c:pt idx="38" formatCode="_(* #,##0.000_);_(* \(#,##0.000\);_(* &quot;-&quot;??_);_(@_)">
                  <c:v>0.17225728760563511</c:v>
                </c:pt>
                <c:pt idx="39" formatCode="_(* #,##0.000_);_(* \(#,##0.000\);_(* &quot;-&quot;??_);_(@_)">
                  <c:v>0.10180566711158977</c:v>
                </c:pt>
                <c:pt idx="40" formatCode="_(* #,##0.000_);_(* \(#,##0.000\);_(* &quot;-&quot;??_);_(@_)">
                  <c:v>5.934837061539483E-2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C2-2D47-959C-F0DD5039A7F0}"/>
            </c:ext>
          </c:extLst>
        </c:ser>
        <c:ser>
          <c:idx val="15"/>
          <c:order val="15"/>
          <c:tx>
            <c:strRef>
              <c:f>Mass!$B$77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Mass!$C$77:$AQ$77</c:f>
              <c:numCache>
                <c:formatCode>General</c:formatCode>
                <c:ptCount val="41"/>
                <c:pt idx="15" formatCode="_(* #,##0.000_);_(* \(#,##0.000\);_(* &quot;-&quot;??_);_(@_)">
                  <c:v>115.56554652938873</c:v>
                </c:pt>
                <c:pt idx="16" formatCode="_(* #,##0.000_);_(* \(#,##0.000\);_(* &quot;-&quot;??_);_(@_)">
                  <c:v>158.50651671350661</c:v>
                </c:pt>
                <c:pt idx="17" formatCode="_(* #,##0.000_);_(* \(#,##0.000\);_(* &quot;-&quot;??_);_(@_)">
                  <c:v>176.42669534708347</c:v>
                </c:pt>
                <c:pt idx="18" formatCode="_(* #,##0.000_);_(* \(#,##0.000\);_(* &quot;-&quot;??_);_(@_)">
                  <c:v>177.46110724543308</c:v>
                </c:pt>
                <c:pt idx="19" formatCode="_(* #,##0.000_);_(* \(#,##0.000\);_(* &quot;-&quot;??_);_(@_)">
                  <c:v>167.1130557452604</c:v>
                </c:pt>
                <c:pt idx="20" formatCode="_(* #,##0.000_);_(* \(#,##0.000\);_(* &quot;-&quot;??_);_(@_)">
                  <c:v>149.79120981327</c:v>
                </c:pt>
                <c:pt idx="21" formatCode="_(* #,##0.000_);_(* \(#,##0.000\);_(* &quot;-&quot;??_);_(@_)">
                  <c:v>129.00086092073562</c:v>
                </c:pt>
                <c:pt idx="22" formatCode="_(* #,##0.000_);_(* \(#,##0.000\);_(* &quot;-&quot;??_);_(@_)">
                  <c:v>107.37421026794979</c:v>
                </c:pt>
                <c:pt idx="23" formatCode="_(* #,##0.000_);_(* \(#,##0.000\);_(* &quot;-&quot;??_);_(@_)">
                  <c:v>86.73012471737492</c:v>
                </c:pt>
                <c:pt idx="24" formatCode="_(* #,##0.000_);_(* \(#,##0.000\);_(* &quot;-&quot;??_);_(@_)">
                  <c:v>68.183871687037993</c:v>
                </c:pt>
                <c:pt idx="25" formatCode="_(* #,##0.000_);_(* \(#,##0.000\);_(* &quot;-&quot;??_);_(@_)">
                  <c:v>52.288446602841731</c:v>
                </c:pt>
                <c:pt idx="26" formatCode="_(* #,##0.000_);_(* \(#,##0.000\);_(* &quot;-&quot;??_);_(@_)">
                  <c:v>39.183644523897215</c:v>
                </c:pt>
                <c:pt idx="27" formatCode="_(* #,##0.000_);_(* \(#,##0.000\);_(* &quot;-&quot;??_);_(@_)">
                  <c:v>28.733923911173228</c:v>
                </c:pt>
                <c:pt idx="28" formatCode="_(* #,##0.000_);_(* \(#,##0.000\);_(* &quot;-&quot;??_);_(@_)">
                  <c:v>20.643584043878256</c:v>
                </c:pt>
                <c:pt idx="29" formatCode="_(* #,##0.000_);_(* \(#,##0.000\);_(* &quot;-&quot;??_);_(@_)">
                  <c:v>14.544672497372471</c:v>
                </c:pt>
                <c:pt idx="30" formatCode="_(* #,##0.000_);_(* \(#,##0.000\);_(* &quot;-&quot;??_);_(@_)">
                  <c:v>10.058151552434023</c:v>
                </c:pt>
                <c:pt idx="31" formatCode="_(* #,##0.000_);_(* \(#,##0.000\);_(* &quot;-&quot;??_);_(@_)">
                  <c:v>6.8319668487220238</c:v>
                </c:pt>
                <c:pt idx="32" formatCode="_(* #,##0.000_);_(* \(#,##0.000\);_(* &quot;-&quot;??_);_(@_)">
                  <c:v>4.5610579248986411</c:v>
                </c:pt>
                <c:pt idx="33" formatCode="_(* #,##0.000_);_(* \(#,##0.000\);_(* &quot;-&quot;??_);_(@_)">
                  <c:v>2.9945033897381221</c:v>
                </c:pt>
                <c:pt idx="34" formatCode="_(* #,##0.000_);_(* \(#,##0.000\);_(* &quot;-&quot;??_);_(@_)">
                  <c:v>1.934391098510484</c:v>
                </c:pt>
                <c:pt idx="35" formatCode="_(* #,##0.000_);_(* \(#,##0.000\);_(* &quot;-&quot;??_);_(@_)">
                  <c:v>1.2300505030781219</c:v>
                </c:pt>
                <c:pt idx="36" formatCode="_(* #,##0.000_);_(* \(#,##0.000\);_(* &quot;-&quot;??_);_(@_)">
                  <c:v>0.77026677237289753</c:v>
                </c:pt>
                <c:pt idx="37" formatCode="_(* #,##0.000_);_(* \(#,##0.000\);_(* &quot;-&quot;??_);_(@_)">
                  <c:v>0.47518584851136131</c:v>
                </c:pt>
                <c:pt idx="38" formatCode="_(* #,##0.000_);_(* \(#,##0.000\);_(* &quot;-&quot;??_);_(@_)">
                  <c:v>0.28889555954493984</c:v>
                </c:pt>
                <c:pt idx="39" formatCode="_(* #,##0.000_);_(* \(#,##0.000\);_(* &quot;-&quot;??_);_(@_)">
                  <c:v>0.17314595695225934</c:v>
                </c:pt>
                <c:pt idx="40" formatCode="_(* #,##0.000_);_(* \(#,##0.000\);_(* &quot;-&quot;??_);_(@_)">
                  <c:v>0.10233087900208365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C2-2D47-959C-F0DD5039A7F0}"/>
            </c:ext>
          </c:extLst>
        </c:ser>
        <c:ser>
          <c:idx val="16"/>
          <c:order val="16"/>
          <c:tx>
            <c:strRef>
              <c:f>Mass!$B$78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Mass!$C$78:$AQ$78</c:f>
              <c:numCache>
                <c:formatCode>General</c:formatCode>
                <c:ptCount val="41"/>
                <c:pt idx="16" formatCode="_(* #,##0.000_);_(* \(#,##0.000\);_(* &quot;-&quot;??_);_(@_)">
                  <c:v>116.62076037556855</c:v>
                </c:pt>
                <c:pt idx="17" formatCode="_(* #,##0.000_);_(* \(#,##0.000\);_(* &quot;-&quot;??_);_(@_)">
                  <c:v>159.95381892570438</c:v>
                </c:pt>
                <c:pt idx="18" formatCode="_(* #,##0.000_);_(* \(#,##0.000\);_(* &quot;-&quot;??_);_(@_)">
                  <c:v>178.03762435972524</c:v>
                </c:pt>
                <c:pt idx="19" formatCode="_(* #,##0.000_);_(* \(#,##0.000\);_(* &quot;-&quot;??_);_(@_)">
                  <c:v>179.08148133743086</c:v>
                </c:pt>
                <c:pt idx="20" formatCode="_(* #,##0.000_);_(* \(#,##0.000\);_(* &quot;-&quot;??_);_(@_)">
                  <c:v>168.63894313640404</c:v>
                </c:pt>
                <c:pt idx="21" formatCode="_(* #,##0.000_);_(* \(#,##0.000\);_(* &quot;-&quot;??_);_(@_)">
                  <c:v>151.15893370138221</c:v>
                </c:pt>
                <c:pt idx="22" formatCode="_(* #,##0.000_);_(* \(#,##0.000\);_(* &quot;-&quot;??_);_(@_)">
                  <c:v>130.17875086026066</c:v>
                </c:pt>
                <c:pt idx="23" formatCode="_(* #,##0.000_);_(* \(#,##0.000\);_(* &quot;-&quot;??_);_(@_)">
                  <c:v>108.3546300972157</c:v>
                </c:pt>
                <c:pt idx="24" formatCode="_(* #,##0.000_);_(* \(#,##0.000\);_(* &quot;-&quot;??_);_(@_)">
                  <c:v>87.522046109443124</c:v>
                </c:pt>
                <c:pt idx="25" formatCode="_(* #,##0.000_);_(* \(#,##0.000\);_(* &quot;-&quot;??_);_(@_)">
                  <c:v>68.806449675469977</c:v>
                </c:pt>
                <c:pt idx="26" formatCode="_(* #,##0.000_);_(* \(#,##0.000\);_(* &quot;-&quot;??_);_(@_)">
                  <c:v>52.765885549894364</c:v>
                </c:pt>
                <c:pt idx="27" formatCode="_(* #,##0.000_);_(* \(#,##0.000\);_(* &quot;-&quot;??_);_(@_)">
                  <c:v>39.541425242174611</c:v>
                </c:pt>
                <c:pt idx="28" formatCode="_(* #,##0.000_);_(* \(#,##0.000\);_(* &quot;-&quot;??_);_(@_)">
                  <c:v>28.996289601266138</c:v>
                </c:pt>
                <c:pt idx="29" formatCode="_(* #,##0.000_);_(* \(#,##0.000\);_(* &quot;-&quot;??_);_(@_)">
                  <c:v>20.832077901884091</c:v>
                </c:pt>
                <c:pt idx="30" formatCode="_(* #,##0.000_);_(* \(#,##0.000\);_(* &quot;-&quot;??_);_(@_)">
                  <c:v>14.677477994064994</c:v>
                </c:pt>
                <c:pt idx="31" formatCode="_(* #,##0.000_);_(* \(#,##0.000\);_(* &quot;-&quot;??_);_(@_)">
                  <c:v>10.14999121489263</c:v>
                </c:pt>
                <c:pt idx="32" formatCode="_(* #,##0.000_);_(* \(#,##0.000\);_(* &quot;-&quot;??_);_(@_)">
                  <c:v>6.8943486418421696</c:v>
                </c:pt>
                <c:pt idx="33" formatCode="_(* #,##0.000_);_(* \(#,##0.000\);_(* &quot;-&quot;??_);_(@_)">
                  <c:v>4.6027043465192703</c:v>
                </c:pt>
                <c:pt idx="34" formatCode="_(* #,##0.000_);_(* \(#,##0.000\);_(* &quot;-&quot;??_);_(@_)">
                  <c:v>3.0218458073892216</c:v>
                </c:pt>
                <c:pt idx="35" formatCode="_(* #,##0.000_);_(* \(#,##0.000\);_(* &quot;-&quot;??_);_(@_)">
                  <c:v>1.9520537698894156</c:v>
                </c:pt>
                <c:pt idx="36" formatCode="_(* #,##0.000_);_(* \(#,##0.000\);_(* &quot;-&quot;??_);_(@_)">
                  <c:v>1.241281932871243</c:v>
                </c:pt>
                <c:pt idx="37" formatCode="_(* #,##0.000_);_(* \(#,##0.000\);_(* &quot;-&quot;??_);_(@_)">
                  <c:v>0.77729997723256061</c:v>
                </c:pt>
                <c:pt idx="38" formatCode="_(* #,##0.000_);_(* \(#,##0.000\);_(* &quot;-&quot;??_);_(@_)">
                  <c:v>0.47952470816215165</c:v>
                </c:pt>
                <c:pt idx="39" formatCode="_(* #,##0.000_);_(* \(#,##0.000\);_(* &quot;-&quot;??_);_(@_)">
                  <c:v>0.29153342700359591</c:v>
                </c:pt>
                <c:pt idx="40" formatCode="_(* #,##0.000_);_(* \(#,##0.000\);_(* &quot;-&quot;??_);_(@_)">
                  <c:v>0.17472692997296513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C2-2D47-959C-F0DD5039A7F0}"/>
            </c:ext>
          </c:extLst>
        </c:ser>
        <c:ser>
          <c:idx val="17"/>
          <c:order val="17"/>
          <c:tx>
            <c:strRef>
              <c:f>Mass!$B$79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Mass!$C$79:$AQ$79</c:f>
              <c:numCache>
                <c:formatCode>General</c:formatCode>
                <c:ptCount val="41"/>
                <c:pt idx="17" formatCode="_(* #,##0.000_);_(* \(#,##0.000\);_(* &quot;-&quot;??_);_(@_)">
                  <c:v>118.33298434788551</c:v>
                </c:pt>
                <c:pt idx="18" formatCode="_(* #,##0.000_);_(* \(#,##0.000\);_(* &quot;-&quot;??_);_(@_)">
                  <c:v>162.3022581087987</c:v>
                </c:pt>
                <c:pt idx="19" formatCode="_(* #,##0.000_);_(* \(#,##0.000\);_(* &quot;-&quot;??_);_(@_)">
                  <c:v>180.65156965918456</c:v>
                </c:pt>
                <c:pt idx="20" formatCode="_(* #,##0.000_);_(* \(#,##0.000\);_(* &quot;-&quot;??_);_(@_)">
                  <c:v>181.71075252685299</c:v>
                </c:pt>
                <c:pt idx="21" formatCode="_(* #,##0.000_);_(* \(#,##0.000\);_(* &quot;-&quot;??_);_(@_)">
                  <c:v>171.11489716186622</c:v>
                </c:pt>
                <c:pt idx="22" formatCode="_(* #,##0.000_);_(* \(#,##0.000\);_(* &quot;-&quot;??_);_(@_)">
                  <c:v>153.37824653281871</c:v>
                </c:pt>
                <c:pt idx="23" formatCode="_(* #,##0.000_);_(* \(#,##0.000\);_(* &quot;-&quot;??_);_(@_)">
                  <c:v>132.09003301269559</c:v>
                </c:pt>
                <c:pt idx="24" formatCode="_(* #,##0.000_);_(* \(#,##0.000\);_(* &quot;-&quot;??_);_(@_)">
                  <c:v>109.94549088878072</c:v>
                </c:pt>
                <c:pt idx="25" formatCode="_(* #,##0.000_);_(* \(#,##0.000\);_(* &quot;-&quot;??_);_(@_)">
                  <c:v>88.807043265800331</c:v>
                </c:pt>
                <c:pt idx="26" formatCode="_(* #,##0.000_);_(* \(#,##0.000\);_(* &quot;-&quot;??_);_(@_)">
                  <c:v>69.816664771006629</c:v>
                </c:pt>
                <c:pt idx="27" formatCode="_(* #,##0.000_);_(* \(#,##0.000\);_(* &quot;-&quot;??_);_(@_)">
                  <c:v>53.540593362363666</c:v>
                </c:pt>
                <c:pt idx="28" formatCode="_(* #,##0.000_);_(* \(#,##0.000\);_(* &quot;-&quot;??_);_(@_)">
                  <c:v>40.121971758774201</c:v>
                </c:pt>
                <c:pt idx="29" formatCode="_(* #,##0.000_);_(* \(#,##0.000\);_(* &quot;-&quot;??_);_(@_)">
                  <c:v>29.422012620080668</c:v>
                </c:pt>
                <c:pt idx="30" formatCode="_(* #,##0.000_);_(* \(#,##0.000\);_(* &quot;-&quot;??_);_(@_)">
                  <c:v>21.137934106747711</c:v>
                </c:pt>
                <c:pt idx="31" formatCode="_(* #,##0.000_);_(* \(#,##0.000\);_(* &quot;-&quot;??_);_(@_)">
                  <c:v>14.892972470294268</c:v>
                </c:pt>
                <c:pt idx="32" formatCode="_(* #,##0.000_);_(* \(#,##0.000\);_(* &quot;-&quot;??_);_(@_)">
                  <c:v>10.299013209098273</c:v>
                </c:pt>
                <c:pt idx="33" formatCode="_(* #,##0.000_);_(* \(#,##0.000\);_(* &quot;-&quot;??_);_(@_)">
                  <c:v>6.9955713485031206</c:v>
                </c:pt>
                <c:pt idx="34" formatCode="_(* #,##0.000_);_(* \(#,##0.000\);_(* &quot;-&quot;??_);_(@_)">
                  <c:v>4.6702811715564083</c:v>
                </c:pt>
                <c:pt idx="35" formatCode="_(* #,##0.000_);_(* \(#,##0.000\);_(* &quot;-&quot;??_);_(@_)">
                  <c:v>3.0662124948931848</c:v>
                </c:pt>
                <c:pt idx="36" formatCode="_(* #,##0.000_);_(* \(#,##0.000\);_(* &quot;-&quot;??_);_(@_)">
                  <c:v>1.980713789334432</c:v>
                </c:pt>
                <c:pt idx="37" formatCode="_(* #,##0.000_);_(* \(#,##0.000\);_(* &quot;-&quot;??_);_(@_)">
                  <c:v>1.2595064125867035</c:v>
                </c:pt>
                <c:pt idx="38" formatCode="_(* #,##0.000_);_(* \(#,##0.000\);_(* &quot;-&quot;??_);_(@_)">
                  <c:v>0.78871228195783361</c:v>
                </c:pt>
                <c:pt idx="39" formatCode="_(* #,##0.000_);_(* \(#,##0.000\);_(* &quot;-&quot;??_);_(@_)">
                  <c:v>0.4865650815741358</c:v>
                </c:pt>
                <c:pt idx="40" formatCode="_(* #,##0.000_);_(* \(#,##0.000\);_(* &quot;-&quot;??_);_(@_)">
                  <c:v>0.29581371570039178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C2-2D47-959C-F0DD5039A7F0}"/>
            </c:ext>
          </c:extLst>
        </c:ser>
        <c:ser>
          <c:idx val="18"/>
          <c:order val="18"/>
          <c:tx>
            <c:strRef>
              <c:f>Mass!$B$80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Mass!$C$80:$AQ$80</c:f>
              <c:numCache>
                <c:formatCode>General</c:formatCode>
                <c:ptCount val="41"/>
                <c:pt idx="18" formatCode="_(* #,##0.000_);_(* \(#,##0.000\);_(* &quot;-&quot;??_);_(@_)">
                  <c:v>120.91538372575461</c:v>
                </c:pt>
                <c:pt idx="19" formatCode="_(* #,##0.000_);_(* \(#,##0.000\);_(* &quot;-&quot;??_);_(@_)">
                  <c:v>165.84420588165904</c:v>
                </c:pt>
                <c:pt idx="20" formatCode="_(* #,##0.000_);_(* \(#,##0.000\);_(* &quot;-&quot;??_);_(@_)">
                  <c:v>184.59395735159205</c:v>
                </c:pt>
                <c:pt idx="21" formatCode="_(* #,##0.000_);_(* \(#,##0.000\);_(* &quot;-&quot;??_);_(@_)">
                  <c:v>185.67625493400877</c:v>
                </c:pt>
                <c:pt idx="22" formatCode="_(* #,##0.000_);_(* \(#,##0.000\);_(* &quot;-&quot;??_);_(@_)">
                  <c:v>174.84916454648521</c:v>
                </c:pt>
                <c:pt idx="23" formatCode="_(* #,##0.000_);_(* \(#,##0.000\);_(* &quot;-&quot;??_);_(@_)">
                  <c:v>156.72544419379005</c:v>
                </c:pt>
                <c:pt idx="24" formatCode="_(* #,##0.000_);_(* \(#,##0.000\);_(* &quot;-&quot;??_);_(@_)">
                  <c:v>134.97265463298592</c:v>
                </c:pt>
                <c:pt idx="25" formatCode="_(* #,##0.000_);_(* \(#,##0.000\);_(* &quot;-&quot;??_);_(@_)">
                  <c:v>112.3448486742313</c:v>
                </c:pt>
                <c:pt idx="26" formatCode="_(* #,##0.000_);_(* \(#,##0.000\);_(* &quot;-&quot;??_);_(@_)">
                  <c:v>90.745093375360455</c:v>
                </c:pt>
                <c:pt idx="27" formatCode="_(* #,##0.000_);_(* \(#,##0.000\);_(* &quot;-&quot;??_);_(@_)">
                  <c:v>71.34028485599913</c:v>
                </c:pt>
                <c:pt idx="28" formatCode="_(* #,##0.000_);_(* \(#,##0.000\);_(* &quot;-&quot;??_);_(@_)">
                  <c:v>54.709018174360558</c:v>
                </c:pt>
                <c:pt idx="29" formatCode="_(* #,##0.000_);_(* \(#,##0.000\);_(* &quot;-&quot;??_);_(@_)">
                  <c:v>40.997559875474906</c:v>
                </c:pt>
                <c:pt idx="30" formatCode="_(* #,##0.000_);_(* \(#,##0.000\);_(* &quot;-&quot;??_);_(@_)">
                  <c:v>30.064093841174376</c:v>
                </c:pt>
                <c:pt idx="31" formatCode="_(* #,##0.000_);_(* \(#,##0.000\);_(* &quot;-&quot;??_);_(@_)">
                  <c:v>21.599230576092427</c:v>
                </c:pt>
                <c:pt idx="32" formatCode="_(* #,##0.000_);_(* \(#,##0.000\);_(* &quot;-&quot;??_);_(@_)">
                  <c:v>15.217984157051379</c:v>
                </c:pt>
                <c:pt idx="33" formatCode="_(* #,##0.000_);_(* \(#,##0.000\);_(* &quot;-&quot;??_);_(@_)">
                  <c:v>10.523770198456807</c:v>
                </c:pt>
                <c:pt idx="34" formatCode="_(* #,##0.000_);_(* \(#,##0.000\);_(* &quot;-&quot;??_);_(@_)">
                  <c:v>7.1482368052037062</c:v>
                </c:pt>
                <c:pt idx="35" formatCode="_(* #,##0.000_);_(* \(#,##0.000\);_(* &quot;-&quot;??_);_(@_)">
                  <c:v>4.7722014540403226</c:v>
                </c:pt>
                <c:pt idx="36" formatCode="_(* #,##0.000_);_(* \(#,##0.000\);_(* &quot;-&quot;??_);_(@_)">
                  <c:v>3.1331269336936804</c:v>
                </c:pt>
                <c:pt idx="37" formatCode="_(* #,##0.000_);_(* \(#,##0.000\);_(* &quot;-&quot;??_);_(@_)">
                  <c:v>2.0239392187064866</c:v>
                </c:pt>
                <c:pt idx="38" formatCode="_(* #,##0.000_);_(* \(#,##0.000\);_(* &quot;-&quot;??_);_(@_)">
                  <c:v>1.2869928196456506</c:v>
                </c:pt>
                <c:pt idx="39" formatCode="_(* #,##0.000_);_(* \(#,##0.000\);_(* &quot;-&quot;??_);_(@_)">
                  <c:v>0.80592447446248439</c:v>
                </c:pt>
                <c:pt idx="40" formatCode="_(* #,##0.000_);_(* \(#,##0.000\);_(* &quot;-&quot;??_);_(@_)">
                  <c:v>0.49718346807790131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C2-2D47-959C-F0DD5039A7F0}"/>
            </c:ext>
          </c:extLst>
        </c:ser>
        <c:ser>
          <c:idx val="19"/>
          <c:order val="19"/>
          <c:tx>
            <c:strRef>
              <c:f>Mass!$B$81</c:f>
              <c:strCache>
                <c:ptCount val="1"/>
                <c:pt idx="0">
                  <c:v>2029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Mass!$C$81:$AQ$81</c:f>
              <c:numCache>
                <c:formatCode>General</c:formatCode>
                <c:ptCount val="41"/>
                <c:pt idx="19" formatCode="_(* #,##0.000_);_(* \(#,##0.000\);_(* &quot;-&quot;??_);_(@_)">
                  <c:v>124.58092851550319</c:v>
                </c:pt>
                <c:pt idx="20" formatCode="_(* #,##0.000_);_(* \(#,##0.000\);_(* &quot;-&quot;??_);_(@_)">
                  <c:v>170.87176603197281</c:v>
                </c:pt>
                <c:pt idx="21" formatCode="_(* #,##0.000_);_(* \(#,##0.000\);_(* &quot;-&quot;??_);_(@_)">
                  <c:v>190.18991543186294</c:v>
                </c:pt>
                <c:pt idx="22" formatCode="_(* #,##0.000_);_(* \(#,##0.000\);_(* &quot;-&quot;??_);_(@_)">
                  <c:v>191.30502282012856</c:v>
                </c:pt>
                <c:pt idx="23" formatCode="_(* #,##0.000_);_(* \(#,##0.000\);_(* &quot;-&quot;??_);_(@_)">
                  <c:v>180.14970964130049</c:v>
                </c:pt>
                <c:pt idx="24" formatCode="_(* #,##0.000_);_(* \(#,##0.000\);_(* &quot;-&quot;??_);_(@_)">
                  <c:v>161.47656946572857</c:v>
                </c:pt>
                <c:pt idx="25" formatCode="_(* #,##0.000_);_(* \(#,##0.000\);_(* &quot;-&quot;??_);_(@_)">
                  <c:v>139.06434500110817</c:v>
                </c:pt>
                <c:pt idx="26" formatCode="_(* #,##0.000_);_(* \(#,##0.000\);_(* &quot;-&quot;??_);_(@_)">
                  <c:v>115.7505780531077</c:v>
                </c:pt>
                <c:pt idx="27" formatCode="_(* #,##0.000_);_(* \(#,##0.000\);_(* &quot;-&quot;??_);_(@_)">
                  <c:v>93.496027077657004</c:v>
                </c:pt>
                <c:pt idx="28" formatCode="_(* #,##0.000_);_(* \(#,##0.000\);_(* &quot;-&quot;??_);_(@_)">
                  <c:v>73.502962601340371</c:v>
                </c:pt>
                <c:pt idx="29" formatCode="_(* #,##0.000_);_(* \(#,##0.000\);_(* &quot;-&quot;??_);_(@_)">
                  <c:v>56.367519767310235</c:v>
                </c:pt>
                <c:pt idx="30" formatCode="_(* #,##0.000_);_(* \(#,##0.000\);_(* &quot;-&quot;??_);_(@_)">
                  <c:v>42.240399184778965</c:v>
                </c:pt>
                <c:pt idx="31" formatCode="_(* #,##0.000_);_(* \(#,##0.000\);_(* &quot;-&quot;??_);_(@_)">
                  <c:v>30.975485585900369</c:v>
                </c:pt>
                <c:pt idx="32" formatCode="_(* #,##0.000_);_(* \(#,##0.000\);_(* &quot;-&quot;??_);_(@_)">
                  <c:v>22.254010345723259</c:v>
                </c:pt>
                <c:pt idx="33" formatCode="_(* #,##0.000_);_(* \(#,##0.000\);_(* &quot;-&quot;??_);_(@_)">
                  <c:v>15.679316708944647</c:v>
                </c:pt>
                <c:pt idx="34" formatCode="_(* #,##0.000_);_(* \(#,##0.000\);_(* &quot;-&quot;??_);_(@_)">
                  <c:v>10.842797850942747</c:v>
                </c:pt>
                <c:pt idx="35" formatCode="_(* #,##0.000_);_(* \(#,##0.000\);_(* &quot;-&quot;??_);_(@_)">
                  <c:v>7.3649353043511088</c:v>
                </c:pt>
                <c:pt idx="36" formatCode="_(* #,##0.000_);_(* \(#,##0.000\);_(* &quot;-&quot;??_);_(@_)">
                  <c:v>4.9168705411034095</c:v>
                </c:pt>
                <c:pt idx="37" formatCode="_(* #,##0.000_);_(* \(#,##0.000\);_(* &quot;-&quot;??_);_(@_)">
                  <c:v>3.2281075453706003</c:v>
                </c:pt>
                <c:pt idx="38" formatCode="_(* #,##0.000_);_(* \(#,##0.000\);_(* &quot;-&quot;??_);_(@_)">
                  <c:v>2.0852948512926908</c:v>
                </c:pt>
                <c:pt idx="39" formatCode="_(* #,##0.000_);_(* \(#,##0.000\);_(* &quot;-&quot;??_);_(@_)">
                  <c:v>1.3260079530317848</c:v>
                </c:pt>
                <c:pt idx="40" formatCode="_(* #,##0.000_);_(* \(#,##0.000\);_(* &quot;-&quot;??_);_(@_)">
                  <c:v>0.83035604112729378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C2-2D47-959C-F0DD5039A7F0}"/>
            </c:ext>
          </c:extLst>
        </c:ser>
        <c:ser>
          <c:idx val="20"/>
          <c:order val="20"/>
          <c:tx>
            <c:strRef>
              <c:f>Mass!$B$82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Mass!$C$82:$AQ$82</c:f>
              <c:numCache>
                <c:formatCode>General</c:formatCode>
                <c:ptCount val="41"/>
                <c:pt idx="20" formatCode="_(* #,##0.000_);_(* \(#,##0.000\);_(* &quot;-&quot;??_);_(@_)">
                  <c:v>129.51823810655748</c:v>
                </c:pt>
                <c:pt idx="21" formatCode="_(* #,##0.000_);_(* \(#,##0.000\);_(* &quot;-&quot;??_);_(@_)">
                  <c:v>177.64364371279342</c:v>
                </c:pt>
                <c:pt idx="22" formatCode="_(* #,##0.000_);_(* \(#,##0.000\);_(* &quot;-&quot;??_);_(@_)">
                  <c:v>197.72739733035985</c:v>
                </c:pt>
                <c:pt idx="23" formatCode="_(* #,##0.000_);_(* \(#,##0.000\);_(* &quot;-&quot;??_);_(@_)">
                  <c:v>198.88669792274382</c:v>
                </c:pt>
                <c:pt idx="24" formatCode="_(* #,##0.000_);_(* \(#,##0.000\);_(* &quot;-&quot;??_);_(@_)">
                  <c:v>187.28928469372877</c:v>
                </c:pt>
                <c:pt idx="25" formatCode="_(* #,##0.000_);_(* \(#,##0.000\);_(* &quot;-&quot;??_);_(@_)">
                  <c:v>167.87610288271119</c:v>
                </c:pt>
                <c:pt idx="26" formatCode="_(* #,##0.000_);_(* \(#,##0.000\);_(* &quot;-&quot;??_);_(@_)">
                  <c:v>144.57565184822491</c:v>
                </c:pt>
                <c:pt idx="27" formatCode="_(* #,##0.000_);_(* \(#,##0.000\);_(* &quot;-&quot;??_);_(@_)">
                  <c:v>120.33792899037873</c:v>
                </c:pt>
                <c:pt idx="28" formatCode="_(* #,##0.000_);_(* \(#,##0.000\);_(* &quot;-&quot;??_);_(@_)">
                  <c:v>97.201400257296967</c:v>
                </c:pt>
                <c:pt idx="29" formatCode="_(* #,##0.000_);_(* \(#,##0.000\);_(* &quot;-&quot;??_);_(@_)">
                  <c:v>76.41598377197117</c:v>
                </c:pt>
                <c:pt idx="30" formatCode="_(* #,##0.000_);_(* \(#,##0.000\);_(* &quot;-&quot;??_);_(@_)">
                  <c:v>58.601440314277838</c:v>
                </c:pt>
                <c:pt idx="31" formatCode="_(* #,##0.000_);_(* \(#,##0.000\);_(* &quot;-&quot;??_);_(@_)">
                  <c:v>43.91444296106225</c:v>
                </c:pt>
                <c:pt idx="32" formatCode="_(* #,##0.000_);_(* \(#,##0.000\);_(* &quot;-&quot;??_);_(@_)">
                  <c:v>32.20308570008477</c:v>
                </c:pt>
                <c:pt idx="33" formatCode="_(* #,##0.000_);_(* \(#,##0.000\);_(* &quot;-&quot;??_);_(@_)">
                  <c:v>23.135966677471806</c:v>
                </c:pt>
                <c:pt idx="34" formatCode="_(* #,##0.000_);_(* \(#,##0.000\);_(* &quot;-&quot;??_);_(@_)">
                  <c:v>16.300709097737258</c:v>
                </c:pt>
                <c:pt idx="35" formatCode="_(* #,##0.000_);_(* \(#,##0.000\);_(* &quot;-&quot;??_);_(@_)">
                  <c:v>11.272512498772336</c:v>
                </c:pt>
                <c:pt idx="36" formatCode="_(* #,##0.000_);_(* \(#,##0.000\);_(* &quot;-&quot;??_);_(@_)">
                  <c:v>7.6568175864063601</c:v>
                </c:pt>
                <c:pt idx="37" formatCode="_(* #,##0.000_);_(* \(#,##0.000\);_(* &quot;-&quot;??_);_(@_)">
                  <c:v>5.111732727232817</c:v>
                </c:pt>
                <c:pt idx="38" formatCode="_(* #,##0.000_);_(* \(#,##0.000\);_(* &quot;-&quot;??_);_(@_)">
                  <c:v>3.356041784861596</c:v>
                </c:pt>
                <c:pt idx="39" formatCode="_(* #,##0.000_);_(* \(#,##0.000\);_(* &quot;-&quot;??_);_(@_)">
                  <c:v>2.1679378881695781</c:v>
                </c:pt>
                <c:pt idx="40" formatCode="_(* #,##0.000_);_(* \(#,##0.000\);_(* &quot;-&quot;??_);_(@_)">
                  <c:v>1.3785594299097517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C2-2D47-959C-F0DD5039A7F0}"/>
            </c:ext>
          </c:extLst>
        </c:ser>
        <c:ser>
          <c:idx val="21"/>
          <c:order val="21"/>
          <c:tx>
            <c:strRef>
              <c:f>Mass!$B$83</c:f>
              <c:strCache>
                <c:ptCount val="1"/>
                <c:pt idx="0">
                  <c:v>2031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Mass!$C$83:$AQ$83</c:f>
              <c:numCache>
                <c:formatCode>General</c:formatCode>
                <c:ptCount val="41"/>
                <c:pt idx="21" formatCode="_(* #,##0.000_);_(* \(#,##0.000\);_(* &quot;-&quot;??_);_(@_)">
                  <c:v>135.86006877181936</c:v>
                </c:pt>
                <c:pt idx="22" formatCode="_(* #,##0.000_);_(* \(#,##0.000\);_(* &quot;-&quot;??_);_(@_)">
                  <c:v>186.34192376706486</c:v>
                </c:pt>
                <c:pt idx="23" formatCode="_(* #,##0.000_);_(* \(#,##0.000\);_(* &quot;-&quot;??_);_(@_)">
                  <c:v>207.40907374971044</c:v>
                </c:pt>
                <c:pt idx="24" formatCode="_(* #,##0.000_);_(* \(#,##0.000\);_(* &quot;-&quot;??_);_(@_)">
                  <c:v>208.62513922829515</c:v>
                </c:pt>
                <c:pt idx="25" formatCode="_(* #,##0.000_);_(* \(#,##0.000\);_(* &quot;-&quot;??_);_(@_)">
                  <c:v>196.45986133459121</c:v>
                </c:pt>
                <c:pt idx="26" formatCode="_(* #,##0.000_);_(* \(#,##0.000\);_(* &quot;-&quot;??_);_(@_)">
                  <c:v>176.09611755238521</c:v>
                </c:pt>
                <c:pt idx="27" formatCode="_(* #,##0.000_);_(* \(#,##0.000\);_(* &quot;-&quot;??_);_(@_)">
                  <c:v>151.65476530548924</c:v>
                </c:pt>
                <c:pt idx="28" formatCode="_(* #,##0.000_);_(* \(#,##0.000\);_(* &quot;-&quot;??_);_(@_)">
                  <c:v>126.23024793651369</c:v>
                </c:pt>
                <c:pt idx="29" formatCode="_(* #,##0.000_);_(* \(#,##0.000\);_(* &quot;-&quot;??_);_(@_)">
                  <c:v>101.96084440871419</c:v>
                </c:pt>
                <c:pt idx="30" formatCode="_(* #,##0.000_);_(* \(#,##0.000\);_(* &quot;-&quot;??_);_(@_)">
                  <c:v>80.157674797775073</c:v>
                </c:pt>
                <c:pt idx="31" formatCode="_(* #,##0.000_);_(* \(#,##0.000\);_(* &quot;-&quot;??_);_(@_)">
                  <c:v>61.470846327258378</c:v>
                </c:pt>
                <c:pt idx="32" formatCode="_(* #,##0.000_);_(* \(#,##0.000\);_(* &quot;-&quot;??_);_(@_)">
                  <c:v>46.064703535092228</c:v>
                </c:pt>
                <c:pt idx="33" formatCode="_(* #,##0.000_);_(* \(#,##0.000\);_(* &quot;-&quot;??_);_(@_)">
                  <c:v>33.779902366173388</c:v>
                </c:pt>
                <c:pt idx="34" formatCode="_(* #,##0.000_);_(* \(#,##0.000\);_(* &quot;-&quot;??_);_(@_)">
                  <c:v>24.268813951266207</c:v>
                </c:pt>
                <c:pt idx="35" formatCode="_(* #,##0.000_);_(* \(#,##0.000\);_(* &quot;-&quot;??_);_(@_)">
                  <c:v>17.098869560177256</c:v>
                </c:pt>
                <c:pt idx="36" formatCode="_(* #,##0.000_);_(* \(#,##0.000\);_(* &quot;-&quot;??_);_(@_)">
                  <c:v>11.824468474118813</c:v>
                </c:pt>
                <c:pt idx="37" formatCode="_(* #,##0.000_);_(* \(#,##0.000\);_(* &quot;-&quot;??_);_(@_)">
                  <c:v>8.0317318940565183</c:v>
                </c:pt>
                <c:pt idx="38" formatCode="_(* #,##0.000_);_(* \(#,##0.000\);_(* &quot;-&quot;??_);_(@_)">
                  <c:v>5.3620275415856566</c:v>
                </c:pt>
                <c:pt idx="39" formatCode="_(* #,##0.000_);_(* \(#,##0.000\);_(* &quot;-&quot;??_);_(@_)">
                  <c:v>3.5203695970390991</c:v>
                </c:pt>
                <c:pt idx="40" formatCode="_(* #,##0.000_);_(* \(#,##0.000\);_(* &quot;-&quot;??_);_(@_)">
                  <c:v>2.2740904669922259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C2-2D47-959C-F0DD5039A7F0}"/>
            </c:ext>
          </c:extLst>
        </c:ser>
        <c:ser>
          <c:idx val="22"/>
          <c:order val="22"/>
          <c:tx>
            <c:strRef>
              <c:f>Mass!$B$84</c:f>
              <c:strCache>
                <c:ptCount val="1"/>
                <c:pt idx="0">
                  <c:v>2032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Mass!$C$84:$AQ$84</c:f>
              <c:numCache>
                <c:formatCode>General</c:formatCode>
                <c:ptCount val="41"/>
                <c:pt idx="22" formatCode="_(* #,##0.000_);_(* \(#,##0.000\);_(* &quot;-&quot;??_);_(@_)">
                  <c:v>143.6493921387773</c:v>
                </c:pt>
                <c:pt idx="23" formatCode="_(* #,##0.000_);_(* \(#,##0.000\);_(* &quot;-&quot;??_);_(@_)">
                  <c:v>197.02554489403849</c:v>
                </c:pt>
                <c:pt idx="24" formatCode="_(* #,##0.000_);_(* \(#,##0.000\);_(* &quot;-&quot;??_);_(@_)">
                  <c:v>219.30054678724537</c:v>
                </c:pt>
                <c:pt idx="25" formatCode="_(* #,##0.000_);_(* \(#,##0.000\);_(* &quot;-&quot;??_);_(@_)">
                  <c:v>220.5863334674585</c:v>
                </c:pt>
                <c:pt idx="26" formatCode="_(* #,##0.000_);_(* \(#,##0.000\);_(* &quot;-&quot;??_);_(@_)">
                  <c:v>207.72357849885242</c:v>
                </c:pt>
                <c:pt idx="27" formatCode="_(* #,##0.000_);_(* \(#,##0.000\);_(* &quot;-&quot;??_);_(@_)">
                  <c:v>186.19231149429416</c:v>
                </c:pt>
                <c:pt idx="28" formatCode="_(* #,##0.000_);_(* \(#,##0.000\);_(* &quot;-&quot;??_);_(@_)">
                  <c:v>160.34965275684613</c:v>
                </c:pt>
                <c:pt idx="29" formatCode="_(* #,##0.000_);_(* \(#,##0.000\);_(* &quot;-&quot;??_);_(@_)">
                  <c:v>133.46746067133262</c:v>
                </c:pt>
                <c:pt idx="30" formatCode="_(* #,##0.000_);_(* \(#,##0.000\);_(* &quot;-&quot;??_);_(@_)">
                  <c:v>107.80660906235539</c:v>
                </c:pt>
                <c:pt idx="31" formatCode="_(* #,##0.000_);_(* \(#,##0.000\);_(* &quot;-&quot;??_);_(@_)">
                  <c:v>84.753389013053308</c:v>
                </c:pt>
                <c:pt idx="32" formatCode="_(* #,##0.000_);_(* \(#,##0.000\);_(* &quot;-&quot;??_);_(@_)">
                  <c:v>64.995180622184876</c:v>
                </c:pt>
                <c:pt idx="33" formatCode="_(* #,##0.000_);_(* \(#,##0.000\);_(* &quot;-&quot;??_);_(@_)">
                  <c:v>48.705750863284891</c:v>
                </c:pt>
                <c:pt idx="34" formatCode="_(* #,##0.000_);_(* \(#,##0.000\);_(* &quot;-&quot;??_);_(@_)">
                  <c:v>35.716619940461634</c:v>
                </c:pt>
                <c:pt idx="35" formatCode="_(* #,##0.000_);_(* \(#,##0.000\);_(* &quot;-&quot;??_);_(@_)">
                  <c:v>25.660228230000648</c:v>
                </c:pt>
                <c:pt idx="36" formatCode="_(* #,##0.000_);_(* \(#,##0.000\);_(* &quot;-&quot;??_);_(@_)">
                  <c:v>18.079206353892182</c:v>
                </c:pt>
                <c:pt idx="37" formatCode="_(* #,##0.000_);_(* \(#,##0.000\);_(* &quot;-&quot;??_);_(@_)">
                  <c:v>12.502405776962402</c:v>
                </c:pt>
                <c:pt idx="38" formatCode="_(* #,##0.000_);_(* \(#,##0.000\);_(* &quot;-&quot;??_);_(@_)">
                  <c:v>8.4922186101687416</c:v>
                </c:pt>
                <c:pt idx="39" formatCode="_(* #,##0.000_);_(* \(#,##0.000\);_(* &quot;-&quot;??_);_(@_)">
                  <c:v>5.6694509574687553</c:v>
                </c:pt>
                <c:pt idx="40" formatCode="_(* #,##0.000_);_(* \(#,##0.000\);_(* &quot;-&quot;??_);_(@_)">
                  <c:v>3.7222044511683121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C2-2D47-959C-F0DD5039A7F0}"/>
            </c:ext>
          </c:extLst>
        </c:ser>
        <c:ser>
          <c:idx val="23"/>
          <c:order val="23"/>
          <c:tx>
            <c:strRef>
              <c:f>Mass!$B$85</c:f>
              <c:strCache>
                <c:ptCount val="1"/>
                <c:pt idx="0">
                  <c:v>2033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Mass!$C$85:$AQ$85</c:f>
              <c:numCache>
                <c:formatCode>General</c:formatCode>
                <c:ptCount val="41"/>
                <c:pt idx="23" formatCode="_(* #,##0.000_);_(* \(#,##0.000\);_(* &quot;-&quot;??_);_(@_)">
                  <c:v>152.80977081470041</c:v>
                </c:pt>
                <c:pt idx="24" formatCode="_(* #,##0.000_);_(* \(#,##0.000\);_(* &quot;-&quot;??_);_(@_)">
                  <c:v>209.58966767372877</c:v>
                </c:pt>
                <c:pt idx="25" formatCode="_(* #,##0.000_);_(* \(#,##0.000\);_(* &quot;-&quot;??_);_(@_)">
                  <c:v>233.28512425393879</c:v>
                </c:pt>
                <c:pt idx="26" formatCode="_(* #,##0.000_);_(* \(#,##0.000\);_(* &quot;-&quot;??_);_(@_)">
                  <c:v>234.65290427023112</c:v>
                </c:pt>
                <c:pt idx="27" formatCode="_(* #,##0.000_);_(* \(#,##0.000\);_(* &quot;-&quot;??_);_(@_)">
                  <c:v>220.96990422732492</c:v>
                </c:pt>
                <c:pt idx="28" formatCode="_(* #,##0.000_);_(* \(#,##0.000\);_(* &quot;-&quot;??_);_(@_)">
                  <c:v>198.0656097689253</c:v>
                </c:pt>
                <c:pt idx="29" formatCode="_(* #,##0.000_);_(* \(#,##0.000\);_(* &quot;-&quot;??_);_(@_)">
                  <c:v>170.57499042055468</c:v>
                </c:pt>
                <c:pt idx="30" formatCode="_(* #,##0.000_);_(* \(#,##0.000\);_(* &quot;-&quot;??_);_(@_)">
                  <c:v>141.9785477177862</c:v>
                </c:pt>
                <c:pt idx="31" formatCode="_(* #,##0.000_);_(* \(#,##0.000\);_(* &quot;-&quot;??_);_(@_)">
                  <c:v>114.68132915740682</c:v>
                </c:pt>
                <c:pt idx="32" formatCode="_(* #,##0.000_);_(* \(#,##0.000\);_(* &quot;-&quot;??_);_(@_)">
                  <c:v>90.158028224316681</c:v>
                </c:pt>
                <c:pt idx="33" formatCode="_(* #,##0.000_);_(* \(#,##0.000\);_(* &quot;-&quot;??_);_(@_)">
                  <c:v>69.13985856160869</c:v>
                </c:pt>
                <c:pt idx="34" formatCode="_(* #,##0.000_);_(* \(#,##0.000\);_(* &quot;-&quot;??_);_(@_)">
                  <c:v>51.811668089664984</c:v>
                </c:pt>
                <c:pt idx="35" formatCode="_(* #,##0.000_);_(* \(#,##0.000\);_(* &quot;-&quot;??_);_(@_)">
                  <c:v>37.994233223799263</c:v>
                </c:pt>
                <c:pt idx="36" formatCode="_(* #,##0.000_);_(* \(#,##0.000\);_(* &quot;-&quot;??_);_(@_)">
                  <c:v>27.296555429146277</c:v>
                </c:pt>
                <c:pt idx="37" formatCode="_(* #,##0.000_);_(* \(#,##0.000\);_(* &quot;-&quot;??_);_(@_)">
                  <c:v>19.232099337955848</c:v>
                </c:pt>
                <c:pt idx="38" formatCode="_(* #,##0.000_);_(* \(#,##0.000\);_(* &quot;-&quot;??_);_(@_)">
                  <c:v>13.299671742184039</c:v>
                </c:pt>
                <c:pt idx="39" formatCode="_(* #,##0.000_);_(* \(#,##0.000\);_(* &quot;-&quot;??_);_(@_)">
                  <c:v>9.033758933518758</c:v>
                </c:pt>
                <c:pt idx="40" formatCode="_(* #,##0.000_);_(* \(#,##0.000\);_(* &quot;-&quot;??_);_(@_)">
                  <c:v>6.0309861988070246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C2-2D47-959C-F0DD5039A7F0}"/>
            </c:ext>
          </c:extLst>
        </c:ser>
        <c:ser>
          <c:idx val="24"/>
          <c:order val="24"/>
          <c:tx>
            <c:strRef>
              <c:f>Mass!$B$86</c:f>
              <c:strCache>
                <c:ptCount val="1"/>
                <c:pt idx="0">
                  <c:v>2034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Mass!$C$86:$AQ$86</c:f>
              <c:numCache>
                <c:formatCode>General</c:formatCode>
                <c:ptCount val="41"/>
                <c:pt idx="24" formatCode="_(* #,##0.000_);_(* \(#,##0.000\);_(* &quot;-&quot;??_);_(@_)">
                  <c:v>163.12621643120934</c:v>
                </c:pt>
                <c:pt idx="25" formatCode="_(* #,##0.000_);_(* \(#,##0.000\);_(* &quot;-&quot;??_);_(@_)">
                  <c:v>223.73941998871751</c:v>
                </c:pt>
                <c:pt idx="26" formatCode="_(* #,##0.000_);_(* \(#,##0.000\);_(* &quot;-&quot;??_);_(@_)">
                  <c:v>249.03459684770814</c:v>
                </c:pt>
                <c:pt idx="27" formatCode="_(* #,##0.000_);_(* \(#,##0.000\);_(* &quot;-&quot;??_);_(@_)">
                  <c:v>250.49471800212399</c:v>
                </c:pt>
                <c:pt idx="28" formatCode="_(* #,##0.000_);_(* \(#,##0.000\);_(* &quot;-&quot;??_);_(@_)">
                  <c:v>235.88795552530573</c:v>
                </c:pt>
                <c:pt idx="29" formatCode="_(* #,##0.000_);_(* \(#,##0.000\);_(* &quot;-&quot;??_);_(@_)">
                  <c:v>211.43735347868835</c:v>
                </c:pt>
                <c:pt idx="30" formatCode="_(* #,##0.000_);_(* \(#,##0.000\);_(* &quot;-&quot;??_);_(@_)">
                  <c:v>182.09079600568356</c:v>
                </c:pt>
                <c:pt idx="31" formatCode="_(* #,##0.000_);_(* \(#,##0.000\);_(* &quot;-&quot;??_);_(@_)">
                  <c:v>151.56375917666338</c:v>
                </c:pt>
                <c:pt idx="32" formatCode="_(* #,##0.000_);_(* \(#,##0.000\);_(* &quot;-&quot;??_);_(@_)">
                  <c:v>122.42365930536575</c:v>
                </c:pt>
                <c:pt idx="33" formatCode="_(* #,##0.000_);_(* \(#,##0.000\);_(* &quot;-&quot;??_);_(@_)">
                  <c:v>96.244748923582108</c:v>
                </c:pt>
                <c:pt idx="34" formatCode="_(* #,##0.000_);_(* \(#,##0.000\);_(* &quot;-&quot;??_);_(@_)">
                  <c:v>73.807607141958883</c:v>
                </c:pt>
                <c:pt idx="35" formatCode="_(* #,##0.000_);_(* \(#,##0.000\);_(* &quot;-&quot;??_);_(@_)">
                  <c:v>55.30956127606207</c:v>
                </c:pt>
                <c:pt idx="36" formatCode="_(* #,##0.000_);_(* \(#,##0.000\);_(* &quot;-&quot;??_);_(@_)">
                  <c:v>40.559288054419916</c:v>
                </c:pt>
                <c:pt idx="37" formatCode="_(* #,##0.000_);_(* \(#,##0.000\);_(* &quot;-&quot;??_);_(@_)">
                  <c:v>29.139391970955419</c:v>
                </c:pt>
                <c:pt idx="38" formatCode="_(* #,##0.000_);_(* \(#,##0.000\);_(* &quot;-&quot;??_);_(@_)">
                  <c:v>20.530490833823681</c:v>
                </c:pt>
                <c:pt idx="39" formatCode="_(* #,##0.000_);_(* \(#,##0.000\);_(* &quot;-&quot;??_);_(@_)">
                  <c:v>14.19755503534099</c:v>
                </c:pt>
                <c:pt idx="40" formatCode="_(* #,##0.000_);_(* \(#,##0.000\);_(* &quot;-&quot;??_);_(@_)">
                  <c:v>9.6436432508200998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CC2-2D47-959C-F0DD5039A7F0}"/>
            </c:ext>
          </c:extLst>
        </c:ser>
        <c:ser>
          <c:idx val="25"/>
          <c:order val="25"/>
          <c:tx>
            <c:strRef>
              <c:f>Mass!$B$87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Mass!$C$87:$AQ$87</c:f>
              <c:numCache>
                <c:formatCode>General</c:formatCode>
                <c:ptCount val="41"/>
                <c:pt idx="25" formatCode="_(* #,##0.000_);_(* \(#,##0.000\);_(* &quot;-&quot;??_);_(@_)">
                  <c:v>174.24890089948659</c:v>
                </c:pt>
                <c:pt idx="26" formatCode="_(* #,##0.000_);_(* \(#,##0.000\);_(* &quot;-&quot;??_);_(@_)">
                  <c:v>238.9949872794559</c:v>
                </c:pt>
                <c:pt idx="27" formatCode="_(* #,##0.000_);_(* \(#,##0.000\);_(* &quot;-&quot;??_);_(@_)">
                  <c:v>266.01490389473497</c:v>
                </c:pt>
                <c:pt idx="28" formatCode="_(* #,##0.000_);_(* \(#,##0.000\);_(* &quot;-&quot;??_);_(@_)">
                  <c:v>267.57458272443648</c:v>
                </c:pt>
                <c:pt idx="29" formatCode="_(* #,##0.000_);_(* \(#,##0.000\);_(* &quot;-&quot;??_);_(@_)">
                  <c:v>251.97186500702546</c:v>
                </c:pt>
                <c:pt idx="30" formatCode="_(* #,##0.000_);_(* \(#,##0.000\);_(* &quot;-&quot;??_);_(@_)">
                  <c:v>225.8541101411148</c:v>
                </c:pt>
                <c:pt idx="31" formatCode="_(* #,##0.000_);_(* \(#,##0.000\);_(* &quot;-&quot;??_);_(@_)">
                  <c:v>194.50657142705947</c:v>
                </c:pt>
                <c:pt idx="32" formatCode="_(* #,##0.000_);_(* \(#,##0.000\);_(* &quot;-&quot;??_);_(@_)">
                  <c:v>161.89806292641589</c:v>
                </c:pt>
                <c:pt idx="33" formatCode="_(* #,##0.000_);_(* \(#,##0.000\);_(* &quot;-&quot;??_);_(@_)">
                  <c:v>130.771059028694</c:v>
                </c:pt>
                <c:pt idx="34" formatCode="_(* #,##0.000_);_(* \(#,##0.000\);_(* &quot;-&quot;??_);_(@_)">
                  <c:v>102.80715193534451</c:v>
                </c:pt>
                <c:pt idx="35" formatCode="_(* #,##0.000_);_(* \(#,##0.000\);_(* &quot;-&quot;??_);_(@_)">
                  <c:v>78.840144177137219</c:v>
                </c:pt>
                <c:pt idx="36" formatCode="_(* #,##0.000_);_(* \(#,##0.000\);_(* &quot;-&quot;??_);_(@_)">
                  <c:v>59.080817739991097</c:v>
                </c:pt>
                <c:pt idx="37" formatCode="_(* #,##0.000_);_(* \(#,##0.000\);_(* &quot;-&quot;??_);_(@_)">
                  <c:v>43.324804065008699</c:v>
                </c:pt>
                <c:pt idx="38" formatCode="_(* #,##0.000_);_(* \(#,##0.000\);_(* &quot;-&quot;??_);_(@_)">
                  <c:v>31.126247729527282</c:v>
                </c:pt>
                <c:pt idx="39" formatCode="_(* #,##0.000_);_(* \(#,##0.000\);_(* &quot;-&quot;??_);_(@_)">
                  <c:v>21.930352710837038</c:v>
                </c:pt>
                <c:pt idx="40" formatCode="_(* #,##0.000_);_(* \(#,##0.000\);_(* &quot;-&quot;??_);_(@_)">
                  <c:v>15.165608658687869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C2-2D47-959C-F0DD5039A7F0}"/>
            </c:ext>
          </c:extLst>
        </c:ser>
        <c:ser>
          <c:idx val="26"/>
          <c:order val="26"/>
          <c:tx>
            <c:strRef>
              <c:f>Mass!$B$88</c:f>
              <c:strCache>
                <c:ptCount val="1"/>
                <c:pt idx="0">
                  <c:v>2036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Mass!$C$88:$AQ$88</c:f>
              <c:numCache>
                <c:formatCode>General</c:formatCode>
                <c:ptCount val="41"/>
                <c:pt idx="26" formatCode="_(* #,##0.000_);_(* \(#,##0.000\);_(* &quot;-&quot;??_);_(@_)">
                  <c:v>71.301972282138266</c:v>
                </c:pt>
                <c:pt idx="27" formatCode="_(* #,##0.000_);_(* \(#,##0.000\);_(* &quot;-&quot;??_);_(@_)">
                  <c:v>97.795818915377495</c:v>
                </c:pt>
                <c:pt idx="28" formatCode="_(* #,##0.000_);_(* \(#,##0.000\);_(* &quot;-&quot;??_);_(@_)">
                  <c:v>108.85226366552048</c:v>
                </c:pt>
                <c:pt idx="29" formatCode="_(* #,##0.000_);_(* \(#,##0.000\);_(* &quot;-&quot;??_);_(@_)">
                  <c:v>109.49047817425107</c:v>
                </c:pt>
                <c:pt idx="30" formatCode="_(* #,##0.000_);_(* \(#,##0.000\);_(* &quot;-&quot;??_);_(@_)">
                  <c:v>103.10590679118908</c:v>
                </c:pt>
                <c:pt idx="31" formatCode="_(* #,##0.000_);_(* \(#,##0.000\);_(* &quot;-&quot;??_);_(@_)">
                  <c:v>92.418623118765481</c:v>
                </c:pt>
                <c:pt idx="32" formatCode="_(* #,##0.000_);_(* \(#,##0.000\);_(* &quot;-&quot;??_);_(@_)">
                  <c:v>79.591332243673293</c:v>
                </c:pt>
                <c:pt idx="33" formatCode="_(* #,##0.000_);_(* \(#,##0.000\);_(* &quot;-&quot;??_);_(@_)">
                  <c:v>66.248057438078177</c:v>
                </c:pt>
                <c:pt idx="34" formatCode="_(* #,##0.000_);_(* \(#,##0.000\);_(* &quot;-&quot;??_);_(@_)">
                  <c:v>53.511008551774893</c:v>
                </c:pt>
                <c:pt idx="35" formatCode="_(* #,##0.000_);_(* \(#,##0.000\);_(* &quot;-&quot;??_);_(@_)">
                  <c:v>42.068286570874477</c:v>
                </c:pt>
                <c:pt idx="36" formatCode="_(* #,##0.000_);_(* \(#,##0.000\);_(* &quot;-&quot;??_);_(@_)">
                  <c:v>32.261080246817116</c:v>
                </c:pt>
                <c:pt idx="37" formatCode="_(* #,##0.000_);_(* \(#,##0.000\);_(* &quot;-&quot;??_);_(@_)">
                  <c:v>24.175640748132373</c:v>
                </c:pt>
                <c:pt idx="38" formatCode="_(* #,##0.000_);_(* \(#,##0.000\);_(* &quot;-&quot;??_);_(@_)">
                  <c:v>17.728341255674582</c:v>
                </c:pt>
                <c:pt idx="39" formatCode="_(* #,##0.000_);_(* \(#,##0.000\);_(* &quot;-&quot;??_);_(@_)">
                  <c:v>12.736739465220134</c:v>
                </c:pt>
                <c:pt idx="40" formatCode="_(* #,##0.000_);_(* \(#,##0.000\);_(* &quot;-&quot;??_);_(@_)">
                  <c:v>8.973815002871131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CC2-2D47-959C-F0DD5039A7F0}"/>
            </c:ext>
          </c:extLst>
        </c:ser>
        <c:ser>
          <c:idx val="27"/>
          <c:order val="27"/>
          <c:tx>
            <c:strRef>
              <c:f>Mass!$B$89</c:f>
              <c:strCache>
                <c:ptCount val="1"/>
                <c:pt idx="0">
                  <c:v>2037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Mass!$C$89:$AQ$89</c:f>
              <c:numCache>
                <c:formatCode>General</c:formatCode>
                <c:ptCount val="41"/>
                <c:pt idx="27" formatCode="_(* #,##0.000_);_(* \(#,##0.000\);_(* &quot;-&quot;??_);_(@_)">
                  <c:v>82.587362968406794</c:v>
                </c:pt>
                <c:pt idx="28" formatCode="_(* #,##0.000_);_(* \(#,##0.000\);_(* &quot;-&quot;??_);_(@_)">
                  <c:v>113.27454956782654</c:v>
                </c:pt>
                <c:pt idx="29" formatCode="_(* #,##0.000_);_(* \(#,##0.000\);_(* &quot;-&quot;??_);_(@_)">
                  <c:v>126.08096412403287</c:v>
                </c:pt>
                <c:pt idx="30" formatCode="_(* #,##0.000_);_(* \(#,##0.000\);_(* &quot;-&quot;??_);_(@_)">
                  <c:v>126.82019266985307</c:v>
                </c:pt>
                <c:pt idx="31" formatCode="_(* #,##0.000_);_(* \(#,##0.000\);_(* &quot;-&quot;??_);_(@_)">
                  <c:v>119.42509689151746</c:v>
                </c:pt>
                <c:pt idx="32" formatCode="_(* #,##0.000_);_(* \(#,##0.000\);_(* &quot;-&quot;??_);_(@_)">
                  <c:v>107.04627275032489</c:v>
                </c:pt>
                <c:pt idx="33" formatCode="_(* #,##0.000_);_(* \(#,##0.000\);_(* &quot;-&quot;??_);_(@_)">
                  <c:v>92.188729634817648</c:v>
                </c:pt>
                <c:pt idx="34" formatCode="_(* #,##0.000_);_(* \(#,##0.000\);_(* &quot;-&quot;??_);_(@_)">
                  <c:v>76.733534718239753</c:v>
                </c:pt>
                <c:pt idx="35" formatCode="_(* #,##0.000_);_(* \(#,##0.000\);_(* &quot;-&quot;??_);_(@_)">
                  <c:v>61.980516732186295</c:v>
                </c:pt>
                <c:pt idx="36" formatCode="_(* #,##0.000_);_(* \(#,##0.000\);_(* &quot;-&quot;??_);_(@_)">
                  <c:v>48.726686531756826</c:v>
                </c:pt>
                <c:pt idx="37" formatCode="_(* #,##0.000_);_(* \(#,##0.000\);_(* &quot;-&quot;??_);_(@_)">
                  <c:v>37.367234857881044</c:v>
                </c:pt>
                <c:pt idx="38" formatCode="_(* #,##0.000_);_(* \(#,##0.000\);_(* &quot;-&quot;??_);_(@_)">
                  <c:v>28.002064368701618</c:v>
                </c:pt>
                <c:pt idx="39" formatCode="_(* #,##0.000_);_(* \(#,##0.000\);_(* &quot;-&quot;??_);_(@_)">
                  <c:v>20.534312126972626</c:v>
                </c:pt>
                <c:pt idx="40" formatCode="_(* #,##0.000_);_(* \(#,##0.000\);_(* &quot;-&quot;??_);_(@_)">
                  <c:v>14.752659591040162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CC2-2D47-959C-F0DD5039A7F0}"/>
            </c:ext>
          </c:extLst>
        </c:ser>
        <c:ser>
          <c:idx val="28"/>
          <c:order val="28"/>
          <c:tx>
            <c:strRef>
              <c:f>Mass!$B$90</c:f>
              <c:strCache>
                <c:ptCount val="1"/>
                <c:pt idx="0">
                  <c:v>2038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Mass!$C$90:$AQ$90</c:f>
              <c:numCache>
                <c:formatCode>General</c:formatCode>
                <c:ptCount val="41"/>
                <c:pt idx="28" formatCode="_(* #,##0.000_);_(* \(#,##0.000\);_(* &quot;-&quot;??_);_(@_)">
                  <c:v>93.156429648665821</c:v>
                </c:pt>
                <c:pt idx="29" formatCode="_(* #,##0.000_);_(* \(#,##0.000\);_(* &quot;-&quot;??_);_(@_)">
                  <c:v>127.77078996742192</c:v>
                </c:pt>
                <c:pt idx="30" formatCode="_(* #,##0.000_);_(* \(#,##0.000\);_(* &quot;-&quot;??_);_(@_)">
                  <c:v>142.21609750331282</c:v>
                </c:pt>
                <c:pt idx="31" formatCode="_(* #,##0.000_);_(* \(#,##0.000\);_(* &quot;-&quot;??_);_(@_)">
                  <c:v>143.04992836493423</c:v>
                </c:pt>
                <c:pt idx="32" formatCode="_(* #,##0.000_);_(* \(#,##0.000\);_(* &quot;-&quot;??_);_(@_)">
                  <c:v>134.70844977960633</c:v>
                </c:pt>
                <c:pt idx="33" formatCode="_(* #,##0.000_);_(* \(#,##0.000\);_(* &quot;-&quot;??_);_(@_)">
                  <c:v>120.74545327754647</c:v>
                </c:pt>
                <c:pt idx="34" formatCode="_(* #,##0.000_);_(* \(#,##0.000\);_(* &quot;-&quot;??_);_(@_)">
                  <c:v>103.98652527398208</c:v>
                </c:pt>
                <c:pt idx="35" formatCode="_(* #,##0.000_);_(* \(#,##0.000\);_(* &quot;-&quot;??_);_(@_)">
                  <c:v>86.553461349863667</c:v>
                </c:pt>
                <c:pt idx="36" formatCode="_(* #,##0.000_);_(* \(#,##0.000\);_(* &quot;-&quot;??_);_(@_)">
                  <c:v>69.912435014526693</c:v>
                </c:pt>
                <c:pt idx="37" formatCode="_(* #,##0.000_);_(* \(#,##0.000\);_(* &quot;-&quot;??_);_(@_)">
                  <c:v>54.962454094152839</c:v>
                </c:pt>
                <c:pt idx="38" formatCode="_(* #,##0.000_);_(* \(#,##0.000\);_(* &quot;-&quot;??_);_(@_)">
                  <c:v>42.149283620243452</c:v>
                </c:pt>
                <c:pt idx="39" formatCode="_(* #,##0.000_);_(* \(#,##0.000\);_(* &quot;-&quot;??_);_(@_)">
                  <c:v>31.585611231808613</c:v>
                </c:pt>
                <c:pt idx="40" formatCode="_(* #,##0.000_);_(* \(#,##0.000\);_(* &quot;-&quot;??_);_(@_)">
                  <c:v>23.162178017136092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CC2-2D47-959C-F0DD5039A7F0}"/>
            </c:ext>
          </c:extLst>
        </c:ser>
        <c:ser>
          <c:idx val="29"/>
          <c:order val="29"/>
          <c:tx>
            <c:strRef>
              <c:f>Mass!$B$91</c:f>
              <c:strCache>
                <c:ptCount val="1"/>
                <c:pt idx="0">
                  <c:v>2039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Mass!$C$91:$AQ$91</c:f>
              <c:numCache>
                <c:formatCode>General</c:formatCode>
                <c:ptCount val="41"/>
                <c:pt idx="29" formatCode="_(* #,##0.000_);_(* \(#,##0.000\);_(* &quot;-&quot;??_);_(@_)">
                  <c:v>102.56578331674393</c:v>
                </c:pt>
                <c:pt idx="30" formatCode="_(* #,##0.000_);_(* \(#,##0.000\);_(* &quot;-&quot;??_);_(@_)">
                  <c:v>140.67639998046539</c:v>
                </c:pt>
                <c:pt idx="31" formatCode="_(* #,##0.000_);_(* \(#,##0.000\);_(* &quot;-&quot;??_);_(@_)">
                  <c:v>156.58076952594564</c:v>
                </c:pt>
                <c:pt idx="32" formatCode="_(* #,##0.000_);_(* \(#,##0.000\);_(* &quot;-&quot;??_);_(@_)">
                  <c:v>157.49882226582</c:v>
                </c:pt>
                <c:pt idx="33" formatCode="_(* #,##0.000_);_(* \(#,##0.000\);_(* &quot;-&quot;??_);_(@_)">
                  <c:v>148.31480471222056</c:v>
                </c:pt>
                <c:pt idx="34" formatCode="_(* #,##0.000_);_(* \(#,##0.000\);_(* &quot;-&quot;??_);_(@_)">
                  <c:v>132.94146248470167</c:v>
                </c:pt>
                <c:pt idx="35" formatCode="_(* #,##0.000_);_(* \(#,##0.000\);_(* &quot;-&quot;??_);_(@_)">
                  <c:v>114.48978303844981</c:v>
                </c:pt>
                <c:pt idx="36" formatCode="_(* #,##0.000_);_(* \(#,##0.000\);_(* &quot;-&quot;??_);_(@_)">
                  <c:v>95.295875932611253</c:v>
                </c:pt>
                <c:pt idx="37" formatCode="_(* #,##0.000_);_(* \(#,##0.000\);_(* &quot;-&quot;??_);_(@_)">
                  <c:v>76.974006924583591</c:v>
                </c:pt>
                <c:pt idx="38" formatCode="_(* #,##0.000_);_(* \(#,##0.000\);_(* &quot;-&quot;??_);_(@_)">
                  <c:v>60.513988980019931</c:v>
                </c:pt>
                <c:pt idx="39" formatCode="_(* #,##0.000_);_(* \(#,##0.000\);_(* &quot;-&quot;??_);_(@_)">
                  <c:v>46.406612050870805</c:v>
                </c:pt>
                <c:pt idx="40" formatCode="_(* #,##0.000_);_(* \(#,##0.000\);_(* &quot;-&quot;??_);_(@_)">
                  <c:v>34.77594589816907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CC2-2D47-959C-F0DD5039A7F0}"/>
            </c:ext>
          </c:extLst>
        </c:ser>
        <c:ser>
          <c:idx val="30"/>
          <c:order val="30"/>
          <c:tx>
            <c:strRef>
              <c:f>Mass!$B$92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Mass!$C$92:$AQ$92</c:f>
              <c:numCache>
                <c:formatCode>General</c:formatCode>
                <c:ptCount val="41"/>
                <c:pt idx="30" formatCode="_(* #,##0.000_);_(* \(#,##0.000\);_(* &quot;-&quot;??_);_(@_)">
                  <c:v>110.52321688971793</c:v>
                </c:pt>
                <c:pt idx="31" formatCode="_(* #,##0.000_);_(* \(#,##0.000\);_(* &quot;-&quot;??_);_(@_)">
                  <c:v>151.5905964301007</c:v>
                </c:pt>
                <c:pt idx="32" formatCode="_(* #,##0.000_);_(* \(#,##0.000\);_(* &quot;-&quot;??_);_(@_)">
                  <c:v>168.72888590565503</c:v>
                </c:pt>
                <c:pt idx="33" formatCode="_(* #,##0.000_);_(* \(#,##0.000\);_(* &quot;-&quot;??_);_(@_)">
                  <c:v>169.71816457934281</c:v>
                </c:pt>
                <c:pt idx="34" formatCode="_(* #,##0.000_);_(* \(#,##0.000\);_(* &quot;-&quot;??_);_(@_)">
                  <c:v>159.82161690846144</c:v>
                </c:pt>
                <c:pt idx="35" formatCode="_(* #,##0.000_);_(* \(#,##0.000\);_(* &quot;-&quot;??_);_(@_)">
                  <c:v>143.25555381815451</c:v>
                </c:pt>
                <c:pt idx="36" formatCode="_(* #,##0.000_);_(* \(#,##0.000\);_(* &quot;-&quot;??_);_(@_)">
                  <c:v>123.37232469953359</c:v>
                </c:pt>
                <c:pt idx="37" formatCode="_(* #,##0.000_);_(* \(#,##0.000\);_(* &quot;-&quot;??_);_(@_)">
                  <c:v>102.68928314883958</c:v>
                </c:pt>
                <c:pt idx="38" formatCode="_(* #,##0.000_);_(* \(#,##0.000\);_(* &quot;-&quot;??_);_(@_)">
                  <c:v>82.945935643310776</c:v>
                </c:pt>
                <c:pt idx="39" formatCode="_(* #,##0.000_);_(* \(#,##0.000\);_(* &quot;-&quot;??_);_(@_)">
                  <c:v>65.208888506669155</c:v>
                </c:pt>
                <c:pt idx="40" formatCode="_(* #,##0.000_);_(* \(#,##0.000\);_(* &quot;-&quot;??_);_(@_)">
                  <c:v>50.007008994178634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CC2-2D47-959C-F0DD5039A7F0}"/>
            </c:ext>
          </c:extLst>
        </c:ser>
        <c:ser>
          <c:idx val="31"/>
          <c:order val="31"/>
          <c:tx>
            <c:strRef>
              <c:f>Mass!$B$93</c:f>
              <c:strCache>
                <c:ptCount val="1"/>
                <c:pt idx="0">
                  <c:v>2041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Mass!$C$93:$AQ$93</c:f>
              <c:numCache>
                <c:formatCode>General</c:formatCode>
                <c:ptCount val="41"/>
                <c:pt idx="31" formatCode="_(* #,##0.000_);_(* \(#,##0.000\);_(* &quot;-&quot;??_);_(@_)">
                  <c:v>116.91075374523156</c:v>
                </c:pt>
                <c:pt idx="32" formatCode="_(* #,##0.000_);_(* \(#,##0.000\);_(* &quot;-&quot;??_);_(@_)">
                  <c:v>160.35156583449958</c:v>
                </c:pt>
                <c:pt idx="33" formatCode="_(* #,##0.000_);_(* \(#,##0.000\);_(* &quot;-&quot;??_);_(@_)">
                  <c:v>178.48033910835662</c:v>
                </c:pt>
                <c:pt idx="34" formatCode="_(* #,##0.000_);_(* \(#,##0.000\);_(* &quot;-&quot;??_);_(@_)">
                  <c:v>179.5267917782995</c:v>
                </c:pt>
                <c:pt idx="35" formatCode="_(* #,##0.000_);_(* \(#,##0.000\);_(* &quot;-&quot;??_);_(@_)">
                  <c:v>169.0582867868745</c:v>
                </c:pt>
                <c:pt idx="36" formatCode="_(* #,##0.000_);_(* \(#,##0.000\);_(* &quot;-&quot;??_);_(@_)">
                  <c:v>151.53481093282508</c:v>
                </c:pt>
                <c:pt idx="37" formatCode="_(* #,##0.000_);_(* \(#,##0.000\);_(* &quot;-&quot;??_);_(@_)">
                  <c:v>130.50245801582122</c:v>
                </c:pt>
                <c:pt idx="38" formatCode="_(* #,##0.000_);_(* \(#,##0.000\);_(* &quot;-&quot;??_);_(@_)">
                  <c:v>108.62406861055831</c:v>
                </c:pt>
                <c:pt idx="39" formatCode="_(* #,##0.000_);_(* \(#,##0.000\);_(* &quot;-&quot;??_);_(@_)">
                  <c:v>87.739681571511284</c:v>
                </c:pt>
                <c:pt idx="40" formatCode="_(* #,##0.000_);_(* \(#,##0.000\);_(* &quot;-&quot;??_);_(@_)">
                  <c:v>68.97754626351896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CC2-2D47-959C-F0DD5039A7F0}"/>
            </c:ext>
          </c:extLst>
        </c:ser>
        <c:ser>
          <c:idx val="32"/>
          <c:order val="32"/>
          <c:tx>
            <c:strRef>
              <c:f>Mass!$B$94</c:f>
              <c:strCache>
                <c:ptCount val="1"/>
                <c:pt idx="0">
                  <c:v>2042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Mass!$C$94:$AQ$94</c:f>
              <c:numCache>
                <c:formatCode>General</c:formatCode>
                <c:ptCount val="41"/>
                <c:pt idx="32" formatCode="_(* #,##0.000_);_(* \(#,##0.000\);_(* &quot;-&quot;??_);_(@_)">
                  <c:v>121.76062258601984</c:v>
                </c:pt>
                <c:pt idx="33" formatCode="_(* #,##0.000_);_(* \(#,##0.000\);_(* &quot;-&quot;??_);_(@_)">
                  <c:v>167.00351219357495</c:v>
                </c:pt>
                <c:pt idx="34" formatCode="_(* #,##0.000_);_(* \(#,##0.000\);_(* &quot;-&quot;??_);_(@_)">
                  <c:v>185.88433067975006</c:v>
                </c:pt>
                <c:pt idx="35" formatCode="_(* #,##0.000_);_(* \(#,##0.000\);_(* &quot;-&quot;??_);_(@_)">
                  <c:v>186.97419388323868</c:v>
                </c:pt>
                <c:pt idx="36" formatCode="_(* #,##0.000_);_(* \(#,##0.000\);_(* &quot;-&quot;??_);_(@_)">
                  <c:v>176.07141852282615</c:v>
                </c:pt>
                <c:pt idx="37" formatCode="_(* #,##0.000_);_(* \(#,##0.000\);_(* &quot;-&quot;??_);_(@_)">
                  <c:v>157.82100732019398</c:v>
                </c:pt>
                <c:pt idx="38" formatCode="_(* #,##0.000_);_(* \(#,##0.000\);_(* &quot;-&quot;??_);_(@_)">
                  <c:v>135.9161585053113</c:v>
                </c:pt>
                <c:pt idx="39" formatCode="_(* #,##0.000_);_(* \(#,##0.000\);_(* &quot;-&quot;??_);_(@_)">
                  <c:v>113.13017663601859</c:v>
                </c:pt>
                <c:pt idx="40" formatCode="_(* #,##0.000_);_(* \(#,##0.000\);_(* &quot;-&quot;??_);_(@_)">
                  <c:v>91.379431843600486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C2-2D47-959C-F0DD5039A7F0}"/>
            </c:ext>
          </c:extLst>
        </c:ser>
        <c:ser>
          <c:idx val="33"/>
          <c:order val="33"/>
          <c:tx>
            <c:strRef>
              <c:f>Mass!$B$95</c:f>
              <c:strCache>
                <c:ptCount val="1"/>
                <c:pt idx="0">
                  <c:v>2043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Mass!$C$95:$AQ$95</c:f>
              <c:numCache>
                <c:formatCode>General</c:formatCode>
                <c:ptCount val="41"/>
                <c:pt idx="33" formatCode="_(* #,##0.000_);_(* \(#,##0.000\);_(* &quot;-&quot;??_);_(@_)">
                  <c:v>125.19600874324914</c:v>
                </c:pt>
                <c:pt idx="34" formatCode="_(* #,##0.000_);_(* \(#,##0.000\);_(* &quot;-&quot;??_);_(@_)">
                  <c:v>171.71539311052055</c:v>
                </c:pt>
                <c:pt idx="35" formatCode="_(* #,##0.000_);_(* \(#,##0.000\);_(* &quot;-&quot;??_);_(@_)">
                  <c:v>191.12891996403948</c:v>
                </c:pt>
                <c:pt idx="36" formatCode="_(* #,##0.000_);_(* \(#,##0.000\);_(* &quot;-&quot;??_);_(@_)">
                  <c:v>192.24953285394577</c:v>
                </c:pt>
                <c:pt idx="37" formatCode="_(* #,##0.000_);_(* \(#,##0.000\);_(* &quot;-&quot;??_);_(@_)">
                  <c:v>181.03914372848305</c:v>
                </c:pt>
                <c:pt idx="38" formatCode="_(* #,##0.000_);_(* \(#,##0.000\);_(* &quot;-&quot;??_);_(@_)">
                  <c:v>162.27381063503211</c:v>
                </c:pt>
                <c:pt idx="39" formatCode="_(* #,##0.000_);_(* \(#,##0.000\);_(* &quot;-&quot;??_);_(@_)">
                  <c:v>139.75093266756613</c:v>
                </c:pt>
                <c:pt idx="40" formatCode="_(* #,##0.000_);_(* \(#,##0.000\);_(* &quot;-&quot;??_);_(@_)">
                  <c:v>116.32206112647214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CC2-2D47-959C-F0DD5039A7F0}"/>
            </c:ext>
          </c:extLst>
        </c:ser>
        <c:ser>
          <c:idx val="34"/>
          <c:order val="34"/>
          <c:tx>
            <c:strRef>
              <c:f>Mass!$B$96</c:f>
              <c:strCache>
                <c:ptCount val="1"/>
                <c:pt idx="0">
                  <c:v>2044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Mass!$C$96:$AQ$96</c:f>
              <c:numCache>
                <c:formatCode>General</c:formatCode>
                <c:ptCount val="41"/>
                <c:pt idx="34" formatCode="_(* #,##0.000_);_(* \(#,##0.000\);_(* &quot;-&quot;??_);_(@_)">
                  <c:v>127.36659671276432</c:v>
                </c:pt>
                <c:pt idx="35" formatCode="_(* #,##0.000_);_(* \(#,##0.000\);_(* &quot;-&quot;??_);_(@_)">
                  <c:v>174.69251171204598</c:v>
                </c:pt>
                <c:pt idx="36" formatCode="_(* #,##0.000_);_(* \(#,##0.000\);_(* &quot;-&quot;??_);_(@_)">
                  <c:v>194.44262092355785</c:v>
                </c:pt>
                <c:pt idx="37" formatCode="_(* #,##0.000_);_(* \(#,##0.000\);_(* &quot;-&quot;??_);_(@_)">
                  <c:v>195.58266245884772</c:v>
                </c:pt>
                <c:pt idx="38" formatCode="_(* #,##0.000_);_(* \(#,##0.000\);_(* &quot;-&quot;??_);_(@_)">
                  <c:v>184.17791301780005</c:v>
                </c:pt>
                <c:pt idx="39" formatCode="_(* #,##0.000_);_(* \(#,##0.000\);_(* &quot;-&quot;??_);_(@_)">
                  <c:v>165.08723563689563</c:v>
                </c:pt>
                <c:pt idx="40" formatCode="_(* #,##0.000_);_(* \(#,##0.000\);_(* &quot;-&quot;??_);_(@_)">
                  <c:v>142.17386688265626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CC2-2D47-959C-F0DD5039A7F0}"/>
            </c:ext>
          </c:extLst>
        </c:ser>
        <c:ser>
          <c:idx val="35"/>
          <c:order val="35"/>
          <c:tx>
            <c:strRef>
              <c:f>Mass!$B$97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Mass!$C$97:$AQ$97</c:f>
              <c:numCache>
                <c:formatCode>General</c:formatCode>
                <c:ptCount val="41"/>
                <c:pt idx="35" formatCode="_(* #,##0.000_);_(* \(#,##0.000\);_(* &quot;-&quot;??_);_(@_)">
                  <c:v>128.40364528505393</c:v>
                </c:pt>
                <c:pt idx="36" formatCode="_(* #,##0.000_);_(* \(#,##0.000\);_(* &quot;-&quot;??_);_(@_)">
                  <c:v>176.11489893551257</c:v>
                </c:pt>
                <c:pt idx="37" formatCode="_(* #,##0.000_);_(* \(#,##0.000\);_(* &quot;-&quot;??_);_(@_)">
                  <c:v>196.02581814814701</c:v>
                </c:pt>
                <c:pt idx="38" formatCode="_(* #,##0.000_);_(* \(#,##0.000\);_(* &quot;-&quot;??_);_(@_)">
                  <c:v>197.1751421678326</c:v>
                </c:pt>
                <c:pt idx="39" formatCode="_(* #,##0.000_);_(* \(#,##0.000\);_(* &quot;-&quot;??_);_(@_)">
                  <c:v>185.67753259366992</c:v>
                </c:pt>
                <c:pt idx="40" formatCode="_(* #,##0.000_);_(* \(#,##0.000\);_(* &quot;-&quot;??_);_(@_)">
                  <c:v>166.43141445959412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CC2-2D47-959C-F0DD5039A7F0}"/>
            </c:ext>
          </c:extLst>
        </c:ser>
        <c:ser>
          <c:idx val="36"/>
          <c:order val="36"/>
          <c:tx>
            <c:strRef>
              <c:f>Mass!$B$98</c:f>
              <c:strCache>
                <c:ptCount val="1"/>
                <c:pt idx="0">
                  <c:v>2046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Mass!$C$98:$AQ$98</c:f>
              <c:numCache>
                <c:formatCode>General</c:formatCode>
                <c:ptCount val="41"/>
                <c:pt idx="36" formatCode="_(* #,##0.000_);_(* \(#,##0.000\);_(* &quot;-&quot;??_);_(@_)">
                  <c:v>128.41289069397348</c:v>
                </c:pt>
                <c:pt idx="37" formatCode="_(* #,##0.000_);_(* \(#,##0.000\);_(* &quot;-&quot;??_);_(@_)">
                  <c:v>176.12757968342962</c:v>
                </c:pt>
                <c:pt idx="38" formatCode="_(* #,##0.000_);_(* \(#,##0.000\);_(* &quot;-&quot;??_);_(@_)">
                  <c:v>196.03993253597108</c:v>
                </c:pt>
                <c:pt idx="39" formatCode="_(* #,##0.000_);_(* \(#,##0.000\);_(* &quot;-&quot;??_);_(@_)">
                  <c:v>197.18933931008721</c:v>
                </c:pt>
                <c:pt idx="40" formatCode="_(* #,##0.000_);_(* \(#,##0.000\);_(* &quot;-&quot;??_);_(@_)">
                  <c:v>185.69090187701227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CC2-2D47-959C-F0DD5039A7F0}"/>
            </c:ext>
          </c:extLst>
        </c:ser>
        <c:ser>
          <c:idx val="37"/>
          <c:order val="37"/>
          <c:tx>
            <c:strRef>
              <c:f>Mass!$B$99</c:f>
              <c:strCache>
                <c:ptCount val="1"/>
                <c:pt idx="0">
                  <c:v>2047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Mass!$C$99:$AQ$99</c:f>
              <c:numCache>
                <c:formatCode>General</c:formatCode>
                <c:ptCount val="41"/>
                <c:pt idx="37" formatCode="_(* #,##0.000_);_(* \(#,##0.000\);_(* &quot;-&quot;??_);_(@_)">
                  <c:v>127.50143646669379</c:v>
                </c:pt>
                <c:pt idx="38" formatCode="_(* #,##0.000_);_(* \(#,##0.000\);_(* &quot;-&quot;??_);_(@_)">
                  <c:v>174.87745420011211</c:v>
                </c:pt>
                <c:pt idx="39" formatCode="_(* #,##0.000_);_(* \(#,##0.000\);_(* &quot;-&quot;??_);_(@_)">
                  <c:v>194.64847234642238</c:v>
                </c:pt>
                <c:pt idx="40" formatCode="_(* #,##0.000_);_(* \(#,##0.000\);_(* &quot;-&quot;??_);_(@_)">
                  <c:v>195.78972081448785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CC2-2D47-959C-F0DD5039A7F0}"/>
            </c:ext>
          </c:extLst>
        </c:ser>
        <c:ser>
          <c:idx val="38"/>
          <c:order val="38"/>
          <c:tx>
            <c:strRef>
              <c:f>Mass!$B$100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Mass!$C$100:$AQ$100</c:f>
              <c:numCache>
                <c:formatCode>General</c:formatCode>
                <c:ptCount val="41"/>
                <c:pt idx="38" formatCode="_(* #,##0.000_);_(* \(#,##0.000\);_(* &quot;-&quot;??_);_(@_)">
                  <c:v>125.82092035802624</c:v>
                </c:pt>
                <c:pt idx="39" formatCode="_(* #,##0.000_);_(* \(#,##0.000\);_(* &quot;-&quot;??_);_(@_)">
                  <c:v>172.57250464840388</c:v>
                </c:pt>
                <c:pt idx="40" formatCode="_(* #,##0.000_);_(* \(#,##0.000\);_(* &quot;-&quot;??_);_(@_)">
                  <c:v>192.08293346019073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CC2-2D47-959C-F0DD5039A7F0}"/>
            </c:ext>
          </c:extLst>
        </c:ser>
        <c:ser>
          <c:idx val="39"/>
          <c:order val="39"/>
          <c:tx>
            <c:strRef>
              <c:f>Mass!$B$101</c:f>
              <c:strCache>
                <c:ptCount val="1"/>
                <c:pt idx="0">
                  <c:v>2049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Mass!$C$101:$AQ$101</c:f>
              <c:numCache>
                <c:formatCode>General</c:formatCode>
                <c:ptCount val="41"/>
                <c:pt idx="39" formatCode="_(* #,##0.000_);_(* \(#,##0.000\);_(* &quot;-&quot;??_);_(@_)">
                  <c:v>123.60143587921438</c:v>
                </c:pt>
                <c:pt idx="40" formatCode="_(* #,##0.000_);_(* \(#,##0.000\);_(* &quot;-&quot;??_);_(@_)">
                  <c:v>169.52832094312714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CC2-2D47-959C-F0DD5039A7F0}"/>
            </c:ext>
          </c:extLst>
        </c:ser>
        <c:ser>
          <c:idx val="40"/>
          <c:order val="40"/>
          <c:tx>
            <c:strRef>
              <c:f>Mass!$B$102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Mass!$C$61:$AQ$61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Mass!$C$102:$AQ$102</c:f>
              <c:numCache>
                <c:formatCode>General</c:formatCode>
                <c:ptCount val="41"/>
                <c:pt idx="40" formatCode="_(* #,##0.000_);_(* \(#,##0.000\);_(* &quot;-&quot;??_);_(@_)">
                  <c:v>121.15667591831813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CC2-2D47-959C-F0DD5039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8095071"/>
        <c:axId val="1618946367"/>
      </c:barChart>
      <c:catAx>
        <c:axId val="16180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46367"/>
        <c:crosses val="autoZero"/>
        <c:auto val="1"/>
        <c:lblAlgn val="ctr"/>
        <c:lblOffset val="100"/>
        <c:noMultiLvlLbl val="0"/>
      </c:catAx>
      <c:valAx>
        <c:axId val="16189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9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12</xdr:row>
      <xdr:rowOff>38100</xdr:rowOff>
    </xdr:from>
    <xdr:to>
      <xdr:col>6</xdr:col>
      <xdr:colOff>501650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0D66C-1C11-E84C-96B0-29EE95726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12</xdr:row>
      <xdr:rowOff>82550</xdr:rowOff>
    </xdr:from>
    <xdr:to>
      <xdr:col>12</xdr:col>
      <xdr:colOff>488950</xdr:colOff>
      <xdr:row>25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7957A-8FC9-F348-BAD6-7F5456A1B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749277</xdr:colOff>
      <xdr:row>14</xdr:row>
      <xdr:rowOff>69960</xdr:rowOff>
    </xdr:from>
    <xdr:to>
      <xdr:col>51</xdr:col>
      <xdr:colOff>779824</xdr:colOff>
      <xdr:row>36</xdr:row>
      <xdr:rowOff>22280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43F03-0D8D-9F4D-8963-93123E9E6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393108</xdr:colOff>
      <xdr:row>60</xdr:row>
      <xdr:rowOff>34471</xdr:rowOff>
    </xdr:from>
    <xdr:to>
      <xdr:col>50</xdr:col>
      <xdr:colOff>574523</xdr:colOff>
      <xdr:row>79</xdr:row>
      <xdr:rowOff>211665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79A8C-2BAD-544C-B50A-406EA6704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378783</xdr:colOff>
      <xdr:row>81</xdr:row>
      <xdr:rowOff>143488</xdr:rowOff>
    </xdr:from>
    <xdr:to>
      <xdr:col>50</xdr:col>
      <xdr:colOff>467894</xdr:colOff>
      <xdr:row>101</xdr:row>
      <xdr:rowOff>111403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1EBAF-6F83-3C4C-855D-5F477124F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erlysaght/Desktop/CE-Hub/6.%20REEs/1.%20Data%20sources/2.%20Data%20requirements%20&amp;%20requests/REEs%20Model%20Esmaeil.nosync/EVs_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T_questions"/>
      <sheetName val="Data sources"/>
      <sheetName val="Additional_sources"/>
      <sheetName val="Totalcars_percapita"/>
      <sheetName val="EV_additions"/>
      <sheetName val="EV_stock"/>
      <sheetName val="EV_motor_models"/>
      <sheetName val="EV_tech_specs"/>
      <sheetName val="UK_EV_Stock&amp;Motors"/>
      <sheetName val="Motor_composition"/>
      <sheetName val="Oxide_content"/>
      <sheetName val="Price_inputs"/>
      <sheetName val="Annual_mileage"/>
      <sheetName val="Assumption_log"/>
      <sheetName val="Model inputs"/>
      <sheetName val="Product_lifespan"/>
      <sheetName val="PM_motor_share"/>
      <sheetName val="Motor_REE_content"/>
      <sheetName val="Reverse_loop_split"/>
      <sheetName val="Output"/>
      <sheetName val="BoM"/>
      <sheetName val="Stock-flow"/>
      <sheetName val="Variables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B1" t="str">
            <v>Year</v>
          </cell>
          <cell r="C1" t="str">
            <v>Value</v>
          </cell>
          <cell r="D1" t="str">
            <v>Unit</v>
          </cell>
        </row>
        <row r="2">
          <cell r="B2">
            <v>2009</v>
          </cell>
          <cell r="C2">
            <v>15.427</v>
          </cell>
          <cell r="D2" t="str">
            <v>USD/kg</v>
          </cell>
        </row>
        <row r="3">
          <cell r="B3">
            <v>2011</v>
          </cell>
          <cell r="C3">
            <v>251.74100000000001</v>
          </cell>
          <cell r="D3" t="str">
            <v>USD/kg</v>
          </cell>
        </row>
        <row r="4">
          <cell r="B4">
            <v>2016</v>
          </cell>
          <cell r="C4">
            <v>39.326999999999998</v>
          </cell>
          <cell r="D4" t="str">
            <v>USD/kg</v>
          </cell>
        </row>
        <row r="5">
          <cell r="B5">
            <v>2018</v>
          </cell>
          <cell r="C5">
            <v>49.804000000000002</v>
          </cell>
          <cell r="D5" t="str">
            <v>USD/kg</v>
          </cell>
        </row>
        <row r="6">
          <cell r="B6">
            <v>2019</v>
          </cell>
          <cell r="C6">
            <v>44.578000000000003</v>
          </cell>
          <cell r="D6" t="str">
            <v>USD/kg</v>
          </cell>
        </row>
        <row r="7">
          <cell r="B7">
            <v>2020</v>
          </cell>
          <cell r="C7">
            <v>49.143999999999998</v>
          </cell>
          <cell r="D7" t="str">
            <v>USD/kg</v>
          </cell>
        </row>
        <row r="8">
          <cell r="B8">
            <v>2021</v>
          </cell>
          <cell r="C8">
            <v>66.2</v>
          </cell>
          <cell r="D8" t="str">
            <v>USD/kg</v>
          </cell>
        </row>
        <row r="9">
          <cell r="B9">
            <v>2022</v>
          </cell>
          <cell r="C9">
            <v>55.4</v>
          </cell>
          <cell r="D9" t="str">
            <v>USD/kg</v>
          </cell>
        </row>
        <row r="10">
          <cell r="B10">
            <v>2023</v>
          </cell>
          <cell r="C10">
            <v>50</v>
          </cell>
          <cell r="D10" t="str">
            <v>USD/kg</v>
          </cell>
        </row>
        <row r="11">
          <cell r="B11">
            <v>2024</v>
          </cell>
          <cell r="C11">
            <v>56.5</v>
          </cell>
          <cell r="D11" t="str">
            <v>USD/kg</v>
          </cell>
        </row>
        <row r="12">
          <cell r="B12">
            <v>2025</v>
          </cell>
          <cell r="C12">
            <v>77.5</v>
          </cell>
          <cell r="D12" t="str">
            <v>USD/kg</v>
          </cell>
        </row>
        <row r="13">
          <cell r="B13">
            <v>2026</v>
          </cell>
          <cell r="C13">
            <v>43.5</v>
          </cell>
          <cell r="D13" t="str">
            <v>USD/kg</v>
          </cell>
        </row>
        <row r="14">
          <cell r="B14">
            <v>2027</v>
          </cell>
          <cell r="C14">
            <v>44</v>
          </cell>
          <cell r="D14" t="str">
            <v>USD/kg</v>
          </cell>
        </row>
        <row r="15">
          <cell r="B15">
            <v>2028</v>
          </cell>
          <cell r="C15">
            <v>44.5</v>
          </cell>
          <cell r="D15" t="str">
            <v>USD/kg</v>
          </cell>
        </row>
        <row r="16">
          <cell r="B16">
            <v>2029</v>
          </cell>
          <cell r="C16">
            <v>45</v>
          </cell>
          <cell r="D16" t="str">
            <v>USD/kg</v>
          </cell>
        </row>
        <row r="17">
          <cell r="B17">
            <v>2030</v>
          </cell>
          <cell r="C17">
            <v>45.5</v>
          </cell>
          <cell r="D17" t="str">
            <v>USD/kg</v>
          </cell>
        </row>
        <row r="18">
          <cell r="B18">
            <v>2009</v>
          </cell>
          <cell r="C18">
            <v>109</v>
          </cell>
          <cell r="D18" t="str">
            <v>USD/kg</v>
          </cell>
        </row>
        <row r="19">
          <cell r="B19">
            <v>2011</v>
          </cell>
          <cell r="C19">
            <v>1508</v>
          </cell>
          <cell r="D19" t="str">
            <v>USD/kg</v>
          </cell>
        </row>
        <row r="20">
          <cell r="B20">
            <v>2016</v>
          </cell>
          <cell r="C20">
            <v>192</v>
          </cell>
          <cell r="D20" t="str">
            <v>USD/kg</v>
          </cell>
        </row>
        <row r="21">
          <cell r="B21">
            <v>2018</v>
          </cell>
          <cell r="C21">
            <v>177</v>
          </cell>
          <cell r="D21" t="str">
            <v>USD/kg</v>
          </cell>
        </row>
        <row r="22">
          <cell r="B22">
            <v>2019</v>
          </cell>
          <cell r="C22">
            <v>235</v>
          </cell>
          <cell r="D22" t="str">
            <v>USD/kg</v>
          </cell>
        </row>
        <row r="23">
          <cell r="B23">
            <v>2020</v>
          </cell>
          <cell r="C23">
            <v>260</v>
          </cell>
          <cell r="D23" t="str">
            <v>USD/kg</v>
          </cell>
        </row>
        <row r="24">
          <cell r="B24">
            <v>2021</v>
          </cell>
          <cell r="C24">
            <v>302</v>
          </cell>
          <cell r="D24" t="str">
            <v>USD/kg</v>
          </cell>
        </row>
        <row r="25">
          <cell r="B25">
            <v>2022</v>
          </cell>
          <cell r="C25">
            <v>300</v>
          </cell>
          <cell r="D25" t="str">
            <v>USD/kg</v>
          </cell>
        </row>
        <row r="26">
          <cell r="B26">
            <v>2023</v>
          </cell>
          <cell r="C26">
            <v>310</v>
          </cell>
          <cell r="D26" t="str">
            <v>USD/kg</v>
          </cell>
        </row>
        <row r="27">
          <cell r="B27">
            <v>2024</v>
          </cell>
          <cell r="C27">
            <v>420</v>
          </cell>
          <cell r="D27" t="str">
            <v>USD/kg</v>
          </cell>
        </row>
        <row r="28">
          <cell r="B28">
            <v>2025</v>
          </cell>
          <cell r="C28">
            <v>530</v>
          </cell>
          <cell r="D28" t="str">
            <v>USD/kg</v>
          </cell>
        </row>
        <row r="29">
          <cell r="B29">
            <v>2026</v>
          </cell>
          <cell r="C29">
            <v>340</v>
          </cell>
          <cell r="D29" t="str">
            <v>USD/kg</v>
          </cell>
        </row>
        <row r="30">
          <cell r="B30">
            <v>2027</v>
          </cell>
          <cell r="C30">
            <v>350</v>
          </cell>
          <cell r="D30" t="str">
            <v>USD/kg</v>
          </cell>
        </row>
        <row r="31">
          <cell r="B31">
            <v>2028</v>
          </cell>
          <cell r="C31">
            <v>360</v>
          </cell>
          <cell r="D31" t="str">
            <v>USD/kg</v>
          </cell>
        </row>
        <row r="32">
          <cell r="B32">
            <v>2029</v>
          </cell>
          <cell r="C32">
            <v>370</v>
          </cell>
          <cell r="D32" t="str">
            <v>USD/kg</v>
          </cell>
        </row>
        <row r="33">
          <cell r="B33">
            <v>2030</v>
          </cell>
          <cell r="C33">
            <v>440</v>
          </cell>
          <cell r="D33" t="str">
            <v>USD/kg</v>
          </cell>
        </row>
      </sheetData>
      <sheetData sheetId="12" refreshError="1"/>
      <sheetData sheetId="13" refreshError="1"/>
      <sheetData sheetId="14" refreshError="1"/>
      <sheetData sheetId="15">
        <row r="11">
          <cell r="B11">
            <v>1</v>
          </cell>
        </row>
      </sheetData>
      <sheetData sheetId="16">
        <row r="4">
          <cell r="B4">
            <v>0.77</v>
          </cell>
          <cell r="C4">
            <v>0.77</v>
          </cell>
          <cell r="D4">
            <v>0.77</v>
          </cell>
          <cell r="E4">
            <v>0.77</v>
          </cell>
          <cell r="F4">
            <v>0.77</v>
          </cell>
          <cell r="G4">
            <v>0.77</v>
          </cell>
          <cell r="H4">
            <v>0.77</v>
          </cell>
          <cell r="I4">
            <v>0.77</v>
          </cell>
          <cell r="J4">
            <v>0.77</v>
          </cell>
          <cell r="K4">
            <v>0.77</v>
          </cell>
          <cell r="L4">
            <v>0.77</v>
          </cell>
          <cell r="M4">
            <v>0.77</v>
          </cell>
          <cell r="N4">
            <v>0.8</v>
          </cell>
          <cell r="O4">
            <v>0.8</v>
          </cell>
          <cell r="P4">
            <v>0.9</v>
          </cell>
          <cell r="Q4">
            <v>0.9</v>
          </cell>
          <cell r="R4">
            <v>0.9</v>
          </cell>
          <cell r="S4">
            <v>0.9</v>
          </cell>
          <cell r="T4">
            <v>0.9</v>
          </cell>
          <cell r="U4">
            <v>0.9</v>
          </cell>
          <cell r="V4">
            <v>0.9</v>
          </cell>
          <cell r="W4">
            <v>0.9</v>
          </cell>
          <cell r="X4">
            <v>0.9</v>
          </cell>
          <cell r="Y4">
            <v>0.9</v>
          </cell>
          <cell r="Z4">
            <v>0.9</v>
          </cell>
          <cell r="AA4">
            <v>0.9</v>
          </cell>
          <cell r="AB4">
            <v>0.9</v>
          </cell>
          <cell r="AC4">
            <v>0.9</v>
          </cell>
          <cell r="AD4">
            <v>0.9</v>
          </cell>
          <cell r="AE4">
            <v>0.9</v>
          </cell>
          <cell r="AF4">
            <v>0.9</v>
          </cell>
          <cell r="AG4">
            <v>0.9</v>
          </cell>
          <cell r="AH4">
            <v>0.9</v>
          </cell>
          <cell r="AI4">
            <v>0.9</v>
          </cell>
          <cell r="AJ4">
            <v>0.9</v>
          </cell>
          <cell r="AK4">
            <v>0.9</v>
          </cell>
          <cell r="AL4">
            <v>0.9</v>
          </cell>
          <cell r="AM4">
            <v>0.9</v>
          </cell>
          <cell r="AN4">
            <v>0.9</v>
          </cell>
          <cell r="AO4">
            <v>0.9</v>
          </cell>
          <cell r="AP4">
            <v>0.9</v>
          </cell>
        </row>
      </sheetData>
      <sheetData sheetId="17">
        <row r="4">
          <cell r="B4">
            <v>0.96548117154811708</v>
          </cell>
          <cell r="C4">
            <v>0.96548117154811708</v>
          </cell>
          <cell r="D4">
            <v>0.96548117154811708</v>
          </cell>
          <cell r="E4">
            <v>0.96548117154811708</v>
          </cell>
          <cell r="F4">
            <v>0.96548117154811708</v>
          </cell>
          <cell r="G4">
            <v>0.96548117154811708</v>
          </cell>
          <cell r="H4">
            <v>0.96548117154811708</v>
          </cell>
          <cell r="I4">
            <v>0.96548117154811708</v>
          </cell>
          <cell r="J4">
            <v>0.96548117154811708</v>
          </cell>
          <cell r="K4">
            <v>0.96548117154811708</v>
          </cell>
          <cell r="L4">
            <v>0.96548117154811708</v>
          </cell>
          <cell r="M4">
            <v>0.96548117154811708</v>
          </cell>
          <cell r="N4">
            <v>0.96548117154811708</v>
          </cell>
          <cell r="O4">
            <v>0.96548117154811708</v>
          </cell>
          <cell r="P4">
            <v>0.96548117154811708</v>
          </cell>
          <cell r="Q4">
            <v>0.96548117154811708</v>
          </cell>
          <cell r="R4">
            <v>0.96548117154811708</v>
          </cell>
          <cell r="S4">
            <v>0.96548117154811708</v>
          </cell>
          <cell r="T4">
            <v>0.96548117154811708</v>
          </cell>
          <cell r="U4">
            <v>0.96548117154811708</v>
          </cell>
          <cell r="V4">
            <v>0.96548117154811708</v>
          </cell>
          <cell r="W4">
            <v>0.96548117154811708</v>
          </cell>
          <cell r="X4">
            <v>0.96548117154811708</v>
          </cell>
          <cell r="Y4">
            <v>0.96548117154811708</v>
          </cell>
          <cell r="Z4">
            <v>0.96548117154811708</v>
          </cell>
          <cell r="AA4">
            <v>0.96548117154811708</v>
          </cell>
          <cell r="AB4">
            <v>0.96548117154811708</v>
          </cell>
          <cell r="AC4">
            <v>0.96548117154811708</v>
          </cell>
          <cell r="AD4">
            <v>0.96548117154811708</v>
          </cell>
          <cell r="AE4">
            <v>0.96548117154811708</v>
          </cell>
          <cell r="AF4">
            <v>0.96548117154811708</v>
          </cell>
          <cell r="AG4">
            <v>0.96548117154811708</v>
          </cell>
          <cell r="AH4">
            <v>0.96548117154811708</v>
          </cell>
          <cell r="AI4">
            <v>0.96548117154811708</v>
          </cell>
          <cell r="AJ4">
            <v>0.96548117154811708</v>
          </cell>
          <cell r="AK4">
            <v>0.96548117154811708</v>
          </cell>
          <cell r="AL4">
            <v>0.96548117154811708</v>
          </cell>
          <cell r="AM4">
            <v>0.96548117154811708</v>
          </cell>
          <cell r="AN4">
            <v>0.96548117154811708</v>
          </cell>
          <cell r="AO4">
            <v>0.96548117154811708</v>
          </cell>
          <cell r="AP4">
            <v>0.96548117154811708</v>
          </cell>
        </row>
        <row r="5">
          <cell r="B5">
            <v>0.84309623430962344</v>
          </cell>
          <cell r="C5">
            <v>0.84309623430962344</v>
          </cell>
          <cell r="D5">
            <v>0.84309623430962344</v>
          </cell>
          <cell r="E5">
            <v>0.84309623430962344</v>
          </cell>
          <cell r="F5">
            <v>0.84309623430962344</v>
          </cell>
          <cell r="G5">
            <v>0.84309623430962344</v>
          </cell>
          <cell r="H5">
            <v>0.84309623430962344</v>
          </cell>
          <cell r="I5">
            <v>0.84309623430962344</v>
          </cell>
          <cell r="J5">
            <v>0.84309623430962344</v>
          </cell>
          <cell r="K5">
            <v>0.84309623430962344</v>
          </cell>
          <cell r="L5">
            <v>0.84309623430962344</v>
          </cell>
          <cell r="M5">
            <v>0.84309623430962344</v>
          </cell>
          <cell r="N5">
            <v>0.84309623430962344</v>
          </cell>
          <cell r="O5">
            <v>0.84309623430962344</v>
          </cell>
          <cell r="P5">
            <v>0.84309623430962344</v>
          </cell>
          <cell r="Q5">
            <v>0.84309623430962344</v>
          </cell>
          <cell r="R5">
            <v>0.84309623430962344</v>
          </cell>
          <cell r="S5">
            <v>0.84309623430962344</v>
          </cell>
          <cell r="T5">
            <v>0.84309623430962344</v>
          </cell>
          <cell r="U5">
            <v>0.84309623430962344</v>
          </cell>
          <cell r="V5">
            <v>0.84309623430962344</v>
          </cell>
          <cell r="W5">
            <v>0.84309623430962344</v>
          </cell>
          <cell r="X5">
            <v>0.84309623430962344</v>
          </cell>
          <cell r="Y5">
            <v>0.84309623430962344</v>
          </cell>
          <cell r="Z5">
            <v>0.84309623430962344</v>
          </cell>
          <cell r="AA5">
            <v>0.84309623430962344</v>
          </cell>
          <cell r="AB5">
            <v>0.84309623430962344</v>
          </cell>
          <cell r="AC5">
            <v>0.84309623430962344</v>
          </cell>
          <cell r="AD5">
            <v>0.84309623430962344</v>
          </cell>
          <cell r="AE5">
            <v>0.84309623430962344</v>
          </cell>
          <cell r="AF5">
            <v>0.84309623430962344</v>
          </cell>
          <cell r="AG5">
            <v>0.84309623430962344</v>
          </cell>
          <cell r="AH5">
            <v>0.84309623430962344</v>
          </cell>
          <cell r="AI5">
            <v>0.84309623430962344</v>
          </cell>
          <cell r="AJ5">
            <v>0.84309623430962344</v>
          </cell>
          <cell r="AK5">
            <v>0.84309623430962344</v>
          </cell>
          <cell r="AL5">
            <v>0.84309623430962344</v>
          </cell>
          <cell r="AM5">
            <v>0.84309623430962344</v>
          </cell>
          <cell r="AN5">
            <v>0.84309623430962344</v>
          </cell>
          <cell r="AO5">
            <v>0.84309623430962344</v>
          </cell>
          <cell r="AP5">
            <v>0.84309623430962344</v>
          </cell>
        </row>
        <row r="6">
          <cell r="B6">
            <v>0.12238493723849371</v>
          </cell>
          <cell r="C6">
            <v>0.12238493723849371</v>
          </cell>
          <cell r="D6">
            <v>0.12238493723849371</v>
          </cell>
          <cell r="E6">
            <v>0.12238493723849371</v>
          </cell>
          <cell r="F6">
            <v>0.12238493723849371</v>
          </cell>
          <cell r="G6">
            <v>0.12238493723849371</v>
          </cell>
          <cell r="H6">
            <v>0.12238493723849371</v>
          </cell>
          <cell r="I6">
            <v>0.12238493723849371</v>
          </cell>
          <cell r="J6">
            <v>0.12238493723849371</v>
          </cell>
          <cell r="K6">
            <v>0.12238493723849371</v>
          </cell>
          <cell r="L6">
            <v>0.12238493723849371</v>
          </cell>
          <cell r="M6">
            <v>0.12238493723849371</v>
          </cell>
          <cell r="N6">
            <v>0.12238493723849371</v>
          </cell>
          <cell r="O6">
            <v>0.12238493723849371</v>
          </cell>
          <cell r="P6">
            <v>0.12238493723849371</v>
          </cell>
          <cell r="Q6">
            <v>0.12238493723849371</v>
          </cell>
          <cell r="R6">
            <v>0.12238493723849371</v>
          </cell>
          <cell r="S6">
            <v>0.12238493723849371</v>
          </cell>
          <cell r="T6">
            <v>0.12238493723849371</v>
          </cell>
          <cell r="U6">
            <v>0.12238493723849371</v>
          </cell>
          <cell r="V6">
            <v>0.12238493723849371</v>
          </cell>
          <cell r="W6">
            <v>0.12238493723849371</v>
          </cell>
          <cell r="X6">
            <v>0.12238493723849371</v>
          </cell>
          <cell r="Y6">
            <v>0.12238493723849371</v>
          </cell>
          <cell r="Z6">
            <v>0.12238493723849371</v>
          </cell>
          <cell r="AA6">
            <v>0.12238493723849371</v>
          </cell>
          <cell r="AB6">
            <v>0.12238493723849371</v>
          </cell>
          <cell r="AC6">
            <v>0.12238493723849371</v>
          </cell>
          <cell r="AD6">
            <v>0.12238493723849371</v>
          </cell>
          <cell r="AE6">
            <v>0.12238493723849371</v>
          </cell>
          <cell r="AF6">
            <v>0.12238493723849371</v>
          </cell>
          <cell r="AG6">
            <v>0.12238493723849371</v>
          </cell>
          <cell r="AH6">
            <v>0.12238493723849371</v>
          </cell>
          <cell r="AI6">
            <v>0.12238493723849371</v>
          </cell>
          <cell r="AJ6">
            <v>0.12238493723849371</v>
          </cell>
          <cell r="AK6">
            <v>0.12238493723849371</v>
          </cell>
          <cell r="AL6">
            <v>0.12238493723849371</v>
          </cell>
          <cell r="AM6">
            <v>0.12238493723849371</v>
          </cell>
          <cell r="AN6">
            <v>0.12238493723849371</v>
          </cell>
          <cell r="AO6">
            <v>0.12238493723849371</v>
          </cell>
          <cell r="AP6">
            <v>0.12238493723849371</v>
          </cell>
        </row>
      </sheetData>
      <sheetData sheetId="18">
        <row r="4">
          <cell r="C4">
            <v>0.14285714285714285</v>
          </cell>
          <cell r="D4">
            <v>0.14285714285714285</v>
          </cell>
          <cell r="E4">
            <v>0.14285714285714285</v>
          </cell>
          <cell r="F4">
            <v>0.14285714285714285</v>
          </cell>
          <cell r="G4">
            <v>0.14285714285714285</v>
          </cell>
          <cell r="H4">
            <v>0.14285714285714285</v>
          </cell>
          <cell r="I4">
            <v>0.14285714285714285</v>
          </cell>
          <cell r="J4">
            <v>0.14285714285714285</v>
          </cell>
          <cell r="K4">
            <v>0.14285714285714285</v>
          </cell>
          <cell r="L4">
            <v>0.14285714285714285</v>
          </cell>
          <cell r="M4">
            <v>0.14285714285714285</v>
          </cell>
          <cell r="N4">
            <v>0.14285714285714285</v>
          </cell>
          <cell r="O4">
            <v>0.14285714285714285</v>
          </cell>
          <cell r="P4">
            <v>0.14285714285714285</v>
          </cell>
          <cell r="Q4">
            <v>0.14285714285714285</v>
          </cell>
          <cell r="R4">
            <v>0.14285714285714285</v>
          </cell>
          <cell r="S4">
            <v>0.14285714285714285</v>
          </cell>
          <cell r="T4">
            <v>0.14285714285714285</v>
          </cell>
          <cell r="U4">
            <v>0.14285714285714285</v>
          </cell>
          <cell r="V4">
            <v>0.14285714285714285</v>
          </cell>
          <cell r="W4">
            <v>0.14285714285714285</v>
          </cell>
          <cell r="X4">
            <v>0.14285714285714285</v>
          </cell>
          <cell r="Y4">
            <v>0.14285714285714285</v>
          </cell>
          <cell r="Z4">
            <v>0.14285714285714285</v>
          </cell>
          <cell r="AA4">
            <v>0.14285714285714285</v>
          </cell>
          <cell r="AB4">
            <v>0.14285714285714285</v>
          </cell>
          <cell r="AC4">
            <v>0.14285714285714285</v>
          </cell>
          <cell r="AD4">
            <v>0.14285714285714285</v>
          </cell>
          <cell r="AE4">
            <v>0.14285714285714285</v>
          </cell>
          <cell r="AF4">
            <v>0.14285714285714285</v>
          </cell>
          <cell r="AG4">
            <v>0.14285714285714285</v>
          </cell>
          <cell r="AH4">
            <v>0.14285714285714285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</row>
        <row r="5">
          <cell r="C5">
            <v>0.14285714285714285</v>
          </cell>
          <cell r="D5">
            <v>0.14285714285714285</v>
          </cell>
          <cell r="E5">
            <v>0.14285714285714285</v>
          </cell>
          <cell r="F5">
            <v>0.14285714285714285</v>
          </cell>
          <cell r="G5">
            <v>0.14285714285714285</v>
          </cell>
          <cell r="H5">
            <v>0.14285714285714285</v>
          </cell>
          <cell r="I5">
            <v>0.14285714285714285</v>
          </cell>
          <cell r="J5">
            <v>0.14285714285714285</v>
          </cell>
          <cell r="K5">
            <v>0.14285714285714285</v>
          </cell>
          <cell r="L5">
            <v>0.14285714285714285</v>
          </cell>
          <cell r="M5">
            <v>0.14285714285714285</v>
          </cell>
          <cell r="N5">
            <v>0.14285714285714285</v>
          </cell>
          <cell r="O5">
            <v>0.14285714285714285</v>
          </cell>
          <cell r="P5">
            <v>0.14285714285714285</v>
          </cell>
          <cell r="Q5">
            <v>0.14285714285714285</v>
          </cell>
          <cell r="R5">
            <v>0.14285714285714285</v>
          </cell>
          <cell r="S5">
            <v>0.14285714285714285</v>
          </cell>
          <cell r="T5">
            <v>0.14285714285714285</v>
          </cell>
          <cell r="U5">
            <v>0.14285714285714285</v>
          </cell>
          <cell r="V5">
            <v>0.14285714285714285</v>
          </cell>
          <cell r="W5">
            <v>0.14285714285714285</v>
          </cell>
          <cell r="X5">
            <v>0.14285714285714285</v>
          </cell>
          <cell r="Y5">
            <v>0.14285714285714285</v>
          </cell>
          <cell r="Z5">
            <v>0.14285714285714285</v>
          </cell>
          <cell r="AA5">
            <v>0.14285714285714285</v>
          </cell>
          <cell r="AB5">
            <v>0.14285714285714285</v>
          </cell>
          <cell r="AC5">
            <v>0.14285714285714285</v>
          </cell>
          <cell r="AD5">
            <v>0.14285714285714285</v>
          </cell>
          <cell r="AE5">
            <v>0.14285714285714285</v>
          </cell>
          <cell r="AF5">
            <v>0.14285714285714285</v>
          </cell>
          <cell r="AG5">
            <v>0.14285714285714285</v>
          </cell>
          <cell r="AH5">
            <v>0.14285714285714285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</row>
        <row r="6">
          <cell r="C6">
            <v>0.14285714285714285</v>
          </cell>
          <cell r="D6">
            <v>0.14285714285714285</v>
          </cell>
          <cell r="E6">
            <v>0.14285714285714285</v>
          </cell>
          <cell r="F6">
            <v>0.14285714285714285</v>
          </cell>
          <cell r="G6">
            <v>0.14285714285714285</v>
          </cell>
          <cell r="H6">
            <v>0.14285714285714285</v>
          </cell>
          <cell r="I6">
            <v>0.14285714285714285</v>
          </cell>
          <cell r="J6">
            <v>0.14285714285714285</v>
          </cell>
          <cell r="K6">
            <v>0.14285714285714285</v>
          </cell>
          <cell r="L6">
            <v>0.14285714285714285</v>
          </cell>
          <cell r="M6">
            <v>0.14285714285714285</v>
          </cell>
          <cell r="N6">
            <v>0.14285714285714285</v>
          </cell>
          <cell r="O6">
            <v>0.14285714285714285</v>
          </cell>
          <cell r="P6">
            <v>0.14285714285714285</v>
          </cell>
          <cell r="Q6">
            <v>0.14285714285714285</v>
          </cell>
          <cell r="R6">
            <v>0.14285714285714285</v>
          </cell>
          <cell r="S6">
            <v>0.14285714285714285</v>
          </cell>
          <cell r="T6">
            <v>0.14285714285714285</v>
          </cell>
          <cell r="U6">
            <v>0.14285714285714285</v>
          </cell>
          <cell r="V6">
            <v>0.14285714285714285</v>
          </cell>
          <cell r="W6">
            <v>0.14285714285714285</v>
          </cell>
          <cell r="X6">
            <v>0.14285714285714285</v>
          </cell>
          <cell r="Y6">
            <v>0.14285714285714285</v>
          </cell>
          <cell r="Z6">
            <v>0.14285714285714285</v>
          </cell>
          <cell r="AA6">
            <v>0.14285714285714285</v>
          </cell>
          <cell r="AB6">
            <v>0.14285714285714285</v>
          </cell>
          <cell r="AC6">
            <v>0.14285714285714285</v>
          </cell>
          <cell r="AD6">
            <v>0.14285714285714285</v>
          </cell>
          <cell r="AE6">
            <v>0.14285714285714285</v>
          </cell>
          <cell r="AF6">
            <v>0.14285714285714285</v>
          </cell>
          <cell r="AG6">
            <v>0.14285714285714285</v>
          </cell>
          <cell r="AH6">
            <v>0.14285714285714285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</row>
        <row r="7">
          <cell r="C7">
            <v>0.14285714285714285</v>
          </cell>
          <cell r="D7">
            <v>0.14285714285714285</v>
          </cell>
          <cell r="E7">
            <v>0.14285714285714285</v>
          </cell>
          <cell r="F7">
            <v>0.14285714285714285</v>
          </cell>
          <cell r="G7">
            <v>0.14285714285714285</v>
          </cell>
          <cell r="H7">
            <v>0.14285714285714285</v>
          </cell>
          <cell r="I7">
            <v>0.14285714285714285</v>
          </cell>
          <cell r="J7">
            <v>0.14285714285714285</v>
          </cell>
          <cell r="K7">
            <v>0.14285714285714285</v>
          </cell>
          <cell r="L7">
            <v>0.14285714285714285</v>
          </cell>
          <cell r="M7">
            <v>0.14285714285714285</v>
          </cell>
          <cell r="N7">
            <v>0.14285714285714285</v>
          </cell>
          <cell r="O7">
            <v>0.14285714285714285</v>
          </cell>
          <cell r="P7">
            <v>0.14285714285714285</v>
          </cell>
          <cell r="Q7">
            <v>0.14285714285714285</v>
          </cell>
          <cell r="R7">
            <v>0.14285714285714285</v>
          </cell>
          <cell r="S7">
            <v>0.14285714285714285</v>
          </cell>
          <cell r="T7">
            <v>0.14285714285714285</v>
          </cell>
          <cell r="U7">
            <v>0.14285714285714285</v>
          </cell>
          <cell r="V7">
            <v>0.14285714285714285</v>
          </cell>
          <cell r="W7">
            <v>0.14285714285714285</v>
          </cell>
          <cell r="X7">
            <v>0.14285714285714285</v>
          </cell>
          <cell r="Y7">
            <v>0.14285714285714285</v>
          </cell>
          <cell r="Z7">
            <v>0.14285714285714285</v>
          </cell>
          <cell r="AA7">
            <v>0.14285714285714285</v>
          </cell>
          <cell r="AB7">
            <v>0.14285714285714285</v>
          </cell>
          <cell r="AC7">
            <v>0.14285714285714285</v>
          </cell>
          <cell r="AD7">
            <v>0.14285714285714285</v>
          </cell>
          <cell r="AE7">
            <v>0.14285714285714285</v>
          </cell>
          <cell r="AF7">
            <v>0.14285714285714285</v>
          </cell>
          <cell r="AG7">
            <v>0.14285714285714285</v>
          </cell>
          <cell r="AH7">
            <v>0.14285714285714285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</row>
        <row r="8">
          <cell r="C8">
            <v>0.14285714285714285</v>
          </cell>
          <cell r="D8">
            <v>0.14285714285714285</v>
          </cell>
          <cell r="E8">
            <v>0.14285714285714285</v>
          </cell>
          <cell r="F8">
            <v>0.14285714285714285</v>
          </cell>
          <cell r="G8">
            <v>0.14285714285714285</v>
          </cell>
          <cell r="H8">
            <v>0.14285714285714285</v>
          </cell>
          <cell r="I8">
            <v>0.14285714285714285</v>
          </cell>
          <cell r="J8">
            <v>0.14285714285714285</v>
          </cell>
          <cell r="K8">
            <v>0.14285714285714285</v>
          </cell>
          <cell r="L8">
            <v>0.14285714285714285</v>
          </cell>
          <cell r="M8">
            <v>0.14285714285714285</v>
          </cell>
          <cell r="N8">
            <v>0.14285714285714285</v>
          </cell>
          <cell r="O8">
            <v>0.14285714285714285</v>
          </cell>
          <cell r="P8">
            <v>0.14285714285714285</v>
          </cell>
          <cell r="Q8">
            <v>0.14285714285714285</v>
          </cell>
          <cell r="R8">
            <v>0.14285714285714285</v>
          </cell>
          <cell r="S8">
            <v>0.14285714285714285</v>
          </cell>
          <cell r="T8">
            <v>0.14285714285714285</v>
          </cell>
          <cell r="U8">
            <v>0.14285714285714285</v>
          </cell>
          <cell r="V8">
            <v>0.14285714285714285</v>
          </cell>
          <cell r="W8">
            <v>0.14285714285714285</v>
          </cell>
          <cell r="X8">
            <v>0.14285714285714285</v>
          </cell>
          <cell r="Y8">
            <v>0.14285714285714285</v>
          </cell>
          <cell r="Z8">
            <v>0.14285714285714285</v>
          </cell>
          <cell r="AA8">
            <v>0.14285714285714285</v>
          </cell>
          <cell r="AB8">
            <v>0.14285714285714285</v>
          </cell>
          <cell r="AC8">
            <v>0.14285714285714285</v>
          </cell>
          <cell r="AD8">
            <v>0.14285714285714285</v>
          </cell>
          <cell r="AE8">
            <v>0.14285714285714285</v>
          </cell>
          <cell r="AF8">
            <v>0.14285714285714285</v>
          </cell>
          <cell r="AG8">
            <v>0.14285714285714285</v>
          </cell>
          <cell r="AH8">
            <v>0.14285714285714285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</row>
        <row r="9">
          <cell r="C9">
            <v>0.14285714285714285</v>
          </cell>
          <cell r="D9">
            <v>0.14285714285714285</v>
          </cell>
          <cell r="E9">
            <v>0.14285714285714285</v>
          </cell>
          <cell r="F9">
            <v>0.14285714285714285</v>
          </cell>
          <cell r="G9">
            <v>0.14285714285714285</v>
          </cell>
          <cell r="H9">
            <v>0.14285714285714285</v>
          </cell>
          <cell r="I9">
            <v>0.14285714285714285</v>
          </cell>
          <cell r="J9">
            <v>0.14285714285714285</v>
          </cell>
          <cell r="K9">
            <v>0.14285714285714285</v>
          </cell>
          <cell r="L9">
            <v>0.14285714285714285</v>
          </cell>
          <cell r="M9">
            <v>0.14285714285714285</v>
          </cell>
          <cell r="N9">
            <v>0.14285714285714285</v>
          </cell>
          <cell r="O9">
            <v>0.14285714285714285</v>
          </cell>
          <cell r="P9">
            <v>0.14285714285714285</v>
          </cell>
          <cell r="Q9">
            <v>0.14285714285714285</v>
          </cell>
          <cell r="R9">
            <v>0.14285714285714285</v>
          </cell>
          <cell r="S9">
            <v>0.14285714285714285</v>
          </cell>
          <cell r="T9">
            <v>0.14285714285714285</v>
          </cell>
          <cell r="U9">
            <v>0.14285714285714285</v>
          </cell>
          <cell r="V9">
            <v>0.14285714285714285</v>
          </cell>
          <cell r="W9">
            <v>0.14285714285714285</v>
          </cell>
          <cell r="X9">
            <v>0.14285714285714285</v>
          </cell>
          <cell r="Y9">
            <v>0.14285714285714285</v>
          </cell>
          <cell r="Z9">
            <v>0.14285714285714285</v>
          </cell>
          <cell r="AA9">
            <v>0.14285714285714285</v>
          </cell>
          <cell r="AB9">
            <v>0.14285714285714285</v>
          </cell>
          <cell r="AC9">
            <v>0.14285714285714285</v>
          </cell>
          <cell r="AD9">
            <v>0.14285714285714285</v>
          </cell>
          <cell r="AE9">
            <v>0.14285714285714285</v>
          </cell>
          <cell r="AF9">
            <v>0.14285714285714285</v>
          </cell>
          <cell r="AG9">
            <v>0.14285714285714285</v>
          </cell>
          <cell r="AH9">
            <v>0.14285714285714285</v>
          </cell>
          <cell r="AI9">
            <v>0.14285714285714285</v>
          </cell>
          <cell r="AJ9">
            <v>0.14285714285714285</v>
          </cell>
          <cell r="AK9">
            <v>0.14285714285714285</v>
          </cell>
          <cell r="AL9">
            <v>0.14285714285714285</v>
          </cell>
          <cell r="AM9">
            <v>0.14285714285714285</v>
          </cell>
          <cell r="AN9">
            <v>0.14285714285714285</v>
          </cell>
          <cell r="AO9">
            <v>0.14285714285714285</v>
          </cell>
          <cell r="AP9">
            <v>0.14285714285714285</v>
          </cell>
          <cell r="AQ9">
            <v>0.14285714285714285</v>
          </cell>
        </row>
        <row r="10">
          <cell r="C10">
            <v>0.14285714285714285</v>
          </cell>
          <cell r="D10">
            <v>0.14285714285714285</v>
          </cell>
          <cell r="E10">
            <v>0.14285714285714285</v>
          </cell>
          <cell r="F10">
            <v>0.14285714285714285</v>
          </cell>
          <cell r="G10">
            <v>0.14285714285714285</v>
          </cell>
          <cell r="H10">
            <v>0.14285714285714285</v>
          </cell>
          <cell r="I10">
            <v>0.14285714285714285</v>
          </cell>
          <cell r="J10">
            <v>0.14285714285714285</v>
          </cell>
          <cell r="K10">
            <v>0.14285714285714285</v>
          </cell>
          <cell r="L10">
            <v>0.14285714285714285</v>
          </cell>
          <cell r="M10">
            <v>0.14285714285714285</v>
          </cell>
          <cell r="N10">
            <v>0.14285714285714285</v>
          </cell>
          <cell r="O10">
            <v>0.14285714285714285</v>
          </cell>
          <cell r="P10">
            <v>0.14285714285714285</v>
          </cell>
          <cell r="Q10">
            <v>0.14285714285714285</v>
          </cell>
          <cell r="R10">
            <v>0.14285714285714285</v>
          </cell>
          <cell r="S10">
            <v>0.14285714285714285</v>
          </cell>
          <cell r="T10">
            <v>0.14285714285714285</v>
          </cell>
          <cell r="U10">
            <v>0.14285714285714285</v>
          </cell>
          <cell r="V10">
            <v>0.14285714285714285</v>
          </cell>
          <cell r="W10">
            <v>0.14285714285714285</v>
          </cell>
          <cell r="X10">
            <v>0.14285714285714285</v>
          </cell>
          <cell r="Y10">
            <v>0.14285714285714285</v>
          </cell>
          <cell r="Z10">
            <v>0.14285714285714285</v>
          </cell>
          <cell r="AA10">
            <v>0.14285714285714285</v>
          </cell>
          <cell r="AB10">
            <v>0.14285714285714285</v>
          </cell>
          <cell r="AC10">
            <v>0.14285714285714285</v>
          </cell>
          <cell r="AD10">
            <v>0.14285714285714285</v>
          </cell>
          <cell r="AE10">
            <v>0.14285714285714285</v>
          </cell>
          <cell r="AF10">
            <v>0.14285714285714285</v>
          </cell>
          <cell r="AG10">
            <v>0.14285714285714285</v>
          </cell>
          <cell r="AH10">
            <v>0.14285714285714285</v>
          </cell>
          <cell r="AI10">
            <v>0.14285714285714285</v>
          </cell>
          <cell r="AJ10">
            <v>0.14285714285714285</v>
          </cell>
          <cell r="AK10">
            <v>0.14285714285714285</v>
          </cell>
          <cell r="AL10">
            <v>0.14285714285714285</v>
          </cell>
          <cell r="AM10">
            <v>0.14285714285714285</v>
          </cell>
          <cell r="AN10">
            <v>0.14285714285714285</v>
          </cell>
          <cell r="AO10">
            <v>0.14285714285714285</v>
          </cell>
          <cell r="AP10">
            <v>0.14285714285714285</v>
          </cell>
          <cell r="AQ10">
            <v>0.14285714285714285</v>
          </cell>
        </row>
      </sheetData>
      <sheetData sheetId="19" refreshError="1"/>
      <sheetData sheetId="20" refreshError="1"/>
      <sheetData sheetId="21">
        <row r="15">
          <cell r="C15">
            <v>2010</v>
          </cell>
        </row>
      </sheetData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00BB4F-6F91-7840-9B26-93A1B2FD1A0D}" name="Table1" displayName="Table1" ref="A1:AC143" totalsRowShown="0" headerRowDxfId="34" dataDxfId="33">
  <autoFilter ref="A1:AC143" xr:uid="{1500BB4F-6F91-7840-9B26-93A1B2FD1A0D}">
    <filterColumn colId="2">
      <filters>
        <filter val="Laptop"/>
        <filter val="Mobile"/>
        <filter val="Tablet"/>
      </filters>
    </filterColumn>
    <filterColumn colId="26">
      <filters>
        <filter val="ERM"/>
        <filter val="ICF (2021)"/>
        <filter val="UN"/>
      </filters>
    </filterColumn>
  </autoFilter>
  <tableColumns count="29">
    <tableColumn id="1" xr3:uid="{F1F1F8D2-14E1-E148-AE49-CBC392CAB43E}" name="Product_type"/>
    <tableColumn id="2" xr3:uid="{4BD94141-D453-A947-8BB5-3E7954EBDF92}" name="product_category(1)" dataDxfId="32"/>
    <tableColumn id="3" xr3:uid="{A20AA6B1-828C-BF4D-B925-113D96D4BEB6}" name="product_category(2)" dataDxfId="31"/>
    <tableColumn id="4" xr3:uid="{664E4E81-5774-AB4B-ADCE-BF32CF229438}" name="product_category(3)" dataDxfId="30"/>
    <tableColumn id="5" xr3:uid="{D9E4A356-8828-A842-AA61-4633216B03AA}" name="Identifier_NACE" dataDxfId="29"/>
    <tableColumn id="6" xr3:uid="{1ACE56F4-EE20-B34E-998D-B5EAA0BE3300}" name="Identifier_SIC09" dataDxfId="28"/>
    <tableColumn id="7" xr3:uid="{34909F8E-FFC2-6649-9B44-7A59F1F8AE60}" name="Identifier_CPA" dataDxfId="27"/>
    <tableColumn id="8" xr3:uid="{AC6970C4-36CF-C945-8E1F-1A1BF89DD44F}" name="Identifier_PRODCOM" dataDxfId="26"/>
    <tableColumn id="9" xr3:uid="{1AC530E3-46C8-E249-B30E-491948FA0782}" name="Identifier_HS6/CN6" dataDxfId="25"/>
    <tableColumn id="28" xr3:uid="{60967391-E4C5-CC47-BBD4-86CF853A6B5A}" name="Identifier_UNU" dataDxfId="24"/>
    <tableColumn id="29" xr3:uid="{2F8E72D4-7CB7-D349-8FE3-726C858198BC}" name="Identifier_WEEE_Cat" dataDxfId="23"/>
    <tableColumn id="10" xr3:uid="{F1B3489D-677D-A648-9F19-1B16D88C3ABD}" name="Lifespan_EoL_lower_yr" dataDxfId="22"/>
    <tableColumn id="11" xr3:uid="{4D79905B-772A-1844-B175-D42CFE1F85FC}" name="Lifespan_EoL_upper_yr" dataDxfId="21"/>
    <tableColumn id="12" xr3:uid="{931E5D36-8B79-2F4A-857E-7AB73095C5A2}" name="Lifespan_EoL_average_yr" dataDxfId="20"/>
    <tableColumn id="13" xr3:uid="{0AF0C6E8-DDBA-1440-9022-0E8A15FBCBA0}" name="Lifespan_EoL_median_yr" dataDxfId="19"/>
    <tableColumn id="14" xr3:uid="{2010A3C0-FEEB-A64F-9226-8E22E0C935E1}" name="Lifespan_EoL_SD" dataDxfId="18"/>
    <tableColumn id="15" xr3:uid="{FCF6A635-76B6-C14C-8178-FB62D14B0712}" name="Lifespan_owned_until_fixed_average_yr" dataDxfId="17"/>
    <tableColumn id="16" xr3:uid="{CE5EE286-7355-D044-A1D3-5BFE9B946B31}" name="Lifespan_owned_until_fixed_median_yr" dataDxfId="16"/>
    <tableColumn id="26" xr3:uid="{21729E52-C31D-9B46-9337-7CF2C72422A3}" name="Lifespan_Weibull_shape" dataDxfId="15"/>
    <tableColumn id="27" xr3:uid="{05D820B6-17E8-8245-A5B9-87D350B39E5B}" name="Lifespan_Weibull_scale" dataDxfId="14"/>
    <tableColumn id="17" xr3:uid="{74EE73D0-6187-A548-B95D-1F7147B32482}" name="Extension_potential_route" dataDxfId="13"/>
    <tableColumn id="18" xr3:uid="{F2E53D70-5A24-E547-8A2A-DA10186B97A7}" name="Extension_potential_lower_yr" dataDxfId="12"/>
    <tableColumn id="19" xr3:uid="{E2BA0F4A-4F1B-ED4D-89EB-F42020181794}" name="Extension_potential_upper_yr" dataDxfId="11"/>
    <tableColumn id="20" xr3:uid="{DDF7A2A0-EDA9-C846-A191-EDC1033DDC50}" name="Mass_lower_kg" dataDxfId="10"/>
    <tableColumn id="21" xr3:uid="{336A5E2C-05DA-614A-BF5A-C07153469B9B}" name="Mass_upper_kg" dataDxfId="9"/>
    <tableColumn id="22" xr3:uid="{F64DE9A3-5456-4141-B5E4-3094F9CFF1DF}" name="Mass_average_kg" dataDxfId="8"/>
    <tableColumn id="23" xr3:uid="{A4AFA1B5-6741-CD46-9A50-0033788FBD7B}" name="Source" dataDxfId="7"/>
    <tableColumn id="24" xr3:uid="{4210EE28-A9F7-4540-80AF-776B5C862485}" name="Source URL" dataDxfId="6"/>
    <tableColumn id="25" xr3:uid="{2059A71A-AD35-D145-806F-6F5BC1BF8FDA}" name="Year of estimate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0C6789-C15E-E94D-BDDA-7249DE9AC145}" name="Table5" displayName="Table5" ref="A1:F123" totalsRowShown="0" headerRowDxfId="3">
  <autoFilter ref="A1:F123" xr:uid="{10BFECFB-49AE-3940-A011-2EF00EA7C7E6}">
    <filterColumn colId="3">
      <filters>
        <filter val="Volume (Number of items)"/>
      </filters>
    </filterColumn>
  </autoFilter>
  <tableColumns count="6">
    <tableColumn id="1" xr3:uid="{1EB91B66-86E7-B648-AAE5-48024EE0A947}" name="Product" dataDxfId="46" dataCellStyle="Normal 2 2 2 2 2 3"/>
    <tableColumn id="6" xr3:uid="{05120454-A420-FA4B-9EDF-29689670B558}" name="Code" dataDxfId="4" dataCellStyle="Normal 2 2 2 2 2 3"/>
    <tableColumn id="2" xr3:uid="{447837FE-055A-344C-B14D-00378DF92642}" name="Type" dataDxfId="45" dataCellStyle="Normal 2 2 2 2 2 3"/>
    <tableColumn id="3" xr3:uid="{21585B5F-31FB-0147-A92E-15D6BEECF761}" name="Indicator" dataDxfId="44" dataCellStyle="Normal 2 2 2 2 2 3"/>
    <tableColumn id="4" xr3:uid="{ECE9692B-F517-E34F-8B1E-720A78F8AD99}" name="Year" dataDxfId="43" dataCellStyle="Normal 2 2 2 2 2 3"/>
    <tableColumn id="5" xr3:uid="{8ED2F9FF-9973-8645-B901-3DF84ECC6043}" name="Value" dataDxfId="42" dataCellStyle="Comm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D0B280-F9CF-2641-AA9C-986A698EFE77}" name="Table2" displayName="Table2" ref="A1:C52" totalsRowShown="0" headerRowDxfId="0">
  <autoFilter ref="A1:C52" xr:uid="{90D0B280-F9CF-2641-AA9C-986A698EFE77}"/>
  <tableColumns count="3">
    <tableColumn id="1" xr3:uid="{529F3666-1820-C540-ACC1-B5BB692D359F}" name="Product "/>
    <tableColumn id="2" xr3:uid="{91D0FDAF-16B4-5E42-97EE-AFE1C881EEB7}" name="Year" dataDxfId="2" dataCellStyle="Normal 2 3"/>
    <tableColumn id="3" xr3:uid="{60B91DA6-AD86-B54A-AE63-374B0BF0E875}" name="Value" dataDxfId="1" dataCellStyle="Comm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B7E311-F0FF-9F41-A15D-5A55ABDAA47C}" name="Table6" displayName="Table6" ref="A1:E1533" totalsRowShown="0">
  <autoFilter ref="A1:E1533" xr:uid="{C1B7E311-F0FF-9F41-A15D-5A55ABDAA47C}"/>
  <tableColumns count="5">
    <tableColumn id="1" xr3:uid="{2E144129-3764-684B-878E-3FBB6D81D356}" name="Product"/>
    <tableColumn id="2" xr3:uid="{60343D21-05F6-F84A-AF45-A73196D85828}" name="Model"/>
    <tableColumn id="3" xr3:uid="{8A825AE1-C532-B446-BA36-7DACA8AC320E}" name="Component"/>
    <tableColumn id="4" xr3:uid="{A14D25E1-88F6-EC4C-A305-84C1264F11B6}" name="Material"/>
    <tableColumn id="5" xr3:uid="{074FAD20-66E1-4643-8A6C-D9F9926AE205}" name="Valu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65259-3927-C840-A2AD-243BE50F5583}" name="Table3" displayName="Table3" ref="A1:C31" totalsRowShown="0" headerRowDxfId="41" dataDxfId="39" headerRowBorderDxfId="40" tableBorderDxfId="38">
  <autoFilter ref="A1:C31" xr:uid="{57265259-3927-C840-A2AD-243BE50F5583}"/>
  <sortState xmlns:xlrd2="http://schemas.microsoft.com/office/spreadsheetml/2017/richdata2" ref="A2:B31">
    <sortCondition ref="B1:B31"/>
  </sortState>
  <tableColumns count="3">
    <tableColumn id="1" xr3:uid="{1130D212-FF00-5345-98AC-5C2D2FA0CDAF}" name="Product" dataDxfId="37"/>
    <tableColumn id="8" xr3:uid="{95727678-0B59-604B-8F4C-20F0BEF5163B}" name="Lifespan" dataDxfId="36"/>
    <tableColumn id="17" xr3:uid="{6FD46E32-46E5-1747-B394-E2C2A4BA4B8C}" name="Mass" dataDxfId="3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xsonly.com/" TargetMode="External"/><Relationship Id="rId1" Type="http://schemas.openxmlformats.org/officeDocument/2006/relationships/hyperlink" Target="http://xsonly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31714941_EWaste_statistics_Guidelines_on_classification_reporting_and_indicators" TargetMode="External"/><Relationship Id="rId3" Type="http://schemas.openxmlformats.org/officeDocument/2006/relationships/hyperlink" Target="https://wrap.org.uk/resources/report/measuring-active-life-clothing" TargetMode="External"/><Relationship Id="rId7" Type="http://schemas.openxmlformats.org/officeDocument/2006/relationships/hyperlink" Target="https://www.researchgate.net/publication/331714941_EWaste_statistics_Guidelines_on_classification_reporting_and_indicators" TargetMode="External"/><Relationship Id="rId2" Type="http://schemas.openxmlformats.org/officeDocument/2006/relationships/hyperlink" Target="https://www.mdpi.com/2071-1050/12/21/9151" TargetMode="External"/><Relationship Id="rId1" Type="http://schemas.openxmlformats.org/officeDocument/2006/relationships/hyperlink" Target="https://www.mdpi.com/2071-1050/12/21/9151" TargetMode="External"/><Relationship Id="rId6" Type="http://schemas.openxmlformats.org/officeDocument/2006/relationships/hyperlink" Target="https://etl.beis.gov.uk/shared-files/3316/3713/8281/UK_ErP_Policy_Study_final_v4-stc_2_11_21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etl.beis.gov.uk/shared-files/3316/3713/8281/UK_ErP_Policy_Study_final_v4-stc_2_11_21.pdf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randd.defra.gov.uk/Default.aspx?Menu=Menu&amp;Module=More&amp;Location=None&amp;ProjectID=17047&amp;FromSearch=Y&amp;Publisher=1&amp;SearchText=lifetimes&amp;SortString=ProjectCode&amp;SortOrder=Asc&amp;Paging=10" TargetMode="External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FF7C-84AE-0A4B-A730-408F99116A1E}">
  <sheetPr>
    <tabColor theme="9" tint="0.79998168889431442"/>
  </sheetPr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5993-0598-DE44-8E2C-634B52059603}">
  <dimension ref="A1:G19"/>
  <sheetViews>
    <sheetView workbookViewId="0">
      <selection activeCell="L14" sqref="L14"/>
    </sheetView>
  </sheetViews>
  <sheetFormatPr baseColWidth="10" defaultRowHeight="16"/>
  <sheetData>
    <row r="1" spans="1:7">
      <c r="A1" s="56" t="s">
        <v>316</v>
      </c>
      <c r="B1" s="57"/>
      <c r="C1" s="57"/>
      <c r="D1" s="57"/>
      <c r="E1" s="57"/>
      <c r="F1" s="57"/>
      <c r="G1" s="57"/>
    </row>
    <row r="2" spans="1:7">
      <c r="A2" s="57"/>
      <c r="B2" s="57"/>
      <c r="C2" s="57"/>
      <c r="D2" s="57"/>
      <c r="E2" s="57"/>
      <c r="F2" s="57"/>
      <c r="G2" s="57"/>
    </row>
    <row r="3" spans="1:7">
      <c r="A3" s="58"/>
      <c r="B3" s="59" t="s">
        <v>317</v>
      </c>
      <c r="C3" s="59" t="s">
        <v>318</v>
      </c>
      <c r="D3" s="59" t="s">
        <v>319</v>
      </c>
      <c r="E3" s="59" t="s">
        <v>320</v>
      </c>
      <c r="F3" s="59" t="s">
        <v>321</v>
      </c>
      <c r="G3" s="59" t="s">
        <v>322</v>
      </c>
    </row>
    <row r="4" spans="1:7">
      <c r="A4" s="60" t="s">
        <v>323</v>
      </c>
      <c r="B4" s="61">
        <v>0</v>
      </c>
      <c r="C4" s="61">
        <v>0</v>
      </c>
      <c r="D4" s="61">
        <v>-109.218</v>
      </c>
      <c r="E4" s="61">
        <v>7.2830000000000004</v>
      </c>
      <c r="F4" s="61">
        <v>-92.429000000000002</v>
      </c>
      <c r="G4" s="61">
        <v>627.00199999999995</v>
      </c>
    </row>
    <row r="5" spans="1:7">
      <c r="A5" s="60" t="s">
        <v>324</v>
      </c>
      <c r="B5" s="61">
        <v>0</v>
      </c>
      <c r="C5" s="61">
        <v>0</v>
      </c>
      <c r="D5" s="61">
        <v>-109.85299999999999</v>
      </c>
      <c r="E5" s="61">
        <v>73.5</v>
      </c>
      <c r="F5" s="61">
        <v>-156.102</v>
      </c>
      <c r="G5" s="61">
        <v>579.08600000000001</v>
      </c>
    </row>
    <row r="6" spans="1:7">
      <c r="A6" s="60" t="s">
        <v>325</v>
      </c>
      <c r="B6" s="61">
        <v>0</v>
      </c>
      <c r="C6" s="61">
        <v>0</v>
      </c>
      <c r="D6" s="61">
        <v>-109.739</v>
      </c>
      <c r="E6" s="61">
        <v>54.746000000000002</v>
      </c>
      <c r="F6" s="61">
        <v>-144.959</v>
      </c>
      <c r="G6" s="61">
        <v>592.07100000000003</v>
      </c>
    </row>
    <row r="7" spans="1:7">
      <c r="A7" s="60" t="s">
        <v>326</v>
      </c>
      <c r="B7" s="61">
        <v>-33.42</v>
      </c>
      <c r="C7" s="61">
        <v>0</v>
      </c>
      <c r="D7" s="61">
        <v>0</v>
      </c>
      <c r="E7" s="61">
        <v>0</v>
      </c>
      <c r="F7" s="61">
        <v>-386.995</v>
      </c>
      <c r="G7" s="61">
        <v>1041.931</v>
      </c>
    </row>
    <row r="8" spans="1:7">
      <c r="A8" s="60" t="s">
        <v>327</v>
      </c>
      <c r="B8" s="61">
        <v>61.58</v>
      </c>
      <c r="C8" s="61">
        <v>0</v>
      </c>
      <c r="D8" s="61">
        <v>0</v>
      </c>
      <c r="E8" s="61">
        <v>0</v>
      </c>
      <c r="F8" s="61">
        <v>-384.44900000000001</v>
      </c>
      <c r="G8" s="61">
        <v>1041.931</v>
      </c>
    </row>
    <row r="9" spans="1:7">
      <c r="A9" s="60" t="s">
        <v>328</v>
      </c>
      <c r="B9" s="61">
        <v>37.83</v>
      </c>
      <c r="C9" s="61">
        <v>0</v>
      </c>
      <c r="D9" s="61">
        <v>0</v>
      </c>
      <c r="E9" s="61">
        <v>0</v>
      </c>
      <c r="F9" s="61">
        <v>-385.08600000000001</v>
      </c>
      <c r="G9" s="61">
        <v>1041.931</v>
      </c>
    </row>
    <row r="10" spans="1:7">
      <c r="A10" s="60" t="s">
        <v>329</v>
      </c>
      <c r="B10" s="61">
        <v>-1061.441</v>
      </c>
      <c r="C10" s="61">
        <v>0</v>
      </c>
      <c r="D10" s="61">
        <v>0</v>
      </c>
      <c r="E10" s="61">
        <v>0</v>
      </c>
      <c r="F10" s="61">
        <v>24.789000000000001</v>
      </c>
      <c r="G10" s="61">
        <v>9.0289999999999999</v>
      </c>
    </row>
    <row r="11" spans="1:7">
      <c r="A11" s="60" t="s">
        <v>220</v>
      </c>
      <c r="B11" s="61">
        <v>-7469.357</v>
      </c>
      <c r="C11" s="61">
        <v>0</v>
      </c>
      <c r="D11" s="61">
        <v>0</v>
      </c>
      <c r="E11" s="61">
        <v>0</v>
      </c>
      <c r="F11" s="61">
        <v>41.62</v>
      </c>
      <c r="G11" s="61">
        <v>9.0289999999999999</v>
      </c>
    </row>
    <row r="12" spans="1:7">
      <c r="A12" s="60" t="s">
        <v>330</v>
      </c>
      <c r="B12" s="61">
        <v>-3368.2910000000002</v>
      </c>
      <c r="C12" s="61">
        <v>0</v>
      </c>
      <c r="D12" s="61">
        <v>0</v>
      </c>
      <c r="E12" s="61">
        <v>0</v>
      </c>
      <c r="F12" s="61">
        <v>30.847999999999999</v>
      </c>
      <c r="G12" s="61">
        <v>9.0289999999999999</v>
      </c>
    </row>
    <row r="13" spans="1:7">
      <c r="A13" s="60" t="s">
        <v>331</v>
      </c>
      <c r="B13" s="61">
        <v>-326.31599999999997</v>
      </c>
      <c r="C13" s="61">
        <v>32.584000000000003</v>
      </c>
      <c r="D13" s="61">
        <v>0</v>
      </c>
      <c r="E13" s="61">
        <v>0</v>
      </c>
      <c r="F13" s="61">
        <v>7.7439999999999998</v>
      </c>
      <c r="G13" s="61">
        <v>9.0289999999999999</v>
      </c>
    </row>
    <row r="14" spans="1:7">
      <c r="A14" s="60" t="s">
        <v>100</v>
      </c>
      <c r="B14" s="61">
        <v>-1321.5909999999999</v>
      </c>
      <c r="C14" s="61">
        <v>0</v>
      </c>
      <c r="D14" s="61">
        <v>0</v>
      </c>
      <c r="E14" s="61">
        <v>0</v>
      </c>
      <c r="F14" s="61">
        <v>-445.56900000000002</v>
      </c>
      <c r="G14" s="61">
        <v>445.07</v>
      </c>
    </row>
    <row r="15" spans="1:7">
      <c r="A15" s="60" t="s">
        <v>332</v>
      </c>
      <c r="B15" s="61">
        <v>-654.14599999999996</v>
      </c>
      <c r="C15" s="61">
        <v>205.18700000000001</v>
      </c>
      <c r="D15" s="61">
        <v>0</v>
      </c>
      <c r="E15" s="61">
        <v>0</v>
      </c>
      <c r="F15" s="61">
        <v>1236.242</v>
      </c>
      <c r="G15" s="61">
        <v>9.0289999999999999</v>
      </c>
    </row>
    <row r="16" spans="1:7">
      <c r="A16" s="60" t="s">
        <v>333</v>
      </c>
      <c r="B16" s="61">
        <v>-485.07499999999999</v>
      </c>
      <c r="C16" s="61">
        <v>205.18700000000001</v>
      </c>
      <c r="D16" s="61">
        <v>0</v>
      </c>
      <c r="E16" s="61">
        <v>0</v>
      </c>
      <c r="F16" s="61">
        <v>1728.4259999999999</v>
      </c>
      <c r="G16" s="61">
        <v>9.0289999999999999</v>
      </c>
    </row>
    <row r="17" spans="1:7">
      <c r="A17" s="60" t="s">
        <v>334</v>
      </c>
      <c r="B17" s="61">
        <v>-589.85599999999999</v>
      </c>
      <c r="C17" s="61">
        <v>205.18700000000001</v>
      </c>
      <c r="D17" s="61">
        <v>0</v>
      </c>
      <c r="E17" s="61">
        <v>0</v>
      </c>
      <c r="F17" s="61">
        <v>1233.2190000000001</v>
      </c>
      <c r="G17" s="61">
        <v>9.0289999999999999</v>
      </c>
    </row>
    <row r="18" spans="1:7">
      <c r="A18" s="60" t="s">
        <v>335</v>
      </c>
      <c r="B18" s="61">
        <v>-531.59699999999998</v>
      </c>
      <c r="C18" s="61">
        <v>205.18700000000001</v>
      </c>
      <c r="D18" s="61">
        <v>0</v>
      </c>
      <c r="E18" s="61">
        <v>0</v>
      </c>
      <c r="F18" s="61">
        <v>883.01400000000001</v>
      </c>
      <c r="G18" s="61">
        <v>9.0289999999999999</v>
      </c>
    </row>
    <row r="19" spans="1:7">
      <c r="A19" s="60" t="s">
        <v>336</v>
      </c>
      <c r="B19" s="61">
        <v>-477.39299999999997</v>
      </c>
      <c r="C19" s="61">
        <v>0</v>
      </c>
      <c r="D19" s="61">
        <v>0</v>
      </c>
      <c r="E19" s="61">
        <v>0</v>
      </c>
      <c r="F19" s="61">
        <v>-449.82299999999998</v>
      </c>
      <c r="G19" s="61">
        <v>828.15899999999999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EECE-ACA9-0541-AE12-F814003906EB}">
  <dimension ref="A1:D6557"/>
  <sheetViews>
    <sheetView zoomScale="70" zoomScaleNormal="70" workbookViewId="0">
      <selection activeCell="K31" sqref="K31"/>
    </sheetView>
  </sheetViews>
  <sheetFormatPr baseColWidth="10" defaultRowHeight="16"/>
  <cols>
    <col min="1" max="1" width="10.83203125" customWidth="1"/>
    <col min="3" max="3" width="102" customWidth="1"/>
    <col min="4" max="4" width="21.83203125" customWidth="1"/>
  </cols>
  <sheetData>
    <row r="1" spans="1:4">
      <c r="A1" s="103" t="s">
        <v>171</v>
      </c>
      <c r="B1" s="103" t="s">
        <v>543</v>
      </c>
      <c r="C1" s="103" t="s">
        <v>544</v>
      </c>
      <c r="D1" s="103" t="s">
        <v>545</v>
      </c>
    </row>
    <row r="2" spans="1:4">
      <c r="A2" t="s">
        <v>520</v>
      </c>
      <c r="B2" s="103" t="s">
        <v>546</v>
      </c>
      <c r="C2" s="104" t="s">
        <v>547</v>
      </c>
      <c r="D2" s="104">
        <v>151</v>
      </c>
    </row>
    <row r="3" spans="1:4" ht="21">
      <c r="A3" t="s">
        <v>520</v>
      </c>
      <c r="B3" s="103" t="s">
        <v>548</v>
      </c>
      <c r="C3" s="104" t="s">
        <v>549</v>
      </c>
      <c r="D3" s="104">
        <v>59.89</v>
      </c>
    </row>
    <row r="4" spans="1:4" ht="21">
      <c r="A4" t="s">
        <v>520</v>
      </c>
      <c r="B4" s="103" t="s">
        <v>546</v>
      </c>
      <c r="C4" s="104" t="s">
        <v>550</v>
      </c>
      <c r="D4" s="104">
        <v>72.989999999999995</v>
      </c>
    </row>
    <row r="5" spans="1:4">
      <c r="A5" t="s">
        <v>520</v>
      </c>
      <c r="B5" s="103" t="s">
        <v>551</v>
      </c>
      <c r="C5" s="104" t="s">
        <v>552</v>
      </c>
      <c r="D5" s="104">
        <v>436.99</v>
      </c>
    </row>
    <row r="6" spans="1:4">
      <c r="A6" t="s">
        <v>520</v>
      </c>
      <c r="B6" s="103" t="s">
        <v>551</v>
      </c>
      <c r="C6" s="104" t="s">
        <v>553</v>
      </c>
      <c r="D6" s="104">
        <v>274.99</v>
      </c>
    </row>
    <row r="7" spans="1:4">
      <c r="A7" t="s">
        <v>520</v>
      </c>
      <c r="B7" s="103" t="s">
        <v>551</v>
      </c>
      <c r="C7" s="104" t="s">
        <v>554</v>
      </c>
      <c r="D7" s="104">
        <v>124.9</v>
      </c>
    </row>
    <row r="8" spans="1:4">
      <c r="A8" t="s">
        <v>520</v>
      </c>
      <c r="B8" s="103" t="s">
        <v>551</v>
      </c>
      <c r="C8" s="104" t="s">
        <v>555</v>
      </c>
      <c r="D8" s="104">
        <v>351.99</v>
      </c>
    </row>
    <row r="9" spans="1:4">
      <c r="A9" t="s">
        <v>520</v>
      </c>
      <c r="B9" s="103" t="s">
        <v>551</v>
      </c>
      <c r="C9" s="104" t="s">
        <v>556</v>
      </c>
      <c r="D9" s="104">
        <v>139.99</v>
      </c>
    </row>
    <row r="10" spans="1:4">
      <c r="A10" t="s">
        <v>520</v>
      </c>
      <c r="B10" s="103" t="s">
        <v>551</v>
      </c>
      <c r="C10" s="104" t="s">
        <v>557</v>
      </c>
      <c r="D10" s="104">
        <v>219.99</v>
      </c>
    </row>
    <row r="11" spans="1:4">
      <c r="A11" t="s">
        <v>520</v>
      </c>
      <c r="B11" s="103" t="s">
        <v>551</v>
      </c>
      <c r="C11" s="104" t="s">
        <v>558</v>
      </c>
      <c r="D11" s="104">
        <v>189.99</v>
      </c>
    </row>
    <row r="12" spans="1:4">
      <c r="A12" t="s">
        <v>520</v>
      </c>
      <c r="B12" s="103" t="s">
        <v>551</v>
      </c>
      <c r="C12" s="104" t="s">
        <v>559</v>
      </c>
      <c r="D12" s="104">
        <v>189.99</v>
      </c>
    </row>
    <row r="13" spans="1:4">
      <c r="A13" t="s">
        <v>520</v>
      </c>
      <c r="B13" s="103" t="s">
        <v>551</v>
      </c>
      <c r="C13" s="104" t="s">
        <v>560</v>
      </c>
      <c r="D13" s="104">
        <v>94.99</v>
      </c>
    </row>
    <row r="14" spans="1:4">
      <c r="A14" t="s">
        <v>520</v>
      </c>
      <c r="B14" s="103" t="s">
        <v>551</v>
      </c>
      <c r="C14" s="104" t="s">
        <v>561</v>
      </c>
      <c r="D14" s="104">
        <v>579.79</v>
      </c>
    </row>
    <row r="15" spans="1:4" ht="21">
      <c r="A15" t="s">
        <v>520</v>
      </c>
      <c r="B15" s="103" t="s">
        <v>551</v>
      </c>
      <c r="C15" s="105" t="s">
        <v>562</v>
      </c>
      <c r="D15" s="104">
        <v>68.89</v>
      </c>
    </row>
    <row r="16" spans="1:4">
      <c r="A16" t="s">
        <v>520</v>
      </c>
      <c r="B16" s="103" t="s">
        <v>551</v>
      </c>
      <c r="C16" s="104" t="s">
        <v>563</v>
      </c>
      <c r="D16" s="104">
        <v>493.99</v>
      </c>
    </row>
    <row r="17" spans="1:4">
      <c r="A17" t="s">
        <v>520</v>
      </c>
      <c r="B17" s="103" t="s">
        <v>564</v>
      </c>
      <c r="C17" s="104" t="s">
        <v>565</v>
      </c>
      <c r="D17" s="104">
        <v>179.99</v>
      </c>
    </row>
    <row r="18" spans="1:4">
      <c r="A18" t="s">
        <v>520</v>
      </c>
      <c r="B18" s="103" t="s">
        <v>551</v>
      </c>
      <c r="C18" s="104" t="s">
        <v>566</v>
      </c>
      <c r="D18" s="104">
        <v>332.99</v>
      </c>
    </row>
    <row r="19" spans="1:4">
      <c r="A19" t="s">
        <v>520</v>
      </c>
      <c r="B19" s="103" t="s">
        <v>551</v>
      </c>
      <c r="C19" s="104" t="s">
        <v>567</v>
      </c>
      <c r="D19" s="104">
        <v>236.95</v>
      </c>
    </row>
    <row r="20" spans="1:4">
      <c r="A20" t="s">
        <v>520</v>
      </c>
      <c r="B20" s="103" t="s">
        <v>551</v>
      </c>
      <c r="C20" s="104" t="s">
        <v>568</v>
      </c>
      <c r="D20" s="104">
        <v>319.99</v>
      </c>
    </row>
    <row r="21" spans="1:4">
      <c r="A21" t="s">
        <v>520</v>
      </c>
      <c r="B21" s="103" t="s">
        <v>551</v>
      </c>
      <c r="C21" s="104" t="s">
        <v>569</v>
      </c>
      <c r="D21" s="104">
        <v>799.99</v>
      </c>
    </row>
    <row r="22" spans="1:4">
      <c r="A22" t="s">
        <v>520</v>
      </c>
      <c r="B22" s="103" t="s">
        <v>570</v>
      </c>
      <c r="C22" s="104" t="s">
        <v>571</v>
      </c>
      <c r="D22" s="104">
        <v>29.99</v>
      </c>
    </row>
    <row r="23" spans="1:4" ht="21">
      <c r="A23" t="s">
        <v>520</v>
      </c>
      <c r="B23" s="103" t="s">
        <v>546</v>
      </c>
      <c r="C23" s="104" t="s">
        <v>572</v>
      </c>
      <c r="D23" s="104">
        <v>69.989999999999995</v>
      </c>
    </row>
    <row r="24" spans="1:4">
      <c r="A24" t="s">
        <v>520</v>
      </c>
      <c r="B24" s="103" t="s">
        <v>546</v>
      </c>
      <c r="C24" s="104" t="s">
        <v>573</v>
      </c>
      <c r="D24" s="104">
        <v>42.95</v>
      </c>
    </row>
    <row r="25" spans="1:4">
      <c r="A25" t="s">
        <v>520</v>
      </c>
      <c r="B25" s="103" t="s">
        <v>546</v>
      </c>
      <c r="C25" s="104" t="s">
        <v>574</v>
      </c>
      <c r="D25" s="104">
        <v>67.989999999999995</v>
      </c>
    </row>
    <row r="26" spans="1:4">
      <c r="A26" t="s">
        <v>520</v>
      </c>
      <c r="B26" s="103" t="s">
        <v>551</v>
      </c>
      <c r="C26" s="104" t="s">
        <v>575</v>
      </c>
      <c r="D26" s="104">
        <v>303.99</v>
      </c>
    </row>
    <row r="27" spans="1:4">
      <c r="A27" t="s">
        <v>520</v>
      </c>
      <c r="B27" s="103" t="s">
        <v>551</v>
      </c>
      <c r="C27" s="104" t="s">
        <v>576</v>
      </c>
      <c r="D27" s="104">
        <v>379.99</v>
      </c>
    </row>
    <row r="28" spans="1:4">
      <c r="A28" t="s">
        <v>520</v>
      </c>
      <c r="B28" s="103" t="s">
        <v>551</v>
      </c>
      <c r="C28" s="104" t="s">
        <v>577</v>
      </c>
      <c r="D28" s="104">
        <v>339.99</v>
      </c>
    </row>
    <row r="29" spans="1:4">
      <c r="A29" t="s">
        <v>520</v>
      </c>
      <c r="B29" s="103" t="s">
        <v>551</v>
      </c>
      <c r="C29" s="104" t="s">
        <v>578</v>
      </c>
      <c r="D29" s="104">
        <v>251.99</v>
      </c>
    </row>
    <row r="30" spans="1:4">
      <c r="A30" t="s">
        <v>520</v>
      </c>
      <c r="B30" s="103" t="s">
        <v>551</v>
      </c>
      <c r="C30" s="104" t="s">
        <v>579</v>
      </c>
      <c r="D30" s="104">
        <v>369.99</v>
      </c>
    </row>
    <row r="31" spans="1:4">
      <c r="A31" t="s">
        <v>520</v>
      </c>
      <c r="B31" s="103" t="s">
        <v>551</v>
      </c>
      <c r="C31" s="104" t="s">
        <v>580</v>
      </c>
      <c r="D31" s="104">
        <v>24.99</v>
      </c>
    </row>
    <row r="32" spans="1:4">
      <c r="A32" t="s">
        <v>520</v>
      </c>
      <c r="B32" s="103" t="s">
        <v>551</v>
      </c>
      <c r="C32" s="104" t="s">
        <v>581</v>
      </c>
      <c r="D32" s="104">
        <v>541.99</v>
      </c>
    </row>
    <row r="33" spans="1:4">
      <c r="A33" t="s">
        <v>520</v>
      </c>
      <c r="B33" s="103" t="s">
        <v>546</v>
      </c>
      <c r="C33" s="104" t="s">
        <v>582</v>
      </c>
      <c r="D33" s="104">
        <v>349</v>
      </c>
    </row>
    <row r="34" spans="1:4">
      <c r="A34" t="s">
        <v>520</v>
      </c>
      <c r="B34" s="103" t="s">
        <v>551</v>
      </c>
      <c r="C34" s="104" t="s">
        <v>583</v>
      </c>
      <c r="D34" s="104">
        <v>34.99</v>
      </c>
    </row>
    <row r="35" spans="1:4">
      <c r="A35" t="s">
        <v>520</v>
      </c>
      <c r="B35" s="103" t="s">
        <v>551</v>
      </c>
      <c r="C35" s="104" t="s">
        <v>584</v>
      </c>
      <c r="D35" s="104">
        <v>54.99</v>
      </c>
    </row>
    <row r="36" spans="1:4">
      <c r="A36" t="s">
        <v>520</v>
      </c>
      <c r="B36" s="103" t="s">
        <v>546</v>
      </c>
      <c r="C36" s="104" t="s">
        <v>585</v>
      </c>
      <c r="D36" s="104">
        <v>39.99</v>
      </c>
    </row>
    <row r="37" spans="1:4" ht="21">
      <c r="A37" t="s">
        <v>520</v>
      </c>
      <c r="B37" s="103" t="s">
        <v>546</v>
      </c>
      <c r="C37" s="104" t="s">
        <v>586</v>
      </c>
      <c r="D37" s="104">
        <v>104.12</v>
      </c>
    </row>
    <row r="38" spans="1:4" ht="21">
      <c r="A38" t="s">
        <v>520</v>
      </c>
      <c r="B38" s="103" t="s">
        <v>587</v>
      </c>
      <c r="C38" s="105" t="s">
        <v>588</v>
      </c>
      <c r="D38" s="104">
        <v>16.989999999999998</v>
      </c>
    </row>
    <row r="39" spans="1:4">
      <c r="A39" t="s">
        <v>520</v>
      </c>
      <c r="B39" s="103" t="s">
        <v>551</v>
      </c>
      <c r="C39" s="104" t="s">
        <v>589</v>
      </c>
      <c r="D39" s="104">
        <v>49.99</v>
      </c>
    </row>
    <row r="40" spans="1:4">
      <c r="A40" t="s">
        <v>520</v>
      </c>
      <c r="B40" s="103" t="s">
        <v>546</v>
      </c>
      <c r="C40" s="104" t="s">
        <v>590</v>
      </c>
      <c r="D40" s="104">
        <v>749.99</v>
      </c>
    </row>
    <row r="41" spans="1:4">
      <c r="A41" t="s">
        <v>520</v>
      </c>
      <c r="B41" s="103" t="s">
        <v>551</v>
      </c>
      <c r="C41" s="104" t="s">
        <v>591</v>
      </c>
      <c r="D41" s="104">
        <v>269.99</v>
      </c>
    </row>
    <row r="42" spans="1:4">
      <c r="A42" t="s">
        <v>520</v>
      </c>
      <c r="B42" s="103" t="s">
        <v>546</v>
      </c>
      <c r="C42" s="104" t="s">
        <v>592</v>
      </c>
      <c r="D42" s="104">
        <v>469.99</v>
      </c>
    </row>
    <row r="43" spans="1:4">
      <c r="A43" t="s">
        <v>520</v>
      </c>
      <c r="B43" s="103" t="s">
        <v>546</v>
      </c>
      <c r="C43" s="104" t="s">
        <v>593</v>
      </c>
      <c r="D43" s="104">
        <v>139.99</v>
      </c>
    </row>
    <row r="44" spans="1:4">
      <c r="A44" t="s">
        <v>520</v>
      </c>
      <c r="B44" s="103" t="s">
        <v>564</v>
      </c>
      <c r="C44" s="104" t="s">
        <v>594</v>
      </c>
      <c r="D44" s="104">
        <v>94</v>
      </c>
    </row>
    <row r="45" spans="1:4">
      <c r="A45" t="s">
        <v>520</v>
      </c>
      <c r="B45" s="103" t="s">
        <v>546</v>
      </c>
      <c r="C45" s="104" t="s">
        <v>595</v>
      </c>
      <c r="D45" s="104">
        <v>139.88999999999999</v>
      </c>
    </row>
    <row r="46" spans="1:4">
      <c r="A46" t="s">
        <v>520</v>
      </c>
      <c r="B46" s="103" t="s">
        <v>551</v>
      </c>
      <c r="C46" s="104" t="s">
        <v>596</v>
      </c>
      <c r="D46" s="104">
        <v>139.99</v>
      </c>
    </row>
    <row r="47" spans="1:4">
      <c r="A47" t="s">
        <v>520</v>
      </c>
      <c r="B47" s="103" t="s">
        <v>587</v>
      </c>
      <c r="C47" s="104" t="s">
        <v>597</v>
      </c>
      <c r="D47" s="104">
        <v>14.99</v>
      </c>
    </row>
    <row r="48" spans="1:4">
      <c r="A48" t="s">
        <v>520</v>
      </c>
      <c r="B48" s="103" t="s">
        <v>546</v>
      </c>
      <c r="C48" s="104" t="s">
        <v>598</v>
      </c>
      <c r="D48" s="104">
        <v>84.99</v>
      </c>
    </row>
    <row r="49" spans="1:4">
      <c r="A49" t="s">
        <v>520</v>
      </c>
      <c r="B49" s="103" t="s">
        <v>551</v>
      </c>
      <c r="C49" s="104" t="s">
        <v>599</v>
      </c>
      <c r="D49" s="104">
        <v>484.99</v>
      </c>
    </row>
    <row r="50" spans="1:4">
      <c r="A50" t="s">
        <v>520</v>
      </c>
      <c r="B50" s="103" t="s">
        <v>570</v>
      </c>
      <c r="C50" s="104" t="s">
        <v>600</v>
      </c>
      <c r="D50" s="104">
        <v>89.79</v>
      </c>
    </row>
    <row r="51" spans="1:4">
      <c r="A51" t="s">
        <v>520</v>
      </c>
      <c r="B51" s="103" t="s">
        <v>551</v>
      </c>
      <c r="C51" s="104" t="s">
        <v>601</v>
      </c>
      <c r="D51" s="104">
        <v>112.99</v>
      </c>
    </row>
    <row r="52" spans="1:4">
      <c r="A52" t="s">
        <v>520</v>
      </c>
      <c r="B52" s="103" t="s">
        <v>602</v>
      </c>
      <c r="C52" s="104" t="s">
        <v>603</v>
      </c>
      <c r="D52" s="104">
        <v>149.99</v>
      </c>
    </row>
    <row r="53" spans="1:4">
      <c r="A53" t="s">
        <v>520</v>
      </c>
      <c r="B53" s="103" t="s">
        <v>546</v>
      </c>
      <c r="C53" s="104" t="s">
        <v>604</v>
      </c>
      <c r="D53" s="104">
        <v>446.99</v>
      </c>
    </row>
    <row r="54" spans="1:4" ht="21">
      <c r="A54" t="s">
        <v>520</v>
      </c>
      <c r="B54" s="103" t="s">
        <v>546</v>
      </c>
      <c r="C54" s="104" t="s">
        <v>605</v>
      </c>
      <c r="D54" s="104">
        <v>104.12</v>
      </c>
    </row>
    <row r="55" spans="1:4">
      <c r="A55" t="s">
        <v>520</v>
      </c>
      <c r="B55" s="103" t="s">
        <v>546</v>
      </c>
      <c r="C55" s="104" t="s">
        <v>606</v>
      </c>
      <c r="D55" s="104">
        <v>89.89</v>
      </c>
    </row>
    <row r="56" spans="1:4">
      <c r="A56" t="s">
        <v>520</v>
      </c>
      <c r="B56" s="103" t="s">
        <v>551</v>
      </c>
      <c r="C56" s="104" t="s">
        <v>607</v>
      </c>
      <c r="D56" s="104">
        <v>209.99</v>
      </c>
    </row>
    <row r="57" spans="1:4">
      <c r="A57" t="s">
        <v>520</v>
      </c>
      <c r="B57" s="103" t="s">
        <v>551</v>
      </c>
      <c r="C57" s="104" t="s">
        <v>608</v>
      </c>
      <c r="D57" s="104">
        <v>249.99</v>
      </c>
    </row>
    <row r="58" spans="1:4">
      <c r="A58" t="s">
        <v>520</v>
      </c>
      <c r="B58" s="103" t="s">
        <v>551</v>
      </c>
      <c r="C58" s="104" t="s">
        <v>609</v>
      </c>
      <c r="D58" s="104">
        <v>349.49</v>
      </c>
    </row>
    <row r="59" spans="1:4">
      <c r="A59" t="s">
        <v>520</v>
      </c>
      <c r="B59" s="103" t="s">
        <v>610</v>
      </c>
      <c r="C59" s="104" t="s">
        <v>611</v>
      </c>
      <c r="D59" s="104">
        <v>459</v>
      </c>
    </row>
    <row r="60" spans="1:4">
      <c r="A60" t="s">
        <v>520</v>
      </c>
      <c r="B60" s="103" t="s">
        <v>551</v>
      </c>
      <c r="C60" s="104" t="s">
        <v>612</v>
      </c>
      <c r="D60" s="104">
        <v>209.99</v>
      </c>
    </row>
    <row r="61" spans="1:4">
      <c r="A61" t="s">
        <v>520</v>
      </c>
      <c r="B61" s="103" t="s">
        <v>551</v>
      </c>
      <c r="C61" s="104" t="s">
        <v>613</v>
      </c>
      <c r="D61" s="104">
        <v>149.99</v>
      </c>
    </row>
    <row r="62" spans="1:4">
      <c r="A62" t="s">
        <v>520</v>
      </c>
      <c r="B62" s="103" t="s">
        <v>551</v>
      </c>
      <c r="C62" s="104" t="s">
        <v>614</v>
      </c>
      <c r="D62" s="104">
        <v>234.95</v>
      </c>
    </row>
    <row r="63" spans="1:4">
      <c r="A63" t="s">
        <v>520</v>
      </c>
      <c r="B63" s="103" t="s">
        <v>548</v>
      </c>
      <c r="C63" s="104" t="s">
        <v>615</v>
      </c>
      <c r="D63" s="104">
        <v>74.89</v>
      </c>
    </row>
    <row r="64" spans="1:4">
      <c r="A64" t="s">
        <v>520</v>
      </c>
      <c r="B64" s="103" t="s">
        <v>564</v>
      </c>
      <c r="C64" s="104" t="s">
        <v>616</v>
      </c>
      <c r="D64" s="104">
        <v>129.99</v>
      </c>
    </row>
    <row r="65" spans="1:4">
      <c r="A65" t="s">
        <v>520</v>
      </c>
      <c r="B65" s="103" t="s">
        <v>551</v>
      </c>
      <c r="C65" s="104" t="s">
        <v>617</v>
      </c>
      <c r="D65" s="104">
        <v>67.989999999999995</v>
      </c>
    </row>
    <row r="66" spans="1:4">
      <c r="A66" t="s">
        <v>520</v>
      </c>
      <c r="B66" s="103" t="s">
        <v>551</v>
      </c>
      <c r="C66" s="104" t="s">
        <v>618</v>
      </c>
      <c r="D66" s="104">
        <v>119.99</v>
      </c>
    </row>
    <row r="67" spans="1:4">
      <c r="A67" t="s">
        <v>520</v>
      </c>
      <c r="B67" s="103" t="s">
        <v>564</v>
      </c>
      <c r="C67" s="104" t="s">
        <v>619</v>
      </c>
      <c r="D67" s="104">
        <v>199</v>
      </c>
    </row>
    <row r="68" spans="1:4" ht="21">
      <c r="A68" t="s">
        <v>520</v>
      </c>
      <c r="B68" s="103" t="s">
        <v>546</v>
      </c>
      <c r="C68" s="104" t="s">
        <v>550</v>
      </c>
      <c r="D68" s="104">
        <v>73.989999999999995</v>
      </c>
    </row>
    <row r="69" spans="1:4">
      <c r="A69" t="s">
        <v>520</v>
      </c>
      <c r="B69" s="103" t="s">
        <v>620</v>
      </c>
      <c r="C69" s="104" t="s">
        <v>621</v>
      </c>
      <c r="D69" s="104">
        <v>369.95</v>
      </c>
    </row>
    <row r="70" spans="1:4">
      <c r="A70" t="s">
        <v>520</v>
      </c>
      <c r="B70" s="103" t="s">
        <v>551</v>
      </c>
      <c r="C70" s="104" t="s">
        <v>622</v>
      </c>
      <c r="D70" s="104">
        <v>289.99</v>
      </c>
    </row>
    <row r="71" spans="1:4">
      <c r="A71" t="s">
        <v>520</v>
      </c>
      <c r="B71" s="103" t="s">
        <v>546</v>
      </c>
      <c r="C71" s="104" t="s">
        <v>623</v>
      </c>
      <c r="D71" s="104">
        <v>165</v>
      </c>
    </row>
    <row r="72" spans="1:4">
      <c r="A72" t="s">
        <v>520</v>
      </c>
      <c r="B72" s="103" t="s">
        <v>551</v>
      </c>
      <c r="C72" s="104" t="s">
        <v>624</v>
      </c>
      <c r="D72" s="104">
        <v>124.99</v>
      </c>
    </row>
    <row r="73" spans="1:4">
      <c r="A73" t="s">
        <v>520</v>
      </c>
      <c r="B73" s="103" t="s">
        <v>551</v>
      </c>
      <c r="C73" s="104" t="s">
        <v>625</v>
      </c>
      <c r="D73" s="104">
        <v>218.99</v>
      </c>
    </row>
    <row r="74" spans="1:4">
      <c r="A74" t="s">
        <v>520</v>
      </c>
      <c r="B74" s="103" t="s">
        <v>587</v>
      </c>
      <c r="C74" s="104" t="s">
        <v>626</v>
      </c>
      <c r="D74" s="104">
        <v>49.99</v>
      </c>
    </row>
    <row r="75" spans="1:4" ht="21">
      <c r="A75" t="s">
        <v>520</v>
      </c>
      <c r="B75" s="103" t="s">
        <v>602</v>
      </c>
      <c r="C75" s="105" t="s">
        <v>627</v>
      </c>
      <c r="D75" s="104">
        <v>49.99</v>
      </c>
    </row>
    <row r="76" spans="1:4">
      <c r="A76" t="s">
        <v>520</v>
      </c>
      <c r="B76" s="103" t="s">
        <v>546</v>
      </c>
      <c r="C76" s="104" t="s">
        <v>628</v>
      </c>
      <c r="D76" s="104">
        <v>117.88</v>
      </c>
    </row>
    <row r="77" spans="1:4">
      <c r="A77" t="s">
        <v>520</v>
      </c>
      <c r="B77" s="103" t="s">
        <v>546</v>
      </c>
      <c r="C77" s="104" t="s">
        <v>629</v>
      </c>
      <c r="D77" s="104">
        <v>379</v>
      </c>
    </row>
    <row r="78" spans="1:4">
      <c r="A78" t="s">
        <v>520</v>
      </c>
      <c r="B78" s="103" t="s">
        <v>546</v>
      </c>
      <c r="C78" s="104" t="s">
        <v>630</v>
      </c>
      <c r="D78" s="104">
        <v>539.99</v>
      </c>
    </row>
    <row r="79" spans="1:4">
      <c r="A79" t="s">
        <v>520</v>
      </c>
      <c r="B79" s="103" t="s">
        <v>551</v>
      </c>
      <c r="C79" s="104" t="s">
        <v>631</v>
      </c>
      <c r="D79" s="104">
        <v>569.99</v>
      </c>
    </row>
    <row r="80" spans="1:4">
      <c r="A80" t="s">
        <v>520</v>
      </c>
      <c r="B80" s="103" t="s">
        <v>551</v>
      </c>
      <c r="C80" s="104" t="s">
        <v>632</v>
      </c>
      <c r="D80" s="104">
        <v>185.99</v>
      </c>
    </row>
    <row r="81" spans="1:4">
      <c r="A81" t="s">
        <v>520</v>
      </c>
      <c r="B81" s="103" t="s">
        <v>551</v>
      </c>
      <c r="C81" s="104" t="s">
        <v>633</v>
      </c>
      <c r="D81" s="104">
        <v>869.99</v>
      </c>
    </row>
    <row r="82" spans="1:4">
      <c r="A82" t="s">
        <v>520</v>
      </c>
      <c r="B82" s="103" t="s">
        <v>551</v>
      </c>
      <c r="C82" s="104" t="s">
        <v>634</v>
      </c>
      <c r="D82" s="104">
        <v>119.99</v>
      </c>
    </row>
    <row r="83" spans="1:4">
      <c r="A83" t="s">
        <v>520</v>
      </c>
      <c r="B83" s="103" t="s">
        <v>551</v>
      </c>
      <c r="C83" s="104" t="s">
        <v>635</v>
      </c>
      <c r="D83" s="104">
        <v>246.99</v>
      </c>
    </row>
    <row r="84" spans="1:4">
      <c r="A84" t="s">
        <v>520</v>
      </c>
      <c r="B84" s="103" t="s">
        <v>620</v>
      </c>
      <c r="C84" s="104" t="s">
        <v>636</v>
      </c>
      <c r="D84" s="104">
        <v>369.99</v>
      </c>
    </row>
    <row r="85" spans="1:4">
      <c r="A85" t="s">
        <v>520</v>
      </c>
      <c r="B85" s="103" t="s">
        <v>587</v>
      </c>
      <c r="C85" s="104" t="s">
        <v>637</v>
      </c>
      <c r="D85" s="104">
        <v>18.95</v>
      </c>
    </row>
    <row r="86" spans="1:4">
      <c r="A86" t="s">
        <v>520</v>
      </c>
      <c r="B86" s="103" t="s">
        <v>551</v>
      </c>
      <c r="C86" s="104" t="s">
        <v>638</v>
      </c>
      <c r="D86" s="104">
        <v>106.99</v>
      </c>
    </row>
    <row r="87" spans="1:4">
      <c r="A87" t="s">
        <v>520</v>
      </c>
      <c r="B87" s="103" t="s">
        <v>551</v>
      </c>
      <c r="C87" s="104" t="s">
        <v>639</v>
      </c>
      <c r="D87" s="104">
        <v>449.99</v>
      </c>
    </row>
    <row r="88" spans="1:4">
      <c r="A88" t="s">
        <v>520</v>
      </c>
      <c r="B88" s="103" t="s">
        <v>551</v>
      </c>
      <c r="C88" s="104" t="s">
        <v>640</v>
      </c>
      <c r="D88" s="104">
        <v>218.99</v>
      </c>
    </row>
    <row r="89" spans="1:4">
      <c r="A89" t="s">
        <v>520</v>
      </c>
      <c r="B89" s="103" t="s">
        <v>551</v>
      </c>
      <c r="C89" s="104" t="s">
        <v>641</v>
      </c>
      <c r="D89" s="104">
        <v>129.99</v>
      </c>
    </row>
    <row r="90" spans="1:4">
      <c r="A90" t="s">
        <v>520</v>
      </c>
      <c r="B90" s="103" t="s">
        <v>548</v>
      </c>
      <c r="C90" s="104" t="s">
        <v>642</v>
      </c>
      <c r="D90" s="104">
        <v>69.989999999999995</v>
      </c>
    </row>
    <row r="91" spans="1:4">
      <c r="A91" t="s">
        <v>520</v>
      </c>
      <c r="B91" s="103" t="s">
        <v>546</v>
      </c>
      <c r="C91" s="104" t="s">
        <v>643</v>
      </c>
      <c r="D91" s="104">
        <v>283.99</v>
      </c>
    </row>
    <row r="92" spans="1:4">
      <c r="A92" t="s">
        <v>520</v>
      </c>
      <c r="B92" s="103" t="s">
        <v>548</v>
      </c>
      <c r="C92" s="104" t="s">
        <v>644</v>
      </c>
      <c r="D92" s="104">
        <v>49.89</v>
      </c>
    </row>
    <row r="93" spans="1:4">
      <c r="A93" t="s">
        <v>520</v>
      </c>
      <c r="B93" s="103" t="s">
        <v>620</v>
      </c>
      <c r="C93" s="104" t="s">
        <v>645</v>
      </c>
      <c r="D93" s="104">
        <v>456</v>
      </c>
    </row>
    <row r="94" spans="1:4">
      <c r="A94" t="s">
        <v>520</v>
      </c>
      <c r="B94" s="103" t="s">
        <v>551</v>
      </c>
      <c r="C94" s="104" t="s">
        <v>646</v>
      </c>
      <c r="D94" s="104">
        <v>79.989999999999995</v>
      </c>
    </row>
    <row r="95" spans="1:4">
      <c r="A95" t="s">
        <v>520</v>
      </c>
      <c r="B95" s="103" t="s">
        <v>551</v>
      </c>
      <c r="C95" s="104" t="s">
        <v>647</v>
      </c>
      <c r="D95" s="104">
        <v>159.99</v>
      </c>
    </row>
    <row r="96" spans="1:4">
      <c r="A96" t="s">
        <v>520</v>
      </c>
      <c r="B96" s="103" t="s">
        <v>648</v>
      </c>
      <c r="C96" s="104" t="s">
        <v>649</v>
      </c>
      <c r="D96" s="104">
        <v>11.74</v>
      </c>
    </row>
    <row r="97" spans="1:4">
      <c r="A97" t="s">
        <v>520</v>
      </c>
      <c r="B97" s="103" t="s">
        <v>546</v>
      </c>
      <c r="C97" s="104" t="s">
        <v>650</v>
      </c>
      <c r="D97" s="104">
        <v>899.99</v>
      </c>
    </row>
    <row r="98" spans="1:4">
      <c r="A98" t="s">
        <v>520</v>
      </c>
      <c r="B98" s="103" t="s">
        <v>551</v>
      </c>
      <c r="C98" s="104" t="s">
        <v>651</v>
      </c>
      <c r="D98" s="104">
        <v>149.99</v>
      </c>
    </row>
    <row r="99" spans="1:4">
      <c r="A99" t="s">
        <v>520</v>
      </c>
      <c r="B99" s="103" t="s">
        <v>610</v>
      </c>
      <c r="C99" s="104" t="s">
        <v>652</v>
      </c>
      <c r="D99" s="104">
        <v>89.79</v>
      </c>
    </row>
    <row r="100" spans="1:4">
      <c r="A100" t="s">
        <v>520</v>
      </c>
      <c r="B100" s="103" t="s">
        <v>551</v>
      </c>
      <c r="C100" s="104" t="s">
        <v>653</v>
      </c>
      <c r="D100" s="104">
        <v>69.989999999999995</v>
      </c>
    </row>
    <row r="101" spans="1:4">
      <c r="A101" t="s">
        <v>520</v>
      </c>
      <c r="B101" s="103" t="s">
        <v>620</v>
      </c>
      <c r="C101" s="104" t="s">
        <v>654</v>
      </c>
      <c r="D101" s="104">
        <v>524</v>
      </c>
    </row>
    <row r="102" spans="1:4">
      <c r="A102" t="s">
        <v>520</v>
      </c>
      <c r="B102" s="103" t="s">
        <v>551</v>
      </c>
      <c r="C102" s="104" t="s">
        <v>655</v>
      </c>
      <c r="D102" s="104">
        <v>249.99</v>
      </c>
    </row>
    <row r="103" spans="1:4">
      <c r="A103" t="s">
        <v>520</v>
      </c>
      <c r="B103" s="103" t="s">
        <v>551</v>
      </c>
      <c r="C103" s="104" t="s">
        <v>656</v>
      </c>
      <c r="D103" s="104">
        <v>259.99</v>
      </c>
    </row>
    <row r="104" spans="1:4">
      <c r="A104" t="s">
        <v>520</v>
      </c>
      <c r="B104" s="103" t="s">
        <v>546</v>
      </c>
      <c r="C104" s="104" t="s">
        <v>657</v>
      </c>
      <c r="D104" s="104">
        <v>349.99</v>
      </c>
    </row>
    <row r="105" spans="1:4">
      <c r="A105" t="s">
        <v>520</v>
      </c>
      <c r="B105" s="103" t="s">
        <v>587</v>
      </c>
      <c r="C105" s="104" t="s">
        <v>597</v>
      </c>
      <c r="D105" s="104">
        <v>14.99</v>
      </c>
    </row>
    <row r="106" spans="1:4">
      <c r="A106" t="s">
        <v>520</v>
      </c>
      <c r="B106" s="103" t="s">
        <v>551</v>
      </c>
      <c r="C106" s="104" t="s">
        <v>658</v>
      </c>
      <c r="D106" s="104">
        <v>313.99</v>
      </c>
    </row>
    <row r="107" spans="1:4">
      <c r="A107" t="s">
        <v>520</v>
      </c>
      <c r="B107" s="103" t="s">
        <v>659</v>
      </c>
      <c r="C107" s="104" t="s">
        <v>660</v>
      </c>
      <c r="D107" s="104">
        <v>69.989999999999995</v>
      </c>
    </row>
    <row r="108" spans="1:4">
      <c r="A108" t="s">
        <v>520</v>
      </c>
      <c r="B108" s="103" t="s">
        <v>551</v>
      </c>
      <c r="C108" s="104" t="s">
        <v>661</v>
      </c>
      <c r="D108" s="104">
        <v>175.99</v>
      </c>
    </row>
    <row r="109" spans="1:4">
      <c r="A109" t="s">
        <v>520</v>
      </c>
      <c r="B109" s="103" t="s">
        <v>551</v>
      </c>
      <c r="C109" s="104" t="s">
        <v>662</v>
      </c>
      <c r="D109" s="104">
        <v>39.950000000000003</v>
      </c>
    </row>
    <row r="110" spans="1:4">
      <c r="A110" t="s">
        <v>520</v>
      </c>
      <c r="B110" s="103" t="s">
        <v>564</v>
      </c>
      <c r="C110" s="104" t="s">
        <v>663</v>
      </c>
      <c r="D110" s="104">
        <v>449.99</v>
      </c>
    </row>
    <row r="111" spans="1:4">
      <c r="A111" t="s">
        <v>520</v>
      </c>
      <c r="B111" s="103" t="s">
        <v>620</v>
      </c>
      <c r="C111" s="104" t="s">
        <v>664</v>
      </c>
      <c r="D111" s="104">
        <v>379.99</v>
      </c>
    </row>
    <row r="112" spans="1:4">
      <c r="A112" t="s">
        <v>520</v>
      </c>
      <c r="B112" s="103" t="s">
        <v>551</v>
      </c>
      <c r="C112" s="104" t="s">
        <v>665</v>
      </c>
      <c r="D112" s="104">
        <v>1129.99</v>
      </c>
    </row>
    <row r="113" spans="1:4">
      <c r="A113" t="s">
        <v>520</v>
      </c>
      <c r="B113" s="103" t="s">
        <v>551</v>
      </c>
      <c r="C113" s="104" t="s">
        <v>666</v>
      </c>
      <c r="D113" s="104">
        <v>143.99</v>
      </c>
    </row>
    <row r="114" spans="1:4" ht="21">
      <c r="A114" t="s">
        <v>520</v>
      </c>
      <c r="B114" s="103" t="s">
        <v>587</v>
      </c>
      <c r="C114" s="105" t="s">
        <v>667</v>
      </c>
      <c r="D114" s="104">
        <v>17.989999999999998</v>
      </c>
    </row>
    <row r="115" spans="1:4">
      <c r="A115" t="s">
        <v>520</v>
      </c>
      <c r="B115" s="103" t="s">
        <v>551</v>
      </c>
      <c r="C115" s="104" t="s">
        <v>668</v>
      </c>
      <c r="D115" s="104">
        <v>279.95</v>
      </c>
    </row>
    <row r="116" spans="1:4">
      <c r="A116" t="s">
        <v>520</v>
      </c>
      <c r="B116" s="103" t="s">
        <v>551</v>
      </c>
      <c r="C116" s="104" t="s">
        <v>669</v>
      </c>
      <c r="D116" s="104">
        <v>529.95000000000005</v>
      </c>
    </row>
    <row r="117" spans="1:4">
      <c r="A117" t="s">
        <v>520</v>
      </c>
      <c r="B117" s="103" t="s">
        <v>551</v>
      </c>
      <c r="C117" s="104" t="s">
        <v>670</v>
      </c>
      <c r="D117" s="104">
        <v>245.95</v>
      </c>
    </row>
    <row r="118" spans="1:4">
      <c r="A118" t="s">
        <v>520</v>
      </c>
      <c r="B118" s="103" t="s">
        <v>551</v>
      </c>
      <c r="C118" s="104" t="s">
        <v>671</v>
      </c>
      <c r="D118" s="104">
        <v>279.99</v>
      </c>
    </row>
    <row r="119" spans="1:4">
      <c r="A119" t="s">
        <v>520</v>
      </c>
      <c r="B119" s="103" t="s">
        <v>551</v>
      </c>
      <c r="C119" s="104" t="s">
        <v>672</v>
      </c>
      <c r="D119" s="104">
        <v>129.99</v>
      </c>
    </row>
    <row r="120" spans="1:4" ht="21">
      <c r="A120" t="s">
        <v>520</v>
      </c>
      <c r="B120" s="103" t="s">
        <v>548</v>
      </c>
      <c r="C120" s="104" t="s">
        <v>549</v>
      </c>
      <c r="D120" s="104">
        <v>59.89</v>
      </c>
    </row>
    <row r="121" spans="1:4">
      <c r="A121" t="s">
        <v>520</v>
      </c>
      <c r="B121" s="103" t="s">
        <v>564</v>
      </c>
      <c r="C121" s="104" t="s">
        <v>673</v>
      </c>
      <c r="D121" s="104">
        <v>99.99</v>
      </c>
    </row>
    <row r="122" spans="1:4">
      <c r="A122" t="s">
        <v>520</v>
      </c>
      <c r="B122" s="103" t="s">
        <v>551</v>
      </c>
      <c r="C122" s="104" t="s">
        <v>674</v>
      </c>
      <c r="D122" s="104">
        <v>153.99</v>
      </c>
    </row>
    <row r="123" spans="1:4">
      <c r="A123" t="s">
        <v>520</v>
      </c>
      <c r="B123" s="103" t="s">
        <v>551</v>
      </c>
      <c r="C123" s="104" t="s">
        <v>675</v>
      </c>
      <c r="D123" s="104">
        <v>169.99</v>
      </c>
    </row>
    <row r="124" spans="1:4">
      <c r="A124" t="s">
        <v>520</v>
      </c>
      <c r="B124" s="103" t="s">
        <v>551</v>
      </c>
      <c r="C124" s="104" t="s">
        <v>676</v>
      </c>
      <c r="D124" s="104">
        <v>159.99</v>
      </c>
    </row>
    <row r="125" spans="1:4" ht="21">
      <c r="A125" t="s">
        <v>520</v>
      </c>
      <c r="B125" s="103" t="s">
        <v>548</v>
      </c>
      <c r="C125" s="104" t="s">
        <v>677</v>
      </c>
      <c r="D125" s="104">
        <v>79.989999999999995</v>
      </c>
    </row>
    <row r="126" spans="1:4">
      <c r="A126" t="s">
        <v>520</v>
      </c>
      <c r="B126" s="103" t="s">
        <v>551</v>
      </c>
      <c r="C126" s="104" t="s">
        <v>678</v>
      </c>
      <c r="D126" s="104">
        <v>199.99</v>
      </c>
    </row>
    <row r="127" spans="1:4">
      <c r="A127" t="s">
        <v>520</v>
      </c>
      <c r="B127" s="103" t="s">
        <v>546</v>
      </c>
      <c r="C127" s="104" t="s">
        <v>679</v>
      </c>
      <c r="D127" s="104">
        <v>305</v>
      </c>
    </row>
    <row r="128" spans="1:4" ht="21">
      <c r="A128" t="s">
        <v>520</v>
      </c>
      <c r="B128" s="103" t="s">
        <v>551</v>
      </c>
      <c r="C128" s="105" t="s">
        <v>680</v>
      </c>
      <c r="D128" s="104">
        <v>139.99</v>
      </c>
    </row>
    <row r="129" spans="1:4">
      <c r="A129" t="s">
        <v>520</v>
      </c>
      <c r="B129" s="103" t="s">
        <v>548</v>
      </c>
      <c r="C129" s="104" t="s">
        <v>681</v>
      </c>
      <c r="D129" s="104">
        <v>92.89</v>
      </c>
    </row>
    <row r="130" spans="1:4">
      <c r="A130" t="s">
        <v>520</v>
      </c>
      <c r="B130" s="103" t="s">
        <v>564</v>
      </c>
      <c r="C130" s="104" t="s">
        <v>682</v>
      </c>
      <c r="D130" s="104">
        <v>194.99</v>
      </c>
    </row>
    <row r="131" spans="1:4">
      <c r="A131" t="s">
        <v>520</v>
      </c>
      <c r="B131" s="103" t="s">
        <v>587</v>
      </c>
      <c r="C131" s="104" t="s">
        <v>683</v>
      </c>
      <c r="D131" s="104">
        <v>79.95</v>
      </c>
    </row>
    <row r="132" spans="1:4">
      <c r="A132" t="s">
        <v>520</v>
      </c>
      <c r="B132" s="103" t="s">
        <v>551</v>
      </c>
      <c r="C132" s="104" t="s">
        <v>684</v>
      </c>
      <c r="D132" s="104">
        <v>129.99</v>
      </c>
    </row>
    <row r="133" spans="1:4">
      <c r="A133" t="s">
        <v>520</v>
      </c>
      <c r="B133" s="103" t="s">
        <v>620</v>
      </c>
      <c r="C133" s="104" t="s">
        <v>669</v>
      </c>
      <c r="D133" s="104">
        <v>566</v>
      </c>
    </row>
    <row r="134" spans="1:4">
      <c r="A134" t="s">
        <v>520</v>
      </c>
      <c r="B134" s="103" t="s">
        <v>551</v>
      </c>
      <c r="C134" s="104" t="s">
        <v>685</v>
      </c>
      <c r="D134" s="104">
        <v>374.35</v>
      </c>
    </row>
    <row r="135" spans="1:4">
      <c r="A135" t="s">
        <v>520</v>
      </c>
      <c r="B135" s="103" t="s">
        <v>551</v>
      </c>
      <c r="C135" s="104" t="s">
        <v>686</v>
      </c>
      <c r="D135" s="104">
        <v>215.83</v>
      </c>
    </row>
    <row r="136" spans="1:4">
      <c r="A136" t="s">
        <v>520</v>
      </c>
      <c r="B136" s="103" t="s">
        <v>546</v>
      </c>
      <c r="C136" s="104" t="s">
        <v>687</v>
      </c>
      <c r="D136" s="104">
        <v>119.99</v>
      </c>
    </row>
    <row r="137" spans="1:4">
      <c r="A137" t="s">
        <v>520</v>
      </c>
      <c r="B137" s="103" t="s">
        <v>551</v>
      </c>
      <c r="C137" s="104" t="s">
        <v>688</v>
      </c>
      <c r="D137" s="104">
        <v>339.99</v>
      </c>
    </row>
    <row r="138" spans="1:4">
      <c r="A138" t="s">
        <v>520</v>
      </c>
      <c r="B138" s="103" t="s">
        <v>551</v>
      </c>
      <c r="C138" s="104" t="s">
        <v>689</v>
      </c>
      <c r="D138" s="104">
        <v>159.94999999999999</v>
      </c>
    </row>
    <row r="139" spans="1:4">
      <c r="A139" t="s">
        <v>520</v>
      </c>
      <c r="B139" s="103" t="s">
        <v>551</v>
      </c>
      <c r="C139" s="104" t="s">
        <v>690</v>
      </c>
      <c r="D139" s="104">
        <v>128.99</v>
      </c>
    </row>
    <row r="140" spans="1:4">
      <c r="A140" t="s">
        <v>520</v>
      </c>
      <c r="B140" s="103" t="s">
        <v>546</v>
      </c>
      <c r="C140" s="104" t="s">
        <v>691</v>
      </c>
      <c r="D140" s="104">
        <v>539.99</v>
      </c>
    </row>
    <row r="141" spans="1:4">
      <c r="A141" t="s">
        <v>520</v>
      </c>
      <c r="B141" s="103" t="s">
        <v>551</v>
      </c>
      <c r="C141" s="104" t="s">
        <v>692</v>
      </c>
      <c r="D141" s="104">
        <v>319.89</v>
      </c>
    </row>
    <row r="142" spans="1:4">
      <c r="A142" t="s">
        <v>520</v>
      </c>
      <c r="B142" s="103" t="s">
        <v>551</v>
      </c>
      <c r="C142" s="104" t="s">
        <v>693</v>
      </c>
      <c r="D142" s="104">
        <v>509</v>
      </c>
    </row>
    <row r="143" spans="1:4" ht="21">
      <c r="A143" t="s">
        <v>520</v>
      </c>
      <c r="B143" s="103" t="s">
        <v>546</v>
      </c>
      <c r="C143" s="104" t="s">
        <v>694</v>
      </c>
      <c r="D143" s="104">
        <v>134.88999999999999</v>
      </c>
    </row>
    <row r="144" spans="1:4">
      <c r="A144" t="s">
        <v>520</v>
      </c>
      <c r="B144" s="103" t="s">
        <v>546</v>
      </c>
      <c r="C144" s="104" t="s">
        <v>695</v>
      </c>
      <c r="D144" s="104">
        <v>114.99</v>
      </c>
    </row>
    <row r="145" spans="1:4">
      <c r="A145" t="s">
        <v>520</v>
      </c>
      <c r="B145" s="103" t="s">
        <v>546</v>
      </c>
      <c r="C145" s="104" t="s">
        <v>696</v>
      </c>
      <c r="D145" s="104">
        <v>225</v>
      </c>
    </row>
    <row r="146" spans="1:4">
      <c r="A146" t="s">
        <v>520</v>
      </c>
      <c r="B146" s="103" t="s">
        <v>620</v>
      </c>
      <c r="C146" s="104" t="s">
        <v>621</v>
      </c>
      <c r="D146" s="104">
        <v>456</v>
      </c>
    </row>
    <row r="147" spans="1:4">
      <c r="A147" t="s">
        <v>520</v>
      </c>
      <c r="B147" s="103" t="s">
        <v>546</v>
      </c>
      <c r="C147" s="104" t="s">
        <v>697</v>
      </c>
      <c r="D147" s="104">
        <v>389.99</v>
      </c>
    </row>
    <row r="148" spans="1:4">
      <c r="A148" t="s">
        <v>520</v>
      </c>
      <c r="B148" s="103" t="s">
        <v>698</v>
      </c>
      <c r="C148" s="104" t="s">
        <v>699</v>
      </c>
      <c r="D148" s="104">
        <v>204.99</v>
      </c>
    </row>
    <row r="149" spans="1:4">
      <c r="A149" t="s">
        <v>520</v>
      </c>
      <c r="B149" s="103" t="s">
        <v>546</v>
      </c>
      <c r="C149" s="104" t="s">
        <v>700</v>
      </c>
      <c r="D149" s="104">
        <v>79.989999999999995</v>
      </c>
    </row>
    <row r="150" spans="1:4">
      <c r="A150" t="s">
        <v>520</v>
      </c>
      <c r="B150" s="103" t="s">
        <v>564</v>
      </c>
      <c r="C150" s="104" t="s">
        <v>701</v>
      </c>
      <c r="D150" s="104">
        <v>339.99</v>
      </c>
    </row>
    <row r="151" spans="1:4">
      <c r="A151" t="s">
        <v>520</v>
      </c>
      <c r="B151" s="103" t="s">
        <v>551</v>
      </c>
      <c r="C151" s="104" t="s">
        <v>702</v>
      </c>
      <c r="D151" s="104">
        <v>179.99</v>
      </c>
    </row>
    <row r="152" spans="1:4">
      <c r="A152" t="s">
        <v>520</v>
      </c>
      <c r="B152" s="103" t="s">
        <v>551</v>
      </c>
      <c r="C152" s="104" t="s">
        <v>703</v>
      </c>
      <c r="D152" s="104">
        <v>339.95</v>
      </c>
    </row>
    <row r="153" spans="1:4">
      <c r="A153" t="s">
        <v>520</v>
      </c>
      <c r="B153" s="103" t="s">
        <v>551</v>
      </c>
      <c r="C153" s="104" t="s">
        <v>704</v>
      </c>
      <c r="D153" s="104">
        <v>329.95</v>
      </c>
    </row>
    <row r="154" spans="1:4">
      <c r="A154" t="s">
        <v>520</v>
      </c>
      <c r="B154" s="103" t="s">
        <v>551</v>
      </c>
      <c r="C154" s="104" t="s">
        <v>705</v>
      </c>
      <c r="D154" s="104">
        <v>702</v>
      </c>
    </row>
    <row r="155" spans="1:4">
      <c r="A155" t="s">
        <v>520</v>
      </c>
      <c r="B155" s="103" t="s">
        <v>551</v>
      </c>
      <c r="C155" s="104" t="s">
        <v>706</v>
      </c>
      <c r="D155" s="104">
        <v>89.99</v>
      </c>
    </row>
    <row r="156" spans="1:4">
      <c r="A156" t="s">
        <v>520</v>
      </c>
      <c r="B156" s="103" t="s">
        <v>546</v>
      </c>
      <c r="C156" s="104" t="s">
        <v>707</v>
      </c>
      <c r="D156" s="104">
        <v>233</v>
      </c>
    </row>
    <row r="157" spans="1:4">
      <c r="A157" t="s">
        <v>520</v>
      </c>
      <c r="B157" s="103" t="s">
        <v>551</v>
      </c>
      <c r="C157" s="104" t="s">
        <v>708</v>
      </c>
      <c r="D157" s="104">
        <v>39.99</v>
      </c>
    </row>
    <row r="158" spans="1:4">
      <c r="A158" t="s">
        <v>520</v>
      </c>
      <c r="B158" s="103" t="s">
        <v>551</v>
      </c>
      <c r="C158" s="104" t="s">
        <v>709</v>
      </c>
      <c r="D158" s="104">
        <v>239.99</v>
      </c>
    </row>
    <row r="159" spans="1:4">
      <c r="A159" t="s">
        <v>520</v>
      </c>
      <c r="B159" s="103" t="s">
        <v>551</v>
      </c>
      <c r="C159" s="104" t="s">
        <v>710</v>
      </c>
      <c r="D159" s="104">
        <v>519.95000000000005</v>
      </c>
    </row>
    <row r="160" spans="1:4">
      <c r="A160" t="s">
        <v>520</v>
      </c>
      <c r="B160" s="103" t="s">
        <v>551</v>
      </c>
      <c r="C160" s="104" t="s">
        <v>711</v>
      </c>
      <c r="D160" s="104">
        <v>395.99</v>
      </c>
    </row>
    <row r="161" spans="1:4">
      <c r="A161" t="s">
        <v>520</v>
      </c>
      <c r="B161" s="103" t="s">
        <v>546</v>
      </c>
      <c r="C161" s="104" t="s">
        <v>712</v>
      </c>
      <c r="D161" s="104">
        <v>329.89</v>
      </c>
    </row>
    <row r="162" spans="1:4">
      <c r="A162" t="s">
        <v>520</v>
      </c>
      <c r="B162" s="103" t="s">
        <v>551</v>
      </c>
      <c r="C162" s="104" t="s">
        <v>713</v>
      </c>
      <c r="D162" s="104">
        <v>284.95</v>
      </c>
    </row>
    <row r="163" spans="1:4">
      <c r="A163" t="s">
        <v>520</v>
      </c>
      <c r="B163" s="103" t="s">
        <v>546</v>
      </c>
      <c r="C163" s="104" t="s">
        <v>714</v>
      </c>
      <c r="D163" s="104">
        <v>69.989999999999995</v>
      </c>
    </row>
    <row r="164" spans="1:4">
      <c r="A164" t="s">
        <v>520</v>
      </c>
      <c r="B164" s="103" t="s">
        <v>551</v>
      </c>
      <c r="C164" s="104" t="s">
        <v>715</v>
      </c>
      <c r="D164" s="104">
        <v>89.99</v>
      </c>
    </row>
    <row r="165" spans="1:4">
      <c r="A165" t="s">
        <v>520</v>
      </c>
      <c r="B165" s="103" t="s">
        <v>551</v>
      </c>
      <c r="C165" s="104" t="s">
        <v>716</v>
      </c>
      <c r="D165" s="104">
        <v>134.94999999999999</v>
      </c>
    </row>
    <row r="166" spans="1:4" ht="21">
      <c r="A166" t="s">
        <v>520</v>
      </c>
      <c r="B166" s="103" t="s">
        <v>546</v>
      </c>
      <c r="C166" s="104" t="s">
        <v>717</v>
      </c>
      <c r="D166" s="104">
        <v>51.89</v>
      </c>
    </row>
    <row r="167" spans="1:4">
      <c r="A167" t="s">
        <v>520</v>
      </c>
      <c r="B167" s="103" t="s">
        <v>602</v>
      </c>
      <c r="C167" s="104" t="s">
        <v>718</v>
      </c>
      <c r="D167" s="104">
        <v>159.99</v>
      </c>
    </row>
    <row r="168" spans="1:4">
      <c r="A168" t="s">
        <v>520</v>
      </c>
      <c r="B168" s="103" t="s">
        <v>564</v>
      </c>
      <c r="C168" s="104" t="s">
        <v>719</v>
      </c>
      <c r="D168" s="104">
        <v>199.99</v>
      </c>
    </row>
    <row r="169" spans="1:4">
      <c r="A169" t="s">
        <v>520</v>
      </c>
      <c r="B169" s="103" t="s">
        <v>546</v>
      </c>
      <c r="C169" s="104" t="s">
        <v>720</v>
      </c>
      <c r="D169" s="104">
        <v>575</v>
      </c>
    </row>
    <row r="170" spans="1:4">
      <c r="A170" t="s">
        <v>520</v>
      </c>
      <c r="B170" s="103" t="s">
        <v>546</v>
      </c>
      <c r="C170" s="104" t="s">
        <v>721</v>
      </c>
      <c r="D170" s="104">
        <v>419.99</v>
      </c>
    </row>
    <row r="171" spans="1:4">
      <c r="A171" t="s">
        <v>520</v>
      </c>
      <c r="B171" s="103" t="s">
        <v>551</v>
      </c>
      <c r="C171" s="104" t="s">
        <v>722</v>
      </c>
      <c r="D171" s="104">
        <v>179.99</v>
      </c>
    </row>
    <row r="172" spans="1:4">
      <c r="A172" t="s">
        <v>520</v>
      </c>
      <c r="B172" s="103" t="s">
        <v>551</v>
      </c>
      <c r="C172" s="104" t="s">
        <v>723</v>
      </c>
      <c r="D172" s="104">
        <v>550.99</v>
      </c>
    </row>
    <row r="173" spans="1:4">
      <c r="A173" t="s">
        <v>520</v>
      </c>
      <c r="B173" s="103" t="s">
        <v>724</v>
      </c>
      <c r="C173" s="104" t="s">
        <v>725</v>
      </c>
      <c r="D173" s="104">
        <v>159.99</v>
      </c>
    </row>
    <row r="174" spans="1:4">
      <c r="A174" t="s">
        <v>520</v>
      </c>
      <c r="B174" s="103" t="s">
        <v>551</v>
      </c>
      <c r="C174" s="104" t="s">
        <v>726</v>
      </c>
      <c r="D174" s="104">
        <v>284.99</v>
      </c>
    </row>
    <row r="175" spans="1:4">
      <c r="A175" t="s">
        <v>520</v>
      </c>
      <c r="B175" s="103" t="s">
        <v>551</v>
      </c>
      <c r="C175" s="104" t="s">
        <v>727</v>
      </c>
      <c r="D175" s="104">
        <v>194.95</v>
      </c>
    </row>
    <row r="176" spans="1:4">
      <c r="A176" t="s">
        <v>520</v>
      </c>
      <c r="B176" s="103" t="s">
        <v>551</v>
      </c>
      <c r="C176" s="104" t="s">
        <v>728</v>
      </c>
      <c r="D176" s="104">
        <v>235.36</v>
      </c>
    </row>
    <row r="177" spans="1:4">
      <c r="A177" t="s">
        <v>520</v>
      </c>
      <c r="B177" s="103" t="s">
        <v>546</v>
      </c>
      <c r="C177" s="104" t="s">
        <v>729</v>
      </c>
      <c r="D177" s="104">
        <v>89.99</v>
      </c>
    </row>
    <row r="178" spans="1:4">
      <c r="A178" t="s">
        <v>520</v>
      </c>
      <c r="B178" s="103" t="s">
        <v>551</v>
      </c>
      <c r="C178" s="104" t="s">
        <v>730</v>
      </c>
      <c r="D178" s="104">
        <v>226.08</v>
      </c>
    </row>
    <row r="179" spans="1:4">
      <c r="A179" t="s">
        <v>520</v>
      </c>
      <c r="B179" s="103" t="s">
        <v>551</v>
      </c>
      <c r="C179" s="104" t="s">
        <v>731</v>
      </c>
      <c r="D179" s="104">
        <v>224.99</v>
      </c>
    </row>
    <row r="180" spans="1:4">
      <c r="A180" t="s">
        <v>520</v>
      </c>
      <c r="B180" s="103" t="s">
        <v>620</v>
      </c>
      <c r="C180" s="104" t="s">
        <v>732</v>
      </c>
      <c r="D180" s="104">
        <v>456</v>
      </c>
    </row>
    <row r="181" spans="1:4">
      <c r="A181" t="s">
        <v>520</v>
      </c>
      <c r="B181" s="103" t="s">
        <v>551</v>
      </c>
      <c r="C181" s="104" t="s">
        <v>733</v>
      </c>
      <c r="D181" s="104">
        <v>227.95</v>
      </c>
    </row>
    <row r="182" spans="1:4">
      <c r="A182" t="s">
        <v>520</v>
      </c>
      <c r="B182" s="103" t="s">
        <v>620</v>
      </c>
      <c r="C182" s="104" t="s">
        <v>734</v>
      </c>
      <c r="D182" s="104">
        <v>508</v>
      </c>
    </row>
    <row r="183" spans="1:4">
      <c r="A183" t="s">
        <v>520</v>
      </c>
      <c r="B183" s="103" t="s">
        <v>602</v>
      </c>
      <c r="C183" s="104" t="s">
        <v>735</v>
      </c>
      <c r="D183" s="104">
        <v>129.99</v>
      </c>
    </row>
    <row r="184" spans="1:4">
      <c r="A184" t="s">
        <v>520</v>
      </c>
      <c r="B184" s="103" t="s">
        <v>551</v>
      </c>
      <c r="C184" s="104" t="s">
        <v>736</v>
      </c>
      <c r="D184" s="104">
        <v>859.95</v>
      </c>
    </row>
    <row r="185" spans="1:4">
      <c r="A185" t="s">
        <v>520</v>
      </c>
      <c r="B185" s="103" t="s">
        <v>551</v>
      </c>
      <c r="C185" s="104" t="s">
        <v>737</v>
      </c>
      <c r="D185" s="104">
        <v>239.99</v>
      </c>
    </row>
    <row r="186" spans="1:4">
      <c r="A186" t="s">
        <v>520</v>
      </c>
      <c r="B186" s="103" t="s">
        <v>546</v>
      </c>
      <c r="C186" s="104" t="s">
        <v>738</v>
      </c>
      <c r="D186" s="104">
        <v>166.97</v>
      </c>
    </row>
    <row r="187" spans="1:4">
      <c r="A187" t="s">
        <v>520</v>
      </c>
      <c r="B187" s="103" t="s">
        <v>620</v>
      </c>
      <c r="C187" s="104" t="s">
        <v>739</v>
      </c>
      <c r="D187" s="104">
        <v>349.95</v>
      </c>
    </row>
    <row r="188" spans="1:4">
      <c r="A188" t="s">
        <v>520</v>
      </c>
      <c r="B188" s="103" t="s">
        <v>551</v>
      </c>
      <c r="C188" s="104" t="s">
        <v>740</v>
      </c>
      <c r="D188" s="104">
        <v>529</v>
      </c>
    </row>
    <row r="189" spans="1:4">
      <c r="A189" t="s">
        <v>520</v>
      </c>
      <c r="B189" s="103" t="s">
        <v>564</v>
      </c>
      <c r="C189" s="104" t="s">
        <v>741</v>
      </c>
      <c r="D189" s="104">
        <v>169.99</v>
      </c>
    </row>
    <row r="190" spans="1:4">
      <c r="A190" t="s">
        <v>520</v>
      </c>
      <c r="B190" s="103" t="s">
        <v>551</v>
      </c>
      <c r="C190" s="104" t="s">
        <v>742</v>
      </c>
      <c r="D190" s="104">
        <v>199.99</v>
      </c>
    </row>
    <row r="191" spans="1:4">
      <c r="A191" t="s">
        <v>520</v>
      </c>
      <c r="B191" s="103" t="s">
        <v>564</v>
      </c>
      <c r="C191" s="104" t="s">
        <v>743</v>
      </c>
      <c r="D191" s="104">
        <v>134.99</v>
      </c>
    </row>
    <row r="192" spans="1:4">
      <c r="A192" t="s">
        <v>520</v>
      </c>
      <c r="B192" s="103" t="s">
        <v>546</v>
      </c>
      <c r="C192" s="104" t="s">
        <v>744</v>
      </c>
      <c r="D192" s="104">
        <v>59.99</v>
      </c>
    </row>
    <row r="193" spans="1:4">
      <c r="A193" t="s">
        <v>520</v>
      </c>
      <c r="B193" s="103" t="s">
        <v>551</v>
      </c>
      <c r="C193" s="104" t="s">
        <v>745</v>
      </c>
      <c r="D193" s="104">
        <v>319.95</v>
      </c>
    </row>
    <row r="194" spans="1:4">
      <c r="A194" t="s">
        <v>520</v>
      </c>
      <c r="B194" s="103" t="s">
        <v>546</v>
      </c>
      <c r="C194" s="104" t="s">
        <v>746</v>
      </c>
      <c r="D194" s="104">
        <v>499.99</v>
      </c>
    </row>
    <row r="195" spans="1:4">
      <c r="A195" t="s">
        <v>520</v>
      </c>
      <c r="B195" s="103" t="s">
        <v>587</v>
      </c>
      <c r="C195" s="104" t="s">
        <v>747</v>
      </c>
      <c r="D195" s="104">
        <v>15.99</v>
      </c>
    </row>
    <row r="196" spans="1:4">
      <c r="A196" t="s">
        <v>520</v>
      </c>
      <c r="B196" s="103" t="s">
        <v>546</v>
      </c>
      <c r="C196" s="104" t="s">
        <v>748</v>
      </c>
      <c r="D196" s="104">
        <v>359.99</v>
      </c>
    </row>
    <row r="197" spans="1:4">
      <c r="A197" t="s">
        <v>520</v>
      </c>
      <c r="B197" s="103" t="s">
        <v>551</v>
      </c>
      <c r="C197" s="104" t="s">
        <v>749</v>
      </c>
      <c r="D197" s="104">
        <v>249.95</v>
      </c>
    </row>
    <row r="198" spans="1:4">
      <c r="A198" t="s">
        <v>520</v>
      </c>
      <c r="B198" s="103" t="s">
        <v>551</v>
      </c>
      <c r="C198" s="104" t="s">
        <v>750</v>
      </c>
      <c r="D198" s="104">
        <v>89.95</v>
      </c>
    </row>
    <row r="199" spans="1:4">
      <c r="A199" t="s">
        <v>520</v>
      </c>
      <c r="B199" s="103" t="s">
        <v>546</v>
      </c>
      <c r="C199" s="104" t="s">
        <v>751</v>
      </c>
      <c r="D199" s="104">
        <v>74.989999999999995</v>
      </c>
    </row>
    <row r="200" spans="1:4">
      <c r="A200" t="s">
        <v>520</v>
      </c>
      <c r="B200" s="103" t="s">
        <v>551</v>
      </c>
      <c r="C200" s="104" t="s">
        <v>752</v>
      </c>
      <c r="D200" s="104">
        <v>349.99</v>
      </c>
    </row>
    <row r="201" spans="1:4">
      <c r="A201" t="s">
        <v>520</v>
      </c>
      <c r="B201" s="103" t="s">
        <v>551</v>
      </c>
      <c r="C201" s="104" t="s">
        <v>753</v>
      </c>
      <c r="D201" s="104">
        <v>834</v>
      </c>
    </row>
    <row r="202" spans="1:4">
      <c r="A202" t="s">
        <v>520</v>
      </c>
      <c r="B202" s="103" t="s">
        <v>570</v>
      </c>
      <c r="C202" s="104" t="s">
        <v>754</v>
      </c>
      <c r="D202" s="104">
        <v>69.69</v>
      </c>
    </row>
    <row r="203" spans="1:4">
      <c r="A203" t="s">
        <v>520</v>
      </c>
      <c r="B203" s="103" t="s">
        <v>551</v>
      </c>
      <c r="C203" s="104" t="s">
        <v>755</v>
      </c>
      <c r="D203" s="104">
        <v>287.26</v>
      </c>
    </row>
    <row r="204" spans="1:4">
      <c r="A204" t="s">
        <v>520</v>
      </c>
      <c r="B204" s="103" t="s">
        <v>551</v>
      </c>
      <c r="C204" s="104" t="s">
        <v>756</v>
      </c>
      <c r="D204" s="104">
        <v>59.99</v>
      </c>
    </row>
    <row r="205" spans="1:4">
      <c r="A205" t="s">
        <v>520</v>
      </c>
      <c r="B205" s="103" t="s">
        <v>551</v>
      </c>
      <c r="C205" s="104" t="s">
        <v>757</v>
      </c>
      <c r="D205" s="104">
        <v>194.99</v>
      </c>
    </row>
    <row r="206" spans="1:4">
      <c r="A206" t="s">
        <v>520</v>
      </c>
      <c r="B206" s="103" t="s">
        <v>551</v>
      </c>
      <c r="C206" s="104" t="s">
        <v>758</v>
      </c>
      <c r="D206" s="104">
        <v>69.989999999999995</v>
      </c>
    </row>
    <row r="207" spans="1:4">
      <c r="A207" t="s">
        <v>520</v>
      </c>
      <c r="B207" s="103" t="s">
        <v>551</v>
      </c>
      <c r="C207" s="104" t="s">
        <v>759</v>
      </c>
      <c r="D207" s="104">
        <v>49.99</v>
      </c>
    </row>
    <row r="208" spans="1:4">
      <c r="A208" t="s">
        <v>520</v>
      </c>
      <c r="B208" s="103" t="s">
        <v>551</v>
      </c>
      <c r="C208" s="104" t="s">
        <v>760</v>
      </c>
      <c r="D208" s="104">
        <v>153.99</v>
      </c>
    </row>
    <row r="209" spans="1:4">
      <c r="A209" t="s">
        <v>520</v>
      </c>
      <c r="B209" s="103" t="s">
        <v>546</v>
      </c>
      <c r="C209" s="104" t="s">
        <v>761</v>
      </c>
      <c r="D209" s="104">
        <v>117.69</v>
      </c>
    </row>
    <row r="210" spans="1:4">
      <c r="A210" t="s">
        <v>520</v>
      </c>
      <c r="B210" s="103" t="s">
        <v>551</v>
      </c>
      <c r="C210" s="104" t="s">
        <v>762</v>
      </c>
      <c r="D210" s="104">
        <v>529.99</v>
      </c>
    </row>
    <row r="211" spans="1:4">
      <c r="A211" t="s">
        <v>520</v>
      </c>
      <c r="B211" s="103" t="s">
        <v>551</v>
      </c>
      <c r="C211" s="104" t="s">
        <v>763</v>
      </c>
      <c r="D211" s="104">
        <v>279.95</v>
      </c>
    </row>
    <row r="212" spans="1:4">
      <c r="A212" t="s">
        <v>520</v>
      </c>
      <c r="B212" s="103" t="s">
        <v>551</v>
      </c>
      <c r="C212" s="104" t="s">
        <v>764</v>
      </c>
      <c r="D212" s="104">
        <v>259.95</v>
      </c>
    </row>
    <row r="213" spans="1:4">
      <c r="A213" t="s">
        <v>520</v>
      </c>
      <c r="B213" s="103" t="s">
        <v>546</v>
      </c>
      <c r="C213" s="104" t="s">
        <v>765</v>
      </c>
      <c r="D213" s="104">
        <v>89.99</v>
      </c>
    </row>
    <row r="214" spans="1:4">
      <c r="A214" t="s">
        <v>520</v>
      </c>
      <c r="B214" s="103" t="s">
        <v>546</v>
      </c>
      <c r="C214" s="104" t="s">
        <v>766</v>
      </c>
      <c r="D214" s="104">
        <v>399.99</v>
      </c>
    </row>
    <row r="215" spans="1:4">
      <c r="A215" t="s">
        <v>520</v>
      </c>
      <c r="B215" s="103" t="s">
        <v>551</v>
      </c>
      <c r="C215" s="104" t="s">
        <v>767</v>
      </c>
      <c r="D215" s="104">
        <v>199.99</v>
      </c>
    </row>
    <row r="216" spans="1:4">
      <c r="A216" t="s">
        <v>520</v>
      </c>
      <c r="B216" s="103" t="s">
        <v>546</v>
      </c>
      <c r="C216" s="104" t="s">
        <v>768</v>
      </c>
      <c r="D216" s="104">
        <v>49.99</v>
      </c>
    </row>
    <row r="217" spans="1:4">
      <c r="A217" t="s">
        <v>520</v>
      </c>
      <c r="B217" s="103" t="s">
        <v>551</v>
      </c>
      <c r="C217" s="104" t="s">
        <v>769</v>
      </c>
      <c r="D217" s="104">
        <v>329.99</v>
      </c>
    </row>
    <row r="218" spans="1:4">
      <c r="A218" t="s">
        <v>520</v>
      </c>
      <c r="B218" s="103" t="s">
        <v>564</v>
      </c>
      <c r="C218" s="104" t="s">
        <v>770</v>
      </c>
      <c r="D218" s="104">
        <v>144.99</v>
      </c>
    </row>
    <row r="219" spans="1:4">
      <c r="A219" t="s">
        <v>520</v>
      </c>
      <c r="B219" s="103" t="s">
        <v>551</v>
      </c>
      <c r="C219" s="104" t="s">
        <v>771</v>
      </c>
      <c r="D219" s="104">
        <v>777</v>
      </c>
    </row>
    <row r="220" spans="1:4">
      <c r="A220" t="s">
        <v>520</v>
      </c>
      <c r="B220" s="103" t="s">
        <v>551</v>
      </c>
      <c r="C220" s="104" t="s">
        <v>772</v>
      </c>
      <c r="D220" s="104">
        <v>206.8</v>
      </c>
    </row>
    <row r="221" spans="1:4">
      <c r="A221" t="s">
        <v>520</v>
      </c>
      <c r="B221" s="103" t="s">
        <v>551</v>
      </c>
      <c r="C221" s="104" t="s">
        <v>773</v>
      </c>
      <c r="D221" s="104">
        <v>239.95</v>
      </c>
    </row>
    <row r="222" spans="1:4">
      <c r="A222" t="s">
        <v>520</v>
      </c>
      <c r="B222" s="103" t="s">
        <v>551</v>
      </c>
      <c r="C222" s="104" t="s">
        <v>774</v>
      </c>
      <c r="D222" s="104">
        <v>344.95</v>
      </c>
    </row>
    <row r="223" spans="1:4">
      <c r="A223" t="s">
        <v>520</v>
      </c>
      <c r="B223" s="103" t="s">
        <v>620</v>
      </c>
      <c r="C223" s="104" t="s">
        <v>775</v>
      </c>
      <c r="D223" s="104">
        <v>319</v>
      </c>
    </row>
    <row r="224" spans="1:4">
      <c r="A224" t="s">
        <v>520</v>
      </c>
      <c r="B224" s="103" t="s">
        <v>551</v>
      </c>
      <c r="C224" s="104" t="s">
        <v>776</v>
      </c>
      <c r="D224" s="104">
        <v>792</v>
      </c>
    </row>
    <row r="225" spans="1:4">
      <c r="A225" t="s">
        <v>520</v>
      </c>
      <c r="B225" s="103" t="s">
        <v>551</v>
      </c>
      <c r="C225" s="104" t="s">
        <v>777</v>
      </c>
      <c r="D225" s="104">
        <v>129.99</v>
      </c>
    </row>
    <row r="226" spans="1:4">
      <c r="A226" t="s">
        <v>520</v>
      </c>
      <c r="B226" s="103" t="s">
        <v>551</v>
      </c>
      <c r="C226" s="104" t="s">
        <v>778</v>
      </c>
      <c r="D226" s="104">
        <v>599.99</v>
      </c>
    </row>
    <row r="227" spans="1:4">
      <c r="A227" t="s">
        <v>520</v>
      </c>
      <c r="B227" s="103" t="s">
        <v>779</v>
      </c>
      <c r="C227" s="104" t="s">
        <v>780</v>
      </c>
      <c r="D227" s="104">
        <v>174.99</v>
      </c>
    </row>
    <row r="228" spans="1:4">
      <c r="A228" t="s">
        <v>520</v>
      </c>
      <c r="B228" s="103" t="s">
        <v>551</v>
      </c>
      <c r="C228" s="104" t="s">
        <v>781</v>
      </c>
      <c r="D228" s="104">
        <v>404.95</v>
      </c>
    </row>
    <row r="229" spans="1:4">
      <c r="A229" t="s">
        <v>520</v>
      </c>
      <c r="B229" s="103" t="s">
        <v>620</v>
      </c>
      <c r="C229" s="104" t="s">
        <v>782</v>
      </c>
      <c r="D229" s="104">
        <v>492</v>
      </c>
    </row>
    <row r="230" spans="1:4">
      <c r="A230" t="s">
        <v>520</v>
      </c>
      <c r="B230" s="103" t="s">
        <v>546</v>
      </c>
      <c r="C230" s="104" t="s">
        <v>783</v>
      </c>
      <c r="D230" s="104">
        <v>640</v>
      </c>
    </row>
    <row r="231" spans="1:4">
      <c r="A231" t="s">
        <v>520</v>
      </c>
      <c r="B231" s="103" t="s">
        <v>551</v>
      </c>
      <c r="C231" s="104" t="s">
        <v>784</v>
      </c>
      <c r="D231" s="104">
        <v>459.95</v>
      </c>
    </row>
    <row r="232" spans="1:4">
      <c r="A232" t="s">
        <v>520</v>
      </c>
      <c r="B232" s="103" t="s">
        <v>551</v>
      </c>
      <c r="C232" s="104" t="s">
        <v>785</v>
      </c>
      <c r="D232" s="104">
        <v>349.99</v>
      </c>
    </row>
    <row r="233" spans="1:4">
      <c r="A233" t="s">
        <v>520</v>
      </c>
      <c r="B233" s="103" t="s">
        <v>786</v>
      </c>
      <c r="C233" s="104" t="s">
        <v>787</v>
      </c>
      <c r="D233" s="104">
        <v>9.99</v>
      </c>
    </row>
    <row r="234" spans="1:4">
      <c r="A234" t="s">
        <v>520</v>
      </c>
      <c r="B234" s="103" t="s">
        <v>551</v>
      </c>
      <c r="C234" s="104" t="s">
        <v>788</v>
      </c>
      <c r="D234" s="104">
        <v>139.99</v>
      </c>
    </row>
    <row r="235" spans="1:4">
      <c r="A235" t="s">
        <v>520</v>
      </c>
      <c r="B235" s="103" t="s">
        <v>546</v>
      </c>
      <c r="C235" s="104" t="s">
        <v>789</v>
      </c>
      <c r="D235" s="104">
        <v>679.69</v>
      </c>
    </row>
    <row r="236" spans="1:4">
      <c r="A236" t="s">
        <v>520</v>
      </c>
      <c r="B236" s="103" t="s">
        <v>546</v>
      </c>
      <c r="C236" s="104" t="s">
        <v>790</v>
      </c>
      <c r="D236" s="104">
        <v>74.989999999999995</v>
      </c>
    </row>
    <row r="237" spans="1:4">
      <c r="A237" t="s">
        <v>520</v>
      </c>
      <c r="B237" s="103" t="s">
        <v>551</v>
      </c>
      <c r="C237" s="104" t="s">
        <v>791</v>
      </c>
      <c r="D237" s="104">
        <v>234.95</v>
      </c>
    </row>
    <row r="238" spans="1:4">
      <c r="A238" t="s">
        <v>520</v>
      </c>
      <c r="B238" s="103" t="s">
        <v>551</v>
      </c>
      <c r="C238" s="104" t="s">
        <v>792</v>
      </c>
      <c r="D238" s="104">
        <v>379.99</v>
      </c>
    </row>
    <row r="239" spans="1:4">
      <c r="A239" t="s">
        <v>520</v>
      </c>
      <c r="B239" s="103" t="s">
        <v>602</v>
      </c>
      <c r="C239" s="104" t="s">
        <v>793</v>
      </c>
      <c r="D239" s="104">
        <v>229.99</v>
      </c>
    </row>
    <row r="240" spans="1:4">
      <c r="A240" t="s">
        <v>520</v>
      </c>
      <c r="B240" s="103" t="s">
        <v>546</v>
      </c>
      <c r="C240" s="104" t="s">
        <v>794</v>
      </c>
      <c r="D240" s="104">
        <v>299.95</v>
      </c>
    </row>
    <row r="241" spans="1:4">
      <c r="A241" t="s">
        <v>520</v>
      </c>
      <c r="B241" s="103" t="s">
        <v>546</v>
      </c>
      <c r="C241" s="104" t="s">
        <v>795</v>
      </c>
      <c r="D241" s="104">
        <v>639.99</v>
      </c>
    </row>
    <row r="242" spans="1:4">
      <c r="A242" t="s">
        <v>520</v>
      </c>
      <c r="B242" s="103" t="s">
        <v>551</v>
      </c>
      <c r="C242" s="104" t="s">
        <v>796</v>
      </c>
      <c r="D242" s="104">
        <v>439.99</v>
      </c>
    </row>
    <row r="243" spans="1:4">
      <c r="A243" t="s">
        <v>520</v>
      </c>
      <c r="B243" s="103" t="s">
        <v>564</v>
      </c>
      <c r="C243" s="104" t="s">
        <v>797</v>
      </c>
      <c r="D243" s="104">
        <v>199</v>
      </c>
    </row>
    <row r="244" spans="1:4">
      <c r="A244" t="s">
        <v>520</v>
      </c>
      <c r="B244" s="103" t="s">
        <v>546</v>
      </c>
      <c r="C244" s="104" t="s">
        <v>798</v>
      </c>
      <c r="D244" s="104">
        <v>275</v>
      </c>
    </row>
    <row r="245" spans="1:4">
      <c r="A245" t="s">
        <v>520</v>
      </c>
      <c r="B245" s="103" t="s">
        <v>551</v>
      </c>
      <c r="C245" s="104" t="s">
        <v>799</v>
      </c>
      <c r="D245" s="104">
        <v>56.99</v>
      </c>
    </row>
    <row r="246" spans="1:4">
      <c r="A246" t="s">
        <v>520</v>
      </c>
      <c r="B246" s="103" t="s">
        <v>551</v>
      </c>
      <c r="C246" s="104" t="s">
        <v>800</v>
      </c>
      <c r="D246" s="104">
        <v>109.99</v>
      </c>
    </row>
    <row r="247" spans="1:4">
      <c r="A247" t="s">
        <v>520</v>
      </c>
      <c r="B247" s="103" t="s">
        <v>551</v>
      </c>
      <c r="C247" s="104" t="s">
        <v>801</v>
      </c>
      <c r="D247" s="104">
        <v>499.99</v>
      </c>
    </row>
    <row r="248" spans="1:4">
      <c r="A248" t="s">
        <v>520</v>
      </c>
      <c r="B248" s="103" t="s">
        <v>551</v>
      </c>
      <c r="C248" s="104" t="s">
        <v>802</v>
      </c>
      <c r="D248" s="104">
        <v>369.99</v>
      </c>
    </row>
    <row r="249" spans="1:4">
      <c r="A249" t="s">
        <v>520</v>
      </c>
      <c r="B249" s="103" t="s">
        <v>551</v>
      </c>
      <c r="C249" s="104" t="s">
        <v>803</v>
      </c>
      <c r="D249" s="104">
        <v>1016.99</v>
      </c>
    </row>
    <row r="250" spans="1:4">
      <c r="A250" t="s">
        <v>520</v>
      </c>
      <c r="B250" s="103" t="s">
        <v>546</v>
      </c>
      <c r="C250" s="104" t="s">
        <v>804</v>
      </c>
      <c r="D250" s="104">
        <v>218</v>
      </c>
    </row>
    <row r="251" spans="1:4">
      <c r="A251" t="s">
        <v>520</v>
      </c>
      <c r="B251" s="103" t="s">
        <v>564</v>
      </c>
      <c r="C251" s="104" t="s">
        <v>805</v>
      </c>
      <c r="D251" s="104">
        <v>156.97</v>
      </c>
    </row>
    <row r="252" spans="1:4">
      <c r="A252" t="s">
        <v>520</v>
      </c>
      <c r="B252" s="103" t="s">
        <v>551</v>
      </c>
      <c r="C252" s="104" t="s">
        <v>806</v>
      </c>
      <c r="D252" s="104">
        <v>170.99</v>
      </c>
    </row>
    <row r="253" spans="1:4">
      <c r="A253" t="s">
        <v>520</v>
      </c>
      <c r="B253" s="103" t="s">
        <v>551</v>
      </c>
      <c r="C253" s="104" t="s">
        <v>807</v>
      </c>
      <c r="D253" s="104">
        <v>64.489999999999995</v>
      </c>
    </row>
    <row r="254" spans="1:4">
      <c r="A254" t="s">
        <v>520</v>
      </c>
      <c r="B254" s="103" t="s">
        <v>551</v>
      </c>
      <c r="C254" s="104" t="s">
        <v>808</v>
      </c>
      <c r="D254" s="104">
        <v>259.99</v>
      </c>
    </row>
    <row r="255" spans="1:4">
      <c r="A255" t="s">
        <v>520</v>
      </c>
      <c r="B255" s="103" t="s">
        <v>564</v>
      </c>
      <c r="C255" s="104" t="s">
        <v>809</v>
      </c>
      <c r="D255" s="104">
        <v>324.99</v>
      </c>
    </row>
    <row r="256" spans="1:4">
      <c r="A256" t="s">
        <v>520</v>
      </c>
      <c r="B256" s="103" t="s">
        <v>546</v>
      </c>
      <c r="C256" s="104" t="s">
        <v>810</v>
      </c>
      <c r="D256" s="104">
        <v>119.79</v>
      </c>
    </row>
    <row r="257" spans="1:4">
      <c r="A257" t="s">
        <v>520</v>
      </c>
      <c r="B257" s="103" t="s">
        <v>551</v>
      </c>
      <c r="C257" s="104" t="s">
        <v>811</v>
      </c>
      <c r="D257" s="104">
        <v>219.99</v>
      </c>
    </row>
    <row r="258" spans="1:4">
      <c r="A258" t="s">
        <v>520</v>
      </c>
      <c r="B258" s="103" t="s">
        <v>546</v>
      </c>
      <c r="C258" s="104" t="s">
        <v>812</v>
      </c>
      <c r="D258" s="104">
        <v>219.99</v>
      </c>
    </row>
    <row r="259" spans="1:4">
      <c r="A259" t="s">
        <v>520</v>
      </c>
      <c r="B259" s="103" t="s">
        <v>813</v>
      </c>
      <c r="C259" s="104" t="s">
        <v>814</v>
      </c>
      <c r="D259" s="104">
        <v>9.99</v>
      </c>
    </row>
    <row r="260" spans="1:4">
      <c r="A260" t="s">
        <v>520</v>
      </c>
      <c r="B260" s="103" t="s">
        <v>551</v>
      </c>
      <c r="C260" s="104" t="s">
        <v>815</v>
      </c>
      <c r="D260" s="104">
        <v>509.95</v>
      </c>
    </row>
    <row r="261" spans="1:4">
      <c r="A261" t="s">
        <v>520</v>
      </c>
      <c r="B261" s="103" t="s">
        <v>551</v>
      </c>
      <c r="C261" s="104" t="s">
        <v>816</v>
      </c>
      <c r="D261" s="104">
        <v>94.99</v>
      </c>
    </row>
    <row r="262" spans="1:4">
      <c r="A262" t="s">
        <v>520</v>
      </c>
      <c r="B262" s="103" t="s">
        <v>564</v>
      </c>
      <c r="C262" s="104" t="s">
        <v>817</v>
      </c>
      <c r="D262" s="104">
        <v>124.99</v>
      </c>
    </row>
    <row r="263" spans="1:4">
      <c r="A263" t="s">
        <v>520</v>
      </c>
      <c r="B263" s="103" t="s">
        <v>551</v>
      </c>
      <c r="C263" s="104" t="s">
        <v>818</v>
      </c>
      <c r="D263" s="104">
        <v>229.99</v>
      </c>
    </row>
    <row r="264" spans="1:4">
      <c r="A264" t="s">
        <v>520</v>
      </c>
      <c r="B264" s="103" t="s">
        <v>570</v>
      </c>
      <c r="C264" s="104" t="s">
        <v>819</v>
      </c>
      <c r="D264" s="104">
        <v>250</v>
      </c>
    </row>
    <row r="265" spans="1:4">
      <c r="A265" t="s">
        <v>520</v>
      </c>
      <c r="B265" s="103" t="s">
        <v>546</v>
      </c>
      <c r="C265" s="104" t="s">
        <v>820</v>
      </c>
      <c r="D265" s="104">
        <v>119.95</v>
      </c>
    </row>
    <row r="266" spans="1:4">
      <c r="A266" t="s">
        <v>520</v>
      </c>
      <c r="B266" s="103" t="s">
        <v>551</v>
      </c>
      <c r="C266" s="104" t="s">
        <v>821</v>
      </c>
      <c r="D266" s="104">
        <v>439</v>
      </c>
    </row>
    <row r="267" spans="1:4">
      <c r="A267" t="s">
        <v>520</v>
      </c>
      <c r="B267" s="103" t="s">
        <v>551</v>
      </c>
      <c r="C267" s="104" t="s">
        <v>822</v>
      </c>
      <c r="D267" s="104">
        <v>342.99</v>
      </c>
    </row>
    <row r="268" spans="1:4">
      <c r="A268" t="s">
        <v>520</v>
      </c>
      <c r="B268" s="103" t="s">
        <v>551</v>
      </c>
      <c r="C268" s="104" t="s">
        <v>823</v>
      </c>
      <c r="D268" s="104">
        <v>146.94999999999999</v>
      </c>
    </row>
    <row r="269" spans="1:4">
      <c r="A269" t="s">
        <v>520</v>
      </c>
      <c r="B269" s="103" t="s">
        <v>564</v>
      </c>
      <c r="C269" s="104" t="s">
        <v>824</v>
      </c>
      <c r="D269" s="104">
        <v>214.99</v>
      </c>
    </row>
    <row r="270" spans="1:4">
      <c r="A270" t="s">
        <v>520</v>
      </c>
      <c r="B270" s="103" t="s">
        <v>546</v>
      </c>
      <c r="C270" s="104" t="s">
        <v>825</v>
      </c>
      <c r="D270" s="104">
        <v>165</v>
      </c>
    </row>
    <row r="271" spans="1:4">
      <c r="A271" t="s">
        <v>520</v>
      </c>
      <c r="B271" s="103" t="s">
        <v>551</v>
      </c>
      <c r="C271" s="104" t="s">
        <v>826</v>
      </c>
      <c r="D271" s="104">
        <v>27.99</v>
      </c>
    </row>
    <row r="272" spans="1:4" ht="21">
      <c r="A272" t="s">
        <v>520</v>
      </c>
      <c r="B272" s="103" t="s">
        <v>546</v>
      </c>
      <c r="C272" s="104" t="s">
        <v>549</v>
      </c>
      <c r="D272" s="104">
        <v>75.989999999999995</v>
      </c>
    </row>
    <row r="273" spans="1:4">
      <c r="A273" t="s">
        <v>520</v>
      </c>
      <c r="B273" s="103" t="s">
        <v>570</v>
      </c>
      <c r="C273" s="104" t="s">
        <v>827</v>
      </c>
      <c r="D273" s="104">
        <v>69.790000000000006</v>
      </c>
    </row>
    <row r="274" spans="1:4">
      <c r="A274" t="s">
        <v>520</v>
      </c>
      <c r="B274" s="103" t="s">
        <v>546</v>
      </c>
      <c r="C274" s="104" t="s">
        <v>828</v>
      </c>
      <c r="D274" s="104">
        <v>240</v>
      </c>
    </row>
    <row r="275" spans="1:4">
      <c r="A275" t="s">
        <v>520</v>
      </c>
      <c r="B275" s="103" t="s">
        <v>564</v>
      </c>
      <c r="C275" s="104" t="s">
        <v>829</v>
      </c>
      <c r="D275" s="104">
        <v>309</v>
      </c>
    </row>
    <row r="276" spans="1:4">
      <c r="A276" t="s">
        <v>520</v>
      </c>
      <c r="B276" s="103" t="s">
        <v>551</v>
      </c>
      <c r="C276" s="104" t="s">
        <v>830</v>
      </c>
      <c r="D276" s="104">
        <v>382</v>
      </c>
    </row>
    <row r="277" spans="1:4">
      <c r="A277" t="s">
        <v>520</v>
      </c>
      <c r="B277" s="103" t="s">
        <v>546</v>
      </c>
      <c r="C277" s="104" t="s">
        <v>831</v>
      </c>
      <c r="D277" s="104">
        <v>346</v>
      </c>
    </row>
    <row r="278" spans="1:4">
      <c r="A278" t="s">
        <v>520</v>
      </c>
      <c r="B278" s="103" t="s">
        <v>551</v>
      </c>
      <c r="C278" s="104" t="s">
        <v>832</v>
      </c>
      <c r="D278" s="104">
        <v>398.99</v>
      </c>
    </row>
    <row r="279" spans="1:4">
      <c r="A279" t="s">
        <v>520</v>
      </c>
      <c r="B279" s="103" t="s">
        <v>546</v>
      </c>
      <c r="C279" s="104" t="s">
        <v>833</v>
      </c>
      <c r="D279" s="104">
        <v>109.21</v>
      </c>
    </row>
    <row r="280" spans="1:4">
      <c r="A280" t="s">
        <v>520</v>
      </c>
      <c r="B280" s="103" t="s">
        <v>546</v>
      </c>
      <c r="C280" s="104" t="s">
        <v>834</v>
      </c>
      <c r="D280" s="104">
        <v>273</v>
      </c>
    </row>
    <row r="281" spans="1:4">
      <c r="A281" t="s">
        <v>520</v>
      </c>
      <c r="B281" s="103" t="s">
        <v>564</v>
      </c>
      <c r="C281" s="104" t="s">
        <v>835</v>
      </c>
      <c r="D281" s="104">
        <v>119.99</v>
      </c>
    </row>
    <row r="282" spans="1:4">
      <c r="A282" t="s">
        <v>520</v>
      </c>
      <c r="B282" s="103" t="s">
        <v>546</v>
      </c>
      <c r="C282" s="104" t="s">
        <v>836</v>
      </c>
      <c r="D282" s="104">
        <v>489.99</v>
      </c>
    </row>
    <row r="283" spans="1:4">
      <c r="A283" t="s">
        <v>520</v>
      </c>
      <c r="B283" s="103" t="s">
        <v>610</v>
      </c>
      <c r="C283" s="104" t="s">
        <v>837</v>
      </c>
      <c r="D283" s="104">
        <v>79</v>
      </c>
    </row>
    <row r="284" spans="1:4">
      <c r="A284" t="s">
        <v>520</v>
      </c>
      <c r="B284" s="103" t="s">
        <v>551</v>
      </c>
      <c r="C284" s="104" t="s">
        <v>838</v>
      </c>
      <c r="D284" s="104">
        <v>239.95</v>
      </c>
    </row>
    <row r="285" spans="1:4">
      <c r="A285" t="s">
        <v>520</v>
      </c>
      <c r="B285" s="103" t="s">
        <v>564</v>
      </c>
      <c r="C285" s="104" t="s">
        <v>839</v>
      </c>
      <c r="D285" s="104">
        <v>250</v>
      </c>
    </row>
    <row r="286" spans="1:4">
      <c r="A286" t="s">
        <v>520</v>
      </c>
      <c r="B286" s="103" t="s">
        <v>551</v>
      </c>
      <c r="C286" s="104" t="s">
        <v>840</v>
      </c>
      <c r="D286" s="104">
        <v>829.99</v>
      </c>
    </row>
    <row r="287" spans="1:4">
      <c r="A287" t="s">
        <v>520</v>
      </c>
      <c r="B287" s="103" t="s">
        <v>546</v>
      </c>
      <c r="C287" s="104" t="s">
        <v>841</v>
      </c>
      <c r="D287" s="104">
        <v>209.99</v>
      </c>
    </row>
    <row r="288" spans="1:4">
      <c r="A288" t="s">
        <v>520</v>
      </c>
      <c r="B288" s="103" t="s">
        <v>551</v>
      </c>
      <c r="C288" s="104" t="s">
        <v>842</v>
      </c>
      <c r="D288" s="104">
        <v>189.99</v>
      </c>
    </row>
    <row r="289" spans="1:4">
      <c r="A289" t="s">
        <v>520</v>
      </c>
      <c r="B289" s="103" t="s">
        <v>564</v>
      </c>
      <c r="C289" s="104" t="s">
        <v>843</v>
      </c>
      <c r="D289" s="104">
        <v>189</v>
      </c>
    </row>
    <row r="290" spans="1:4">
      <c r="A290" t="s">
        <v>520</v>
      </c>
      <c r="B290" s="103" t="s">
        <v>546</v>
      </c>
      <c r="C290" s="104" t="s">
        <v>844</v>
      </c>
      <c r="D290" s="104">
        <v>114.49</v>
      </c>
    </row>
    <row r="291" spans="1:4">
      <c r="A291" t="s">
        <v>520</v>
      </c>
      <c r="B291" s="103" t="s">
        <v>546</v>
      </c>
      <c r="C291" s="104" t="s">
        <v>845</v>
      </c>
      <c r="D291" s="104">
        <v>304.99</v>
      </c>
    </row>
    <row r="292" spans="1:4">
      <c r="A292" t="s">
        <v>520</v>
      </c>
      <c r="B292" s="103" t="s">
        <v>551</v>
      </c>
      <c r="C292" s="104" t="s">
        <v>846</v>
      </c>
      <c r="D292" s="104">
        <v>199.95</v>
      </c>
    </row>
    <row r="293" spans="1:4">
      <c r="A293" t="s">
        <v>520</v>
      </c>
      <c r="B293" s="103" t="s">
        <v>551</v>
      </c>
      <c r="C293" s="104" t="s">
        <v>847</v>
      </c>
      <c r="D293" s="104">
        <v>549.49</v>
      </c>
    </row>
    <row r="294" spans="1:4">
      <c r="A294" t="s">
        <v>520</v>
      </c>
      <c r="B294" s="103" t="s">
        <v>551</v>
      </c>
      <c r="C294" s="104" t="s">
        <v>848</v>
      </c>
      <c r="D294" s="104">
        <v>94.99</v>
      </c>
    </row>
    <row r="295" spans="1:4">
      <c r="A295" t="s">
        <v>520</v>
      </c>
      <c r="B295" s="103" t="s">
        <v>620</v>
      </c>
      <c r="C295" s="104" t="s">
        <v>849</v>
      </c>
      <c r="D295" s="104">
        <v>524</v>
      </c>
    </row>
    <row r="296" spans="1:4">
      <c r="A296" t="s">
        <v>520</v>
      </c>
      <c r="B296" s="103" t="s">
        <v>602</v>
      </c>
      <c r="C296" s="104" t="s">
        <v>850</v>
      </c>
      <c r="D296" s="104">
        <v>215.99</v>
      </c>
    </row>
    <row r="297" spans="1:4">
      <c r="A297" t="s">
        <v>520</v>
      </c>
      <c r="B297" s="103" t="s">
        <v>851</v>
      </c>
      <c r="C297" s="104" t="s">
        <v>852</v>
      </c>
      <c r="D297" s="104">
        <v>331.97</v>
      </c>
    </row>
    <row r="298" spans="1:4">
      <c r="A298" t="s">
        <v>520</v>
      </c>
      <c r="B298" s="103" t="s">
        <v>551</v>
      </c>
      <c r="C298" s="104" t="s">
        <v>853</v>
      </c>
      <c r="D298" s="104">
        <v>1084.79</v>
      </c>
    </row>
    <row r="299" spans="1:4">
      <c r="A299" t="s">
        <v>520</v>
      </c>
      <c r="B299" s="103" t="s">
        <v>551</v>
      </c>
      <c r="C299" s="104" t="s">
        <v>815</v>
      </c>
      <c r="D299" s="104">
        <v>617.99</v>
      </c>
    </row>
    <row r="300" spans="1:4">
      <c r="A300" t="s">
        <v>520</v>
      </c>
      <c r="B300" s="103" t="s">
        <v>551</v>
      </c>
      <c r="C300" s="104" t="s">
        <v>854</v>
      </c>
      <c r="D300" s="104">
        <v>65.95</v>
      </c>
    </row>
    <row r="301" spans="1:4">
      <c r="A301" t="s">
        <v>520</v>
      </c>
      <c r="B301" s="103" t="s">
        <v>551</v>
      </c>
      <c r="C301" s="104" t="s">
        <v>855</v>
      </c>
      <c r="D301" s="104">
        <v>239.99</v>
      </c>
    </row>
    <row r="302" spans="1:4">
      <c r="A302" t="s">
        <v>520</v>
      </c>
      <c r="B302" s="103" t="s">
        <v>551</v>
      </c>
      <c r="C302" s="104" t="s">
        <v>856</v>
      </c>
      <c r="D302" s="104">
        <v>179.99</v>
      </c>
    </row>
    <row r="303" spans="1:4">
      <c r="A303" t="s">
        <v>520</v>
      </c>
      <c r="B303" s="103" t="s">
        <v>551</v>
      </c>
      <c r="C303" s="104" t="s">
        <v>857</v>
      </c>
      <c r="D303" s="104">
        <v>194.99</v>
      </c>
    </row>
    <row r="304" spans="1:4">
      <c r="A304" t="s">
        <v>520</v>
      </c>
      <c r="B304" s="103" t="s">
        <v>551</v>
      </c>
      <c r="C304" s="104" t="s">
        <v>858</v>
      </c>
      <c r="D304" s="104">
        <v>650.95000000000005</v>
      </c>
    </row>
    <row r="305" spans="1:4">
      <c r="A305" t="s">
        <v>520</v>
      </c>
      <c r="B305" s="103" t="s">
        <v>551</v>
      </c>
      <c r="C305" s="104" t="s">
        <v>859</v>
      </c>
      <c r="D305" s="104">
        <v>229.99</v>
      </c>
    </row>
    <row r="306" spans="1:4">
      <c r="A306" t="s">
        <v>520</v>
      </c>
      <c r="B306" s="103" t="s">
        <v>551</v>
      </c>
      <c r="C306" s="104" t="s">
        <v>860</v>
      </c>
      <c r="D306" s="104">
        <v>278.99</v>
      </c>
    </row>
    <row r="307" spans="1:4">
      <c r="A307" t="s">
        <v>520</v>
      </c>
      <c r="B307" s="103" t="s">
        <v>724</v>
      </c>
      <c r="C307" s="104" t="s">
        <v>861</v>
      </c>
      <c r="D307" s="104">
        <v>289</v>
      </c>
    </row>
    <row r="308" spans="1:4">
      <c r="A308" t="s">
        <v>520</v>
      </c>
      <c r="B308" s="103" t="s">
        <v>551</v>
      </c>
      <c r="C308" s="104" t="s">
        <v>862</v>
      </c>
      <c r="D308" s="104">
        <v>94.99</v>
      </c>
    </row>
    <row r="309" spans="1:4">
      <c r="A309" t="s">
        <v>520</v>
      </c>
      <c r="B309" s="103" t="s">
        <v>551</v>
      </c>
      <c r="C309" s="104" t="s">
        <v>863</v>
      </c>
      <c r="D309" s="104">
        <v>1034.25</v>
      </c>
    </row>
    <row r="310" spans="1:4">
      <c r="A310" t="s">
        <v>520</v>
      </c>
      <c r="B310" s="103" t="s">
        <v>551</v>
      </c>
      <c r="C310" s="104" t="s">
        <v>864</v>
      </c>
      <c r="D310" s="104">
        <v>359.95</v>
      </c>
    </row>
    <row r="311" spans="1:4">
      <c r="A311" t="s">
        <v>520</v>
      </c>
      <c r="B311" s="103" t="s">
        <v>551</v>
      </c>
      <c r="C311" s="104" t="s">
        <v>865</v>
      </c>
      <c r="D311" s="104">
        <v>399.99</v>
      </c>
    </row>
    <row r="312" spans="1:4" ht="21">
      <c r="A312" t="s">
        <v>520</v>
      </c>
      <c r="B312" s="103" t="s">
        <v>551</v>
      </c>
      <c r="C312" s="105" t="s">
        <v>866</v>
      </c>
      <c r="D312" s="104">
        <v>54.99</v>
      </c>
    </row>
    <row r="313" spans="1:4">
      <c r="A313" t="s">
        <v>520</v>
      </c>
      <c r="B313" s="103" t="s">
        <v>546</v>
      </c>
      <c r="C313" s="104" t="s">
        <v>867</v>
      </c>
      <c r="D313" s="104">
        <v>219.99</v>
      </c>
    </row>
    <row r="314" spans="1:4">
      <c r="A314" t="s">
        <v>520</v>
      </c>
      <c r="B314" s="103" t="s">
        <v>551</v>
      </c>
      <c r="C314" s="104" t="s">
        <v>868</v>
      </c>
      <c r="D314" s="104">
        <v>69.489999999999995</v>
      </c>
    </row>
    <row r="315" spans="1:4">
      <c r="A315" t="s">
        <v>520</v>
      </c>
      <c r="B315" s="103" t="s">
        <v>546</v>
      </c>
      <c r="C315" s="104" t="s">
        <v>869</v>
      </c>
      <c r="D315" s="104">
        <v>121</v>
      </c>
    </row>
    <row r="316" spans="1:4">
      <c r="A316" t="s">
        <v>520</v>
      </c>
      <c r="B316" s="103" t="s">
        <v>546</v>
      </c>
      <c r="C316" s="104" t="s">
        <v>870</v>
      </c>
      <c r="D316" s="104">
        <v>84.99</v>
      </c>
    </row>
    <row r="317" spans="1:4">
      <c r="A317" t="s">
        <v>520</v>
      </c>
      <c r="B317" s="103" t="s">
        <v>546</v>
      </c>
      <c r="C317" s="104" t="s">
        <v>871</v>
      </c>
      <c r="D317" s="104">
        <v>189.99</v>
      </c>
    </row>
    <row r="318" spans="1:4">
      <c r="A318" t="s">
        <v>520</v>
      </c>
      <c r="B318" s="103" t="s">
        <v>551</v>
      </c>
      <c r="C318" s="104" t="s">
        <v>872</v>
      </c>
      <c r="D318" s="104">
        <v>729.99</v>
      </c>
    </row>
    <row r="319" spans="1:4">
      <c r="A319" t="s">
        <v>520</v>
      </c>
      <c r="B319" s="103" t="s">
        <v>551</v>
      </c>
      <c r="C319" s="104" t="s">
        <v>873</v>
      </c>
      <c r="D319" s="104">
        <v>349.99</v>
      </c>
    </row>
    <row r="320" spans="1:4">
      <c r="A320" t="s">
        <v>520</v>
      </c>
      <c r="B320" s="103" t="s">
        <v>874</v>
      </c>
      <c r="C320" s="104" t="s">
        <v>875</v>
      </c>
      <c r="D320" s="104">
        <v>69.69</v>
      </c>
    </row>
    <row r="321" spans="1:4">
      <c r="A321" t="s">
        <v>520</v>
      </c>
      <c r="B321" s="103" t="s">
        <v>551</v>
      </c>
      <c r="C321" s="104" t="s">
        <v>876</v>
      </c>
      <c r="D321" s="104">
        <v>174.99</v>
      </c>
    </row>
    <row r="322" spans="1:4">
      <c r="A322" t="s">
        <v>520</v>
      </c>
      <c r="B322" s="103" t="s">
        <v>546</v>
      </c>
      <c r="C322" s="104" t="s">
        <v>877</v>
      </c>
      <c r="D322" s="104">
        <v>310</v>
      </c>
    </row>
    <row r="323" spans="1:4">
      <c r="A323" t="s">
        <v>520</v>
      </c>
      <c r="B323" s="103" t="s">
        <v>551</v>
      </c>
      <c r="C323" s="104" t="s">
        <v>878</v>
      </c>
      <c r="D323" s="104">
        <v>813</v>
      </c>
    </row>
    <row r="324" spans="1:4">
      <c r="A324" t="s">
        <v>520</v>
      </c>
      <c r="B324" s="103" t="s">
        <v>551</v>
      </c>
      <c r="C324" s="104" t="s">
        <v>879</v>
      </c>
      <c r="D324" s="104">
        <v>799.99</v>
      </c>
    </row>
    <row r="325" spans="1:4">
      <c r="A325" t="s">
        <v>520</v>
      </c>
      <c r="B325" s="103" t="s">
        <v>880</v>
      </c>
      <c r="C325" s="104" t="s">
        <v>881</v>
      </c>
      <c r="D325" s="104">
        <v>356.97</v>
      </c>
    </row>
    <row r="326" spans="1:4">
      <c r="A326" t="s">
        <v>520</v>
      </c>
      <c r="B326" s="103" t="s">
        <v>551</v>
      </c>
      <c r="C326" s="104" t="s">
        <v>882</v>
      </c>
      <c r="D326" s="104">
        <v>179.99</v>
      </c>
    </row>
    <row r="327" spans="1:4">
      <c r="A327" t="s">
        <v>520</v>
      </c>
      <c r="B327" s="103" t="s">
        <v>620</v>
      </c>
      <c r="C327" s="104" t="s">
        <v>883</v>
      </c>
      <c r="D327" s="104">
        <v>576</v>
      </c>
    </row>
    <row r="328" spans="1:4">
      <c r="A328" t="s">
        <v>520</v>
      </c>
      <c r="B328" s="103" t="s">
        <v>551</v>
      </c>
      <c r="C328" s="104" t="s">
        <v>884</v>
      </c>
      <c r="D328" s="104">
        <v>179.99</v>
      </c>
    </row>
    <row r="329" spans="1:4">
      <c r="A329" t="s">
        <v>520</v>
      </c>
      <c r="B329" s="103" t="s">
        <v>551</v>
      </c>
      <c r="C329" s="104" t="s">
        <v>885</v>
      </c>
      <c r="D329" s="104">
        <v>469</v>
      </c>
    </row>
    <row r="330" spans="1:4">
      <c r="A330" t="s">
        <v>520</v>
      </c>
      <c r="B330" s="103" t="s">
        <v>551</v>
      </c>
      <c r="C330" s="104" t="s">
        <v>886</v>
      </c>
      <c r="D330" s="104">
        <v>326.97000000000003</v>
      </c>
    </row>
    <row r="331" spans="1:4">
      <c r="A331" t="s">
        <v>520</v>
      </c>
      <c r="B331" s="103" t="s">
        <v>551</v>
      </c>
      <c r="C331" s="104" t="s">
        <v>887</v>
      </c>
      <c r="D331" s="104">
        <v>399.95</v>
      </c>
    </row>
    <row r="332" spans="1:4">
      <c r="A332" t="s">
        <v>520</v>
      </c>
      <c r="B332" s="103" t="s">
        <v>551</v>
      </c>
      <c r="C332" s="104" t="s">
        <v>888</v>
      </c>
      <c r="D332" s="104">
        <v>569.99</v>
      </c>
    </row>
    <row r="333" spans="1:4">
      <c r="A333" t="s">
        <v>520</v>
      </c>
      <c r="B333" s="103" t="s">
        <v>551</v>
      </c>
      <c r="C333" s="104" t="s">
        <v>889</v>
      </c>
      <c r="D333" s="104">
        <v>369.99</v>
      </c>
    </row>
    <row r="334" spans="1:4">
      <c r="A334" t="s">
        <v>520</v>
      </c>
      <c r="B334" s="103" t="s">
        <v>551</v>
      </c>
      <c r="C334" s="104" t="s">
        <v>890</v>
      </c>
      <c r="D334" s="104">
        <v>179.99</v>
      </c>
    </row>
    <row r="335" spans="1:4">
      <c r="A335" t="s">
        <v>520</v>
      </c>
      <c r="B335" s="103" t="s">
        <v>551</v>
      </c>
      <c r="C335" s="104" t="s">
        <v>891</v>
      </c>
      <c r="D335" s="104">
        <v>349.99</v>
      </c>
    </row>
    <row r="336" spans="1:4">
      <c r="A336" t="s">
        <v>520</v>
      </c>
      <c r="B336" s="103" t="s">
        <v>551</v>
      </c>
      <c r="C336" s="104" t="s">
        <v>892</v>
      </c>
      <c r="D336" s="104">
        <v>479.99</v>
      </c>
    </row>
    <row r="337" spans="1:4">
      <c r="A337" t="s">
        <v>520</v>
      </c>
      <c r="B337" s="103" t="s">
        <v>602</v>
      </c>
      <c r="C337" s="104" t="s">
        <v>893</v>
      </c>
      <c r="D337" s="104">
        <v>286.97000000000003</v>
      </c>
    </row>
    <row r="338" spans="1:4">
      <c r="A338" t="s">
        <v>520</v>
      </c>
      <c r="B338" s="103" t="s">
        <v>564</v>
      </c>
      <c r="C338" s="104" t="s">
        <v>894</v>
      </c>
      <c r="D338" s="104">
        <v>224.99</v>
      </c>
    </row>
    <row r="339" spans="1:4">
      <c r="A339" t="s">
        <v>520</v>
      </c>
      <c r="B339" s="103" t="s">
        <v>546</v>
      </c>
      <c r="C339" s="104" t="s">
        <v>895</v>
      </c>
      <c r="D339" s="104">
        <v>235</v>
      </c>
    </row>
    <row r="340" spans="1:4">
      <c r="A340" t="s">
        <v>520</v>
      </c>
      <c r="B340" s="103" t="s">
        <v>570</v>
      </c>
      <c r="C340" s="104" t="s">
        <v>896</v>
      </c>
      <c r="D340" s="104">
        <v>87.69</v>
      </c>
    </row>
    <row r="341" spans="1:4">
      <c r="A341" t="s">
        <v>520</v>
      </c>
      <c r="B341" s="103" t="s">
        <v>551</v>
      </c>
      <c r="C341" s="104" t="s">
        <v>897</v>
      </c>
      <c r="D341" s="104">
        <v>119.95</v>
      </c>
    </row>
    <row r="342" spans="1:4">
      <c r="A342" t="s">
        <v>520</v>
      </c>
      <c r="B342" s="103" t="s">
        <v>551</v>
      </c>
      <c r="C342" s="104" t="s">
        <v>898</v>
      </c>
      <c r="D342" s="104">
        <v>124.99</v>
      </c>
    </row>
    <row r="343" spans="1:4" ht="21">
      <c r="A343" t="s">
        <v>520</v>
      </c>
      <c r="B343" s="103" t="s">
        <v>551</v>
      </c>
      <c r="C343" s="105" t="s">
        <v>899</v>
      </c>
      <c r="D343" s="104">
        <v>209.99</v>
      </c>
    </row>
    <row r="344" spans="1:4">
      <c r="A344" t="s">
        <v>520</v>
      </c>
      <c r="B344" s="103" t="s">
        <v>551</v>
      </c>
      <c r="C344" s="104" t="s">
        <v>900</v>
      </c>
      <c r="D344" s="104">
        <v>469.98</v>
      </c>
    </row>
    <row r="345" spans="1:4">
      <c r="A345" t="s">
        <v>520</v>
      </c>
      <c r="B345" s="103" t="s">
        <v>546</v>
      </c>
      <c r="C345" s="104" t="s">
        <v>901</v>
      </c>
      <c r="D345" s="104">
        <v>14.99</v>
      </c>
    </row>
    <row r="346" spans="1:4">
      <c r="A346" t="s">
        <v>520</v>
      </c>
      <c r="B346" s="103" t="s">
        <v>546</v>
      </c>
      <c r="C346" s="104" t="s">
        <v>902</v>
      </c>
      <c r="D346" s="104">
        <v>123</v>
      </c>
    </row>
    <row r="347" spans="1:4">
      <c r="A347" t="s">
        <v>520</v>
      </c>
      <c r="B347" s="103" t="s">
        <v>546</v>
      </c>
      <c r="C347" s="104" t="s">
        <v>903</v>
      </c>
      <c r="D347" s="104">
        <v>219</v>
      </c>
    </row>
    <row r="348" spans="1:4">
      <c r="A348" t="s">
        <v>520</v>
      </c>
      <c r="B348" s="103" t="s">
        <v>551</v>
      </c>
      <c r="C348" s="104" t="s">
        <v>904</v>
      </c>
      <c r="D348" s="104">
        <v>169.99</v>
      </c>
    </row>
    <row r="349" spans="1:4">
      <c r="A349" t="s">
        <v>520</v>
      </c>
      <c r="B349" s="103" t="s">
        <v>905</v>
      </c>
      <c r="C349" s="104" t="s">
        <v>906</v>
      </c>
      <c r="D349" s="104">
        <v>284.99</v>
      </c>
    </row>
    <row r="350" spans="1:4">
      <c r="A350" t="s">
        <v>520</v>
      </c>
      <c r="B350" s="103" t="s">
        <v>551</v>
      </c>
      <c r="C350" s="104" t="s">
        <v>907</v>
      </c>
      <c r="D350" s="104">
        <v>44.99</v>
      </c>
    </row>
    <row r="351" spans="1:4">
      <c r="A351" t="s">
        <v>520</v>
      </c>
      <c r="B351" s="103" t="s">
        <v>551</v>
      </c>
      <c r="C351" s="104" t="s">
        <v>908</v>
      </c>
      <c r="D351" s="104">
        <v>79.989999999999995</v>
      </c>
    </row>
    <row r="352" spans="1:4">
      <c r="A352" t="s">
        <v>520</v>
      </c>
      <c r="B352" s="103" t="s">
        <v>546</v>
      </c>
      <c r="C352" s="104" t="s">
        <v>909</v>
      </c>
      <c r="D352" s="104">
        <v>319.99</v>
      </c>
    </row>
    <row r="353" spans="1:4">
      <c r="A353" t="s">
        <v>520</v>
      </c>
      <c r="B353" s="103" t="s">
        <v>551</v>
      </c>
      <c r="C353" s="104" t="s">
        <v>910</v>
      </c>
      <c r="D353" s="104">
        <v>149.99</v>
      </c>
    </row>
    <row r="354" spans="1:4">
      <c r="A354" t="s">
        <v>520</v>
      </c>
      <c r="B354" s="103" t="s">
        <v>551</v>
      </c>
      <c r="C354" s="104" t="s">
        <v>911</v>
      </c>
      <c r="D354" s="104">
        <v>668</v>
      </c>
    </row>
    <row r="355" spans="1:4">
      <c r="A355" t="s">
        <v>520</v>
      </c>
      <c r="B355" s="103" t="s">
        <v>551</v>
      </c>
      <c r="C355" s="104" t="s">
        <v>912</v>
      </c>
      <c r="D355" s="104">
        <v>139.99</v>
      </c>
    </row>
    <row r="356" spans="1:4">
      <c r="A356" t="s">
        <v>520</v>
      </c>
      <c r="B356" s="103" t="s">
        <v>551</v>
      </c>
      <c r="C356" s="104" t="s">
        <v>913</v>
      </c>
      <c r="D356" s="104">
        <v>229.99</v>
      </c>
    </row>
    <row r="357" spans="1:4">
      <c r="A357" t="s">
        <v>520</v>
      </c>
      <c r="B357" s="103" t="s">
        <v>546</v>
      </c>
      <c r="C357" s="104" t="s">
        <v>790</v>
      </c>
      <c r="D357" s="104">
        <v>64.989999999999995</v>
      </c>
    </row>
    <row r="358" spans="1:4">
      <c r="A358" t="s">
        <v>520</v>
      </c>
      <c r="B358" s="103" t="s">
        <v>551</v>
      </c>
      <c r="C358" s="104" t="s">
        <v>914</v>
      </c>
      <c r="D358" s="104">
        <v>344.99</v>
      </c>
    </row>
    <row r="359" spans="1:4">
      <c r="A359" t="s">
        <v>520</v>
      </c>
      <c r="B359" s="103" t="s">
        <v>551</v>
      </c>
      <c r="C359" s="104" t="s">
        <v>915</v>
      </c>
      <c r="D359" s="104">
        <v>289.99</v>
      </c>
    </row>
    <row r="360" spans="1:4">
      <c r="A360" t="s">
        <v>520</v>
      </c>
      <c r="B360" s="103" t="s">
        <v>551</v>
      </c>
      <c r="C360" s="104" t="s">
        <v>916</v>
      </c>
      <c r="D360" s="104">
        <v>314.95</v>
      </c>
    </row>
    <row r="361" spans="1:4">
      <c r="A361" t="s">
        <v>520</v>
      </c>
      <c r="B361" s="103" t="s">
        <v>546</v>
      </c>
      <c r="C361" s="104" t="s">
        <v>917</v>
      </c>
      <c r="D361" s="104">
        <v>299.99</v>
      </c>
    </row>
    <row r="362" spans="1:4">
      <c r="A362" t="s">
        <v>520</v>
      </c>
      <c r="B362" s="103" t="s">
        <v>551</v>
      </c>
      <c r="C362" s="104" t="s">
        <v>918</v>
      </c>
      <c r="D362" s="104">
        <v>319.95</v>
      </c>
    </row>
    <row r="363" spans="1:4">
      <c r="A363" t="s">
        <v>520</v>
      </c>
      <c r="B363" s="103" t="s">
        <v>548</v>
      </c>
      <c r="C363" s="104" t="s">
        <v>919</v>
      </c>
      <c r="D363" s="104">
        <v>75.89</v>
      </c>
    </row>
    <row r="364" spans="1:4">
      <c r="A364" t="s">
        <v>520</v>
      </c>
      <c r="B364" s="103" t="s">
        <v>779</v>
      </c>
      <c r="C364" s="104" t="s">
        <v>920</v>
      </c>
      <c r="D364" s="104">
        <v>538</v>
      </c>
    </row>
    <row r="365" spans="1:4">
      <c r="A365" t="s">
        <v>520</v>
      </c>
      <c r="B365" s="103" t="s">
        <v>551</v>
      </c>
      <c r="C365" s="104" t="s">
        <v>921</v>
      </c>
      <c r="D365" s="104">
        <v>559.99</v>
      </c>
    </row>
    <row r="366" spans="1:4">
      <c r="A366" t="s">
        <v>520</v>
      </c>
      <c r="B366" s="103" t="s">
        <v>602</v>
      </c>
      <c r="C366" s="104" t="s">
        <v>922</v>
      </c>
      <c r="D366" s="104">
        <v>234.48</v>
      </c>
    </row>
    <row r="367" spans="1:4">
      <c r="A367" t="s">
        <v>520</v>
      </c>
      <c r="B367" s="103" t="s">
        <v>546</v>
      </c>
      <c r="C367" s="104" t="s">
        <v>923</v>
      </c>
      <c r="D367" s="104">
        <v>319.99</v>
      </c>
    </row>
    <row r="368" spans="1:4">
      <c r="A368" t="s">
        <v>520</v>
      </c>
      <c r="B368" s="103" t="s">
        <v>551</v>
      </c>
      <c r="C368" s="104" t="s">
        <v>924</v>
      </c>
      <c r="D368" s="104">
        <v>209.99</v>
      </c>
    </row>
    <row r="369" spans="1:4">
      <c r="A369" t="s">
        <v>520</v>
      </c>
      <c r="B369" s="103" t="s">
        <v>551</v>
      </c>
      <c r="C369" s="104" t="s">
        <v>925</v>
      </c>
      <c r="D369" s="104">
        <v>118.95</v>
      </c>
    </row>
    <row r="370" spans="1:4">
      <c r="A370" t="s">
        <v>520</v>
      </c>
      <c r="B370" s="103" t="s">
        <v>551</v>
      </c>
      <c r="C370" s="104" t="s">
        <v>926</v>
      </c>
      <c r="D370" s="104">
        <v>749.99</v>
      </c>
    </row>
    <row r="371" spans="1:4">
      <c r="A371" t="s">
        <v>520</v>
      </c>
      <c r="B371" s="103" t="s">
        <v>620</v>
      </c>
      <c r="C371" s="104" t="s">
        <v>927</v>
      </c>
      <c r="D371" s="104">
        <v>319.99</v>
      </c>
    </row>
    <row r="372" spans="1:4">
      <c r="A372" t="s">
        <v>520</v>
      </c>
      <c r="B372" s="103" t="s">
        <v>564</v>
      </c>
      <c r="C372" s="104" t="s">
        <v>928</v>
      </c>
      <c r="D372" s="104">
        <v>79.989999999999995</v>
      </c>
    </row>
    <row r="373" spans="1:4">
      <c r="A373" t="s">
        <v>520</v>
      </c>
      <c r="B373" s="103" t="s">
        <v>551</v>
      </c>
      <c r="C373" s="104" t="s">
        <v>929</v>
      </c>
      <c r="D373" s="104">
        <v>937</v>
      </c>
    </row>
    <row r="374" spans="1:4">
      <c r="A374" t="s">
        <v>520</v>
      </c>
      <c r="B374" s="103" t="s">
        <v>551</v>
      </c>
      <c r="C374" s="104" t="s">
        <v>930</v>
      </c>
      <c r="D374" s="104">
        <v>149.99</v>
      </c>
    </row>
    <row r="375" spans="1:4">
      <c r="A375" t="s">
        <v>520</v>
      </c>
      <c r="B375" s="103" t="s">
        <v>551</v>
      </c>
      <c r="C375" s="104" t="s">
        <v>931</v>
      </c>
      <c r="D375" s="104">
        <v>499.99</v>
      </c>
    </row>
    <row r="376" spans="1:4">
      <c r="A376" t="s">
        <v>520</v>
      </c>
      <c r="B376" s="103" t="s">
        <v>564</v>
      </c>
      <c r="C376" s="104" t="s">
        <v>932</v>
      </c>
      <c r="D376" s="104">
        <v>119</v>
      </c>
    </row>
    <row r="377" spans="1:4">
      <c r="A377" t="s">
        <v>520</v>
      </c>
      <c r="B377" s="103" t="s">
        <v>564</v>
      </c>
      <c r="C377" s="104" t="s">
        <v>933</v>
      </c>
      <c r="D377" s="104">
        <v>241.98</v>
      </c>
    </row>
    <row r="378" spans="1:4">
      <c r="A378" t="s">
        <v>520</v>
      </c>
      <c r="B378" s="103" t="s">
        <v>880</v>
      </c>
      <c r="C378" s="104" t="s">
        <v>934</v>
      </c>
      <c r="D378" s="104">
        <v>159.99</v>
      </c>
    </row>
    <row r="379" spans="1:4">
      <c r="A379" t="s">
        <v>520</v>
      </c>
      <c r="B379" s="103" t="s">
        <v>546</v>
      </c>
      <c r="C379" s="104" t="s">
        <v>935</v>
      </c>
      <c r="D379" s="104">
        <v>439.99</v>
      </c>
    </row>
    <row r="380" spans="1:4">
      <c r="A380" t="s">
        <v>520</v>
      </c>
      <c r="B380" s="103" t="s">
        <v>551</v>
      </c>
      <c r="C380" s="104" t="s">
        <v>936</v>
      </c>
      <c r="D380" s="104">
        <v>437</v>
      </c>
    </row>
    <row r="381" spans="1:4">
      <c r="A381" t="s">
        <v>520</v>
      </c>
      <c r="B381" s="103" t="s">
        <v>546</v>
      </c>
      <c r="C381" s="104" t="s">
        <v>937</v>
      </c>
      <c r="D381" s="104">
        <v>68.89</v>
      </c>
    </row>
    <row r="382" spans="1:4">
      <c r="A382" t="s">
        <v>520</v>
      </c>
      <c r="B382" s="103" t="s">
        <v>551</v>
      </c>
      <c r="C382" s="104" t="s">
        <v>938</v>
      </c>
      <c r="D382" s="104">
        <v>529.95000000000005</v>
      </c>
    </row>
    <row r="383" spans="1:4">
      <c r="A383" t="s">
        <v>520</v>
      </c>
      <c r="B383" s="103" t="s">
        <v>546</v>
      </c>
      <c r="C383" s="104" t="s">
        <v>939</v>
      </c>
      <c r="D383" s="104">
        <v>182</v>
      </c>
    </row>
    <row r="384" spans="1:4">
      <c r="A384" t="s">
        <v>520</v>
      </c>
      <c r="B384" s="103" t="s">
        <v>546</v>
      </c>
      <c r="C384" s="104" t="s">
        <v>940</v>
      </c>
      <c r="D384" s="104">
        <v>189.99</v>
      </c>
    </row>
    <row r="385" spans="1:4">
      <c r="A385" t="s">
        <v>520</v>
      </c>
      <c r="B385" s="103" t="s">
        <v>551</v>
      </c>
      <c r="C385" s="104" t="s">
        <v>710</v>
      </c>
      <c r="D385" s="104">
        <v>650.99</v>
      </c>
    </row>
    <row r="386" spans="1:4">
      <c r="A386" t="s">
        <v>520</v>
      </c>
      <c r="B386" s="103" t="s">
        <v>551</v>
      </c>
      <c r="C386" s="104" t="s">
        <v>941</v>
      </c>
      <c r="D386" s="104">
        <v>169.47</v>
      </c>
    </row>
    <row r="387" spans="1:4">
      <c r="A387" t="s">
        <v>520</v>
      </c>
      <c r="B387" s="103" t="s">
        <v>546</v>
      </c>
      <c r="C387" s="104" t="s">
        <v>942</v>
      </c>
      <c r="D387" s="104">
        <v>194.99</v>
      </c>
    </row>
    <row r="388" spans="1:4">
      <c r="A388" t="s">
        <v>520</v>
      </c>
      <c r="B388" s="103" t="s">
        <v>546</v>
      </c>
      <c r="C388" s="104" t="s">
        <v>943</v>
      </c>
      <c r="D388" s="104">
        <v>44.99</v>
      </c>
    </row>
    <row r="389" spans="1:4">
      <c r="A389" t="s">
        <v>520</v>
      </c>
      <c r="B389" s="103" t="s">
        <v>587</v>
      </c>
      <c r="C389" s="104" t="s">
        <v>944</v>
      </c>
      <c r="D389" s="104">
        <v>19.95</v>
      </c>
    </row>
    <row r="390" spans="1:4">
      <c r="A390" t="s">
        <v>520</v>
      </c>
      <c r="B390" s="103" t="s">
        <v>587</v>
      </c>
      <c r="C390" s="104" t="s">
        <v>945</v>
      </c>
      <c r="D390" s="104">
        <v>26.99</v>
      </c>
    </row>
    <row r="391" spans="1:4">
      <c r="A391" t="s">
        <v>520</v>
      </c>
      <c r="B391" s="103" t="s">
        <v>546</v>
      </c>
      <c r="C391" s="104" t="s">
        <v>946</v>
      </c>
      <c r="D391" s="104">
        <v>229.99</v>
      </c>
    </row>
    <row r="392" spans="1:4">
      <c r="A392" t="s">
        <v>520</v>
      </c>
      <c r="B392" s="103" t="s">
        <v>546</v>
      </c>
      <c r="C392" s="104" t="s">
        <v>947</v>
      </c>
      <c r="D392" s="104">
        <v>38.99</v>
      </c>
    </row>
    <row r="393" spans="1:4">
      <c r="A393" t="s">
        <v>520</v>
      </c>
      <c r="B393" s="103" t="s">
        <v>659</v>
      </c>
      <c r="C393" s="104" t="s">
        <v>948</v>
      </c>
      <c r="D393" s="104">
        <v>87.39</v>
      </c>
    </row>
    <row r="394" spans="1:4">
      <c r="A394" t="s">
        <v>520</v>
      </c>
      <c r="B394" s="103" t="s">
        <v>564</v>
      </c>
      <c r="C394" s="104" t="s">
        <v>949</v>
      </c>
      <c r="D394" s="104">
        <v>490</v>
      </c>
    </row>
    <row r="395" spans="1:4" ht="21">
      <c r="A395" t="s">
        <v>520</v>
      </c>
      <c r="B395" s="103" t="s">
        <v>546</v>
      </c>
      <c r="C395" s="105" t="s">
        <v>950</v>
      </c>
      <c r="D395" s="104">
        <v>84.99</v>
      </c>
    </row>
    <row r="396" spans="1:4">
      <c r="A396" t="s">
        <v>520</v>
      </c>
      <c r="B396" s="103" t="s">
        <v>551</v>
      </c>
      <c r="C396" s="104" t="s">
        <v>951</v>
      </c>
      <c r="D396" s="104">
        <v>199.99</v>
      </c>
    </row>
    <row r="397" spans="1:4">
      <c r="A397" t="s">
        <v>520</v>
      </c>
      <c r="B397" s="103" t="s">
        <v>570</v>
      </c>
      <c r="C397" s="104" t="s">
        <v>952</v>
      </c>
      <c r="D397" s="104">
        <v>49.5</v>
      </c>
    </row>
    <row r="398" spans="1:4">
      <c r="A398" t="s">
        <v>520</v>
      </c>
      <c r="B398" s="103" t="s">
        <v>551</v>
      </c>
      <c r="C398" s="104" t="s">
        <v>953</v>
      </c>
      <c r="D398" s="104">
        <v>129.99</v>
      </c>
    </row>
    <row r="399" spans="1:4">
      <c r="A399" t="s">
        <v>520</v>
      </c>
      <c r="B399" s="103" t="s">
        <v>551</v>
      </c>
      <c r="C399" s="104" t="s">
        <v>954</v>
      </c>
      <c r="D399" s="104">
        <v>169.99</v>
      </c>
    </row>
    <row r="400" spans="1:4">
      <c r="A400" t="s">
        <v>520</v>
      </c>
      <c r="B400" s="103" t="s">
        <v>551</v>
      </c>
      <c r="C400" s="104" t="s">
        <v>955</v>
      </c>
      <c r="D400" s="104">
        <v>723</v>
      </c>
    </row>
    <row r="401" spans="1:4">
      <c r="A401" t="s">
        <v>520</v>
      </c>
      <c r="B401" s="103" t="s">
        <v>851</v>
      </c>
      <c r="C401" s="104" t="s">
        <v>956</v>
      </c>
      <c r="D401" s="104">
        <v>221.12</v>
      </c>
    </row>
    <row r="402" spans="1:4">
      <c r="A402" t="s">
        <v>520</v>
      </c>
      <c r="B402" s="103" t="s">
        <v>551</v>
      </c>
      <c r="C402" s="104" t="s">
        <v>957</v>
      </c>
      <c r="D402" s="104">
        <v>664.69</v>
      </c>
    </row>
    <row r="403" spans="1:4">
      <c r="A403" t="s">
        <v>520</v>
      </c>
      <c r="B403" s="103" t="s">
        <v>551</v>
      </c>
      <c r="C403" s="104" t="s">
        <v>958</v>
      </c>
      <c r="D403" s="104">
        <v>285.95</v>
      </c>
    </row>
    <row r="404" spans="1:4">
      <c r="A404" t="s">
        <v>520</v>
      </c>
      <c r="B404" s="103" t="s">
        <v>551</v>
      </c>
      <c r="C404" s="104" t="s">
        <v>959</v>
      </c>
      <c r="D404" s="104">
        <v>209.99</v>
      </c>
    </row>
    <row r="405" spans="1:4">
      <c r="A405" t="s">
        <v>520</v>
      </c>
      <c r="B405" s="103" t="s">
        <v>551</v>
      </c>
      <c r="C405" s="104" t="s">
        <v>960</v>
      </c>
      <c r="D405" s="104">
        <v>149.99</v>
      </c>
    </row>
    <row r="406" spans="1:4">
      <c r="A406" t="s">
        <v>520</v>
      </c>
      <c r="B406" s="103" t="s">
        <v>851</v>
      </c>
      <c r="C406" s="104" t="s">
        <v>961</v>
      </c>
      <c r="D406" s="104">
        <v>214.99</v>
      </c>
    </row>
    <row r="407" spans="1:4">
      <c r="A407" t="s">
        <v>520</v>
      </c>
      <c r="B407" s="103" t="s">
        <v>564</v>
      </c>
      <c r="C407" s="104" t="s">
        <v>962</v>
      </c>
      <c r="D407" s="104">
        <v>189.99</v>
      </c>
    </row>
    <row r="408" spans="1:4">
      <c r="A408" t="s">
        <v>520</v>
      </c>
      <c r="B408" s="103" t="s">
        <v>546</v>
      </c>
      <c r="C408" s="104" t="s">
        <v>963</v>
      </c>
      <c r="D408" s="104">
        <v>275</v>
      </c>
    </row>
    <row r="409" spans="1:4">
      <c r="A409" t="s">
        <v>520</v>
      </c>
      <c r="B409" s="103" t="s">
        <v>659</v>
      </c>
      <c r="C409" s="104" t="s">
        <v>964</v>
      </c>
      <c r="D409" s="104">
        <v>59.99</v>
      </c>
    </row>
    <row r="410" spans="1:4">
      <c r="A410" t="s">
        <v>520</v>
      </c>
      <c r="B410" s="103" t="s">
        <v>546</v>
      </c>
      <c r="C410" s="104" t="s">
        <v>965</v>
      </c>
      <c r="D410" s="104">
        <v>394.99</v>
      </c>
    </row>
    <row r="411" spans="1:4">
      <c r="A411" t="s">
        <v>520</v>
      </c>
      <c r="B411" s="103" t="s">
        <v>551</v>
      </c>
      <c r="C411" s="104" t="s">
        <v>966</v>
      </c>
      <c r="D411" s="104">
        <v>759.99</v>
      </c>
    </row>
    <row r="412" spans="1:4">
      <c r="A412" t="s">
        <v>520</v>
      </c>
      <c r="B412" s="103" t="s">
        <v>551</v>
      </c>
      <c r="C412" s="104" t="s">
        <v>967</v>
      </c>
      <c r="D412" s="104">
        <v>739.99</v>
      </c>
    </row>
    <row r="413" spans="1:4" ht="21">
      <c r="A413" t="s">
        <v>520</v>
      </c>
      <c r="B413" s="103" t="s">
        <v>546</v>
      </c>
      <c r="C413" s="104" t="s">
        <v>968</v>
      </c>
      <c r="D413" s="104">
        <v>59.89</v>
      </c>
    </row>
    <row r="414" spans="1:4">
      <c r="A414" t="s">
        <v>520</v>
      </c>
      <c r="B414" s="103" t="s">
        <v>551</v>
      </c>
      <c r="C414" s="104" t="s">
        <v>969</v>
      </c>
      <c r="D414" s="104">
        <v>418.95</v>
      </c>
    </row>
    <row r="415" spans="1:4">
      <c r="A415" t="s">
        <v>520</v>
      </c>
      <c r="B415" s="103" t="s">
        <v>551</v>
      </c>
      <c r="C415" s="104" t="s">
        <v>970</v>
      </c>
      <c r="D415" s="104">
        <v>455.99</v>
      </c>
    </row>
    <row r="416" spans="1:4">
      <c r="A416" t="s">
        <v>520</v>
      </c>
      <c r="B416" s="103" t="s">
        <v>546</v>
      </c>
      <c r="C416" s="104" t="s">
        <v>971</v>
      </c>
      <c r="D416" s="104">
        <v>114.69</v>
      </c>
    </row>
    <row r="417" spans="1:4">
      <c r="A417" t="s">
        <v>520</v>
      </c>
      <c r="B417" s="103" t="s">
        <v>551</v>
      </c>
      <c r="C417" s="104" t="s">
        <v>972</v>
      </c>
      <c r="D417" s="104">
        <v>499</v>
      </c>
    </row>
    <row r="418" spans="1:4">
      <c r="A418" t="s">
        <v>520</v>
      </c>
      <c r="B418" s="103" t="s">
        <v>564</v>
      </c>
      <c r="C418" s="104" t="s">
        <v>973</v>
      </c>
      <c r="D418" s="104">
        <v>189.99</v>
      </c>
    </row>
    <row r="419" spans="1:4">
      <c r="A419" t="s">
        <v>520</v>
      </c>
      <c r="B419" s="103" t="s">
        <v>551</v>
      </c>
      <c r="C419" s="104" t="s">
        <v>974</v>
      </c>
      <c r="D419" s="104">
        <v>214.99</v>
      </c>
    </row>
    <row r="420" spans="1:4">
      <c r="A420" t="s">
        <v>520</v>
      </c>
      <c r="B420" s="103" t="s">
        <v>551</v>
      </c>
      <c r="C420" s="104" t="s">
        <v>975</v>
      </c>
      <c r="D420" s="104">
        <v>429.99</v>
      </c>
    </row>
    <row r="421" spans="1:4">
      <c r="A421" t="s">
        <v>520</v>
      </c>
      <c r="B421" s="103" t="s">
        <v>551</v>
      </c>
      <c r="C421" s="104" t="s">
        <v>976</v>
      </c>
      <c r="D421" s="104">
        <v>349.99</v>
      </c>
    </row>
    <row r="422" spans="1:4">
      <c r="A422" t="s">
        <v>520</v>
      </c>
      <c r="B422" s="103" t="s">
        <v>546</v>
      </c>
      <c r="C422" s="104" t="s">
        <v>977</v>
      </c>
      <c r="D422" s="104">
        <v>709</v>
      </c>
    </row>
    <row r="423" spans="1:4">
      <c r="A423" t="s">
        <v>520</v>
      </c>
      <c r="B423" s="103" t="s">
        <v>551</v>
      </c>
      <c r="C423" s="104" t="s">
        <v>978</v>
      </c>
      <c r="D423" s="104">
        <v>314.99</v>
      </c>
    </row>
    <row r="424" spans="1:4">
      <c r="A424" t="s">
        <v>520</v>
      </c>
      <c r="B424" s="103" t="s">
        <v>546</v>
      </c>
      <c r="C424" s="104" t="s">
        <v>979</v>
      </c>
      <c r="D424" s="104">
        <v>280</v>
      </c>
    </row>
    <row r="425" spans="1:4">
      <c r="A425" t="s">
        <v>520</v>
      </c>
      <c r="B425" s="103" t="s">
        <v>551</v>
      </c>
      <c r="C425" s="104" t="s">
        <v>980</v>
      </c>
      <c r="D425" s="104">
        <v>249.99</v>
      </c>
    </row>
    <row r="426" spans="1:4">
      <c r="A426" t="s">
        <v>520</v>
      </c>
      <c r="B426" s="103" t="s">
        <v>551</v>
      </c>
      <c r="C426" s="104" t="s">
        <v>569</v>
      </c>
      <c r="D426" s="104">
        <v>779.95</v>
      </c>
    </row>
    <row r="427" spans="1:4">
      <c r="A427" t="s">
        <v>520</v>
      </c>
      <c r="B427" s="103" t="s">
        <v>546</v>
      </c>
      <c r="C427" s="104" t="s">
        <v>981</v>
      </c>
      <c r="D427" s="104">
        <v>54.99</v>
      </c>
    </row>
    <row r="428" spans="1:4">
      <c r="A428" t="s">
        <v>520</v>
      </c>
      <c r="B428" s="103" t="s">
        <v>551</v>
      </c>
      <c r="C428" s="104" t="s">
        <v>982</v>
      </c>
      <c r="D428" s="104">
        <v>519</v>
      </c>
    </row>
    <row r="429" spans="1:4">
      <c r="A429" t="s">
        <v>520</v>
      </c>
      <c r="B429" s="103" t="s">
        <v>602</v>
      </c>
      <c r="C429" s="104" t="s">
        <v>983</v>
      </c>
      <c r="D429" s="104">
        <v>289.99</v>
      </c>
    </row>
    <row r="430" spans="1:4">
      <c r="A430" t="s">
        <v>520</v>
      </c>
      <c r="B430" s="103" t="s">
        <v>551</v>
      </c>
      <c r="C430" s="104" t="s">
        <v>984</v>
      </c>
      <c r="D430" s="104">
        <v>185</v>
      </c>
    </row>
    <row r="431" spans="1:4">
      <c r="A431" t="s">
        <v>520</v>
      </c>
      <c r="B431" s="103" t="s">
        <v>546</v>
      </c>
      <c r="C431" s="104" t="s">
        <v>985</v>
      </c>
      <c r="D431" s="104">
        <v>659.99</v>
      </c>
    </row>
    <row r="432" spans="1:4">
      <c r="A432" t="s">
        <v>520</v>
      </c>
      <c r="B432" s="103" t="s">
        <v>551</v>
      </c>
      <c r="C432" s="104" t="s">
        <v>986</v>
      </c>
      <c r="D432" s="104">
        <v>49.99</v>
      </c>
    </row>
    <row r="433" spans="1:4">
      <c r="A433" t="s">
        <v>520</v>
      </c>
      <c r="B433" s="103" t="s">
        <v>551</v>
      </c>
      <c r="C433" s="104" t="s">
        <v>987</v>
      </c>
      <c r="D433" s="104">
        <v>344</v>
      </c>
    </row>
    <row r="434" spans="1:4" ht="21">
      <c r="A434" t="s">
        <v>520</v>
      </c>
      <c r="B434" s="103" t="s">
        <v>546</v>
      </c>
      <c r="C434" s="104" t="s">
        <v>988</v>
      </c>
      <c r="D434" s="104">
        <v>59.89</v>
      </c>
    </row>
    <row r="435" spans="1:4">
      <c r="A435" t="s">
        <v>520</v>
      </c>
      <c r="B435" s="103" t="s">
        <v>570</v>
      </c>
      <c r="C435" s="104" t="s">
        <v>989</v>
      </c>
      <c r="D435" s="104">
        <v>39.99</v>
      </c>
    </row>
    <row r="436" spans="1:4">
      <c r="A436" t="s">
        <v>520</v>
      </c>
      <c r="B436" s="103" t="s">
        <v>551</v>
      </c>
      <c r="C436" s="104" t="s">
        <v>990</v>
      </c>
      <c r="D436" s="104">
        <v>299.99</v>
      </c>
    </row>
    <row r="437" spans="1:4">
      <c r="A437" t="s">
        <v>520</v>
      </c>
      <c r="B437" s="103" t="s">
        <v>546</v>
      </c>
      <c r="C437" s="104" t="s">
        <v>991</v>
      </c>
      <c r="D437" s="104">
        <v>85</v>
      </c>
    </row>
    <row r="438" spans="1:4">
      <c r="A438" t="s">
        <v>520</v>
      </c>
      <c r="B438" s="103" t="s">
        <v>546</v>
      </c>
      <c r="C438" s="104" t="s">
        <v>992</v>
      </c>
      <c r="D438" s="104">
        <v>129</v>
      </c>
    </row>
    <row r="439" spans="1:4">
      <c r="A439" t="s">
        <v>520</v>
      </c>
      <c r="B439" s="103" t="s">
        <v>551</v>
      </c>
      <c r="C439" s="104" t="s">
        <v>993</v>
      </c>
      <c r="D439" s="104">
        <v>279.99</v>
      </c>
    </row>
    <row r="440" spans="1:4">
      <c r="A440" t="s">
        <v>520</v>
      </c>
      <c r="B440" s="103" t="s">
        <v>546</v>
      </c>
      <c r="C440" s="104" t="s">
        <v>994</v>
      </c>
      <c r="D440" s="104">
        <v>79.989999999999995</v>
      </c>
    </row>
    <row r="441" spans="1:4">
      <c r="A441" t="s">
        <v>520</v>
      </c>
      <c r="B441" s="103" t="s">
        <v>602</v>
      </c>
      <c r="C441" s="104" t="s">
        <v>995</v>
      </c>
      <c r="D441" s="104">
        <v>239.99</v>
      </c>
    </row>
    <row r="442" spans="1:4" ht="21">
      <c r="A442" t="s">
        <v>520</v>
      </c>
      <c r="B442" s="103" t="s">
        <v>548</v>
      </c>
      <c r="C442" s="104" t="s">
        <v>549</v>
      </c>
      <c r="D442" s="104">
        <v>79.89</v>
      </c>
    </row>
    <row r="443" spans="1:4">
      <c r="A443" t="s">
        <v>520</v>
      </c>
      <c r="B443" s="103" t="s">
        <v>551</v>
      </c>
      <c r="C443" s="104" t="s">
        <v>996</v>
      </c>
      <c r="D443" s="104">
        <v>569.99</v>
      </c>
    </row>
    <row r="444" spans="1:4">
      <c r="A444" t="s">
        <v>520</v>
      </c>
      <c r="B444" s="103" t="s">
        <v>551</v>
      </c>
      <c r="C444" s="104" t="s">
        <v>997</v>
      </c>
      <c r="D444" s="104">
        <v>169.99</v>
      </c>
    </row>
    <row r="445" spans="1:4">
      <c r="A445" t="s">
        <v>520</v>
      </c>
      <c r="B445" s="103" t="s">
        <v>620</v>
      </c>
      <c r="C445" s="104" t="s">
        <v>998</v>
      </c>
      <c r="D445" s="104">
        <v>456</v>
      </c>
    </row>
    <row r="446" spans="1:4">
      <c r="A446" t="s">
        <v>520</v>
      </c>
      <c r="B446" s="103" t="s">
        <v>551</v>
      </c>
      <c r="C446" s="104" t="s">
        <v>999</v>
      </c>
      <c r="D446" s="104">
        <v>218.99</v>
      </c>
    </row>
    <row r="447" spans="1:4">
      <c r="A447" t="s">
        <v>520</v>
      </c>
      <c r="B447" s="103" t="s">
        <v>551</v>
      </c>
      <c r="C447" s="104" t="s">
        <v>1000</v>
      </c>
      <c r="D447" s="104">
        <v>755</v>
      </c>
    </row>
    <row r="448" spans="1:4">
      <c r="A448" t="s">
        <v>520</v>
      </c>
      <c r="B448" s="103" t="s">
        <v>546</v>
      </c>
      <c r="C448" s="104" t="s">
        <v>1001</v>
      </c>
      <c r="D448" s="104">
        <v>310</v>
      </c>
    </row>
    <row r="449" spans="1:4">
      <c r="A449" t="s">
        <v>520</v>
      </c>
      <c r="B449" s="103" t="s">
        <v>551</v>
      </c>
      <c r="C449" s="104" t="s">
        <v>1002</v>
      </c>
      <c r="D449" s="104">
        <v>755</v>
      </c>
    </row>
    <row r="450" spans="1:4" ht="21">
      <c r="A450" t="s">
        <v>520</v>
      </c>
      <c r="B450" s="103" t="s">
        <v>587</v>
      </c>
      <c r="C450" s="104" t="s">
        <v>1003</v>
      </c>
      <c r="D450" s="104">
        <v>22</v>
      </c>
    </row>
    <row r="451" spans="1:4">
      <c r="A451" t="s">
        <v>520</v>
      </c>
      <c r="B451" s="103" t="s">
        <v>551</v>
      </c>
      <c r="C451" s="104" t="s">
        <v>1004</v>
      </c>
      <c r="D451" s="104">
        <v>299.95</v>
      </c>
    </row>
    <row r="452" spans="1:4">
      <c r="A452" t="s">
        <v>520</v>
      </c>
      <c r="B452" s="103" t="s">
        <v>551</v>
      </c>
      <c r="C452" s="104" t="s">
        <v>1005</v>
      </c>
      <c r="D452" s="104">
        <v>329.95</v>
      </c>
    </row>
    <row r="453" spans="1:4">
      <c r="A453" t="s">
        <v>520</v>
      </c>
      <c r="B453" s="103" t="s">
        <v>786</v>
      </c>
      <c r="C453" s="104" t="s">
        <v>1006</v>
      </c>
      <c r="D453" s="104">
        <v>29.99</v>
      </c>
    </row>
    <row r="454" spans="1:4">
      <c r="A454" t="s">
        <v>520</v>
      </c>
      <c r="B454" s="103" t="s">
        <v>546</v>
      </c>
      <c r="C454" s="104" t="s">
        <v>1007</v>
      </c>
      <c r="D454" s="104">
        <v>52</v>
      </c>
    </row>
    <row r="455" spans="1:4">
      <c r="A455" t="s">
        <v>520</v>
      </c>
      <c r="B455" s="103" t="s">
        <v>587</v>
      </c>
      <c r="C455" s="104" t="s">
        <v>1008</v>
      </c>
      <c r="D455" s="104">
        <v>12.99</v>
      </c>
    </row>
    <row r="456" spans="1:4">
      <c r="A456" t="s">
        <v>520</v>
      </c>
      <c r="B456" s="103" t="s">
        <v>551</v>
      </c>
      <c r="C456" s="104" t="s">
        <v>1009</v>
      </c>
      <c r="D456" s="104">
        <v>569.95000000000005</v>
      </c>
    </row>
    <row r="457" spans="1:4">
      <c r="A457" t="s">
        <v>520</v>
      </c>
      <c r="B457" s="103" t="s">
        <v>551</v>
      </c>
      <c r="C457" s="104" t="s">
        <v>1010</v>
      </c>
      <c r="D457" s="104">
        <v>374</v>
      </c>
    </row>
    <row r="458" spans="1:4">
      <c r="A458" t="s">
        <v>520</v>
      </c>
      <c r="B458" s="103" t="s">
        <v>551</v>
      </c>
      <c r="C458" s="104" t="s">
        <v>1011</v>
      </c>
      <c r="D458" s="104">
        <v>319</v>
      </c>
    </row>
    <row r="459" spans="1:4">
      <c r="A459" t="s">
        <v>520</v>
      </c>
      <c r="B459" s="103" t="s">
        <v>602</v>
      </c>
      <c r="C459" s="104" t="s">
        <v>1012</v>
      </c>
      <c r="D459" s="104">
        <v>400</v>
      </c>
    </row>
    <row r="460" spans="1:4">
      <c r="A460" t="s">
        <v>520</v>
      </c>
      <c r="B460" s="103" t="s">
        <v>551</v>
      </c>
      <c r="C460" s="104" t="s">
        <v>1013</v>
      </c>
      <c r="D460" s="104">
        <v>79.95</v>
      </c>
    </row>
    <row r="461" spans="1:4">
      <c r="A461" t="s">
        <v>520</v>
      </c>
      <c r="B461" s="103" t="s">
        <v>564</v>
      </c>
      <c r="C461" s="104" t="s">
        <v>1014</v>
      </c>
      <c r="D461" s="104">
        <v>369.99</v>
      </c>
    </row>
    <row r="462" spans="1:4">
      <c r="A462" t="s">
        <v>520</v>
      </c>
      <c r="B462" s="103" t="s">
        <v>546</v>
      </c>
      <c r="C462" s="104" t="s">
        <v>1015</v>
      </c>
      <c r="D462" s="104">
        <v>339.95</v>
      </c>
    </row>
    <row r="463" spans="1:4">
      <c r="A463" t="s">
        <v>520</v>
      </c>
      <c r="B463" s="103" t="s">
        <v>546</v>
      </c>
      <c r="C463" s="104" t="s">
        <v>1016</v>
      </c>
      <c r="D463" s="104">
        <v>123</v>
      </c>
    </row>
    <row r="464" spans="1:4">
      <c r="A464" t="s">
        <v>520</v>
      </c>
      <c r="B464" s="103" t="s">
        <v>546</v>
      </c>
      <c r="C464" s="104" t="s">
        <v>1017</v>
      </c>
      <c r="D464" s="104">
        <v>229.99</v>
      </c>
    </row>
    <row r="465" spans="1:4">
      <c r="A465" t="s">
        <v>520</v>
      </c>
      <c r="B465" s="103" t="s">
        <v>546</v>
      </c>
      <c r="C465" s="104" t="s">
        <v>1018</v>
      </c>
      <c r="D465" s="104">
        <v>426</v>
      </c>
    </row>
    <row r="466" spans="1:4">
      <c r="A466" t="s">
        <v>520</v>
      </c>
      <c r="B466" s="103" t="s">
        <v>546</v>
      </c>
      <c r="C466" s="104" t="s">
        <v>1019</v>
      </c>
      <c r="D466" s="104">
        <v>409.99</v>
      </c>
    </row>
    <row r="467" spans="1:4">
      <c r="A467" t="s">
        <v>520</v>
      </c>
      <c r="B467" s="103" t="s">
        <v>551</v>
      </c>
      <c r="C467" s="104" t="s">
        <v>1020</v>
      </c>
      <c r="D467" s="104">
        <v>439.99</v>
      </c>
    </row>
    <row r="468" spans="1:4">
      <c r="A468" t="s">
        <v>520</v>
      </c>
      <c r="B468" s="103" t="s">
        <v>551</v>
      </c>
      <c r="C468" s="104" t="s">
        <v>1021</v>
      </c>
      <c r="D468" s="104">
        <v>174.95</v>
      </c>
    </row>
    <row r="469" spans="1:4">
      <c r="A469" t="s">
        <v>520</v>
      </c>
      <c r="B469" s="103" t="s">
        <v>546</v>
      </c>
      <c r="C469" s="104" t="s">
        <v>1022</v>
      </c>
      <c r="D469" s="104">
        <v>279.99</v>
      </c>
    </row>
    <row r="470" spans="1:4" ht="21">
      <c r="A470" t="s">
        <v>520</v>
      </c>
      <c r="B470" s="103" t="s">
        <v>551</v>
      </c>
      <c r="C470" s="105" t="s">
        <v>1023</v>
      </c>
      <c r="D470" s="104">
        <v>29.99</v>
      </c>
    </row>
    <row r="471" spans="1:4">
      <c r="A471" t="s">
        <v>520</v>
      </c>
      <c r="B471" s="103" t="s">
        <v>546</v>
      </c>
      <c r="C471" s="104" t="s">
        <v>1024</v>
      </c>
      <c r="D471" s="104">
        <v>429.99</v>
      </c>
    </row>
    <row r="472" spans="1:4">
      <c r="A472" t="s">
        <v>520</v>
      </c>
      <c r="B472" s="103" t="s">
        <v>546</v>
      </c>
      <c r="C472" s="104" t="s">
        <v>1025</v>
      </c>
      <c r="D472" s="104">
        <v>399.99</v>
      </c>
    </row>
    <row r="473" spans="1:4">
      <c r="A473" t="s">
        <v>520</v>
      </c>
      <c r="B473" s="103" t="s">
        <v>551</v>
      </c>
      <c r="C473" s="104" t="s">
        <v>1026</v>
      </c>
      <c r="D473" s="104">
        <v>263.95</v>
      </c>
    </row>
    <row r="474" spans="1:4">
      <c r="A474" t="s">
        <v>520</v>
      </c>
      <c r="B474" s="103" t="s">
        <v>546</v>
      </c>
      <c r="C474" s="104" t="s">
        <v>1027</v>
      </c>
      <c r="D474" s="104">
        <v>229.99</v>
      </c>
    </row>
    <row r="475" spans="1:4">
      <c r="A475" t="s">
        <v>520</v>
      </c>
      <c r="B475" s="103" t="s">
        <v>551</v>
      </c>
      <c r="C475" s="104" t="s">
        <v>1028</v>
      </c>
      <c r="D475" s="104">
        <v>319.99</v>
      </c>
    </row>
    <row r="476" spans="1:4">
      <c r="A476" t="s">
        <v>520</v>
      </c>
      <c r="B476" s="103" t="s">
        <v>551</v>
      </c>
      <c r="C476" s="104" t="s">
        <v>1029</v>
      </c>
      <c r="D476" s="104">
        <v>309</v>
      </c>
    </row>
    <row r="477" spans="1:4">
      <c r="A477" t="s">
        <v>520</v>
      </c>
      <c r="B477" s="103" t="s">
        <v>551</v>
      </c>
      <c r="C477" s="104" t="s">
        <v>1030</v>
      </c>
      <c r="D477" s="104">
        <v>199.99</v>
      </c>
    </row>
    <row r="478" spans="1:4">
      <c r="A478" t="s">
        <v>520</v>
      </c>
      <c r="B478" s="103" t="s">
        <v>546</v>
      </c>
      <c r="C478" s="104" t="s">
        <v>1031</v>
      </c>
      <c r="D478" s="104">
        <v>229.99</v>
      </c>
    </row>
    <row r="479" spans="1:4">
      <c r="A479" t="s">
        <v>520</v>
      </c>
      <c r="B479" s="103" t="s">
        <v>546</v>
      </c>
      <c r="C479" s="104" t="s">
        <v>1032</v>
      </c>
      <c r="D479" s="104">
        <v>198</v>
      </c>
    </row>
    <row r="480" spans="1:4">
      <c r="A480" t="s">
        <v>520</v>
      </c>
      <c r="B480" s="103" t="s">
        <v>551</v>
      </c>
      <c r="C480" s="104" t="s">
        <v>1033</v>
      </c>
      <c r="D480" s="104">
        <v>149.94999999999999</v>
      </c>
    </row>
    <row r="481" spans="1:4">
      <c r="A481" t="s">
        <v>520</v>
      </c>
      <c r="B481" s="103" t="s">
        <v>551</v>
      </c>
      <c r="C481" s="104" t="s">
        <v>1034</v>
      </c>
      <c r="D481" s="104">
        <v>174.99</v>
      </c>
    </row>
    <row r="482" spans="1:4">
      <c r="A482" t="s">
        <v>520</v>
      </c>
      <c r="B482" s="103" t="s">
        <v>546</v>
      </c>
      <c r="C482" s="104" t="s">
        <v>1035</v>
      </c>
      <c r="D482" s="104">
        <v>209.99</v>
      </c>
    </row>
    <row r="483" spans="1:4">
      <c r="A483" t="s">
        <v>520</v>
      </c>
      <c r="B483" s="103" t="s">
        <v>1036</v>
      </c>
      <c r="C483" s="104" t="s">
        <v>1037</v>
      </c>
      <c r="D483" s="104">
        <v>49.49</v>
      </c>
    </row>
    <row r="484" spans="1:4">
      <c r="A484" t="s">
        <v>520</v>
      </c>
      <c r="B484" s="103" t="s">
        <v>546</v>
      </c>
      <c r="C484" s="104" t="s">
        <v>1038</v>
      </c>
      <c r="D484" s="104">
        <v>201.97</v>
      </c>
    </row>
    <row r="485" spans="1:4">
      <c r="A485" t="s">
        <v>520</v>
      </c>
      <c r="B485" s="103" t="s">
        <v>610</v>
      </c>
      <c r="C485" s="104" t="s">
        <v>1039</v>
      </c>
      <c r="D485" s="104">
        <v>74.989999999999995</v>
      </c>
    </row>
    <row r="486" spans="1:4">
      <c r="A486" t="s">
        <v>520</v>
      </c>
      <c r="B486" s="103" t="s">
        <v>587</v>
      </c>
      <c r="C486" s="104" t="s">
        <v>1040</v>
      </c>
      <c r="D486" s="104">
        <v>29.99</v>
      </c>
    </row>
    <row r="487" spans="1:4">
      <c r="A487" t="s">
        <v>520</v>
      </c>
      <c r="B487" s="103" t="s">
        <v>551</v>
      </c>
      <c r="C487" s="104" t="s">
        <v>1041</v>
      </c>
      <c r="D487" s="104">
        <v>134.94999999999999</v>
      </c>
    </row>
    <row r="488" spans="1:4">
      <c r="A488" t="s">
        <v>520</v>
      </c>
      <c r="B488" s="103" t="s">
        <v>548</v>
      </c>
      <c r="C488" s="104" t="s">
        <v>1042</v>
      </c>
      <c r="D488" s="104">
        <v>129.94999999999999</v>
      </c>
    </row>
    <row r="489" spans="1:4">
      <c r="A489" t="s">
        <v>520</v>
      </c>
      <c r="B489" s="103" t="s">
        <v>564</v>
      </c>
      <c r="C489" s="104" t="s">
        <v>1043</v>
      </c>
      <c r="D489" s="104">
        <v>419.99</v>
      </c>
    </row>
    <row r="490" spans="1:4">
      <c r="A490" t="s">
        <v>520</v>
      </c>
      <c r="B490" s="103" t="s">
        <v>546</v>
      </c>
      <c r="C490" s="104" t="s">
        <v>1044</v>
      </c>
      <c r="D490" s="104">
        <v>629.99</v>
      </c>
    </row>
    <row r="491" spans="1:4">
      <c r="A491" t="s">
        <v>520</v>
      </c>
      <c r="B491" s="103" t="s">
        <v>551</v>
      </c>
      <c r="C491" s="104" t="s">
        <v>1045</v>
      </c>
      <c r="D491" s="104">
        <v>179.99</v>
      </c>
    </row>
    <row r="492" spans="1:4">
      <c r="A492" t="s">
        <v>520</v>
      </c>
      <c r="B492" s="103" t="s">
        <v>620</v>
      </c>
      <c r="C492" s="104" t="s">
        <v>1046</v>
      </c>
      <c r="D492" s="104">
        <v>471</v>
      </c>
    </row>
    <row r="493" spans="1:4">
      <c r="A493" t="s">
        <v>520</v>
      </c>
      <c r="B493" s="103" t="s">
        <v>551</v>
      </c>
      <c r="C493" s="104" t="s">
        <v>1047</v>
      </c>
      <c r="D493" s="104">
        <v>999.99</v>
      </c>
    </row>
    <row r="494" spans="1:4">
      <c r="A494" t="s">
        <v>520</v>
      </c>
      <c r="B494" s="103" t="s">
        <v>546</v>
      </c>
      <c r="C494" s="104" t="s">
        <v>1048</v>
      </c>
      <c r="D494" s="104">
        <v>416.97</v>
      </c>
    </row>
    <row r="495" spans="1:4">
      <c r="A495" t="s">
        <v>520</v>
      </c>
      <c r="B495" s="103" t="s">
        <v>546</v>
      </c>
      <c r="C495" s="104" t="s">
        <v>1049</v>
      </c>
      <c r="D495" s="104">
        <v>289.99</v>
      </c>
    </row>
    <row r="496" spans="1:4">
      <c r="A496" t="s">
        <v>520</v>
      </c>
      <c r="B496" s="103" t="s">
        <v>551</v>
      </c>
      <c r="C496" s="104" t="s">
        <v>1050</v>
      </c>
      <c r="D496" s="104">
        <v>434.95</v>
      </c>
    </row>
    <row r="497" spans="1:4">
      <c r="A497" t="s">
        <v>520</v>
      </c>
      <c r="B497" s="103" t="s">
        <v>851</v>
      </c>
      <c r="C497" s="104" t="s">
        <v>1051</v>
      </c>
      <c r="D497" s="104">
        <v>475</v>
      </c>
    </row>
    <row r="498" spans="1:4">
      <c r="A498" t="s">
        <v>520</v>
      </c>
      <c r="B498" s="103" t="s">
        <v>546</v>
      </c>
      <c r="C498" s="104" t="s">
        <v>1052</v>
      </c>
      <c r="D498" s="104">
        <v>276</v>
      </c>
    </row>
    <row r="499" spans="1:4">
      <c r="A499" t="s">
        <v>520</v>
      </c>
      <c r="B499" s="103" t="s">
        <v>551</v>
      </c>
      <c r="C499" s="104" t="s">
        <v>1053</v>
      </c>
      <c r="D499" s="104">
        <v>394.99</v>
      </c>
    </row>
    <row r="500" spans="1:4">
      <c r="A500" t="s">
        <v>520</v>
      </c>
      <c r="B500" s="103" t="s">
        <v>546</v>
      </c>
      <c r="C500" s="104" t="s">
        <v>1054</v>
      </c>
      <c r="D500" s="104">
        <v>189.99</v>
      </c>
    </row>
    <row r="501" spans="1:4">
      <c r="A501" t="s">
        <v>520</v>
      </c>
      <c r="B501" s="103" t="s">
        <v>546</v>
      </c>
      <c r="C501" s="104" t="s">
        <v>1055</v>
      </c>
      <c r="D501" s="104">
        <v>679.99</v>
      </c>
    </row>
    <row r="502" spans="1:4">
      <c r="A502" t="s">
        <v>520</v>
      </c>
      <c r="B502" s="103" t="s">
        <v>570</v>
      </c>
      <c r="C502" s="104" t="s">
        <v>1056</v>
      </c>
      <c r="D502" s="104">
        <v>66.69</v>
      </c>
    </row>
    <row r="503" spans="1:4">
      <c r="A503" t="s">
        <v>520</v>
      </c>
      <c r="B503" s="103" t="s">
        <v>546</v>
      </c>
      <c r="C503" s="104" t="s">
        <v>1057</v>
      </c>
      <c r="D503" s="104">
        <v>265</v>
      </c>
    </row>
    <row r="504" spans="1:4">
      <c r="A504" t="s">
        <v>520</v>
      </c>
      <c r="B504" s="103" t="s">
        <v>546</v>
      </c>
      <c r="C504" s="104" t="s">
        <v>1058</v>
      </c>
      <c r="D504" s="104">
        <v>167.99</v>
      </c>
    </row>
    <row r="505" spans="1:4">
      <c r="A505" t="s">
        <v>520</v>
      </c>
      <c r="B505" s="103" t="s">
        <v>551</v>
      </c>
      <c r="C505" s="104" t="s">
        <v>1059</v>
      </c>
      <c r="D505" s="104">
        <v>213.95</v>
      </c>
    </row>
    <row r="506" spans="1:4">
      <c r="A506" t="s">
        <v>520</v>
      </c>
      <c r="B506" s="103" t="s">
        <v>546</v>
      </c>
      <c r="C506" s="104" t="s">
        <v>1060</v>
      </c>
      <c r="D506" s="104">
        <v>189.99</v>
      </c>
    </row>
    <row r="507" spans="1:4">
      <c r="A507" t="s">
        <v>520</v>
      </c>
      <c r="B507" s="103" t="s">
        <v>587</v>
      </c>
      <c r="C507" s="104" t="s">
        <v>1061</v>
      </c>
      <c r="D507" s="104">
        <v>39.99</v>
      </c>
    </row>
    <row r="508" spans="1:4">
      <c r="A508" t="s">
        <v>520</v>
      </c>
      <c r="B508" s="103" t="s">
        <v>546</v>
      </c>
      <c r="C508" s="104" t="s">
        <v>1062</v>
      </c>
      <c r="D508" s="104">
        <v>218</v>
      </c>
    </row>
    <row r="509" spans="1:4">
      <c r="A509" t="s">
        <v>520</v>
      </c>
      <c r="B509" s="103" t="s">
        <v>1063</v>
      </c>
      <c r="C509" s="104" t="s">
        <v>1064</v>
      </c>
      <c r="D509" s="104">
        <v>504.99</v>
      </c>
    </row>
    <row r="510" spans="1:4">
      <c r="A510" t="s">
        <v>520</v>
      </c>
      <c r="B510" s="103" t="s">
        <v>551</v>
      </c>
      <c r="C510" s="104" t="s">
        <v>1065</v>
      </c>
      <c r="D510" s="104">
        <v>184.98</v>
      </c>
    </row>
    <row r="511" spans="1:4">
      <c r="A511" t="s">
        <v>520</v>
      </c>
      <c r="B511" s="103" t="s">
        <v>546</v>
      </c>
      <c r="C511" s="104" t="s">
        <v>1066</v>
      </c>
      <c r="D511" s="104">
        <v>213.95</v>
      </c>
    </row>
    <row r="512" spans="1:4">
      <c r="A512" t="s">
        <v>520</v>
      </c>
      <c r="B512" s="103" t="s">
        <v>546</v>
      </c>
      <c r="C512" s="104" t="s">
        <v>1067</v>
      </c>
      <c r="D512" s="104">
        <v>346.97</v>
      </c>
    </row>
    <row r="513" spans="1:4">
      <c r="A513" t="s">
        <v>520</v>
      </c>
      <c r="B513" s="103" t="s">
        <v>551</v>
      </c>
      <c r="C513" s="104" t="s">
        <v>1068</v>
      </c>
      <c r="D513" s="104">
        <v>388.95</v>
      </c>
    </row>
    <row r="514" spans="1:4">
      <c r="A514" t="s">
        <v>520</v>
      </c>
      <c r="B514" s="103" t="s">
        <v>546</v>
      </c>
      <c r="C514" s="104" t="s">
        <v>1069</v>
      </c>
      <c r="D514" s="104">
        <v>159.99</v>
      </c>
    </row>
    <row r="515" spans="1:4">
      <c r="A515" t="s">
        <v>520</v>
      </c>
      <c r="B515" s="103" t="s">
        <v>551</v>
      </c>
      <c r="C515" s="104" t="s">
        <v>1070</v>
      </c>
      <c r="D515" s="104">
        <v>244.99</v>
      </c>
    </row>
    <row r="516" spans="1:4">
      <c r="A516" t="s">
        <v>520</v>
      </c>
      <c r="B516" s="103" t="s">
        <v>546</v>
      </c>
      <c r="C516" s="104" t="s">
        <v>1071</v>
      </c>
      <c r="D516" s="104">
        <v>479.79</v>
      </c>
    </row>
    <row r="517" spans="1:4">
      <c r="A517" t="s">
        <v>520</v>
      </c>
      <c r="B517" s="103" t="s">
        <v>551</v>
      </c>
      <c r="C517" s="104" t="s">
        <v>1072</v>
      </c>
      <c r="D517" s="104">
        <v>326.95</v>
      </c>
    </row>
    <row r="518" spans="1:4">
      <c r="A518" t="s">
        <v>520</v>
      </c>
      <c r="B518" s="103" t="s">
        <v>551</v>
      </c>
      <c r="C518" s="104" t="s">
        <v>1073</v>
      </c>
      <c r="D518" s="104">
        <v>469.95</v>
      </c>
    </row>
    <row r="519" spans="1:4">
      <c r="A519" t="s">
        <v>520</v>
      </c>
      <c r="B519" s="103" t="s">
        <v>546</v>
      </c>
      <c r="C519" s="104" t="s">
        <v>1074</v>
      </c>
      <c r="D519" s="104">
        <v>109.99</v>
      </c>
    </row>
    <row r="520" spans="1:4">
      <c r="A520" t="s">
        <v>520</v>
      </c>
      <c r="B520" s="103" t="s">
        <v>551</v>
      </c>
      <c r="C520" s="104" t="s">
        <v>1075</v>
      </c>
      <c r="D520" s="104">
        <v>487</v>
      </c>
    </row>
    <row r="521" spans="1:4">
      <c r="A521" t="s">
        <v>520</v>
      </c>
      <c r="B521" s="103" t="s">
        <v>546</v>
      </c>
      <c r="C521" s="104" t="s">
        <v>1076</v>
      </c>
      <c r="D521" s="104">
        <v>460</v>
      </c>
    </row>
    <row r="522" spans="1:4">
      <c r="A522" t="s">
        <v>520</v>
      </c>
      <c r="B522" s="103" t="s">
        <v>546</v>
      </c>
      <c r="C522" s="104" t="s">
        <v>1077</v>
      </c>
      <c r="D522" s="104">
        <v>279.99</v>
      </c>
    </row>
    <row r="523" spans="1:4">
      <c r="A523" t="s">
        <v>520</v>
      </c>
      <c r="B523" s="103" t="s">
        <v>551</v>
      </c>
      <c r="C523" s="104" t="s">
        <v>1078</v>
      </c>
      <c r="D523" s="104">
        <v>288</v>
      </c>
    </row>
    <row r="524" spans="1:4">
      <c r="A524" t="s">
        <v>520</v>
      </c>
      <c r="B524" s="103" t="s">
        <v>546</v>
      </c>
      <c r="C524" s="104" t="s">
        <v>1079</v>
      </c>
      <c r="D524" s="104">
        <v>279.99</v>
      </c>
    </row>
    <row r="525" spans="1:4">
      <c r="A525" t="s">
        <v>520</v>
      </c>
      <c r="B525" s="103" t="s">
        <v>551</v>
      </c>
      <c r="C525" s="104" t="s">
        <v>1080</v>
      </c>
      <c r="D525" s="104">
        <v>189.95</v>
      </c>
    </row>
    <row r="526" spans="1:4">
      <c r="A526" t="s">
        <v>520</v>
      </c>
      <c r="B526" s="103" t="s">
        <v>546</v>
      </c>
      <c r="C526" s="104" t="s">
        <v>1081</v>
      </c>
      <c r="D526" s="104">
        <v>255</v>
      </c>
    </row>
    <row r="527" spans="1:4">
      <c r="A527" t="s">
        <v>520</v>
      </c>
      <c r="B527" s="103" t="s">
        <v>546</v>
      </c>
      <c r="C527" s="104" t="s">
        <v>1082</v>
      </c>
      <c r="D527" s="104">
        <v>714.99</v>
      </c>
    </row>
    <row r="528" spans="1:4">
      <c r="A528" t="s">
        <v>520</v>
      </c>
      <c r="B528" s="103" t="s">
        <v>551</v>
      </c>
      <c r="C528" s="104" t="s">
        <v>1083</v>
      </c>
      <c r="D528" s="104">
        <v>129.99</v>
      </c>
    </row>
    <row r="529" spans="1:4">
      <c r="A529" t="s">
        <v>520</v>
      </c>
      <c r="B529" s="103" t="s">
        <v>551</v>
      </c>
      <c r="C529" s="104" t="s">
        <v>1084</v>
      </c>
      <c r="D529" s="104">
        <v>777</v>
      </c>
    </row>
    <row r="530" spans="1:4">
      <c r="A530" t="s">
        <v>520</v>
      </c>
      <c r="B530" s="103" t="s">
        <v>546</v>
      </c>
      <c r="C530" s="104" t="s">
        <v>1085</v>
      </c>
      <c r="D530" s="104">
        <v>325</v>
      </c>
    </row>
    <row r="531" spans="1:4">
      <c r="A531" t="s">
        <v>520</v>
      </c>
      <c r="B531" s="103" t="s">
        <v>880</v>
      </c>
      <c r="C531" s="104" t="s">
        <v>1086</v>
      </c>
      <c r="D531" s="104">
        <v>209.99</v>
      </c>
    </row>
    <row r="532" spans="1:4">
      <c r="A532" t="s">
        <v>520</v>
      </c>
      <c r="B532" s="103" t="s">
        <v>546</v>
      </c>
      <c r="C532" s="104" t="s">
        <v>1087</v>
      </c>
      <c r="D532" s="104">
        <v>169.95</v>
      </c>
    </row>
    <row r="533" spans="1:4">
      <c r="A533" t="s">
        <v>520</v>
      </c>
      <c r="B533" s="103" t="s">
        <v>551</v>
      </c>
      <c r="C533" s="104" t="s">
        <v>1088</v>
      </c>
      <c r="D533" s="104">
        <v>630</v>
      </c>
    </row>
    <row r="534" spans="1:4">
      <c r="A534" t="s">
        <v>520</v>
      </c>
      <c r="B534" s="103" t="s">
        <v>564</v>
      </c>
      <c r="C534" s="104" t="s">
        <v>1089</v>
      </c>
      <c r="D534" s="104">
        <v>139.99</v>
      </c>
    </row>
    <row r="535" spans="1:4">
      <c r="A535" t="s">
        <v>520</v>
      </c>
      <c r="B535" s="103" t="s">
        <v>610</v>
      </c>
      <c r="C535" s="104" t="s">
        <v>1090</v>
      </c>
      <c r="D535" s="104">
        <v>99.99</v>
      </c>
    </row>
    <row r="536" spans="1:4">
      <c r="A536" t="s">
        <v>520</v>
      </c>
      <c r="B536" s="103" t="s">
        <v>551</v>
      </c>
      <c r="C536" s="104" t="s">
        <v>1091</v>
      </c>
      <c r="D536" s="104">
        <v>389.99</v>
      </c>
    </row>
    <row r="537" spans="1:4">
      <c r="A537" t="s">
        <v>520</v>
      </c>
      <c r="B537" s="103" t="s">
        <v>546</v>
      </c>
      <c r="C537" s="104" t="s">
        <v>1092</v>
      </c>
      <c r="D537" s="104">
        <v>279.89</v>
      </c>
    </row>
    <row r="538" spans="1:4">
      <c r="A538" t="s">
        <v>520</v>
      </c>
      <c r="B538" s="103" t="s">
        <v>551</v>
      </c>
      <c r="C538" s="104" t="s">
        <v>1093</v>
      </c>
      <c r="D538" s="104">
        <v>89.99</v>
      </c>
    </row>
    <row r="539" spans="1:4">
      <c r="A539" t="s">
        <v>520</v>
      </c>
      <c r="B539" s="103" t="s">
        <v>551</v>
      </c>
      <c r="C539" s="104" t="s">
        <v>1094</v>
      </c>
      <c r="D539" s="104">
        <v>279.99</v>
      </c>
    </row>
    <row r="540" spans="1:4">
      <c r="A540" t="s">
        <v>520</v>
      </c>
      <c r="B540" s="103" t="s">
        <v>546</v>
      </c>
      <c r="C540" s="104" t="s">
        <v>1095</v>
      </c>
      <c r="D540" s="104">
        <v>239.99</v>
      </c>
    </row>
    <row r="541" spans="1:4">
      <c r="A541" t="s">
        <v>520</v>
      </c>
      <c r="B541" s="103" t="s">
        <v>587</v>
      </c>
      <c r="C541" s="104" t="s">
        <v>1096</v>
      </c>
      <c r="D541" s="104">
        <v>24.95</v>
      </c>
    </row>
    <row r="542" spans="1:4">
      <c r="A542" t="s">
        <v>520</v>
      </c>
      <c r="B542" s="103" t="s">
        <v>551</v>
      </c>
      <c r="C542" s="104" t="s">
        <v>1097</v>
      </c>
      <c r="D542" s="104">
        <v>755</v>
      </c>
    </row>
    <row r="543" spans="1:4">
      <c r="A543" t="s">
        <v>520</v>
      </c>
      <c r="B543" s="103" t="s">
        <v>551</v>
      </c>
      <c r="C543" s="104" t="s">
        <v>1098</v>
      </c>
      <c r="D543" s="104">
        <v>1159.99</v>
      </c>
    </row>
    <row r="544" spans="1:4">
      <c r="A544" t="s">
        <v>520</v>
      </c>
      <c r="B544" s="103" t="s">
        <v>551</v>
      </c>
      <c r="C544" s="104" t="s">
        <v>1099</v>
      </c>
      <c r="D544" s="104">
        <v>185.99</v>
      </c>
    </row>
    <row r="545" spans="1:4">
      <c r="A545" t="s">
        <v>520</v>
      </c>
      <c r="B545" s="103" t="s">
        <v>546</v>
      </c>
      <c r="C545" s="104" t="s">
        <v>1100</v>
      </c>
      <c r="D545" s="104">
        <v>302.99</v>
      </c>
    </row>
    <row r="546" spans="1:4">
      <c r="A546" t="s">
        <v>520</v>
      </c>
      <c r="B546" s="103" t="s">
        <v>546</v>
      </c>
      <c r="C546" s="104" t="s">
        <v>1101</v>
      </c>
      <c r="D546" s="104">
        <v>569.99</v>
      </c>
    </row>
    <row r="547" spans="1:4">
      <c r="A547" t="s">
        <v>520</v>
      </c>
      <c r="B547" s="103" t="s">
        <v>546</v>
      </c>
      <c r="C547" s="104" t="s">
        <v>1102</v>
      </c>
      <c r="D547" s="104">
        <v>74.989999999999995</v>
      </c>
    </row>
    <row r="548" spans="1:4">
      <c r="A548" t="s">
        <v>520</v>
      </c>
      <c r="B548" s="103" t="s">
        <v>546</v>
      </c>
      <c r="C548" s="104" t="s">
        <v>1103</v>
      </c>
      <c r="D548" s="104">
        <v>579.99</v>
      </c>
    </row>
    <row r="549" spans="1:4">
      <c r="A549" t="s">
        <v>520</v>
      </c>
      <c r="B549" s="103" t="s">
        <v>551</v>
      </c>
      <c r="C549" s="104" t="s">
        <v>1104</v>
      </c>
      <c r="D549" s="104">
        <v>149.99</v>
      </c>
    </row>
    <row r="550" spans="1:4">
      <c r="A550" t="s">
        <v>520</v>
      </c>
      <c r="B550" s="103" t="s">
        <v>546</v>
      </c>
      <c r="C550" s="104" t="s">
        <v>1105</v>
      </c>
      <c r="D550" s="104">
        <v>769.99</v>
      </c>
    </row>
    <row r="551" spans="1:4" ht="21">
      <c r="A551" t="s">
        <v>520</v>
      </c>
      <c r="B551" s="103" t="s">
        <v>546</v>
      </c>
      <c r="C551" s="104" t="s">
        <v>549</v>
      </c>
      <c r="D551" s="104">
        <v>72.989999999999995</v>
      </c>
    </row>
    <row r="552" spans="1:4">
      <c r="A552" t="s">
        <v>520</v>
      </c>
      <c r="B552" s="103" t="s">
        <v>551</v>
      </c>
      <c r="C552" s="104" t="s">
        <v>1106</v>
      </c>
      <c r="D552" s="104">
        <v>575</v>
      </c>
    </row>
    <row r="553" spans="1:4">
      <c r="A553" t="s">
        <v>520</v>
      </c>
      <c r="B553" s="103" t="s">
        <v>551</v>
      </c>
      <c r="C553" s="104" t="s">
        <v>1107</v>
      </c>
      <c r="D553" s="104">
        <v>49.21</v>
      </c>
    </row>
    <row r="554" spans="1:4">
      <c r="A554" t="s">
        <v>520</v>
      </c>
      <c r="B554" s="103" t="s">
        <v>546</v>
      </c>
      <c r="C554" s="104" t="s">
        <v>1108</v>
      </c>
      <c r="D554" s="104">
        <v>450</v>
      </c>
    </row>
    <row r="555" spans="1:4">
      <c r="A555" t="s">
        <v>520</v>
      </c>
      <c r="B555" s="103" t="s">
        <v>551</v>
      </c>
      <c r="C555" s="104" t="s">
        <v>1109</v>
      </c>
      <c r="D555" s="104">
        <v>702</v>
      </c>
    </row>
    <row r="556" spans="1:4">
      <c r="A556" t="s">
        <v>520</v>
      </c>
      <c r="B556" s="103" t="s">
        <v>851</v>
      </c>
      <c r="C556" s="104" t="s">
        <v>1110</v>
      </c>
      <c r="D556" s="104">
        <v>274.99</v>
      </c>
    </row>
    <row r="557" spans="1:4">
      <c r="A557" t="s">
        <v>520</v>
      </c>
      <c r="B557" s="103" t="s">
        <v>880</v>
      </c>
      <c r="C557" s="104" t="s">
        <v>1111</v>
      </c>
      <c r="D557" s="104">
        <v>124.99</v>
      </c>
    </row>
    <row r="558" spans="1:4">
      <c r="A558" t="s">
        <v>520</v>
      </c>
      <c r="B558" s="103" t="s">
        <v>546</v>
      </c>
      <c r="C558" s="104" t="s">
        <v>1112</v>
      </c>
      <c r="D558" s="104">
        <v>454.99</v>
      </c>
    </row>
    <row r="559" spans="1:4">
      <c r="A559" t="s">
        <v>520</v>
      </c>
      <c r="B559" s="103" t="s">
        <v>551</v>
      </c>
      <c r="C559" s="104" t="s">
        <v>1113</v>
      </c>
      <c r="D559" s="104">
        <v>89.95</v>
      </c>
    </row>
    <row r="560" spans="1:4">
      <c r="A560" t="s">
        <v>520</v>
      </c>
      <c r="B560" s="103" t="s">
        <v>546</v>
      </c>
      <c r="C560" s="104" t="s">
        <v>1114</v>
      </c>
      <c r="D560" s="104">
        <v>159.94999999999999</v>
      </c>
    </row>
    <row r="561" spans="1:4">
      <c r="A561" t="s">
        <v>520</v>
      </c>
      <c r="B561" s="103" t="s">
        <v>602</v>
      </c>
      <c r="C561" s="104" t="s">
        <v>1115</v>
      </c>
      <c r="D561" s="104">
        <v>216.99</v>
      </c>
    </row>
    <row r="562" spans="1:4">
      <c r="A562" t="s">
        <v>520</v>
      </c>
      <c r="B562" s="103" t="s">
        <v>564</v>
      </c>
      <c r="C562" s="104" t="s">
        <v>1116</v>
      </c>
      <c r="D562" s="104">
        <v>361.97</v>
      </c>
    </row>
    <row r="563" spans="1:4">
      <c r="A563" t="s">
        <v>520</v>
      </c>
      <c r="B563" s="103" t="s">
        <v>551</v>
      </c>
      <c r="C563" s="104" t="s">
        <v>1117</v>
      </c>
      <c r="D563" s="104">
        <v>839.99</v>
      </c>
    </row>
    <row r="564" spans="1:4">
      <c r="A564" t="s">
        <v>520</v>
      </c>
      <c r="B564" s="103" t="s">
        <v>546</v>
      </c>
      <c r="C564" s="104" t="s">
        <v>1118</v>
      </c>
      <c r="D564" s="104">
        <v>181.97</v>
      </c>
    </row>
    <row r="565" spans="1:4">
      <c r="A565" t="s">
        <v>520</v>
      </c>
      <c r="B565" s="103" t="s">
        <v>546</v>
      </c>
      <c r="C565" s="104" t="s">
        <v>844</v>
      </c>
      <c r="D565" s="104">
        <v>114.49</v>
      </c>
    </row>
    <row r="566" spans="1:4">
      <c r="A566" t="s">
        <v>520</v>
      </c>
      <c r="B566" s="103" t="s">
        <v>551</v>
      </c>
      <c r="C566" s="104" t="s">
        <v>1119</v>
      </c>
      <c r="D566" s="104">
        <v>199.79</v>
      </c>
    </row>
    <row r="567" spans="1:4">
      <c r="A567" t="s">
        <v>520</v>
      </c>
      <c r="B567" s="103" t="s">
        <v>551</v>
      </c>
      <c r="C567" s="104" t="s">
        <v>1120</v>
      </c>
      <c r="D567" s="104">
        <v>125</v>
      </c>
    </row>
    <row r="568" spans="1:4">
      <c r="A568" t="s">
        <v>520</v>
      </c>
      <c r="B568" s="103" t="s">
        <v>551</v>
      </c>
      <c r="C568" s="104" t="s">
        <v>1121</v>
      </c>
      <c r="D568" s="104">
        <v>540</v>
      </c>
    </row>
    <row r="569" spans="1:4">
      <c r="A569" t="s">
        <v>520</v>
      </c>
      <c r="B569" s="103" t="s">
        <v>546</v>
      </c>
      <c r="C569" s="104" t="s">
        <v>1122</v>
      </c>
      <c r="D569" s="104">
        <v>375</v>
      </c>
    </row>
    <row r="570" spans="1:4">
      <c r="A570" t="s">
        <v>520</v>
      </c>
      <c r="B570" s="103" t="s">
        <v>551</v>
      </c>
      <c r="C570" s="104" t="s">
        <v>1123</v>
      </c>
      <c r="D570" s="104">
        <v>209.95</v>
      </c>
    </row>
    <row r="571" spans="1:4">
      <c r="A571" t="s">
        <v>520</v>
      </c>
      <c r="B571" s="103" t="s">
        <v>546</v>
      </c>
      <c r="C571" s="104" t="s">
        <v>1124</v>
      </c>
      <c r="D571" s="104">
        <v>197.99</v>
      </c>
    </row>
    <row r="572" spans="1:4">
      <c r="A572" t="s">
        <v>520</v>
      </c>
      <c r="B572" s="103" t="s">
        <v>551</v>
      </c>
      <c r="C572" s="104" t="s">
        <v>1125</v>
      </c>
      <c r="D572" s="104">
        <v>419.89</v>
      </c>
    </row>
    <row r="573" spans="1:4">
      <c r="A573" t="s">
        <v>520</v>
      </c>
      <c r="B573" s="103" t="s">
        <v>546</v>
      </c>
      <c r="C573" s="104" t="s">
        <v>1126</v>
      </c>
      <c r="D573" s="104">
        <v>339.99</v>
      </c>
    </row>
    <row r="574" spans="1:4">
      <c r="A574" t="s">
        <v>520</v>
      </c>
      <c r="B574" s="103" t="s">
        <v>546</v>
      </c>
      <c r="C574" s="104" t="s">
        <v>1127</v>
      </c>
      <c r="D574" s="104">
        <v>689.79</v>
      </c>
    </row>
    <row r="575" spans="1:4">
      <c r="A575" t="s">
        <v>520</v>
      </c>
      <c r="B575" s="103" t="s">
        <v>779</v>
      </c>
      <c r="C575" s="104" t="s">
        <v>1128</v>
      </c>
      <c r="D575" s="104">
        <v>89</v>
      </c>
    </row>
    <row r="576" spans="1:4">
      <c r="A576" t="s">
        <v>520</v>
      </c>
      <c r="B576" s="103" t="s">
        <v>546</v>
      </c>
      <c r="C576" s="104" t="s">
        <v>1129</v>
      </c>
      <c r="D576" s="104">
        <v>379.99</v>
      </c>
    </row>
    <row r="577" spans="1:4">
      <c r="A577" t="s">
        <v>520</v>
      </c>
      <c r="B577" s="103" t="s">
        <v>551</v>
      </c>
      <c r="C577" s="104" t="s">
        <v>1130</v>
      </c>
      <c r="D577" s="104">
        <v>379</v>
      </c>
    </row>
    <row r="578" spans="1:4">
      <c r="A578" t="s">
        <v>520</v>
      </c>
      <c r="B578" s="103" t="s">
        <v>551</v>
      </c>
      <c r="C578" s="104" t="s">
        <v>1131</v>
      </c>
      <c r="D578" s="104">
        <v>189.95</v>
      </c>
    </row>
    <row r="579" spans="1:4">
      <c r="A579" t="s">
        <v>520</v>
      </c>
      <c r="B579" s="103" t="s">
        <v>551</v>
      </c>
      <c r="C579" s="104" t="s">
        <v>1132</v>
      </c>
      <c r="D579" s="104">
        <v>489.99</v>
      </c>
    </row>
    <row r="580" spans="1:4">
      <c r="A580" t="s">
        <v>520</v>
      </c>
      <c r="B580" s="103" t="s">
        <v>546</v>
      </c>
      <c r="C580" s="104" t="s">
        <v>1133</v>
      </c>
      <c r="D580" s="104">
        <v>294.99</v>
      </c>
    </row>
    <row r="581" spans="1:4">
      <c r="A581" t="s">
        <v>520</v>
      </c>
      <c r="B581" s="103" t="s">
        <v>551</v>
      </c>
      <c r="C581" s="104" t="s">
        <v>1134</v>
      </c>
      <c r="D581" s="104">
        <v>219.79</v>
      </c>
    </row>
    <row r="582" spans="1:4">
      <c r="A582" t="s">
        <v>520</v>
      </c>
      <c r="B582" s="103" t="s">
        <v>551</v>
      </c>
      <c r="C582" s="104" t="s">
        <v>1135</v>
      </c>
      <c r="D582" s="104">
        <v>229.95</v>
      </c>
    </row>
    <row r="583" spans="1:4">
      <c r="A583" t="s">
        <v>520</v>
      </c>
      <c r="B583" s="103" t="s">
        <v>551</v>
      </c>
      <c r="C583" s="104" t="s">
        <v>1136</v>
      </c>
      <c r="D583" s="104">
        <v>194.95</v>
      </c>
    </row>
    <row r="584" spans="1:4">
      <c r="A584" t="s">
        <v>520</v>
      </c>
      <c r="B584" s="103" t="s">
        <v>564</v>
      </c>
      <c r="C584" s="104" t="s">
        <v>1137</v>
      </c>
      <c r="D584" s="104">
        <v>254.99</v>
      </c>
    </row>
    <row r="585" spans="1:4">
      <c r="A585" t="s">
        <v>520</v>
      </c>
      <c r="B585" s="103" t="s">
        <v>551</v>
      </c>
      <c r="C585" s="104" t="s">
        <v>755</v>
      </c>
      <c r="D585" s="104">
        <v>349.99</v>
      </c>
    </row>
    <row r="586" spans="1:4">
      <c r="A586" t="s">
        <v>520</v>
      </c>
      <c r="B586" s="103" t="s">
        <v>548</v>
      </c>
      <c r="C586" s="104" t="s">
        <v>1138</v>
      </c>
      <c r="D586" s="104">
        <v>69</v>
      </c>
    </row>
    <row r="587" spans="1:4">
      <c r="A587" t="s">
        <v>520</v>
      </c>
      <c r="B587" s="103" t="s">
        <v>551</v>
      </c>
      <c r="C587" s="104" t="s">
        <v>1139</v>
      </c>
      <c r="D587" s="104">
        <v>404.99</v>
      </c>
    </row>
    <row r="588" spans="1:4">
      <c r="A588" t="s">
        <v>520</v>
      </c>
      <c r="B588" s="103" t="s">
        <v>551</v>
      </c>
      <c r="C588" s="104" t="s">
        <v>1140</v>
      </c>
      <c r="D588" s="104">
        <v>977</v>
      </c>
    </row>
    <row r="589" spans="1:4">
      <c r="A589" t="s">
        <v>520</v>
      </c>
      <c r="B589" s="103" t="s">
        <v>551</v>
      </c>
      <c r="C589" s="104" t="s">
        <v>1141</v>
      </c>
      <c r="D589" s="104">
        <v>654.59</v>
      </c>
    </row>
    <row r="590" spans="1:4">
      <c r="A590" t="s">
        <v>520</v>
      </c>
      <c r="B590" s="103" t="s">
        <v>546</v>
      </c>
      <c r="C590" s="104" t="s">
        <v>1142</v>
      </c>
      <c r="D590" s="104">
        <v>606.97</v>
      </c>
    </row>
    <row r="591" spans="1:4">
      <c r="A591" t="s">
        <v>520</v>
      </c>
      <c r="B591" s="103" t="s">
        <v>551</v>
      </c>
      <c r="C591" s="104" t="s">
        <v>1143</v>
      </c>
      <c r="D591" s="104">
        <v>739.99</v>
      </c>
    </row>
    <row r="592" spans="1:4">
      <c r="A592" t="s">
        <v>520</v>
      </c>
      <c r="B592" s="103" t="s">
        <v>546</v>
      </c>
      <c r="C592" s="104" t="s">
        <v>1144</v>
      </c>
      <c r="D592" s="104">
        <v>236.97</v>
      </c>
    </row>
    <row r="593" spans="1:4">
      <c r="A593" t="s">
        <v>520</v>
      </c>
      <c r="B593" s="103" t="s">
        <v>698</v>
      </c>
      <c r="C593" s="104" t="s">
        <v>1145</v>
      </c>
      <c r="D593" s="104">
        <v>24.99</v>
      </c>
    </row>
    <row r="594" spans="1:4">
      <c r="A594" t="s">
        <v>520</v>
      </c>
      <c r="B594" s="103" t="s">
        <v>551</v>
      </c>
      <c r="C594" s="104" t="s">
        <v>847</v>
      </c>
      <c r="D594" s="104">
        <v>549.49</v>
      </c>
    </row>
    <row r="595" spans="1:4">
      <c r="A595" t="s">
        <v>520</v>
      </c>
      <c r="B595" s="103" t="s">
        <v>610</v>
      </c>
      <c r="C595" s="104" t="s">
        <v>1146</v>
      </c>
      <c r="D595" s="104">
        <v>82.59</v>
      </c>
    </row>
    <row r="596" spans="1:4">
      <c r="A596" t="s">
        <v>520</v>
      </c>
      <c r="B596" s="103" t="s">
        <v>546</v>
      </c>
      <c r="C596" s="104" t="s">
        <v>1147</v>
      </c>
      <c r="D596" s="104">
        <v>404.99</v>
      </c>
    </row>
    <row r="597" spans="1:4">
      <c r="A597" t="s">
        <v>520</v>
      </c>
      <c r="B597" s="103" t="s">
        <v>570</v>
      </c>
      <c r="C597" s="104" t="s">
        <v>1148</v>
      </c>
      <c r="D597" s="104">
        <v>59.49</v>
      </c>
    </row>
    <row r="598" spans="1:4">
      <c r="A598" t="s">
        <v>520</v>
      </c>
      <c r="B598" s="103" t="s">
        <v>551</v>
      </c>
      <c r="C598" s="104" t="s">
        <v>1149</v>
      </c>
      <c r="D598" s="104">
        <v>155</v>
      </c>
    </row>
    <row r="599" spans="1:4">
      <c r="A599" t="s">
        <v>520</v>
      </c>
      <c r="B599" s="103" t="s">
        <v>551</v>
      </c>
      <c r="C599" s="104" t="s">
        <v>1150</v>
      </c>
      <c r="D599" s="104">
        <v>56</v>
      </c>
    </row>
    <row r="600" spans="1:4">
      <c r="A600" t="s">
        <v>520</v>
      </c>
      <c r="B600" s="103" t="s">
        <v>724</v>
      </c>
      <c r="C600" s="104" t="s">
        <v>1151</v>
      </c>
      <c r="D600" s="104">
        <v>199</v>
      </c>
    </row>
    <row r="601" spans="1:4">
      <c r="A601" t="s">
        <v>520</v>
      </c>
      <c r="B601" s="103" t="s">
        <v>551</v>
      </c>
      <c r="C601" s="104" t="s">
        <v>1152</v>
      </c>
      <c r="D601" s="104">
        <v>600</v>
      </c>
    </row>
    <row r="602" spans="1:4">
      <c r="A602" t="s">
        <v>520</v>
      </c>
      <c r="B602" s="103" t="s">
        <v>570</v>
      </c>
      <c r="C602" s="104" t="s">
        <v>896</v>
      </c>
      <c r="D602" s="104">
        <v>92.69</v>
      </c>
    </row>
    <row r="603" spans="1:4">
      <c r="A603" t="s">
        <v>520</v>
      </c>
      <c r="B603" s="103" t="s">
        <v>546</v>
      </c>
      <c r="C603" s="104" t="s">
        <v>1153</v>
      </c>
      <c r="D603" s="104">
        <v>110</v>
      </c>
    </row>
    <row r="604" spans="1:4">
      <c r="A604" t="s">
        <v>520</v>
      </c>
      <c r="B604" s="103" t="s">
        <v>551</v>
      </c>
      <c r="C604" s="104" t="s">
        <v>1154</v>
      </c>
      <c r="D604" s="104">
        <v>169.99</v>
      </c>
    </row>
    <row r="605" spans="1:4">
      <c r="A605" t="s">
        <v>520</v>
      </c>
      <c r="B605" s="103" t="s">
        <v>551</v>
      </c>
      <c r="C605" s="104" t="s">
        <v>1155</v>
      </c>
      <c r="D605" s="104">
        <v>239.99</v>
      </c>
    </row>
    <row r="606" spans="1:4">
      <c r="A606" t="s">
        <v>520</v>
      </c>
      <c r="B606" s="103" t="s">
        <v>1063</v>
      </c>
      <c r="C606" s="104" t="s">
        <v>1156</v>
      </c>
      <c r="D606" s="104">
        <v>135</v>
      </c>
    </row>
    <row r="607" spans="1:4">
      <c r="A607" t="s">
        <v>520</v>
      </c>
      <c r="B607" s="103" t="s">
        <v>1157</v>
      </c>
      <c r="C607" s="104" t="s">
        <v>1158</v>
      </c>
      <c r="D607" s="104">
        <v>175</v>
      </c>
    </row>
    <row r="608" spans="1:4">
      <c r="A608" t="s">
        <v>520</v>
      </c>
      <c r="B608" s="103" t="s">
        <v>551</v>
      </c>
      <c r="C608" s="104" t="s">
        <v>1159</v>
      </c>
      <c r="D608" s="104">
        <v>169.99</v>
      </c>
    </row>
    <row r="609" spans="1:4">
      <c r="A609" t="s">
        <v>520</v>
      </c>
      <c r="B609" s="103" t="s">
        <v>551</v>
      </c>
      <c r="C609" s="104" t="s">
        <v>1160</v>
      </c>
      <c r="D609" s="104">
        <v>440</v>
      </c>
    </row>
    <row r="610" spans="1:4">
      <c r="A610" t="s">
        <v>520</v>
      </c>
      <c r="B610" s="103" t="s">
        <v>551</v>
      </c>
      <c r="C610" s="104" t="s">
        <v>1161</v>
      </c>
      <c r="D610" s="104">
        <v>1024.98</v>
      </c>
    </row>
    <row r="611" spans="1:4">
      <c r="A611" t="s">
        <v>520</v>
      </c>
      <c r="B611" s="103" t="s">
        <v>587</v>
      </c>
      <c r="C611" s="104" t="s">
        <v>1162</v>
      </c>
      <c r="D611" s="104">
        <v>19.989999999999998</v>
      </c>
    </row>
    <row r="612" spans="1:4">
      <c r="A612" t="s">
        <v>520</v>
      </c>
      <c r="B612" s="103" t="s">
        <v>551</v>
      </c>
      <c r="C612" s="104" t="s">
        <v>1163</v>
      </c>
      <c r="D612" s="104">
        <v>486.97</v>
      </c>
    </row>
    <row r="613" spans="1:4">
      <c r="A613" t="s">
        <v>520</v>
      </c>
      <c r="B613" s="103" t="s">
        <v>551</v>
      </c>
      <c r="C613" s="104" t="s">
        <v>1164</v>
      </c>
      <c r="D613" s="104">
        <v>79.989999999999995</v>
      </c>
    </row>
    <row r="614" spans="1:4">
      <c r="A614" t="s">
        <v>520</v>
      </c>
      <c r="B614" s="103" t="s">
        <v>546</v>
      </c>
      <c r="C614" s="104" t="s">
        <v>1165</v>
      </c>
      <c r="D614" s="104">
        <v>204.99</v>
      </c>
    </row>
    <row r="615" spans="1:4">
      <c r="A615" t="s">
        <v>520</v>
      </c>
      <c r="B615" s="103" t="s">
        <v>546</v>
      </c>
      <c r="C615" s="104" t="s">
        <v>1166</v>
      </c>
      <c r="D615" s="104">
        <v>88</v>
      </c>
    </row>
    <row r="616" spans="1:4">
      <c r="A616" t="s">
        <v>520</v>
      </c>
      <c r="B616" s="103" t="s">
        <v>546</v>
      </c>
      <c r="C616" s="104" t="s">
        <v>1167</v>
      </c>
      <c r="D616" s="104">
        <v>195</v>
      </c>
    </row>
    <row r="617" spans="1:4">
      <c r="A617" t="s">
        <v>520</v>
      </c>
      <c r="B617" s="103" t="s">
        <v>551</v>
      </c>
      <c r="C617" s="104" t="s">
        <v>1168</v>
      </c>
      <c r="D617" s="104">
        <v>297</v>
      </c>
    </row>
    <row r="618" spans="1:4">
      <c r="A618" t="s">
        <v>520</v>
      </c>
      <c r="B618" s="103" t="s">
        <v>551</v>
      </c>
      <c r="C618" s="104" t="s">
        <v>1169</v>
      </c>
      <c r="D618" s="104">
        <v>255.95</v>
      </c>
    </row>
    <row r="619" spans="1:4">
      <c r="A619" t="s">
        <v>520</v>
      </c>
      <c r="B619" s="103" t="s">
        <v>570</v>
      </c>
      <c r="C619" s="104" t="s">
        <v>1170</v>
      </c>
      <c r="D619" s="104">
        <v>66.69</v>
      </c>
    </row>
    <row r="620" spans="1:4">
      <c r="A620" t="s">
        <v>520</v>
      </c>
      <c r="B620" s="103" t="s">
        <v>546</v>
      </c>
      <c r="C620" s="104" t="s">
        <v>1171</v>
      </c>
      <c r="D620" s="104">
        <v>139</v>
      </c>
    </row>
    <row r="621" spans="1:4">
      <c r="A621" t="s">
        <v>520</v>
      </c>
      <c r="B621" s="103" t="s">
        <v>546</v>
      </c>
      <c r="C621" s="104" t="s">
        <v>1172</v>
      </c>
      <c r="D621" s="104">
        <v>189.99</v>
      </c>
    </row>
    <row r="622" spans="1:4">
      <c r="A622" t="s">
        <v>520</v>
      </c>
      <c r="B622" s="103" t="s">
        <v>587</v>
      </c>
      <c r="C622" s="104" t="s">
        <v>1173</v>
      </c>
      <c r="D622" s="104">
        <v>19.989999999999998</v>
      </c>
    </row>
    <row r="623" spans="1:4">
      <c r="A623" t="s">
        <v>520</v>
      </c>
      <c r="B623" s="103" t="s">
        <v>659</v>
      </c>
      <c r="C623" s="104" t="s">
        <v>1174</v>
      </c>
      <c r="D623" s="104">
        <v>69.989999999999995</v>
      </c>
    </row>
    <row r="624" spans="1:4">
      <c r="A624" t="s">
        <v>520</v>
      </c>
      <c r="B624" s="103" t="s">
        <v>551</v>
      </c>
      <c r="C624" s="104" t="s">
        <v>1175</v>
      </c>
      <c r="D624" s="104">
        <v>89.99</v>
      </c>
    </row>
    <row r="625" spans="1:4">
      <c r="A625" t="s">
        <v>520</v>
      </c>
      <c r="B625" s="103" t="s">
        <v>587</v>
      </c>
      <c r="C625" s="104" t="s">
        <v>1176</v>
      </c>
      <c r="D625" s="104">
        <v>22.95</v>
      </c>
    </row>
    <row r="626" spans="1:4">
      <c r="A626" t="s">
        <v>520</v>
      </c>
      <c r="B626" s="103" t="s">
        <v>546</v>
      </c>
      <c r="C626" s="104" t="s">
        <v>1177</v>
      </c>
      <c r="D626" s="104">
        <v>275.99</v>
      </c>
    </row>
    <row r="627" spans="1:4">
      <c r="A627" t="s">
        <v>520</v>
      </c>
      <c r="B627" s="103" t="s">
        <v>546</v>
      </c>
      <c r="C627" s="104" t="s">
        <v>1178</v>
      </c>
      <c r="D627" s="104">
        <v>359.99</v>
      </c>
    </row>
    <row r="628" spans="1:4">
      <c r="A628" t="s">
        <v>520</v>
      </c>
      <c r="B628" s="103" t="s">
        <v>1179</v>
      </c>
      <c r="C628" s="104" t="s">
        <v>1180</v>
      </c>
      <c r="D628" s="104">
        <v>79</v>
      </c>
    </row>
    <row r="629" spans="1:4">
      <c r="A629" t="s">
        <v>520</v>
      </c>
      <c r="B629" s="103" t="s">
        <v>551</v>
      </c>
      <c r="C629" s="104" t="s">
        <v>1181</v>
      </c>
      <c r="D629" s="104">
        <v>249.99</v>
      </c>
    </row>
    <row r="630" spans="1:4">
      <c r="A630" t="s">
        <v>520</v>
      </c>
      <c r="B630" s="103" t="s">
        <v>551</v>
      </c>
      <c r="C630" s="104" t="s">
        <v>1182</v>
      </c>
      <c r="D630" s="104">
        <v>145.99</v>
      </c>
    </row>
    <row r="631" spans="1:4">
      <c r="A631" t="s">
        <v>520</v>
      </c>
      <c r="B631" s="103" t="s">
        <v>546</v>
      </c>
      <c r="C631" s="104" t="s">
        <v>1183</v>
      </c>
      <c r="D631" s="104">
        <v>399.89</v>
      </c>
    </row>
    <row r="632" spans="1:4">
      <c r="A632" t="s">
        <v>520</v>
      </c>
      <c r="B632" s="103" t="s">
        <v>880</v>
      </c>
      <c r="C632" s="104" t="s">
        <v>1184</v>
      </c>
      <c r="D632" s="104">
        <v>356.97</v>
      </c>
    </row>
    <row r="633" spans="1:4">
      <c r="A633" t="s">
        <v>520</v>
      </c>
      <c r="B633" s="103" t="s">
        <v>570</v>
      </c>
      <c r="C633" s="104" t="s">
        <v>1185</v>
      </c>
      <c r="D633" s="104">
        <v>60</v>
      </c>
    </row>
    <row r="634" spans="1:4">
      <c r="A634" t="s">
        <v>520</v>
      </c>
      <c r="B634" s="103" t="s">
        <v>551</v>
      </c>
      <c r="C634" s="104" t="s">
        <v>1186</v>
      </c>
      <c r="D634" s="104">
        <v>99.99</v>
      </c>
    </row>
    <row r="635" spans="1:4">
      <c r="A635" t="s">
        <v>520</v>
      </c>
      <c r="B635" s="103" t="s">
        <v>546</v>
      </c>
      <c r="C635" s="104" t="s">
        <v>1187</v>
      </c>
      <c r="D635" s="104">
        <v>299.99</v>
      </c>
    </row>
    <row r="636" spans="1:4">
      <c r="A636" t="s">
        <v>520</v>
      </c>
      <c r="B636" s="103" t="s">
        <v>602</v>
      </c>
      <c r="C636" s="104" t="s">
        <v>1188</v>
      </c>
      <c r="D636" s="104">
        <v>79.989999999999995</v>
      </c>
    </row>
    <row r="637" spans="1:4">
      <c r="A637" t="s">
        <v>520</v>
      </c>
      <c r="B637" s="103" t="s">
        <v>551</v>
      </c>
      <c r="C637" s="104" t="s">
        <v>1189</v>
      </c>
      <c r="D637" s="104">
        <v>249.99</v>
      </c>
    </row>
    <row r="638" spans="1:4">
      <c r="A638" t="s">
        <v>520</v>
      </c>
      <c r="B638" s="103" t="s">
        <v>551</v>
      </c>
      <c r="C638" s="104" t="s">
        <v>1190</v>
      </c>
      <c r="D638" s="104">
        <v>64.25</v>
      </c>
    </row>
    <row r="639" spans="1:4">
      <c r="A639" t="s">
        <v>520</v>
      </c>
      <c r="B639" s="103" t="s">
        <v>546</v>
      </c>
      <c r="C639" s="104" t="s">
        <v>1191</v>
      </c>
      <c r="D639" s="104">
        <v>84.99</v>
      </c>
    </row>
    <row r="640" spans="1:4">
      <c r="A640" t="s">
        <v>520</v>
      </c>
      <c r="B640" s="103" t="s">
        <v>551</v>
      </c>
      <c r="C640" s="104" t="s">
        <v>1192</v>
      </c>
      <c r="D640" s="104">
        <v>136.94999999999999</v>
      </c>
    </row>
    <row r="641" spans="1:4" ht="21">
      <c r="A641" t="s">
        <v>520</v>
      </c>
      <c r="B641" s="103" t="s">
        <v>546</v>
      </c>
      <c r="C641" s="104" t="s">
        <v>1193</v>
      </c>
      <c r="D641" s="104">
        <v>69.989999999999995</v>
      </c>
    </row>
    <row r="642" spans="1:4">
      <c r="A642" t="s">
        <v>520</v>
      </c>
      <c r="B642" s="103" t="s">
        <v>551</v>
      </c>
      <c r="C642" s="104" t="s">
        <v>1194</v>
      </c>
      <c r="D642" s="104">
        <v>339.99</v>
      </c>
    </row>
    <row r="643" spans="1:4">
      <c r="A643" t="s">
        <v>520</v>
      </c>
      <c r="B643" s="103" t="s">
        <v>587</v>
      </c>
      <c r="C643" s="104" t="s">
        <v>1195</v>
      </c>
      <c r="D643" s="104">
        <v>19.95</v>
      </c>
    </row>
    <row r="644" spans="1:4">
      <c r="A644" t="s">
        <v>520</v>
      </c>
      <c r="B644" s="103" t="s">
        <v>546</v>
      </c>
      <c r="C644" s="104" t="s">
        <v>1196</v>
      </c>
      <c r="D644" s="104">
        <v>185.99</v>
      </c>
    </row>
    <row r="645" spans="1:4">
      <c r="A645" t="s">
        <v>520</v>
      </c>
      <c r="B645" s="103" t="s">
        <v>551</v>
      </c>
      <c r="C645" s="104" t="s">
        <v>1197</v>
      </c>
      <c r="D645" s="104">
        <v>90</v>
      </c>
    </row>
    <row r="646" spans="1:4">
      <c r="A646" t="s">
        <v>520</v>
      </c>
      <c r="B646" s="103" t="s">
        <v>551</v>
      </c>
      <c r="C646" s="104" t="s">
        <v>1198</v>
      </c>
      <c r="D646" s="104">
        <v>580</v>
      </c>
    </row>
    <row r="647" spans="1:4">
      <c r="A647" t="s">
        <v>520</v>
      </c>
      <c r="B647" s="103" t="s">
        <v>551</v>
      </c>
      <c r="C647" s="104" t="s">
        <v>1199</v>
      </c>
      <c r="D647" s="104">
        <v>219.99</v>
      </c>
    </row>
    <row r="648" spans="1:4">
      <c r="A648" t="s">
        <v>520</v>
      </c>
      <c r="B648" s="103" t="s">
        <v>551</v>
      </c>
      <c r="C648" s="104" t="s">
        <v>1200</v>
      </c>
      <c r="D648" s="104">
        <v>409</v>
      </c>
    </row>
    <row r="649" spans="1:4">
      <c r="A649" t="s">
        <v>520</v>
      </c>
      <c r="B649" s="103" t="s">
        <v>551</v>
      </c>
      <c r="C649" s="104" t="s">
        <v>1201</v>
      </c>
      <c r="D649" s="104">
        <v>219.99</v>
      </c>
    </row>
    <row r="650" spans="1:4">
      <c r="A650" t="s">
        <v>520</v>
      </c>
      <c r="B650" s="103" t="s">
        <v>551</v>
      </c>
      <c r="C650" s="104" t="s">
        <v>1202</v>
      </c>
      <c r="D650" s="104">
        <v>189.99</v>
      </c>
    </row>
    <row r="651" spans="1:4">
      <c r="A651" t="s">
        <v>520</v>
      </c>
      <c r="B651" s="103" t="s">
        <v>1203</v>
      </c>
      <c r="C651" s="104" t="s">
        <v>1204</v>
      </c>
      <c r="D651" s="104">
        <v>269</v>
      </c>
    </row>
    <row r="652" spans="1:4">
      <c r="A652" t="s">
        <v>520</v>
      </c>
      <c r="B652" s="103" t="s">
        <v>1203</v>
      </c>
      <c r="C652" s="104" t="s">
        <v>1205</v>
      </c>
      <c r="D652" s="104">
        <v>80</v>
      </c>
    </row>
    <row r="653" spans="1:4">
      <c r="A653" t="s">
        <v>520</v>
      </c>
      <c r="B653" s="103" t="s">
        <v>1203</v>
      </c>
      <c r="C653" s="104" t="s">
        <v>1206</v>
      </c>
      <c r="D653" s="104">
        <v>79.989999999999995</v>
      </c>
    </row>
    <row r="654" spans="1:4">
      <c r="A654" t="s">
        <v>520</v>
      </c>
      <c r="B654" s="103" t="s">
        <v>546</v>
      </c>
      <c r="C654" s="104" t="s">
        <v>1207</v>
      </c>
      <c r="D654" s="104">
        <v>279.99</v>
      </c>
    </row>
    <row r="655" spans="1:4">
      <c r="A655" t="s">
        <v>520</v>
      </c>
      <c r="B655" s="103" t="s">
        <v>551</v>
      </c>
      <c r="C655" s="104" t="s">
        <v>1208</v>
      </c>
      <c r="D655" s="104">
        <v>119.98</v>
      </c>
    </row>
    <row r="656" spans="1:4">
      <c r="A656" t="s">
        <v>520</v>
      </c>
      <c r="B656" s="103" t="s">
        <v>602</v>
      </c>
      <c r="C656" s="104" t="s">
        <v>1209</v>
      </c>
      <c r="D656" s="104">
        <v>114.99</v>
      </c>
    </row>
    <row r="657" spans="1:4">
      <c r="A657" t="s">
        <v>520</v>
      </c>
      <c r="B657" s="103" t="s">
        <v>620</v>
      </c>
      <c r="C657" s="104" t="s">
        <v>1210</v>
      </c>
      <c r="D657" s="104">
        <v>309</v>
      </c>
    </row>
    <row r="658" spans="1:4">
      <c r="A658" t="s">
        <v>520</v>
      </c>
      <c r="B658" s="103" t="s">
        <v>551</v>
      </c>
      <c r="C658" s="104" t="s">
        <v>1211</v>
      </c>
      <c r="D658" s="104">
        <v>224.99</v>
      </c>
    </row>
    <row r="659" spans="1:4">
      <c r="A659" t="s">
        <v>520</v>
      </c>
      <c r="B659" s="103" t="s">
        <v>546</v>
      </c>
      <c r="C659" s="104" t="s">
        <v>1212</v>
      </c>
      <c r="D659" s="104">
        <v>377</v>
      </c>
    </row>
    <row r="660" spans="1:4">
      <c r="A660" t="s">
        <v>520</v>
      </c>
      <c r="B660" s="103" t="s">
        <v>551</v>
      </c>
      <c r="C660" s="104" t="s">
        <v>1213</v>
      </c>
      <c r="D660" s="104">
        <v>110</v>
      </c>
    </row>
    <row r="661" spans="1:4">
      <c r="A661" t="s">
        <v>520</v>
      </c>
      <c r="B661" s="103" t="s">
        <v>570</v>
      </c>
      <c r="C661" s="104" t="s">
        <v>1214</v>
      </c>
      <c r="D661" s="104">
        <v>159.99</v>
      </c>
    </row>
    <row r="662" spans="1:4">
      <c r="A662" t="s">
        <v>520</v>
      </c>
      <c r="B662" s="103" t="s">
        <v>546</v>
      </c>
      <c r="C662" s="104" t="s">
        <v>1215</v>
      </c>
      <c r="D662" s="104">
        <v>299.99</v>
      </c>
    </row>
    <row r="663" spans="1:4">
      <c r="A663" t="s">
        <v>520</v>
      </c>
      <c r="B663" s="103" t="s">
        <v>1203</v>
      </c>
      <c r="C663" s="104" t="s">
        <v>1216</v>
      </c>
      <c r="D663" s="104">
        <v>109.99</v>
      </c>
    </row>
    <row r="664" spans="1:4">
      <c r="A664" t="s">
        <v>520</v>
      </c>
      <c r="B664" s="103" t="s">
        <v>620</v>
      </c>
      <c r="C664" s="104" t="s">
        <v>1217</v>
      </c>
      <c r="D664" s="104">
        <v>566</v>
      </c>
    </row>
    <row r="665" spans="1:4">
      <c r="A665" t="s">
        <v>520</v>
      </c>
      <c r="B665" s="103" t="s">
        <v>546</v>
      </c>
      <c r="C665" s="104" t="s">
        <v>1218</v>
      </c>
      <c r="D665" s="104">
        <v>243</v>
      </c>
    </row>
    <row r="666" spans="1:4">
      <c r="A666" t="s">
        <v>520</v>
      </c>
      <c r="B666" s="103" t="s">
        <v>546</v>
      </c>
      <c r="C666" s="104" t="s">
        <v>1219</v>
      </c>
      <c r="D666" s="104">
        <v>222</v>
      </c>
    </row>
    <row r="667" spans="1:4">
      <c r="A667" t="s">
        <v>520</v>
      </c>
      <c r="B667" s="103" t="s">
        <v>602</v>
      </c>
      <c r="C667" s="104" t="s">
        <v>1220</v>
      </c>
      <c r="D667" s="104">
        <v>184.99</v>
      </c>
    </row>
    <row r="668" spans="1:4">
      <c r="A668" t="s">
        <v>520</v>
      </c>
      <c r="B668" s="103" t="s">
        <v>851</v>
      </c>
      <c r="C668" s="104" t="s">
        <v>1221</v>
      </c>
      <c r="D668" s="104">
        <v>445</v>
      </c>
    </row>
    <row r="669" spans="1:4">
      <c r="A669" t="s">
        <v>520</v>
      </c>
      <c r="B669" s="103" t="s">
        <v>551</v>
      </c>
      <c r="C669" s="104" t="s">
        <v>1222</v>
      </c>
      <c r="D669" s="104">
        <v>221</v>
      </c>
    </row>
    <row r="670" spans="1:4">
      <c r="A670" t="s">
        <v>520</v>
      </c>
      <c r="B670" s="103" t="s">
        <v>546</v>
      </c>
      <c r="C670" s="104" t="s">
        <v>1223</v>
      </c>
      <c r="D670" s="104">
        <v>564.99</v>
      </c>
    </row>
    <row r="671" spans="1:4">
      <c r="A671" t="s">
        <v>520</v>
      </c>
      <c r="B671" s="103" t="s">
        <v>551</v>
      </c>
      <c r="C671" s="104" t="s">
        <v>1224</v>
      </c>
      <c r="D671" s="104">
        <v>198.99</v>
      </c>
    </row>
    <row r="672" spans="1:4">
      <c r="A672" t="s">
        <v>520</v>
      </c>
      <c r="B672" s="103" t="s">
        <v>564</v>
      </c>
      <c r="C672" s="104" t="s">
        <v>1225</v>
      </c>
      <c r="D672" s="104">
        <v>152.99</v>
      </c>
    </row>
    <row r="673" spans="1:4">
      <c r="A673" t="s">
        <v>520</v>
      </c>
      <c r="B673" s="103" t="s">
        <v>551</v>
      </c>
      <c r="C673" s="104" t="s">
        <v>1226</v>
      </c>
      <c r="D673" s="104">
        <v>729.99</v>
      </c>
    </row>
    <row r="674" spans="1:4">
      <c r="A674" t="s">
        <v>520</v>
      </c>
      <c r="B674" s="103" t="s">
        <v>851</v>
      </c>
      <c r="C674" s="104" t="s">
        <v>1227</v>
      </c>
      <c r="D674" s="104">
        <v>199</v>
      </c>
    </row>
    <row r="675" spans="1:4">
      <c r="A675" t="s">
        <v>520</v>
      </c>
      <c r="B675" s="103" t="s">
        <v>546</v>
      </c>
      <c r="C675" s="104" t="s">
        <v>1228</v>
      </c>
      <c r="D675" s="104">
        <v>79</v>
      </c>
    </row>
    <row r="676" spans="1:4">
      <c r="A676" t="s">
        <v>520</v>
      </c>
      <c r="B676" s="103" t="s">
        <v>851</v>
      </c>
      <c r="C676" s="104" t="s">
        <v>1229</v>
      </c>
      <c r="D676" s="104">
        <v>119.99</v>
      </c>
    </row>
    <row r="677" spans="1:4">
      <c r="A677" t="s">
        <v>520</v>
      </c>
      <c r="B677" s="103" t="s">
        <v>551</v>
      </c>
      <c r="C677" s="104" t="s">
        <v>1230</v>
      </c>
      <c r="D677" s="104">
        <v>134.99</v>
      </c>
    </row>
    <row r="678" spans="1:4">
      <c r="A678" t="s">
        <v>520</v>
      </c>
      <c r="B678" s="103" t="s">
        <v>551</v>
      </c>
      <c r="C678" s="104" t="s">
        <v>1231</v>
      </c>
      <c r="D678" s="104">
        <v>65</v>
      </c>
    </row>
    <row r="679" spans="1:4">
      <c r="A679" t="s">
        <v>520</v>
      </c>
      <c r="B679" s="103" t="s">
        <v>551</v>
      </c>
      <c r="C679" s="104" t="s">
        <v>1232</v>
      </c>
      <c r="D679" s="104">
        <v>180.99</v>
      </c>
    </row>
    <row r="680" spans="1:4">
      <c r="A680" t="s">
        <v>520</v>
      </c>
      <c r="B680" s="103" t="s">
        <v>551</v>
      </c>
      <c r="C680" s="104" t="s">
        <v>1233</v>
      </c>
      <c r="D680" s="104">
        <v>248.97</v>
      </c>
    </row>
    <row r="681" spans="1:4">
      <c r="A681" t="s">
        <v>520</v>
      </c>
      <c r="B681" s="103" t="s">
        <v>546</v>
      </c>
      <c r="C681" s="104" t="s">
        <v>1234</v>
      </c>
      <c r="D681" s="104">
        <v>224.99</v>
      </c>
    </row>
    <row r="682" spans="1:4">
      <c r="A682" t="s">
        <v>520</v>
      </c>
      <c r="B682" s="103" t="s">
        <v>546</v>
      </c>
      <c r="C682" s="104" t="s">
        <v>1235</v>
      </c>
      <c r="D682" s="104">
        <v>75.989999999999995</v>
      </c>
    </row>
    <row r="683" spans="1:4">
      <c r="A683" t="s">
        <v>520</v>
      </c>
      <c r="B683" s="103" t="s">
        <v>546</v>
      </c>
      <c r="C683" s="104" t="s">
        <v>1236</v>
      </c>
      <c r="D683" s="104">
        <v>309.99</v>
      </c>
    </row>
    <row r="684" spans="1:4">
      <c r="A684" t="s">
        <v>520</v>
      </c>
      <c r="B684" s="103" t="s">
        <v>813</v>
      </c>
      <c r="C684" s="104" t="s">
        <v>1237</v>
      </c>
      <c r="D684" s="104">
        <v>8.99</v>
      </c>
    </row>
    <row r="685" spans="1:4">
      <c r="A685" t="s">
        <v>520</v>
      </c>
      <c r="B685" s="103" t="s">
        <v>551</v>
      </c>
      <c r="C685" s="104" t="s">
        <v>1238</v>
      </c>
      <c r="D685" s="104">
        <v>249.99</v>
      </c>
    </row>
    <row r="686" spans="1:4">
      <c r="A686" t="s">
        <v>520</v>
      </c>
      <c r="B686" s="103" t="s">
        <v>570</v>
      </c>
      <c r="C686" s="104" t="s">
        <v>1239</v>
      </c>
      <c r="D686" s="104">
        <v>38.99</v>
      </c>
    </row>
    <row r="687" spans="1:4">
      <c r="A687" t="s">
        <v>520</v>
      </c>
      <c r="B687" s="103" t="s">
        <v>546</v>
      </c>
      <c r="C687" s="104" t="s">
        <v>1240</v>
      </c>
      <c r="D687" s="104">
        <v>185</v>
      </c>
    </row>
    <row r="688" spans="1:4">
      <c r="A688" t="s">
        <v>520</v>
      </c>
      <c r="B688" s="103" t="s">
        <v>551</v>
      </c>
      <c r="C688" s="104" t="s">
        <v>1241</v>
      </c>
      <c r="D688" s="104">
        <v>660</v>
      </c>
    </row>
    <row r="689" spans="1:4">
      <c r="A689" t="s">
        <v>520</v>
      </c>
      <c r="B689" s="103" t="s">
        <v>587</v>
      </c>
      <c r="C689" s="104" t="s">
        <v>1242</v>
      </c>
      <c r="D689" s="104">
        <v>16.989999999999998</v>
      </c>
    </row>
    <row r="690" spans="1:4">
      <c r="A690" t="s">
        <v>520</v>
      </c>
      <c r="B690" s="103" t="s">
        <v>779</v>
      </c>
      <c r="C690" s="104" t="s">
        <v>1243</v>
      </c>
      <c r="D690" s="104">
        <v>139.59</v>
      </c>
    </row>
    <row r="691" spans="1:4">
      <c r="A691" t="s">
        <v>520</v>
      </c>
      <c r="B691" s="103" t="s">
        <v>551</v>
      </c>
      <c r="C691" s="104" t="s">
        <v>1244</v>
      </c>
      <c r="D691" s="104">
        <v>436.97</v>
      </c>
    </row>
    <row r="692" spans="1:4">
      <c r="A692" t="s">
        <v>520</v>
      </c>
      <c r="B692" s="103" t="s">
        <v>546</v>
      </c>
      <c r="C692" s="104" t="s">
        <v>1245</v>
      </c>
      <c r="D692" s="104">
        <v>169</v>
      </c>
    </row>
    <row r="693" spans="1:4">
      <c r="A693" t="s">
        <v>520</v>
      </c>
      <c r="B693" s="103" t="s">
        <v>610</v>
      </c>
      <c r="C693" s="104" t="s">
        <v>1246</v>
      </c>
      <c r="D693" s="104">
        <v>94.99</v>
      </c>
    </row>
    <row r="694" spans="1:4">
      <c r="A694" t="s">
        <v>520</v>
      </c>
      <c r="B694" s="103" t="s">
        <v>546</v>
      </c>
      <c r="C694" s="104" t="s">
        <v>1247</v>
      </c>
      <c r="D694" s="104">
        <v>271.97000000000003</v>
      </c>
    </row>
    <row r="695" spans="1:4">
      <c r="A695" t="s">
        <v>520</v>
      </c>
      <c r="B695" s="103" t="s">
        <v>551</v>
      </c>
      <c r="C695" s="104" t="s">
        <v>1248</v>
      </c>
      <c r="D695" s="104">
        <v>149.88999999999999</v>
      </c>
    </row>
    <row r="696" spans="1:4">
      <c r="A696" t="s">
        <v>520</v>
      </c>
      <c r="B696" s="103" t="s">
        <v>551</v>
      </c>
      <c r="C696" s="104" t="s">
        <v>1249</v>
      </c>
      <c r="D696" s="104">
        <v>799.95</v>
      </c>
    </row>
    <row r="697" spans="1:4">
      <c r="A697" t="s">
        <v>520</v>
      </c>
      <c r="B697" s="103" t="s">
        <v>546</v>
      </c>
      <c r="C697" s="104" t="s">
        <v>1250</v>
      </c>
      <c r="D697" s="104">
        <v>144.99</v>
      </c>
    </row>
    <row r="698" spans="1:4">
      <c r="A698" t="s">
        <v>520</v>
      </c>
      <c r="B698" s="103" t="s">
        <v>551</v>
      </c>
      <c r="C698" s="104" t="s">
        <v>926</v>
      </c>
      <c r="D698" s="104">
        <v>749.99</v>
      </c>
    </row>
    <row r="699" spans="1:4">
      <c r="A699" t="s">
        <v>520</v>
      </c>
      <c r="B699" s="103" t="s">
        <v>546</v>
      </c>
      <c r="C699" s="104" t="s">
        <v>1251</v>
      </c>
      <c r="D699" s="104">
        <v>34.99</v>
      </c>
    </row>
    <row r="700" spans="1:4">
      <c r="A700" t="s">
        <v>520</v>
      </c>
      <c r="B700" s="103" t="s">
        <v>551</v>
      </c>
      <c r="C700" s="104" t="s">
        <v>1252</v>
      </c>
      <c r="D700" s="104">
        <v>549.99</v>
      </c>
    </row>
    <row r="701" spans="1:4">
      <c r="A701" t="s">
        <v>520</v>
      </c>
      <c r="B701" s="103" t="s">
        <v>851</v>
      </c>
      <c r="C701" s="104" t="s">
        <v>1253</v>
      </c>
      <c r="D701" s="104">
        <v>119</v>
      </c>
    </row>
    <row r="702" spans="1:4">
      <c r="A702" t="s">
        <v>520</v>
      </c>
      <c r="B702" s="103" t="s">
        <v>546</v>
      </c>
      <c r="C702" s="104" t="s">
        <v>1254</v>
      </c>
      <c r="D702" s="104">
        <v>449.49</v>
      </c>
    </row>
    <row r="703" spans="1:4">
      <c r="A703" t="s">
        <v>520</v>
      </c>
      <c r="B703" s="103" t="s">
        <v>551</v>
      </c>
      <c r="C703" s="104" t="s">
        <v>1255</v>
      </c>
      <c r="D703" s="104">
        <v>404.95</v>
      </c>
    </row>
    <row r="704" spans="1:4">
      <c r="A704" t="s">
        <v>520</v>
      </c>
      <c r="B704" s="103" t="s">
        <v>880</v>
      </c>
      <c r="C704" s="104" t="s">
        <v>1256</v>
      </c>
      <c r="D704" s="104">
        <v>199.99</v>
      </c>
    </row>
    <row r="705" spans="1:4">
      <c r="A705" t="s">
        <v>520</v>
      </c>
      <c r="B705" s="103" t="s">
        <v>546</v>
      </c>
      <c r="C705" s="104" t="s">
        <v>1257</v>
      </c>
      <c r="D705" s="104">
        <v>734.99</v>
      </c>
    </row>
    <row r="706" spans="1:4">
      <c r="A706" t="s">
        <v>520</v>
      </c>
      <c r="B706" s="103" t="s">
        <v>551</v>
      </c>
      <c r="C706" s="104" t="s">
        <v>957</v>
      </c>
      <c r="D706" s="104">
        <v>664.69</v>
      </c>
    </row>
    <row r="707" spans="1:4">
      <c r="A707" t="s">
        <v>520</v>
      </c>
      <c r="B707" s="103" t="s">
        <v>551</v>
      </c>
      <c r="C707" s="104" t="s">
        <v>1258</v>
      </c>
      <c r="D707" s="104">
        <v>504.99</v>
      </c>
    </row>
    <row r="708" spans="1:4">
      <c r="A708" t="s">
        <v>520</v>
      </c>
      <c r="B708" s="103" t="s">
        <v>786</v>
      </c>
      <c r="C708" s="104" t="s">
        <v>1259</v>
      </c>
      <c r="D708" s="104">
        <v>14.99</v>
      </c>
    </row>
    <row r="709" spans="1:4">
      <c r="A709" t="s">
        <v>520</v>
      </c>
      <c r="B709" s="103" t="s">
        <v>779</v>
      </c>
      <c r="C709" s="104" t="s">
        <v>1260</v>
      </c>
      <c r="D709" s="104">
        <v>239.99</v>
      </c>
    </row>
    <row r="710" spans="1:4">
      <c r="A710" t="s">
        <v>520</v>
      </c>
      <c r="B710" s="103" t="s">
        <v>546</v>
      </c>
      <c r="C710" s="104" t="s">
        <v>1261</v>
      </c>
      <c r="D710" s="104">
        <v>469</v>
      </c>
    </row>
    <row r="711" spans="1:4">
      <c r="A711" t="s">
        <v>520</v>
      </c>
      <c r="B711" s="103" t="s">
        <v>564</v>
      </c>
      <c r="C711" s="104" t="s">
        <v>1262</v>
      </c>
      <c r="D711" s="104">
        <v>139.99</v>
      </c>
    </row>
    <row r="712" spans="1:4">
      <c r="A712" t="s">
        <v>520</v>
      </c>
      <c r="B712" s="103" t="s">
        <v>546</v>
      </c>
      <c r="C712" s="104" t="s">
        <v>1263</v>
      </c>
      <c r="D712" s="104">
        <v>479.99</v>
      </c>
    </row>
    <row r="713" spans="1:4">
      <c r="A713" t="s">
        <v>520</v>
      </c>
      <c r="B713" s="103" t="s">
        <v>551</v>
      </c>
      <c r="C713" s="104" t="s">
        <v>1264</v>
      </c>
      <c r="D713" s="104">
        <v>209</v>
      </c>
    </row>
    <row r="714" spans="1:4">
      <c r="A714" t="s">
        <v>520</v>
      </c>
      <c r="B714" s="103" t="s">
        <v>546</v>
      </c>
      <c r="C714" s="104" t="s">
        <v>1265</v>
      </c>
      <c r="D714" s="104">
        <v>277.49</v>
      </c>
    </row>
    <row r="715" spans="1:4" ht="21">
      <c r="A715" t="s">
        <v>520</v>
      </c>
      <c r="B715" s="103" t="s">
        <v>546</v>
      </c>
      <c r="C715" s="104" t="s">
        <v>1266</v>
      </c>
      <c r="D715" s="104">
        <v>124.89</v>
      </c>
    </row>
    <row r="716" spans="1:4">
      <c r="A716" t="s">
        <v>520</v>
      </c>
      <c r="B716" s="103" t="s">
        <v>551</v>
      </c>
      <c r="C716" s="104" t="s">
        <v>1267</v>
      </c>
      <c r="D716" s="104">
        <v>289.69</v>
      </c>
    </row>
    <row r="717" spans="1:4">
      <c r="A717" t="s">
        <v>520</v>
      </c>
      <c r="B717" s="103" t="s">
        <v>779</v>
      </c>
      <c r="C717" s="104" t="s">
        <v>1268</v>
      </c>
      <c r="D717" s="104">
        <v>289.99</v>
      </c>
    </row>
    <row r="718" spans="1:4">
      <c r="A718" t="s">
        <v>520</v>
      </c>
      <c r="B718" s="103" t="s">
        <v>546</v>
      </c>
      <c r="C718" s="104" t="s">
        <v>1269</v>
      </c>
      <c r="D718" s="104">
        <v>269.79000000000002</v>
      </c>
    </row>
    <row r="719" spans="1:4">
      <c r="A719" t="s">
        <v>520</v>
      </c>
      <c r="B719" s="103" t="s">
        <v>546</v>
      </c>
      <c r="C719" s="104" t="s">
        <v>1270</v>
      </c>
      <c r="D719" s="104">
        <v>490</v>
      </c>
    </row>
    <row r="720" spans="1:4">
      <c r="A720" t="s">
        <v>520</v>
      </c>
      <c r="B720" s="103" t="s">
        <v>551</v>
      </c>
      <c r="C720" s="104" t="s">
        <v>709</v>
      </c>
      <c r="D720" s="104">
        <v>239.99</v>
      </c>
    </row>
    <row r="721" spans="1:4">
      <c r="A721" t="s">
        <v>520</v>
      </c>
      <c r="B721" s="103" t="s">
        <v>551</v>
      </c>
      <c r="C721" s="104" t="s">
        <v>1271</v>
      </c>
      <c r="D721" s="104">
        <v>523.95000000000005</v>
      </c>
    </row>
    <row r="722" spans="1:4">
      <c r="A722" t="s">
        <v>520</v>
      </c>
      <c r="B722" s="103" t="s">
        <v>546</v>
      </c>
      <c r="C722" s="104" t="s">
        <v>1272</v>
      </c>
      <c r="D722" s="104">
        <v>399.99</v>
      </c>
    </row>
    <row r="723" spans="1:4">
      <c r="A723" t="s">
        <v>520</v>
      </c>
      <c r="B723" s="103" t="s">
        <v>546</v>
      </c>
      <c r="C723" s="104" t="s">
        <v>1273</v>
      </c>
      <c r="D723" s="104">
        <v>240</v>
      </c>
    </row>
    <row r="724" spans="1:4">
      <c r="A724" t="s">
        <v>520</v>
      </c>
      <c r="B724" s="103" t="s">
        <v>551</v>
      </c>
      <c r="C724" s="104" t="s">
        <v>1274</v>
      </c>
      <c r="D724" s="104">
        <v>434.97</v>
      </c>
    </row>
    <row r="725" spans="1:4">
      <c r="A725" t="s">
        <v>520</v>
      </c>
      <c r="B725" s="103" t="s">
        <v>564</v>
      </c>
      <c r="C725" s="104" t="s">
        <v>1275</v>
      </c>
      <c r="D725" s="104">
        <v>134.99</v>
      </c>
    </row>
    <row r="726" spans="1:4">
      <c r="A726" t="s">
        <v>520</v>
      </c>
      <c r="B726" s="103" t="s">
        <v>851</v>
      </c>
      <c r="C726" s="104" t="s">
        <v>1276</v>
      </c>
      <c r="D726" s="104">
        <v>204.99</v>
      </c>
    </row>
    <row r="727" spans="1:4">
      <c r="A727" t="s">
        <v>520</v>
      </c>
      <c r="B727" s="103" t="s">
        <v>551</v>
      </c>
      <c r="C727" s="104" t="s">
        <v>1277</v>
      </c>
      <c r="D727" s="104">
        <v>169.47</v>
      </c>
    </row>
    <row r="728" spans="1:4">
      <c r="A728" t="s">
        <v>520</v>
      </c>
      <c r="B728" s="103" t="s">
        <v>546</v>
      </c>
      <c r="C728" s="104" t="s">
        <v>1278</v>
      </c>
      <c r="D728" s="104">
        <v>311.97000000000003</v>
      </c>
    </row>
    <row r="729" spans="1:4">
      <c r="A729" t="s">
        <v>520</v>
      </c>
      <c r="B729" s="103" t="s">
        <v>548</v>
      </c>
      <c r="C729" s="104" t="s">
        <v>681</v>
      </c>
      <c r="D729" s="104">
        <v>86.99</v>
      </c>
    </row>
    <row r="730" spans="1:4">
      <c r="A730" t="s">
        <v>520</v>
      </c>
      <c r="B730" s="103" t="s">
        <v>779</v>
      </c>
      <c r="C730" s="104" t="s">
        <v>1279</v>
      </c>
      <c r="D730" s="104">
        <v>399.99</v>
      </c>
    </row>
    <row r="731" spans="1:4">
      <c r="A731" t="s">
        <v>520</v>
      </c>
      <c r="B731" s="103" t="s">
        <v>602</v>
      </c>
      <c r="C731" s="104" t="s">
        <v>1280</v>
      </c>
      <c r="D731" s="104">
        <v>284.99</v>
      </c>
    </row>
    <row r="732" spans="1:4">
      <c r="A732" t="s">
        <v>520</v>
      </c>
      <c r="B732" s="103" t="s">
        <v>546</v>
      </c>
      <c r="C732" s="104" t="s">
        <v>1281</v>
      </c>
      <c r="D732" s="104">
        <v>79.989999999999995</v>
      </c>
    </row>
    <row r="733" spans="1:4">
      <c r="A733" t="s">
        <v>520</v>
      </c>
      <c r="B733" s="103" t="s">
        <v>551</v>
      </c>
      <c r="C733" s="104" t="s">
        <v>1282</v>
      </c>
      <c r="D733" s="104">
        <v>172.95</v>
      </c>
    </row>
    <row r="734" spans="1:4">
      <c r="A734" t="s">
        <v>520</v>
      </c>
      <c r="B734" s="103" t="s">
        <v>724</v>
      </c>
      <c r="C734" s="104" t="s">
        <v>1283</v>
      </c>
      <c r="D734" s="104">
        <v>259.95999999999998</v>
      </c>
    </row>
    <row r="735" spans="1:4">
      <c r="A735" t="s">
        <v>520</v>
      </c>
      <c r="B735" s="103" t="s">
        <v>551</v>
      </c>
      <c r="C735" s="104" t="s">
        <v>1284</v>
      </c>
      <c r="D735" s="104">
        <v>529</v>
      </c>
    </row>
    <row r="736" spans="1:4">
      <c r="A736" t="s">
        <v>520</v>
      </c>
      <c r="B736" s="103" t="s">
        <v>551</v>
      </c>
      <c r="C736" s="104" t="s">
        <v>1285</v>
      </c>
      <c r="D736" s="104">
        <v>977</v>
      </c>
    </row>
    <row r="737" spans="1:4">
      <c r="A737" t="s">
        <v>520</v>
      </c>
      <c r="B737" s="103" t="s">
        <v>551</v>
      </c>
      <c r="C737" s="104" t="s">
        <v>1286</v>
      </c>
      <c r="D737" s="104">
        <v>368.99</v>
      </c>
    </row>
    <row r="738" spans="1:4">
      <c r="A738" t="s">
        <v>520</v>
      </c>
      <c r="B738" s="103" t="s">
        <v>546</v>
      </c>
      <c r="C738" s="104" t="s">
        <v>1287</v>
      </c>
      <c r="D738" s="104">
        <v>410</v>
      </c>
    </row>
    <row r="739" spans="1:4">
      <c r="A739" t="s">
        <v>520</v>
      </c>
      <c r="B739" s="103" t="s">
        <v>551</v>
      </c>
      <c r="C739" s="104" t="s">
        <v>1288</v>
      </c>
      <c r="D739" s="104">
        <v>89.99</v>
      </c>
    </row>
    <row r="740" spans="1:4">
      <c r="A740" t="s">
        <v>520</v>
      </c>
      <c r="B740" s="103" t="s">
        <v>546</v>
      </c>
      <c r="C740" s="104" t="s">
        <v>1289</v>
      </c>
      <c r="D740" s="104">
        <v>313</v>
      </c>
    </row>
    <row r="741" spans="1:4">
      <c r="A741" t="s">
        <v>520</v>
      </c>
      <c r="B741" s="103" t="s">
        <v>551</v>
      </c>
      <c r="C741" s="104" t="s">
        <v>1290</v>
      </c>
      <c r="D741" s="104">
        <v>102</v>
      </c>
    </row>
    <row r="742" spans="1:4">
      <c r="A742" t="s">
        <v>520</v>
      </c>
      <c r="B742" s="103" t="s">
        <v>551</v>
      </c>
      <c r="C742" s="104" t="s">
        <v>1291</v>
      </c>
      <c r="D742" s="104">
        <v>231.97</v>
      </c>
    </row>
    <row r="743" spans="1:4">
      <c r="A743" t="s">
        <v>520</v>
      </c>
      <c r="B743" s="103" t="s">
        <v>551</v>
      </c>
      <c r="C743" s="104" t="s">
        <v>1292</v>
      </c>
      <c r="D743" s="104">
        <v>242</v>
      </c>
    </row>
    <row r="744" spans="1:4">
      <c r="A744" t="s">
        <v>520</v>
      </c>
      <c r="B744" s="103" t="s">
        <v>551</v>
      </c>
      <c r="C744" s="104" t="s">
        <v>1293</v>
      </c>
      <c r="D744" s="104">
        <v>110</v>
      </c>
    </row>
    <row r="745" spans="1:4">
      <c r="A745" t="s">
        <v>520</v>
      </c>
      <c r="B745" s="103" t="s">
        <v>602</v>
      </c>
      <c r="C745" s="104" t="s">
        <v>1294</v>
      </c>
      <c r="D745" s="104">
        <v>64.989999999999995</v>
      </c>
    </row>
    <row r="746" spans="1:4">
      <c r="A746" t="s">
        <v>520</v>
      </c>
      <c r="B746" s="103" t="s">
        <v>551</v>
      </c>
      <c r="C746" s="104" t="s">
        <v>1295</v>
      </c>
      <c r="D746" s="104">
        <v>615</v>
      </c>
    </row>
    <row r="747" spans="1:4">
      <c r="A747" t="s">
        <v>520</v>
      </c>
      <c r="B747" s="103" t="s">
        <v>546</v>
      </c>
      <c r="C747" s="104" t="s">
        <v>1296</v>
      </c>
      <c r="D747" s="104">
        <v>65.989999999999995</v>
      </c>
    </row>
    <row r="748" spans="1:4">
      <c r="A748" t="s">
        <v>520</v>
      </c>
      <c r="B748" s="103" t="s">
        <v>587</v>
      </c>
      <c r="C748" s="104" t="s">
        <v>1297</v>
      </c>
      <c r="D748" s="104">
        <v>89.99</v>
      </c>
    </row>
    <row r="749" spans="1:4">
      <c r="A749" t="s">
        <v>520</v>
      </c>
      <c r="B749" s="103" t="s">
        <v>602</v>
      </c>
      <c r="C749" s="104" t="s">
        <v>1298</v>
      </c>
      <c r="D749" s="104">
        <v>114.99</v>
      </c>
    </row>
    <row r="750" spans="1:4">
      <c r="A750" t="s">
        <v>520</v>
      </c>
      <c r="B750" s="103" t="s">
        <v>551</v>
      </c>
      <c r="C750" s="104" t="s">
        <v>1299</v>
      </c>
      <c r="D750" s="104">
        <v>387</v>
      </c>
    </row>
    <row r="751" spans="1:4">
      <c r="A751" t="s">
        <v>520</v>
      </c>
      <c r="B751" s="103" t="s">
        <v>546</v>
      </c>
      <c r="C751" s="104" t="s">
        <v>1300</v>
      </c>
      <c r="D751" s="104">
        <v>494.99</v>
      </c>
    </row>
    <row r="752" spans="1:4">
      <c r="A752" t="s">
        <v>520</v>
      </c>
      <c r="B752" s="103" t="s">
        <v>546</v>
      </c>
      <c r="C752" s="104" t="s">
        <v>1301</v>
      </c>
      <c r="D752" s="104">
        <v>416.97</v>
      </c>
    </row>
    <row r="753" spans="1:4">
      <c r="A753" t="s">
        <v>520</v>
      </c>
      <c r="B753" s="103" t="s">
        <v>602</v>
      </c>
      <c r="C753" s="104" t="s">
        <v>1302</v>
      </c>
      <c r="D753" s="104">
        <v>159.99</v>
      </c>
    </row>
    <row r="754" spans="1:4">
      <c r="A754" t="s">
        <v>520</v>
      </c>
      <c r="B754" s="103" t="s">
        <v>546</v>
      </c>
      <c r="C754" s="104" t="s">
        <v>1303</v>
      </c>
      <c r="D754" s="104">
        <v>459.99</v>
      </c>
    </row>
    <row r="755" spans="1:4">
      <c r="A755" t="s">
        <v>520</v>
      </c>
      <c r="B755" s="103" t="s">
        <v>546</v>
      </c>
      <c r="C755" s="104" t="s">
        <v>1304</v>
      </c>
      <c r="D755" s="104">
        <v>65</v>
      </c>
    </row>
    <row r="756" spans="1:4">
      <c r="A756" t="s">
        <v>520</v>
      </c>
      <c r="B756" s="103" t="s">
        <v>564</v>
      </c>
      <c r="C756" s="104" t="s">
        <v>1305</v>
      </c>
      <c r="D756" s="104">
        <v>489.99</v>
      </c>
    </row>
    <row r="757" spans="1:4">
      <c r="A757" t="s">
        <v>520</v>
      </c>
      <c r="B757" s="103" t="s">
        <v>546</v>
      </c>
      <c r="C757" s="104" t="s">
        <v>1306</v>
      </c>
      <c r="D757" s="104">
        <v>349.99</v>
      </c>
    </row>
    <row r="758" spans="1:4">
      <c r="A758" t="s">
        <v>520</v>
      </c>
      <c r="B758" s="103" t="s">
        <v>546</v>
      </c>
      <c r="C758" s="104" t="s">
        <v>1307</v>
      </c>
      <c r="D758" s="104">
        <v>141.97</v>
      </c>
    </row>
    <row r="759" spans="1:4">
      <c r="A759" t="s">
        <v>520</v>
      </c>
      <c r="B759" s="103" t="s">
        <v>564</v>
      </c>
      <c r="C759" s="104" t="s">
        <v>1308</v>
      </c>
      <c r="D759" s="104">
        <v>81.97</v>
      </c>
    </row>
    <row r="760" spans="1:4">
      <c r="A760" t="s">
        <v>520</v>
      </c>
      <c r="B760" s="103" t="s">
        <v>551</v>
      </c>
      <c r="C760" s="104" t="s">
        <v>1309</v>
      </c>
      <c r="D760" s="104">
        <v>587</v>
      </c>
    </row>
    <row r="761" spans="1:4">
      <c r="A761" t="s">
        <v>520</v>
      </c>
      <c r="B761" s="103" t="s">
        <v>546</v>
      </c>
      <c r="C761" s="104" t="s">
        <v>1310</v>
      </c>
      <c r="D761" s="104">
        <v>314.99</v>
      </c>
    </row>
    <row r="762" spans="1:4">
      <c r="A762" t="s">
        <v>520</v>
      </c>
      <c r="B762" s="103" t="s">
        <v>602</v>
      </c>
      <c r="C762" s="104" t="s">
        <v>1311</v>
      </c>
      <c r="D762" s="104">
        <v>266.97000000000003</v>
      </c>
    </row>
    <row r="763" spans="1:4">
      <c r="A763" t="s">
        <v>520</v>
      </c>
      <c r="B763" s="103" t="s">
        <v>546</v>
      </c>
      <c r="C763" s="104" t="s">
        <v>1312</v>
      </c>
      <c r="D763" s="104">
        <v>99.99</v>
      </c>
    </row>
    <row r="764" spans="1:4">
      <c r="A764" t="s">
        <v>520</v>
      </c>
      <c r="B764" s="103" t="s">
        <v>551</v>
      </c>
      <c r="C764" s="104" t="s">
        <v>1313</v>
      </c>
      <c r="D764" s="104">
        <v>401.97</v>
      </c>
    </row>
    <row r="765" spans="1:4">
      <c r="A765" t="s">
        <v>520</v>
      </c>
      <c r="B765" s="103" t="s">
        <v>546</v>
      </c>
      <c r="C765" s="104" t="s">
        <v>1314</v>
      </c>
      <c r="D765" s="104">
        <v>609.99</v>
      </c>
    </row>
    <row r="766" spans="1:4">
      <c r="A766" t="s">
        <v>520</v>
      </c>
      <c r="B766" s="103" t="s">
        <v>610</v>
      </c>
      <c r="C766" s="104" t="s">
        <v>1315</v>
      </c>
      <c r="D766" s="104">
        <v>29.99</v>
      </c>
    </row>
    <row r="767" spans="1:4">
      <c r="A767" t="s">
        <v>520</v>
      </c>
      <c r="B767" s="103" t="s">
        <v>551</v>
      </c>
      <c r="C767" s="104" t="s">
        <v>1316</v>
      </c>
      <c r="D767" s="104">
        <v>309.99</v>
      </c>
    </row>
    <row r="768" spans="1:4">
      <c r="A768" t="s">
        <v>520</v>
      </c>
      <c r="B768" s="103" t="s">
        <v>551</v>
      </c>
      <c r="C768" s="104" t="s">
        <v>1317</v>
      </c>
      <c r="D768" s="104">
        <v>298</v>
      </c>
    </row>
    <row r="769" spans="1:4">
      <c r="A769" t="s">
        <v>520</v>
      </c>
      <c r="B769" s="103" t="s">
        <v>551</v>
      </c>
      <c r="C769" s="104" t="s">
        <v>1318</v>
      </c>
      <c r="D769" s="104">
        <v>1040</v>
      </c>
    </row>
    <row r="770" spans="1:4">
      <c r="A770" t="s">
        <v>520</v>
      </c>
      <c r="B770" s="103" t="s">
        <v>551</v>
      </c>
      <c r="C770" s="104" t="s">
        <v>1319</v>
      </c>
      <c r="D770" s="104">
        <v>329.99</v>
      </c>
    </row>
    <row r="771" spans="1:4">
      <c r="A771" t="s">
        <v>520</v>
      </c>
      <c r="B771" s="103" t="s">
        <v>551</v>
      </c>
      <c r="C771" s="104" t="s">
        <v>1320</v>
      </c>
      <c r="D771" s="104">
        <v>138.99</v>
      </c>
    </row>
    <row r="772" spans="1:4">
      <c r="A772" t="s">
        <v>520</v>
      </c>
      <c r="B772" s="103" t="s">
        <v>551</v>
      </c>
      <c r="C772" s="104" t="s">
        <v>1321</v>
      </c>
      <c r="D772" s="104">
        <v>274.99</v>
      </c>
    </row>
    <row r="773" spans="1:4">
      <c r="A773" t="s">
        <v>520</v>
      </c>
      <c r="B773" s="103" t="s">
        <v>551</v>
      </c>
      <c r="C773" s="104" t="s">
        <v>1322</v>
      </c>
      <c r="D773" s="104">
        <v>223.99</v>
      </c>
    </row>
    <row r="774" spans="1:4">
      <c r="A774" t="s">
        <v>520</v>
      </c>
      <c r="B774" s="103" t="s">
        <v>546</v>
      </c>
      <c r="C774" s="104" t="s">
        <v>1323</v>
      </c>
      <c r="D774" s="104">
        <v>63.99</v>
      </c>
    </row>
    <row r="775" spans="1:4">
      <c r="A775" t="s">
        <v>520</v>
      </c>
      <c r="B775" s="103" t="s">
        <v>551</v>
      </c>
      <c r="C775" s="104" t="s">
        <v>1324</v>
      </c>
      <c r="D775" s="104">
        <v>569.69000000000005</v>
      </c>
    </row>
    <row r="776" spans="1:4">
      <c r="A776" t="s">
        <v>520</v>
      </c>
      <c r="B776" s="103" t="s">
        <v>564</v>
      </c>
      <c r="C776" s="104" t="s">
        <v>1325</v>
      </c>
      <c r="D776" s="104">
        <v>579.99</v>
      </c>
    </row>
    <row r="777" spans="1:4">
      <c r="A777" t="s">
        <v>520</v>
      </c>
      <c r="B777" s="103" t="s">
        <v>546</v>
      </c>
      <c r="C777" s="104" t="s">
        <v>1326</v>
      </c>
      <c r="D777" s="104">
        <v>299.99</v>
      </c>
    </row>
    <row r="778" spans="1:4">
      <c r="A778" t="s">
        <v>520</v>
      </c>
      <c r="B778" s="103" t="s">
        <v>551</v>
      </c>
      <c r="C778" s="104" t="s">
        <v>1327</v>
      </c>
      <c r="D778" s="104">
        <v>559.99</v>
      </c>
    </row>
    <row r="779" spans="1:4">
      <c r="A779" t="s">
        <v>520</v>
      </c>
      <c r="B779" s="103" t="s">
        <v>546</v>
      </c>
      <c r="C779" s="104" t="s">
        <v>1328</v>
      </c>
      <c r="D779" s="104">
        <v>195</v>
      </c>
    </row>
    <row r="780" spans="1:4">
      <c r="A780" t="s">
        <v>520</v>
      </c>
      <c r="B780" s="103" t="s">
        <v>551</v>
      </c>
      <c r="C780" s="104" t="s">
        <v>1329</v>
      </c>
      <c r="D780" s="104">
        <v>224.99</v>
      </c>
    </row>
    <row r="781" spans="1:4">
      <c r="A781" t="s">
        <v>520</v>
      </c>
      <c r="B781" s="103" t="s">
        <v>551</v>
      </c>
      <c r="C781" s="104" t="s">
        <v>1330</v>
      </c>
      <c r="D781" s="104">
        <v>138.99</v>
      </c>
    </row>
    <row r="782" spans="1:4">
      <c r="A782" t="s">
        <v>520</v>
      </c>
      <c r="B782" s="103" t="s">
        <v>570</v>
      </c>
      <c r="C782" s="104" t="s">
        <v>1331</v>
      </c>
      <c r="D782" s="104">
        <v>69.69</v>
      </c>
    </row>
    <row r="783" spans="1:4">
      <c r="A783" t="s">
        <v>520</v>
      </c>
      <c r="B783" s="103" t="s">
        <v>546</v>
      </c>
      <c r="C783" s="104" t="s">
        <v>1332</v>
      </c>
      <c r="D783" s="104">
        <v>191.97</v>
      </c>
    </row>
    <row r="784" spans="1:4">
      <c r="A784" t="s">
        <v>520</v>
      </c>
      <c r="B784" s="103" t="s">
        <v>570</v>
      </c>
      <c r="C784" s="104" t="s">
        <v>1333</v>
      </c>
      <c r="D784" s="104">
        <v>124.29</v>
      </c>
    </row>
    <row r="785" spans="1:4">
      <c r="A785" t="s">
        <v>520</v>
      </c>
      <c r="B785" s="103" t="s">
        <v>551</v>
      </c>
      <c r="C785" s="104" t="s">
        <v>762</v>
      </c>
      <c r="D785" s="104">
        <v>549.95000000000005</v>
      </c>
    </row>
    <row r="786" spans="1:4">
      <c r="A786" t="s">
        <v>520</v>
      </c>
      <c r="B786" s="103" t="s">
        <v>546</v>
      </c>
      <c r="C786" s="104" t="s">
        <v>1334</v>
      </c>
      <c r="D786" s="104">
        <v>949</v>
      </c>
    </row>
    <row r="787" spans="1:4">
      <c r="A787" t="s">
        <v>520</v>
      </c>
      <c r="B787" s="103" t="s">
        <v>786</v>
      </c>
      <c r="C787" s="104" t="s">
        <v>1335</v>
      </c>
      <c r="D787" s="104">
        <v>9.99</v>
      </c>
    </row>
    <row r="788" spans="1:4">
      <c r="A788" t="s">
        <v>520</v>
      </c>
      <c r="B788" s="103" t="s">
        <v>546</v>
      </c>
      <c r="C788" s="104" t="s">
        <v>1336</v>
      </c>
      <c r="D788" s="104">
        <v>211.98</v>
      </c>
    </row>
    <row r="789" spans="1:4">
      <c r="A789" t="s">
        <v>520</v>
      </c>
      <c r="B789" s="103" t="s">
        <v>546</v>
      </c>
      <c r="C789" s="104" t="s">
        <v>1337</v>
      </c>
      <c r="D789" s="104">
        <v>139.29</v>
      </c>
    </row>
    <row r="790" spans="1:4">
      <c r="A790" t="s">
        <v>520</v>
      </c>
      <c r="B790" s="103" t="s">
        <v>551</v>
      </c>
      <c r="C790" s="104" t="s">
        <v>1338</v>
      </c>
      <c r="D790" s="104">
        <v>223.99</v>
      </c>
    </row>
    <row r="791" spans="1:4">
      <c r="A791" t="s">
        <v>520</v>
      </c>
      <c r="B791" s="103" t="s">
        <v>546</v>
      </c>
      <c r="C791" s="104" t="s">
        <v>1339</v>
      </c>
      <c r="D791" s="104">
        <v>62.99</v>
      </c>
    </row>
    <row r="792" spans="1:4">
      <c r="A792" t="s">
        <v>520</v>
      </c>
      <c r="B792" s="103" t="s">
        <v>546</v>
      </c>
      <c r="C792" s="104" t="s">
        <v>1340</v>
      </c>
      <c r="D792" s="104">
        <v>179</v>
      </c>
    </row>
    <row r="793" spans="1:4">
      <c r="A793" t="s">
        <v>520</v>
      </c>
      <c r="B793" s="103" t="s">
        <v>551</v>
      </c>
      <c r="C793" s="104" t="s">
        <v>1341</v>
      </c>
      <c r="D793" s="104">
        <v>770</v>
      </c>
    </row>
    <row r="794" spans="1:4">
      <c r="A794" t="s">
        <v>520</v>
      </c>
      <c r="B794" s="103" t="s">
        <v>564</v>
      </c>
      <c r="C794" s="104" t="s">
        <v>1342</v>
      </c>
      <c r="D794" s="104">
        <v>319.99</v>
      </c>
    </row>
    <row r="795" spans="1:4">
      <c r="A795" t="s">
        <v>520</v>
      </c>
      <c r="B795" s="103" t="s">
        <v>551</v>
      </c>
      <c r="C795" s="104" t="s">
        <v>1343</v>
      </c>
      <c r="D795" s="104">
        <v>119.99</v>
      </c>
    </row>
    <row r="796" spans="1:4">
      <c r="A796" t="s">
        <v>520</v>
      </c>
      <c r="B796" s="103" t="s">
        <v>551</v>
      </c>
      <c r="C796" s="104" t="s">
        <v>1344</v>
      </c>
      <c r="D796" s="104">
        <v>765.95</v>
      </c>
    </row>
    <row r="797" spans="1:4">
      <c r="A797" t="s">
        <v>520</v>
      </c>
      <c r="B797" s="103" t="s">
        <v>546</v>
      </c>
      <c r="C797" s="104" t="s">
        <v>1345</v>
      </c>
      <c r="D797" s="104">
        <v>151.47</v>
      </c>
    </row>
    <row r="798" spans="1:4">
      <c r="A798" t="s">
        <v>520</v>
      </c>
      <c r="B798" s="103" t="s">
        <v>551</v>
      </c>
      <c r="C798" s="104" t="s">
        <v>1346</v>
      </c>
      <c r="D798" s="104">
        <v>689</v>
      </c>
    </row>
    <row r="799" spans="1:4">
      <c r="A799" t="s">
        <v>520</v>
      </c>
      <c r="B799" s="103" t="s">
        <v>546</v>
      </c>
      <c r="C799" s="104" t="s">
        <v>1347</v>
      </c>
      <c r="D799" s="104">
        <v>63.99</v>
      </c>
    </row>
    <row r="800" spans="1:4">
      <c r="A800" t="s">
        <v>520</v>
      </c>
      <c r="B800" s="103" t="s">
        <v>551</v>
      </c>
      <c r="C800" s="104" t="s">
        <v>1348</v>
      </c>
      <c r="D800" s="104">
        <v>138.99</v>
      </c>
    </row>
    <row r="801" spans="1:4">
      <c r="A801" t="s">
        <v>520</v>
      </c>
      <c r="B801" s="103" t="s">
        <v>546</v>
      </c>
      <c r="C801" s="104" t="s">
        <v>1349</v>
      </c>
      <c r="D801" s="104">
        <v>279.99</v>
      </c>
    </row>
    <row r="802" spans="1:4">
      <c r="A802" t="s">
        <v>520</v>
      </c>
      <c r="B802" s="103" t="s">
        <v>546</v>
      </c>
      <c r="C802" s="104" t="s">
        <v>1350</v>
      </c>
      <c r="D802" s="104">
        <v>356.97</v>
      </c>
    </row>
    <row r="803" spans="1:4">
      <c r="A803" t="s">
        <v>520</v>
      </c>
      <c r="B803" s="103" t="s">
        <v>570</v>
      </c>
      <c r="C803" s="104" t="s">
        <v>1351</v>
      </c>
      <c r="D803" s="104">
        <v>66.489999999999995</v>
      </c>
    </row>
    <row r="804" spans="1:4">
      <c r="A804" t="s">
        <v>520</v>
      </c>
      <c r="B804" s="103" t="s">
        <v>551</v>
      </c>
      <c r="C804" s="104" t="s">
        <v>755</v>
      </c>
      <c r="D804" s="104">
        <v>379.99</v>
      </c>
    </row>
    <row r="805" spans="1:4">
      <c r="A805" t="s">
        <v>520</v>
      </c>
      <c r="B805" s="103" t="s">
        <v>546</v>
      </c>
      <c r="C805" s="104" t="s">
        <v>1352</v>
      </c>
      <c r="D805" s="104">
        <v>318.69</v>
      </c>
    </row>
    <row r="806" spans="1:4">
      <c r="A806" t="s">
        <v>520</v>
      </c>
      <c r="B806" s="103" t="s">
        <v>551</v>
      </c>
      <c r="C806" s="104" t="s">
        <v>1353</v>
      </c>
      <c r="D806" s="104">
        <v>179.89</v>
      </c>
    </row>
    <row r="807" spans="1:4">
      <c r="A807" t="s">
        <v>520</v>
      </c>
      <c r="B807" s="103" t="s">
        <v>564</v>
      </c>
      <c r="C807" s="104" t="s">
        <v>1354</v>
      </c>
      <c r="D807" s="104">
        <v>677.99</v>
      </c>
    </row>
    <row r="808" spans="1:4">
      <c r="A808" t="s">
        <v>520</v>
      </c>
      <c r="B808" s="103" t="s">
        <v>551</v>
      </c>
      <c r="C808" s="104" t="s">
        <v>1355</v>
      </c>
      <c r="D808" s="104">
        <v>65</v>
      </c>
    </row>
    <row r="809" spans="1:4">
      <c r="A809" t="s">
        <v>520</v>
      </c>
      <c r="B809" s="103" t="s">
        <v>551</v>
      </c>
      <c r="C809" s="104" t="s">
        <v>1356</v>
      </c>
      <c r="D809" s="104">
        <v>699.95</v>
      </c>
    </row>
    <row r="810" spans="1:4">
      <c r="A810" t="s">
        <v>520</v>
      </c>
      <c r="B810" s="103" t="s">
        <v>551</v>
      </c>
      <c r="C810" s="104" t="s">
        <v>1357</v>
      </c>
      <c r="D810" s="104">
        <v>766.97</v>
      </c>
    </row>
    <row r="811" spans="1:4">
      <c r="A811" t="s">
        <v>520</v>
      </c>
      <c r="B811" s="103" t="s">
        <v>551</v>
      </c>
      <c r="C811" s="104" t="s">
        <v>1358</v>
      </c>
      <c r="D811" s="104">
        <v>224.99</v>
      </c>
    </row>
    <row r="812" spans="1:4">
      <c r="A812" t="s">
        <v>520</v>
      </c>
      <c r="B812" s="103" t="s">
        <v>546</v>
      </c>
      <c r="C812" s="104" t="s">
        <v>1359</v>
      </c>
      <c r="D812" s="104">
        <v>69</v>
      </c>
    </row>
    <row r="813" spans="1:4">
      <c r="A813" t="s">
        <v>520</v>
      </c>
      <c r="B813" s="103" t="s">
        <v>548</v>
      </c>
      <c r="C813" s="104" t="s">
        <v>1360</v>
      </c>
      <c r="D813" s="104">
        <v>89.89</v>
      </c>
    </row>
    <row r="814" spans="1:4">
      <c r="A814" t="s">
        <v>520</v>
      </c>
      <c r="B814" s="103" t="s">
        <v>551</v>
      </c>
      <c r="C814" s="104" t="s">
        <v>1361</v>
      </c>
      <c r="D814" s="104">
        <v>164.99</v>
      </c>
    </row>
    <row r="815" spans="1:4">
      <c r="A815" t="s">
        <v>520</v>
      </c>
      <c r="B815" s="103" t="s">
        <v>546</v>
      </c>
      <c r="C815" s="104" t="s">
        <v>1362</v>
      </c>
      <c r="D815" s="104">
        <v>69.989999999999995</v>
      </c>
    </row>
    <row r="816" spans="1:4">
      <c r="A816" t="s">
        <v>520</v>
      </c>
      <c r="B816" s="103" t="s">
        <v>602</v>
      </c>
      <c r="C816" s="104" t="s">
        <v>1363</v>
      </c>
      <c r="D816" s="104">
        <v>89</v>
      </c>
    </row>
    <row r="817" spans="1:4">
      <c r="A817" t="s">
        <v>520</v>
      </c>
      <c r="B817" s="103" t="s">
        <v>551</v>
      </c>
      <c r="C817" s="104" t="s">
        <v>1364</v>
      </c>
      <c r="D817" s="104">
        <v>74.989999999999995</v>
      </c>
    </row>
    <row r="818" spans="1:4">
      <c r="A818" t="s">
        <v>520</v>
      </c>
      <c r="B818" s="103" t="s">
        <v>551</v>
      </c>
      <c r="C818" s="104" t="s">
        <v>1365</v>
      </c>
      <c r="D818" s="104">
        <v>122.99</v>
      </c>
    </row>
    <row r="819" spans="1:4">
      <c r="A819" t="s">
        <v>520</v>
      </c>
      <c r="B819" s="103" t="s">
        <v>551</v>
      </c>
      <c r="C819" s="104" t="s">
        <v>1366</v>
      </c>
      <c r="D819" s="104">
        <v>249.99</v>
      </c>
    </row>
    <row r="820" spans="1:4">
      <c r="A820" t="s">
        <v>520</v>
      </c>
      <c r="B820" s="103" t="s">
        <v>551</v>
      </c>
      <c r="C820" s="104" t="s">
        <v>1367</v>
      </c>
      <c r="D820" s="104">
        <v>291.97000000000003</v>
      </c>
    </row>
    <row r="821" spans="1:4">
      <c r="A821" t="s">
        <v>520</v>
      </c>
      <c r="B821" s="103" t="s">
        <v>546</v>
      </c>
      <c r="C821" s="104" t="s">
        <v>1368</v>
      </c>
      <c r="D821" s="104">
        <v>139</v>
      </c>
    </row>
    <row r="822" spans="1:4">
      <c r="A822" t="s">
        <v>520</v>
      </c>
      <c r="B822" s="103" t="s">
        <v>551</v>
      </c>
      <c r="C822" s="104" t="s">
        <v>1369</v>
      </c>
      <c r="D822" s="104">
        <v>135</v>
      </c>
    </row>
    <row r="823" spans="1:4">
      <c r="A823" t="s">
        <v>520</v>
      </c>
      <c r="B823" s="103" t="s">
        <v>551</v>
      </c>
      <c r="C823" s="104" t="s">
        <v>1370</v>
      </c>
      <c r="D823" s="104">
        <v>319</v>
      </c>
    </row>
    <row r="824" spans="1:4">
      <c r="A824" t="s">
        <v>520</v>
      </c>
      <c r="B824" s="103" t="s">
        <v>551</v>
      </c>
      <c r="C824" s="104" t="s">
        <v>1371</v>
      </c>
      <c r="D824" s="104">
        <v>248.99</v>
      </c>
    </row>
    <row r="825" spans="1:4">
      <c r="A825" t="s">
        <v>520</v>
      </c>
      <c r="B825" s="103" t="s">
        <v>551</v>
      </c>
      <c r="C825" s="104" t="s">
        <v>1372</v>
      </c>
      <c r="D825" s="104">
        <v>309.99</v>
      </c>
    </row>
    <row r="826" spans="1:4">
      <c r="A826" t="s">
        <v>520</v>
      </c>
      <c r="B826" s="103" t="s">
        <v>548</v>
      </c>
      <c r="C826" s="104" t="s">
        <v>1373</v>
      </c>
      <c r="D826" s="104">
        <v>144.88999999999999</v>
      </c>
    </row>
    <row r="827" spans="1:4">
      <c r="A827" t="s">
        <v>520</v>
      </c>
      <c r="B827" s="103" t="s">
        <v>602</v>
      </c>
      <c r="C827" s="104" t="s">
        <v>1374</v>
      </c>
      <c r="D827" s="104">
        <v>149.99</v>
      </c>
    </row>
    <row r="828" spans="1:4">
      <c r="A828" t="s">
        <v>520</v>
      </c>
      <c r="B828" s="103" t="s">
        <v>551</v>
      </c>
      <c r="C828" s="104" t="s">
        <v>1375</v>
      </c>
      <c r="D828" s="104">
        <v>499.99</v>
      </c>
    </row>
    <row r="829" spans="1:4">
      <c r="A829" t="s">
        <v>520</v>
      </c>
      <c r="B829" s="103" t="s">
        <v>546</v>
      </c>
      <c r="C829" s="104" t="s">
        <v>1376</v>
      </c>
      <c r="D829" s="104">
        <v>399.99</v>
      </c>
    </row>
    <row r="830" spans="1:4">
      <c r="A830" t="s">
        <v>520</v>
      </c>
      <c r="B830" s="103" t="s">
        <v>546</v>
      </c>
      <c r="C830" s="104" t="s">
        <v>1377</v>
      </c>
      <c r="D830" s="104">
        <v>289.99</v>
      </c>
    </row>
    <row r="831" spans="1:4">
      <c r="A831" t="s">
        <v>520</v>
      </c>
      <c r="B831" s="103" t="s">
        <v>1378</v>
      </c>
      <c r="C831" s="104" t="s">
        <v>1379</v>
      </c>
      <c r="D831" s="104">
        <v>24.99</v>
      </c>
    </row>
    <row r="832" spans="1:4">
      <c r="A832" t="s">
        <v>520</v>
      </c>
      <c r="B832" s="103" t="s">
        <v>546</v>
      </c>
      <c r="C832" s="104" t="s">
        <v>1380</v>
      </c>
      <c r="D832" s="104">
        <v>184.48</v>
      </c>
    </row>
    <row r="833" spans="1:4">
      <c r="A833" t="s">
        <v>520</v>
      </c>
      <c r="B833" s="103" t="s">
        <v>551</v>
      </c>
      <c r="C833" s="104" t="s">
        <v>1381</v>
      </c>
      <c r="D833" s="104">
        <v>709.49</v>
      </c>
    </row>
    <row r="834" spans="1:4">
      <c r="A834" t="s">
        <v>520</v>
      </c>
      <c r="B834" s="103" t="s">
        <v>546</v>
      </c>
      <c r="C834" s="104" t="s">
        <v>1382</v>
      </c>
      <c r="D834" s="104">
        <v>306.97000000000003</v>
      </c>
    </row>
    <row r="835" spans="1:4">
      <c r="A835" t="s">
        <v>520</v>
      </c>
      <c r="B835" s="103" t="s">
        <v>551</v>
      </c>
      <c r="C835" s="104" t="s">
        <v>1383</v>
      </c>
      <c r="D835" s="104">
        <v>769.49</v>
      </c>
    </row>
    <row r="836" spans="1:4">
      <c r="A836" t="s">
        <v>520</v>
      </c>
      <c r="B836" s="103" t="s">
        <v>610</v>
      </c>
      <c r="C836" s="104" t="s">
        <v>1384</v>
      </c>
      <c r="D836" s="104">
        <v>69.989999999999995</v>
      </c>
    </row>
    <row r="837" spans="1:4" ht="21">
      <c r="A837" t="s">
        <v>520</v>
      </c>
      <c r="B837" s="103" t="s">
        <v>546</v>
      </c>
      <c r="C837" s="105" t="s">
        <v>1385</v>
      </c>
      <c r="D837" s="104">
        <v>134.99</v>
      </c>
    </row>
    <row r="838" spans="1:4">
      <c r="A838" t="s">
        <v>520</v>
      </c>
      <c r="B838" s="103" t="s">
        <v>602</v>
      </c>
      <c r="C838" s="104" t="s">
        <v>1386</v>
      </c>
      <c r="D838" s="104">
        <v>144.99</v>
      </c>
    </row>
    <row r="839" spans="1:4">
      <c r="A839" t="s">
        <v>520</v>
      </c>
      <c r="B839" s="103" t="s">
        <v>551</v>
      </c>
      <c r="C839" s="104" t="s">
        <v>1387</v>
      </c>
      <c r="D839" s="104">
        <v>199.95</v>
      </c>
    </row>
    <row r="840" spans="1:4">
      <c r="A840" t="s">
        <v>520</v>
      </c>
      <c r="B840" s="103" t="s">
        <v>570</v>
      </c>
      <c r="C840" s="104" t="s">
        <v>1388</v>
      </c>
      <c r="D840" s="104">
        <v>219.99</v>
      </c>
    </row>
    <row r="841" spans="1:4">
      <c r="A841" t="s">
        <v>520</v>
      </c>
      <c r="B841" s="103" t="s">
        <v>551</v>
      </c>
      <c r="C841" s="104" t="s">
        <v>1389</v>
      </c>
      <c r="D841" s="104">
        <v>86.97</v>
      </c>
    </row>
    <row r="842" spans="1:4">
      <c r="A842" t="s">
        <v>520</v>
      </c>
      <c r="B842" s="103" t="s">
        <v>724</v>
      </c>
      <c r="C842" s="104" t="s">
        <v>1390</v>
      </c>
      <c r="D842" s="104">
        <v>209.99</v>
      </c>
    </row>
    <row r="843" spans="1:4">
      <c r="A843" t="s">
        <v>520</v>
      </c>
      <c r="B843" s="103" t="s">
        <v>551</v>
      </c>
      <c r="C843" s="104" t="s">
        <v>1391</v>
      </c>
      <c r="D843" s="104">
        <v>368.99</v>
      </c>
    </row>
    <row r="844" spans="1:4">
      <c r="A844" t="s">
        <v>520</v>
      </c>
      <c r="B844" s="103" t="s">
        <v>546</v>
      </c>
      <c r="C844" s="104" t="s">
        <v>1392</v>
      </c>
      <c r="D844" s="104">
        <v>256.98</v>
      </c>
    </row>
    <row r="845" spans="1:4">
      <c r="A845" t="s">
        <v>520</v>
      </c>
      <c r="B845" s="103" t="s">
        <v>779</v>
      </c>
      <c r="C845" s="104" t="s">
        <v>1393</v>
      </c>
      <c r="D845" s="104">
        <v>447.99</v>
      </c>
    </row>
    <row r="846" spans="1:4">
      <c r="A846" t="s">
        <v>520</v>
      </c>
      <c r="B846" s="103" t="s">
        <v>546</v>
      </c>
      <c r="C846" s="104" t="s">
        <v>1394</v>
      </c>
      <c r="D846" s="104">
        <v>196.98</v>
      </c>
    </row>
    <row r="847" spans="1:4">
      <c r="A847" t="s">
        <v>520</v>
      </c>
      <c r="B847" s="103" t="s">
        <v>851</v>
      </c>
      <c r="C847" s="104" t="s">
        <v>1395</v>
      </c>
      <c r="D847" s="104">
        <v>279.99</v>
      </c>
    </row>
    <row r="848" spans="1:4">
      <c r="A848" t="s">
        <v>520</v>
      </c>
      <c r="B848" s="103" t="s">
        <v>564</v>
      </c>
      <c r="C848" s="104" t="s">
        <v>1396</v>
      </c>
      <c r="D848" s="104">
        <v>194.99</v>
      </c>
    </row>
    <row r="849" spans="1:4">
      <c r="A849" t="s">
        <v>520</v>
      </c>
      <c r="B849" s="103" t="s">
        <v>551</v>
      </c>
      <c r="C849" s="104" t="s">
        <v>1397</v>
      </c>
      <c r="D849" s="104">
        <v>279.99</v>
      </c>
    </row>
    <row r="850" spans="1:4">
      <c r="A850" t="s">
        <v>520</v>
      </c>
      <c r="B850" s="103" t="s">
        <v>551</v>
      </c>
      <c r="C850" s="104" t="s">
        <v>1398</v>
      </c>
      <c r="D850" s="104">
        <v>334.99</v>
      </c>
    </row>
    <row r="851" spans="1:4">
      <c r="A851" t="s">
        <v>520</v>
      </c>
      <c r="B851" s="103" t="s">
        <v>546</v>
      </c>
      <c r="C851" s="104" t="s">
        <v>1399</v>
      </c>
      <c r="D851" s="104">
        <v>104.99</v>
      </c>
    </row>
    <row r="852" spans="1:4">
      <c r="A852" t="s">
        <v>520</v>
      </c>
      <c r="B852" s="103" t="s">
        <v>546</v>
      </c>
      <c r="C852" s="104" t="s">
        <v>1400</v>
      </c>
      <c r="D852" s="104">
        <v>49.99</v>
      </c>
    </row>
    <row r="853" spans="1:4">
      <c r="A853" t="s">
        <v>520</v>
      </c>
      <c r="B853" s="103" t="s">
        <v>551</v>
      </c>
      <c r="C853" s="104" t="s">
        <v>1401</v>
      </c>
      <c r="D853" s="104">
        <v>129.99</v>
      </c>
    </row>
    <row r="854" spans="1:4">
      <c r="A854" t="s">
        <v>520</v>
      </c>
      <c r="B854" s="103" t="s">
        <v>546</v>
      </c>
      <c r="C854" s="104" t="s">
        <v>1402</v>
      </c>
      <c r="D854" s="104">
        <v>149.99</v>
      </c>
    </row>
    <row r="855" spans="1:4">
      <c r="A855" t="s">
        <v>520</v>
      </c>
      <c r="B855" s="103" t="s">
        <v>587</v>
      </c>
      <c r="C855" s="104" t="s">
        <v>1403</v>
      </c>
      <c r="D855" s="104">
        <v>42.99</v>
      </c>
    </row>
    <row r="856" spans="1:4">
      <c r="A856" t="s">
        <v>520</v>
      </c>
      <c r="B856" s="103" t="s">
        <v>551</v>
      </c>
      <c r="C856" s="104" t="s">
        <v>1404</v>
      </c>
      <c r="D856" s="104">
        <v>279.58999999999997</v>
      </c>
    </row>
    <row r="857" spans="1:4">
      <c r="A857" t="s">
        <v>520</v>
      </c>
      <c r="B857" s="103" t="s">
        <v>551</v>
      </c>
      <c r="C857" s="104" t="s">
        <v>1405</v>
      </c>
      <c r="D857" s="104">
        <v>309</v>
      </c>
    </row>
    <row r="858" spans="1:4">
      <c r="A858" t="s">
        <v>520</v>
      </c>
      <c r="B858" s="103" t="s">
        <v>546</v>
      </c>
      <c r="C858" s="104" t="s">
        <v>1406</v>
      </c>
      <c r="D858" s="104">
        <v>216.97</v>
      </c>
    </row>
    <row r="859" spans="1:4">
      <c r="A859" t="s">
        <v>520</v>
      </c>
      <c r="B859" s="103" t="s">
        <v>551</v>
      </c>
      <c r="C859" s="104" t="s">
        <v>1407</v>
      </c>
      <c r="D859" s="104">
        <v>382</v>
      </c>
    </row>
    <row r="860" spans="1:4">
      <c r="A860" t="s">
        <v>520</v>
      </c>
      <c r="B860" s="103" t="s">
        <v>1408</v>
      </c>
      <c r="C860" s="104" t="s">
        <v>1409</v>
      </c>
      <c r="D860" s="104">
        <v>37.69</v>
      </c>
    </row>
    <row r="861" spans="1:4">
      <c r="A861" t="s">
        <v>520</v>
      </c>
      <c r="B861" s="103" t="s">
        <v>546</v>
      </c>
      <c r="C861" s="104" t="s">
        <v>1410</v>
      </c>
      <c r="D861" s="104">
        <v>469.95</v>
      </c>
    </row>
    <row r="862" spans="1:4">
      <c r="A862" t="s">
        <v>520</v>
      </c>
      <c r="B862" s="103" t="s">
        <v>587</v>
      </c>
      <c r="C862" s="104" t="s">
        <v>1411</v>
      </c>
      <c r="D862" s="104">
        <v>9.49</v>
      </c>
    </row>
    <row r="863" spans="1:4">
      <c r="A863" t="s">
        <v>520</v>
      </c>
      <c r="B863" s="103" t="s">
        <v>1179</v>
      </c>
      <c r="C863" s="104" t="s">
        <v>1412</v>
      </c>
      <c r="D863" s="104">
        <v>69</v>
      </c>
    </row>
    <row r="864" spans="1:4">
      <c r="A864" t="s">
        <v>520</v>
      </c>
      <c r="B864" s="103" t="s">
        <v>551</v>
      </c>
      <c r="C864" s="104" t="s">
        <v>1413</v>
      </c>
      <c r="D864" s="104">
        <v>299.99</v>
      </c>
    </row>
    <row r="865" spans="1:4">
      <c r="A865" t="s">
        <v>520</v>
      </c>
      <c r="B865" s="103" t="s">
        <v>546</v>
      </c>
      <c r="C865" s="104" t="s">
        <v>1414</v>
      </c>
      <c r="D865" s="104">
        <v>327.99</v>
      </c>
    </row>
    <row r="866" spans="1:4">
      <c r="A866" t="s">
        <v>520</v>
      </c>
      <c r="B866" s="103" t="s">
        <v>546</v>
      </c>
      <c r="C866" s="104" t="s">
        <v>1415</v>
      </c>
      <c r="D866" s="104">
        <v>676.98</v>
      </c>
    </row>
    <row r="867" spans="1:4">
      <c r="A867" t="s">
        <v>520</v>
      </c>
      <c r="B867" s="103" t="s">
        <v>551</v>
      </c>
      <c r="C867" s="104" t="s">
        <v>1416</v>
      </c>
      <c r="D867" s="104">
        <v>519.99</v>
      </c>
    </row>
    <row r="868" spans="1:4">
      <c r="A868" t="s">
        <v>520</v>
      </c>
      <c r="B868" s="103" t="s">
        <v>551</v>
      </c>
      <c r="C868" s="104" t="s">
        <v>1417</v>
      </c>
      <c r="D868" s="104">
        <v>674.79</v>
      </c>
    </row>
    <row r="869" spans="1:4">
      <c r="A869" t="s">
        <v>520</v>
      </c>
      <c r="B869" s="103" t="s">
        <v>551</v>
      </c>
      <c r="C869" s="104" t="s">
        <v>1418</v>
      </c>
      <c r="D869" s="104">
        <v>119.49</v>
      </c>
    </row>
    <row r="870" spans="1:4">
      <c r="A870" t="s">
        <v>520</v>
      </c>
      <c r="B870" s="103" t="s">
        <v>546</v>
      </c>
      <c r="C870" s="104" t="s">
        <v>1419</v>
      </c>
      <c r="D870" s="104">
        <v>449.99</v>
      </c>
    </row>
    <row r="871" spans="1:4">
      <c r="A871" t="s">
        <v>520</v>
      </c>
      <c r="B871" s="103" t="s">
        <v>851</v>
      </c>
      <c r="C871" s="104" t="s">
        <v>1420</v>
      </c>
      <c r="D871" s="104">
        <v>389.99</v>
      </c>
    </row>
    <row r="872" spans="1:4">
      <c r="A872" t="s">
        <v>520</v>
      </c>
      <c r="B872" s="103" t="s">
        <v>610</v>
      </c>
      <c r="C872" s="104" t="s">
        <v>1421</v>
      </c>
      <c r="D872" s="104">
        <v>249.99</v>
      </c>
    </row>
    <row r="873" spans="1:4">
      <c r="A873" t="s">
        <v>520</v>
      </c>
      <c r="B873" s="103" t="s">
        <v>551</v>
      </c>
      <c r="C873" s="104" t="s">
        <v>1422</v>
      </c>
      <c r="D873" s="104">
        <v>501.97</v>
      </c>
    </row>
    <row r="874" spans="1:4">
      <c r="A874" t="s">
        <v>520</v>
      </c>
      <c r="B874" s="103" t="s">
        <v>546</v>
      </c>
      <c r="C874" s="104" t="s">
        <v>1423</v>
      </c>
      <c r="D874" s="104">
        <v>119.79</v>
      </c>
    </row>
    <row r="875" spans="1:4">
      <c r="A875" t="s">
        <v>520</v>
      </c>
      <c r="B875" s="103" t="s">
        <v>551</v>
      </c>
      <c r="C875" s="104" t="s">
        <v>1424</v>
      </c>
      <c r="D875" s="104">
        <v>269.49</v>
      </c>
    </row>
    <row r="876" spans="1:4">
      <c r="A876" t="s">
        <v>520</v>
      </c>
      <c r="B876" s="103" t="s">
        <v>546</v>
      </c>
      <c r="C876" s="104" t="s">
        <v>1425</v>
      </c>
      <c r="D876" s="104">
        <v>114.59</v>
      </c>
    </row>
    <row r="877" spans="1:4">
      <c r="A877" t="s">
        <v>520</v>
      </c>
      <c r="B877" s="103" t="s">
        <v>546</v>
      </c>
      <c r="C877" s="104" t="s">
        <v>1426</v>
      </c>
      <c r="D877" s="104">
        <v>79.989999999999995</v>
      </c>
    </row>
    <row r="878" spans="1:4">
      <c r="A878" t="s">
        <v>520</v>
      </c>
      <c r="B878" s="103" t="s">
        <v>551</v>
      </c>
      <c r="C878" s="104" t="s">
        <v>1427</v>
      </c>
      <c r="D878" s="104">
        <v>697</v>
      </c>
    </row>
    <row r="879" spans="1:4">
      <c r="A879" t="s">
        <v>520</v>
      </c>
      <c r="B879" s="103" t="s">
        <v>546</v>
      </c>
      <c r="C879" s="104" t="s">
        <v>1428</v>
      </c>
      <c r="D879" s="104">
        <v>214.99</v>
      </c>
    </row>
    <row r="880" spans="1:4">
      <c r="A880" t="s">
        <v>520</v>
      </c>
      <c r="B880" s="103" t="s">
        <v>546</v>
      </c>
      <c r="C880" s="104" t="s">
        <v>1429</v>
      </c>
      <c r="D880" s="104">
        <v>201.97</v>
      </c>
    </row>
    <row r="881" spans="1:4">
      <c r="A881" t="s">
        <v>520</v>
      </c>
      <c r="B881" s="103" t="s">
        <v>546</v>
      </c>
      <c r="C881" s="104" t="s">
        <v>1430</v>
      </c>
      <c r="D881" s="104">
        <v>174.49</v>
      </c>
    </row>
    <row r="882" spans="1:4">
      <c r="A882" t="s">
        <v>520</v>
      </c>
      <c r="B882" s="103" t="s">
        <v>546</v>
      </c>
      <c r="C882" s="104" t="s">
        <v>1431</v>
      </c>
      <c r="D882" s="104">
        <v>95</v>
      </c>
    </row>
    <row r="883" spans="1:4">
      <c r="A883" t="s">
        <v>520</v>
      </c>
      <c r="B883" s="103" t="s">
        <v>570</v>
      </c>
      <c r="C883" s="104" t="s">
        <v>1432</v>
      </c>
      <c r="D883" s="104">
        <v>72.790000000000006</v>
      </c>
    </row>
    <row r="884" spans="1:4">
      <c r="A884" t="s">
        <v>520</v>
      </c>
      <c r="B884" s="103" t="s">
        <v>546</v>
      </c>
      <c r="C884" s="104" t="s">
        <v>1433</v>
      </c>
      <c r="D884" s="104">
        <v>319.99</v>
      </c>
    </row>
    <row r="885" spans="1:4">
      <c r="A885" t="s">
        <v>520</v>
      </c>
      <c r="B885" s="103" t="s">
        <v>564</v>
      </c>
      <c r="C885" s="104" t="s">
        <v>1434</v>
      </c>
      <c r="D885" s="104">
        <v>349.99</v>
      </c>
    </row>
    <row r="886" spans="1:4">
      <c r="A886" t="s">
        <v>520</v>
      </c>
      <c r="B886" s="103" t="s">
        <v>546</v>
      </c>
      <c r="C886" s="104" t="s">
        <v>1435</v>
      </c>
      <c r="D886" s="104">
        <v>399.99</v>
      </c>
    </row>
    <row r="887" spans="1:4">
      <c r="A887" t="s">
        <v>520</v>
      </c>
      <c r="B887" s="103" t="s">
        <v>602</v>
      </c>
      <c r="C887" s="104" t="s">
        <v>1436</v>
      </c>
      <c r="D887" s="104">
        <v>179</v>
      </c>
    </row>
    <row r="888" spans="1:4">
      <c r="A888" t="s">
        <v>520</v>
      </c>
      <c r="B888" s="103" t="s">
        <v>546</v>
      </c>
      <c r="C888" s="104" t="s">
        <v>1437</v>
      </c>
      <c r="D888" s="104">
        <v>399.69</v>
      </c>
    </row>
    <row r="889" spans="1:4">
      <c r="A889" t="s">
        <v>520</v>
      </c>
      <c r="B889" s="103" t="s">
        <v>602</v>
      </c>
      <c r="C889" s="104" t="s">
        <v>1438</v>
      </c>
      <c r="D889" s="104">
        <v>299.99</v>
      </c>
    </row>
    <row r="890" spans="1:4">
      <c r="A890" t="s">
        <v>520</v>
      </c>
      <c r="B890" s="103" t="s">
        <v>551</v>
      </c>
      <c r="C890" s="104" t="s">
        <v>1439</v>
      </c>
      <c r="D890" s="104">
        <v>89.95</v>
      </c>
    </row>
    <row r="891" spans="1:4">
      <c r="A891" t="s">
        <v>520</v>
      </c>
      <c r="B891" s="103" t="s">
        <v>546</v>
      </c>
      <c r="C891" s="104" t="s">
        <v>1440</v>
      </c>
      <c r="D891" s="104">
        <v>646.98</v>
      </c>
    </row>
    <row r="892" spans="1:4">
      <c r="A892" t="s">
        <v>520</v>
      </c>
      <c r="B892" s="103" t="s">
        <v>546</v>
      </c>
      <c r="C892" s="104" t="s">
        <v>1441</v>
      </c>
      <c r="D892" s="104">
        <v>65</v>
      </c>
    </row>
    <row r="893" spans="1:4">
      <c r="A893" t="s">
        <v>520</v>
      </c>
      <c r="B893" s="103" t="s">
        <v>546</v>
      </c>
      <c r="C893" s="104" t="s">
        <v>1442</v>
      </c>
      <c r="D893" s="104">
        <v>369.99</v>
      </c>
    </row>
    <row r="894" spans="1:4">
      <c r="A894" t="s">
        <v>520</v>
      </c>
      <c r="B894" s="103" t="s">
        <v>551</v>
      </c>
      <c r="C894" s="104" t="s">
        <v>1443</v>
      </c>
      <c r="D894" s="104">
        <v>1225</v>
      </c>
    </row>
    <row r="895" spans="1:4">
      <c r="A895" t="s">
        <v>520</v>
      </c>
      <c r="B895" s="103" t="s">
        <v>551</v>
      </c>
      <c r="C895" s="104" t="s">
        <v>1444</v>
      </c>
      <c r="D895" s="104">
        <v>709.49</v>
      </c>
    </row>
    <row r="896" spans="1:4">
      <c r="A896" t="s">
        <v>520</v>
      </c>
      <c r="B896" s="103" t="s">
        <v>546</v>
      </c>
      <c r="C896" s="104" t="s">
        <v>1445</v>
      </c>
      <c r="D896" s="104">
        <v>459.99</v>
      </c>
    </row>
    <row r="897" spans="1:4">
      <c r="A897" t="s">
        <v>520</v>
      </c>
      <c r="B897" s="103" t="s">
        <v>546</v>
      </c>
      <c r="C897" s="104" t="s">
        <v>1362</v>
      </c>
      <c r="D897" s="104">
        <v>69.989999999999995</v>
      </c>
    </row>
    <row r="898" spans="1:4">
      <c r="A898" t="s">
        <v>520</v>
      </c>
      <c r="B898" s="103" t="s">
        <v>551</v>
      </c>
      <c r="C898" s="104" t="s">
        <v>1446</v>
      </c>
      <c r="D898" s="104">
        <v>779</v>
      </c>
    </row>
    <row r="899" spans="1:4">
      <c r="A899" t="s">
        <v>520</v>
      </c>
      <c r="B899" s="103" t="s">
        <v>602</v>
      </c>
      <c r="C899" s="104" t="s">
        <v>1447</v>
      </c>
      <c r="D899" s="104">
        <v>144.99</v>
      </c>
    </row>
    <row r="900" spans="1:4">
      <c r="A900" t="s">
        <v>520</v>
      </c>
      <c r="B900" s="103" t="s">
        <v>1063</v>
      </c>
      <c r="C900" s="104" t="s">
        <v>1448</v>
      </c>
      <c r="D900" s="104">
        <v>159.99</v>
      </c>
    </row>
    <row r="901" spans="1:4">
      <c r="A901" t="s">
        <v>520</v>
      </c>
      <c r="B901" s="103" t="s">
        <v>620</v>
      </c>
      <c r="C901" s="104" t="s">
        <v>1449</v>
      </c>
      <c r="D901" s="104">
        <v>456</v>
      </c>
    </row>
    <row r="902" spans="1:4">
      <c r="A902" t="s">
        <v>520</v>
      </c>
      <c r="B902" s="103" t="s">
        <v>546</v>
      </c>
      <c r="C902" s="104" t="s">
        <v>1450</v>
      </c>
      <c r="D902" s="104">
        <v>323</v>
      </c>
    </row>
    <row r="903" spans="1:4">
      <c r="A903" t="s">
        <v>520</v>
      </c>
      <c r="B903" s="103" t="s">
        <v>546</v>
      </c>
      <c r="C903" s="104" t="s">
        <v>1451</v>
      </c>
      <c r="D903" s="104">
        <v>415</v>
      </c>
    </row>
    <row r="904" spans="1:4">
      <c r="A904" t="s">
        <v>520</v>
      </c>
      <c r="B904" s="103" t="s">
        <v>546</v>
      </c>
      <c r="C904" s="104" t="s">
        <v>1452</v>
      </c>
      <c r="D904" s="104">
        <v>229</v>
      </c>
    </row>
    <row r="905" spans="1:4">
      <c r="A905" t="s">
        <v>520</v>
      </c>
      <c r="B905" s="103" t="s">
        <v>546</v>
      </c>
      <c r="C905" s="104" t="s">
        <v>1453</v>
      </c>
      <c r="D905" s="104">
        <v>69</v>
      </c>
    </row>
    <row r="906" spans="1:4">
      <c r="A906" t="s">
        <v>520</v>
      </c>
      <c r="B906" s="103" t="s">
        <v>724</v>
      </c>
      <c r="C906" s="104" t="s">
        <v>1454</v>
      </c>
      <c r="D906" s="104">
        <v>279.99</v>
      </c>
    </row>
    <row r="907" spans="1:4">
      <c r="A907" t="s">
        <v>520</v>
      </c>
      <c r="B907" s="103" t="s">
        <v>551</v>
      </c>
      <c r="C907" s="104" t="s">
        <v>1455</v>
      </c>
      <c r="D907" s="104">
        <v>510.99</v>
      </c>
    </row>
    <row r="908" spans="1:4">
      <c r="A908" t="s">
        <v>520</v>
      </c>
      <c r="B908" s="103" t="s">
        <v>551</v>
      </c>
      <c r="C908" s="104" t="s">
        <v>1456</v>
      </c>
      <c r="D908" s="104">
        <v>322</v>
      </c>
    </row>
    <row r="909" spans="1:4">
      <c r="A909" t="s">
        <v>520</v>
      </c>
      <c r="B909" s="103" t="s">
        <v>551</v>
      </c>
      <c r="C909" s="104" t="s">
        <v>1457</v>
      </c>
      <c r="D909" s="104">
        <v>269.99</v>
      </c>
    </row>
    <row r="910" spans="1:4">
      <c r="A910" t="s">
        <v>520</v>
      </c>
      <c r="B910" s="103" t="s">
        <v>546</v>
      </c>
      <c r="C910" s="104" t="s">
        <v>1458</v>
      </c>
      <c r="D910" s="104">
        <v>329.99</v>
      </c>
    </row>
    <row r="911" spans="1:4">
      <c r="A911" t="s">
        <v>520</v>
      </c>
      <c r="B911" s="103" t="s">
        <v>620</v>
      </c>
      <c r="C911" s="104" t="s">
        <v>1459</v>
      </c>
      <c r="D911" s="104">
        <v>309</v>
      </c>
    </row>
    <row r="912" spans="1:4">
      <c r="A912" t="s">
        <v>520</v>
      </c>
      <c r="B912" s="103" t="s">
        <v>546</v>
      </c>
      <c r="C912" s="104" t="s">
        <v>1460</v>
      </c>
      <c r="D912" s="104">
        <v>269</v>
      </c>
    </row>
    <row r="913" spans="1:4">
      <c r="A913" t="s">
        <v>520</v>
      </c>
      <c r="B913" s="103" t="s">
        <v>551</v>
      </c>
      <c r="C913" s="104" t="s">
        <v>567</v>
      </c>
      <c r="D913" s="104">
        <v>261.99</v>
      </c>
    </row>
    <row r="914" spans="1:4">
      <c r="A914" t="s">
        <v>520</v>
      </c>
      <c r="B914" s="103" t="s">
        <v>546</v>
      </c>
      <c r="C914" s="104" t="s">
        <v>1461</v>
      </c>
      <c r="D914" s="104">
        <v>189.99</v>
      </c>
    </row>
    <row r="915" spans="1:4">
      <c r="A915" t="s">
        <v>520</v>
      </c>
      <c r="B915" s="103" t="s">
        <v>570</v>
      </c>
      <c r="C915" s="104" t="s">
        <v>1462</v>
      </c>
      <c r="D915" s="104">
        <v>49.79</v>
      </c>
    </row>
    <row r="916" spans="1:4">
      <c r="A916" t="s">
        <v>520</v>
      </c>
      <c r="B916" s="103" t="s">
        <v>602</v>
      </c>
      <c r="C916" s="104" t="s">
        <v>1463</v>
      </c>
      <c r="D916" s="104">
        <v>169.9</v>
      </c>
    </row>
    <row r="917" spans="1:4">
      <c r="A917" t="s">
        <v>520</v>
      </c>
      <c r="B917" s="103" t="s">
        <v>551</v>
      </c>
      <c r="C917" s="104" t="s">
        <v>1464</v>
      </c>
      <c r="D917" s="104">
        <v>984.49</v>
      </c>
    </row>
    <row r="918" spans="1:4">
      <c r="A918" t="s">
        <v>520</v>
      </c>
      <c r="B918" s="103" t="s">
        <v>551</v>
      </c>
      <c r="C918" s="104" t="s">
        <v>1465</v>
      </c>
      <c r="D918" s="104">
        <v>116.95</v>
      </c>
    </row>
    <row r="919" spans="1:4">
      <c r="A919" t="s">
        <v>520</v>
      </c>
      <c r="B919" s="103" t="s">
        <v>546</v>
      </c>
      <c r="C919" s="104" t="s">
        <v>1466</v>
      </c>
      <c r="D919" s="104">
        <v>49.99</v>
      </c>
    </row>
    <row r="920" spans="1:4">
      <c r="A920" t="s">
        <v>520</v>
      </c>
      <c r="B920" s="103" t="s">
        <v>551</v>
      </c>
      <c r="C920" s="104" t="s">
        <v>1467</v>
      </c>
      <c r="D920" s="104">
        <v>365</v>
      </c>
    </row>
    <row r="921" spans="1:4">
      <c r="A921" t="s">
        <v>520</v>
      </c>
      <c r="B921" s="103" t="s">
        <v>551</v>
      </c>
      <c r="C921" s="104" t="s">
        <v>1468</v>
      </c>
      <c r="D921" s="104">
        <v>54.99</v>
      </c>
    </row>
    <row r="922" spans="1:4">
      <c r="A922" t="s">
        <v>520</v>
      </c>
      <c r="B922" s="103" t="s">
        <v>546</v>
      </c>
      <c r="C922" s="104" t="s">
        <v>1469</v>
      </c>
      <c r="D922" s="104">
        <v>221</v>
      </c>
    </row>
    <row r="923" spans="1:4">
      <c r="A923" t="s">
        <v>520</v>
      </c>
      <c r="B923" s="103" t="s">
        <v>551</v>
      </c>
      <c r="C923" s="104" t="s">
        <v>1470</v>
      </c>
      <c r="D923" s="104">
        <v>239.99</v>
      </c>
    </row>
    <row r="924" spans="1:4">
      <c r="A924" t="s">
        <v>520</v>
      </c>
      <c r="B924" s="103" t="s">
        <v>551</v>
      </c>
      <c r="C924" s="104" t="s">
        <v>1471</v>
      </c>
      <c r="D924" s="104">
        <v>375.99</v>
      </c>
    </row>
    <row r="925" spans="1:4">
      <c r="A925" t="s">
        <v>520</v>
      </c>
      <c r="B925" s="103" t="s">
        <v>551</v>
      </c>
      <c r="C925" s="104" t="s">
        <v>1472</v>
      </c>
      <c r="D925" s="104">
        <v>109.99</v>
      </c>
    </row>
    <row r="926" spans="1:4">
      <c r="A926" t="s">
        <v>520</v>
      </c>
      <c r="B926" s="103" t="s">
        <v>602</v>
      </c>
      <c r="C926" s="104" t="s">
        <v>1473</v>
      </c>
      <c r="D926" s="104">
        <v>114.99</v>
      </c>
    </row>
    <row r="927" spans="1:4">
      <c r="A927" t="s">
        <v>520</v>
      </c>
      <c r="B927" s="103" t="s">
        <v>551</v>
      </c>
      <c r="C927" s="104" t="s">
        <v>1474</v>
      </c>
      <c r="D927" s="104">
        <v>94.99</v>
      </c>
    </row>
    <row r="928" spans="1:4">
      <c r="A928" t="s">
        <v>520</v>
      </c>
      <c r="B928" s="103" t="s">
        <v>546</v>
      </c>
      <c r="C928" s="104" t="s">
        <v>1475</v>
      </c>
      <c r="D928" s="104">
        <v>199</v>
      </c>
    </row>
    <row r="929" spans="1:4">
      <c r="A929" t="s">
        <v>520</v>
      </c>
      <c r="B929" s="103" t="s">
        <v>551</v>
      </c>
      <c r="C929" s="104" t="s">
        <v>1476</v>
      </c>
      <c r="D929" s="104">
        <v>809.99</v>
      </c>
    </row>
    <row r="930" spans="1:4">
      <c r="A930" t="s">
        <v>520</v>
      </c>
      <c r="B930" s="103" t="s">
        <v>551</v>
      </c>
      <c r="C930" s="104" t="s">
        <v>1477</v>
      </c>
      <c r="D930" s="104">
        <v>769.99</v>
      </c>
    </row>
    <row r="931" spans="1:4">
      <c r="A931" t="s">
        <v>520</v>
      </c>
      <c r="B931" s="103" t="s">
        <v>546</v>
      </c>
      <c r="C931" s="104" t="s">
        <v>1478</v>
      </c>
      <c r="D931" s="104">
        <v>549.99</v>
      </c>
    </row>
    <row r="932" spans="1:4">
      <c r="A932" t="s">
        <v>520</v>
      </c>
      <c r="B932" s="103" t="s">
        <v>551</v>
      </c>
      <c r="C932" s="104" t="s">
        <v>1479</v>
      </c>
      <c r="D932" s="104">
        <v>199.95</v>
      </c>
    </row>
    <row r="933" spans="1:4">
      <c r="A933" t="s">
        <v>520</v>
      </c>
      <c r="B933" s="103" t="s">
        <v>546</v>
      </c>
      <c r="C933" s="104" t="s">
        <v>1480</v>
      </c>
      <c r="D933" s="104">
        <v>220</v>
      </c>
    </row>
    <row r="934" spans="1:4">
      <c r="A934" t="s">
        <v>520</v>
      </c>
      <c r="B934" s="103" t="s">
        <v>551</v>
      </c>
      <c r="C934" s="104" t="s">
        <v>1481</v>
      </c>
      <c r="D934" s="104">
        <v>138.99</v>
      </c>
    </row>
    <row r="935" spans="1:4">
      <c r="A935" t="s">
        <v>520</v>
      </c>
      <c r="B935" s="103" t="s">
        <v>546</v>
      </c>
      <c r="C935" s="104" t="s">
        <v>1482</v>
      </c>
      <c r="D935" s="104">
        <v>89.99</v>
      </c>
    </row>
    <row r="936" spans="1:4">
      <c r="A936" t="s">
        <v>520</v>
      </c>
      <c r="B936" s="103" t="s">
        <v>551</v>
      </c>
      <c r="C936" s="104" t="s">
        <v>1483</v>
      </c>
      <c r="D936" s="104">
        <v>116.99</v>
      </c>
    </row>
    <row r="937" spans="1:4">
      <c r="A937" t="s">
        <v>520</v>
      </c>
      <c r="B937" s="103" t="s">
        <v>546</v>
      </c>
      <c r="C937" s="104" t="s">
        <v>1484</v>
      </c>
      <c r="D937" s="104">
        <v>139.99</v>
      </c>
    </row>
    <row r="938" spans="1:4">
      <c r="A938" t="s">
        <v>520</v>
      </c>
      <c r="B938" s="103" t="s">
        <v>551</v>
      </c>
      <c r="C938" s="104" t="s">
        <v>1485</v>
      </c>
      <c r="D938" s="104">
        <v>116.99</v>
      </c>
    </row>
    <row r="939" spans="1:4">
      <c r="A939" t="s">
        <v>520</v>
      </c>
      <c r="B939" s="103" t="s">
        <v>570</v>
      </c>
      <c r="C939" s="104" t="s">
        <v>1486</v>
      </c>
      <c r="D939" s="104">
        <v>84.69</v>
      </c>
    </row>
    <row r="940" spans="1:4">
      <c r="A940" t="s">
        <v>520</v>
      </c>
      <c r="B940" s="103" t="s">
        <v>551</v>
      </c>
      <c r="C940" s="104" t="s">
        <v>1487</v>
      </c>
      <c r="D940" s="104">
        <v>229.99</v>
      </c>
    </row>
    <row r="941" spans="1:4">
      <c r="A941" t="s">
        <v>520</v>
      </c>
      <c r="B941" s="103" t="s">
        <v>551</v>
      </c>
      <c r="C941" s="104" t="s">
        <v>1488</v>
      </c>
      <c r="D941" s="104">
        <v>94.99</v>
      </c>
    </row>
    <row r="942" spans="1:4">
      <c r="A942" t="s">
        <v>520</v>
      </c>
      <c r="B942" s="103" t="s">
        <v>546</v>
      </c>
      <c r="C942" s="104" t="s">
        <v>1489</v>
      </c>
      <c r="D942" s="104">
        <v>349.69</v>
      </c>
    </row>
    <row r="943" spans="1:4">
      <c r="A943" t="s">
        <v>520</v>
      </c>
      <c r="B943" s="103" t="s">
        <v>610</v>
      </c>
      <c r="C943" s="104" t="s">
        <v>1490</v>
      </c>
      <c r="D943" s="104">
        <v>109</v>
      </c>
    </row>
    <row r="944" spans="1:4">
      <c r="A944" t="s">
        <v>520</v>
      </c>
      <c r="B944" s="103" t="s">
        <v>546</v>
      </c>
      <c r="C944" s="104" t="s">
        <v>1491</v>
      </c>
      <c r="D944" s="104">
        <v>145.99</v>
      </c>
    </row>
    <row r="945" spans="1:4">
      <c r="A945" t="s">
        <v>520</v>
      </c>
      <c r="B945" s="103" t="s">
        <v>551</v>
      </c>
      <c r="C945" s="104" t="s">
        <v>1492</v>
      </c>
      <c r="D945" s="104">
        <v>271.99</v>
      </c>
    </row>
    <row r="946" spans="1:4">
      <c r="A946" t="s">
        <v>520</v>
      </c>
      <c r="B946" s="103" t="s">
        <v>551</v>
      </c>
      <c r="C946" s="104" t="s">
        <v>1493</v>
      </c>
      <c r="D946" s="104">
        <v>139</v>
      </c>
    </row>
    <row r="947" spans="1:4">
      <c r="A947" t="s">
        <v>520</v>
      </c>
      <c r="B947" s="103" t="s">
        <v>551</v>
      </c>
      <c r="C947" s="104" t="s">
        <v>1494</v>
      </c>
      <c r="D947" s="104">
        <v>285.99</v>
      </c>
    </row>
    <row r="948" spans="1:4">
      <c r="A948" t="s">
        <v>520</v>
      </c>
      <c r="B948" s="103" t="s">
        <v>551</v>
      </c>
      <c r="C948" s="104" t="s">
        <v>1495</v>
      </c>
      <c r="D948" s="104">
        <v>924.79</v>
      </c>
    </row>
    <row r="949" spans="1:4">
      <c r="A949" t="s">
        <v>520</v>
      </c>
      <c r="B949" s="103" t="s">
        <v>779</v>
      </c>
      <c r="C949" s="104" t="s">
        <v>1496</v>
      </c>
      <c r="D949" s="104">
        <v>189</v>
      </c>
    </row>
    <row r="950" spans="1:4">
      <c r="A950" t="s">
        <v>520</v>
      </c>
      <c r="B950" s="103" t="s">
        <v>546</v>
      </c>
      <c r="C950" s="104" t="s">
        <v>1497</v>
      </c>
      <c r="D950" s="104">
        <v>439.95</v>
      </c>
    </row>
    <row r="951" spans="1:4">
      <c r="A951" t="s">
        <v>520</v>
      </c>
      <c r="B951" s="103" t="s">
        <v>546</v>
      </c>
      <c r="C951" s="104" t="s">
        <v>1498</v>
      </c>
      <c r="D951" s="104">
        <v>92.69</v>
      </c>
    </row>
    <row r="952" spans="1:4">
      <c r="A952" t="s">
        <v>520</v>
      </c>
      <c r="B952" s="103" t="s">
        <v>570</v>
      </c>
      <c r="C952" s="104" t="s">
        <v>1499</v>
      </c>
      <c r="D952" s="104">
        <v>269</v>
      </c>
    </row>
    <row r="953" spans="1:4">
      <c r="A953" t="s">
        <v>520</v>
      </c>
      <c r="B953" s="103" t="s">
        <v>570</v>
      </c>
      <c r="C953" s="104" t="s">
        <v>1500</v>
      </c>
      <c r="D953" s="104">
        <v>69.790000000000006</v>
      </c>
    </row>
    <row r="954" spans="1:4">
      <c r="A954" t="s">
        <v>520</v>
      </c>
      <c r="B954" s="103" t="s">
        <v>551</v>
      </c>
      <c r="C954" s="104" t="s">
        <v>1501</v>
      </c>
      <c r="D954" s="104">
        <v>642</v>
      </c>
    </row>
    <row r="955" spans="1:4">
      <c r="A955" t="s">
        <v>40</v>
      </c>
      <c r="B955" s="103" t="s">
        <v>570</v>
      </c>
      <c r="C955" s="104" t="s">
        <v>1502</v>
      </c>
      <c r="D955" s="104">
        <v>139.79</v>
      </c>
    </row>
    <row r="956" spans="1:4">
      <c r="A956" t="s">
        <v>40</v>
      </c>
      <c r="B956" s="103" t="s">
        <v>546</v>
      </c>
      <c r="C956" s="104" t="s">
        <v>1503</v>
      </c>
      <c r="D956" s="104">
        <v>459.95</v>
      </c>
    </row>
    <row r="957" spans="1:4">
      <c r="A957" t="s">
        <v>40</v>
      </c>
      <c r="B957" s="103" t="s">
        <v>874</v>
      </c>
      <c r="C957" s="104" t="s">
        <v>1504</v>
      </c>
      <c r="D957" s="104">
        <v>71.790000000000006</v>
      </c>
    </row>
    <row r="958" spans="1:4">
      <c r="A958" t="s">
        <v>40</v>
      </c>
      <c r="B958" s="103" t="s">
        <v>551</v>
      </c>
      <c r="C958" s="104" t="s">
        <v>1505</v>
      </c>
      <c r="D958" s="104">
        <v>303.99</v>
      </c>
    </row>
    <row r="959" spans="1:4">
      <c r="A959" t="s">
        <v>40</v>
      </c>
      <c r="B959" s="103" t="s">
        <v>546</v>
      </c>
      <c r="C959" s="104" t="s">
        <v>1506</v>
      </c>
      <c r="D959" s="104">
        <v>136.97999999999999</v>
      </c>
    </row>
    <row r="960" spans="1:4">
      <c r="A960" t="s">
        <v>40</v>
      </c>
      <c r="B960" s="103" t="s">
        <v>551</v>
      </c>
      <c r="C960" s="104" t="s">
        <v>1507</v>
      </c>
      <c r="D960" s="104">
        <v>279</v>
      </c>
    </row>
    <row r="961" spans="1:4">
      <c r="A961" t="s">
        <v>40</v>
      </c>
      <c r="B961" s="103" t="s">
        <v>610</v>
      </c>
      <c r="C961" s="104" t="s">
        <v>1508</v>
      </c>
      <c r="D961" s="104">
        <v>79.489999999999995</v>
      </c>
    </row>
    <row r="962" spans="1:4">
      <c r="A962" t="s">
        <v>40</v>
      </c>
      <c r="B962" s="103" t="s">
        <v>551</v>
      </c>
      <c r="C962" s="104" t="s">
        <v>1509</v>
      </c>
      <c r="D962" s="104">
        <v>209.99</v>
      </c>
    </row>
    <row r="963" spans="1:4">
      <c r="A963" t="s">
        <v>40</v>
      </c>
      <c r="B963" s="103" t="s">
        <v>551</v>
      </c>
      <c r="C963" s="104" t="s">
        <v>1343</v>
      </c>
      <c r="D963" s="104">
        <v>109.99</v>
      </c>
    </row>
    <row r="964" spans="1:4">
      <c r="A964" t="s">
        <v>40</v>
      </c>
      <c r="B964" s="103" t="s">
        <v>564</v>
      </c>
      <c r="C964" s="104" t="s">
        <v>1510</v>
      </c>
      <c r="D964" s="104">
        <v>634.99</v>
      </c>
    </row>
    <row r="965" spans="1:4">
      <c r="A965" t="s">
        <v>40</v>
      </c>
      <c r="B965" s="103" t="s">
        <v>546</v>
      </c>
      <c r="C965" s="104" t="s">
        <v>1511</v>
      </c>
      <c r="D965" s="104">
        <v>549.79</v>
      </c>
    </row>
    <row r="966" spans="1:4">
      <c r="A966" t="s">
        <v>40</v>
      </c>
      <c r="B966" s="103" t="s">
        <v>546</v>
      </c>
      <c r="C966" s="104" t="s">
        <v>1512</v>
      </c>
      <c r="D966" s="104">
        <v>679.69</v>
      </c>
    </row>
    <row r="967" spans="1:4">
      <c r="A967" t="s">
        <v>40</v>
      </c>
      <c r="B967" s="103" t="s">
        <v>546</v>
      </c>
      <c r="C967" s="104" t="s">
        <v>1513</v>
      </c>
      <c r="D967" s="104">
        <v>269</v>
      </c>
    </row>
    <row r="968" spans="1:4">
      <c r="A968" t="s">
        <v>40</v>
      </c>
      <c r="B968" s="103" t="s">
        <v>546</v>
      </c>
      <c r="C968" s="104" t="s">
        <v>1514</v>
      </c>
      <c r="D968" s="104">
        <v>234.99</v>
      </c>
    </row>
    <row r="969" spans="1:4">
      <c r="A969" t="s">
        <v>40</v>
      </c>
      <c r="B969" s="103" t="s">
        <v>546</v>
      </c>
      <c r="C969" s="104" t="s">
        <v>1515</v>
      </c>
      <c r="D969" s="104">
        <v>399.69</v>
      </c>
    </row>
    <row r="970" spans="1:4">
      <c r="A970" t="s">
        <v>40</v>
      </c>
      <c r="B970" s="103" t="s">
        <v>546</v>
      </c>
      <c r="C970" s="104" t="s">
        <v>1516</v>
      </c>
      <c r="D970" s="104">
        <v>911.97</v>
      </c>
    </row>
    <row r="971" spans="1:4">
      <c r="A971" t="s">
        <v>40</v>
      </c>
      <c r="B971" s="103" t="s">
        <v>648</v>
      </c>
      <c r="C971" s="104" t="s">
        <v>1517</v>
      </c>
      <c r="D971" s="104">
        <v>54.99</v>
      </c>
    </row>
    <row r="972" spans="1:4">
      <c r="A972" t="s">
        <v>40</v>
      </c>
      <c r="B972" s="103" t="s">
        <v>546</v>
      </c>
      <c r="C972" s="104" t="s">
        <v>1518</v>
      </c>
      <c r="D972" s="104">
        <v>279.99</v>
      </c>
    </row>
    <row r="973" spans="1:4">
      <c r="A973" t="s">
        <v>40</v>
      </c>
      <c r="B973" s="103" t="s">
        <v>546</v>
      </c>
      <c r="C973" s="104" t="s">
        <v>1519</v>
      </c>
      <c r="D973" s="104">
        <v>399.69</v>
      </c>
    </row>
    <row r="974" spans="1:4">
      <c r="A974" t="s">
        <v>40</v>
      </c>
      <c r="B974" s="103" t="s">
        <v>551</v>
      </c>
      <c r="C974" s="104" t="s">
        <v>1520</v>
      </c>
      <c r="D974" s="104">
        <v>632</v>
      </c>
    </row>
    <row r="975" spans="1:4">
      <c r="A975" t="s">
        <v>40</v>
      </c>
      <c r="B975" s="103" t="s">
        <v>587</v>
      </c>
      <c r="C975" s="104" t="s">
        <v>1521</v>
      </c>
      <c r="D975" s="104">
        <v>89.99</v>
      </c>
    </row>
    <row r="976" spans="1:4">
      <c r="A976" t="s">
        <v>40</v>
      </c>
      <c r="B976" s="103" t="s">
        <v>546</v>
      </c>
      <c r="C976" s="104" t="s">
        <v>1522</v>
      </c>
      <c r="D976" s="104">
        <v>524.99</v>
      </c>
    </row>
    <row r="977" spans="1:4">
      <c r="A977" t="s">
        <v>40</v>
      </c>
      <c r="B977" s="103" t="s">
        <v>551</v>
      </c>
      <c r="C977" s="104" t="s">
        <v>1523</v>
      </c>
      <c r="D977" s="104">
        <v>461.97</v>
      </c>
    </row>
    <row r="978" spans="1:4">
      <c r="A978" t="s">
        <v>40</v>
      </c>
      <c r="B978" s="103" t="s">
        <v>551</v>
      </c>
      <c r="C978" s="104" t="s">
        <v>1524</v>
      </c>
      <c r="D978" s="104">
        <v>198.99</v>
      </c>
    </row>
    <row r="979" spans="1:4">
      <c r="A979" t="s">
        <v>40</v>
      </c>
      <c r="B979" s="103" t="s">
        <v>546</v>
      </c>
      <c r="C979" s="104" t="s">
        <v>1525</v>
      </c>
      <c r="D979" s="104">
        <v>549.99</v>
      </c>
    </row>
    <row r="980" spans="1:4">
      <c r="A980" t="s">
        <v>40</v>
      </c>
      <c r="B980" s="103" t="s">
        <v>551</v>
      </c>
      <c r="C980" s="104" t="s">
        <v>1526</v>
      </c>
      <c r="D980" s="104">
        <v>459.95</v>
      </c>
    </row>
    <row r="981" spans="1:4">
      <c r="A981" t="s">
        <v>40</v>
      </c>
      <c r="B981" s="103" t="s">
        <v>564</v>
      </c>
      <c r="C981" s="104" t="s">
        <v>1527</v>
      </c>
      <c r="D981" s="104">
        <v>341.97</v>
      </c>
    </row>
    <row r="982" spans="1:4">
      <c r="A982" t="s">
        <v>40</v>
      </c>
      <c r="B982" s="103" t="s">
        <v>548</v>
      </c>
      <c r="C982" s="104" t="s">
        <v>1528</v>
      </c>
      <c r="D982" s="104">
        <v>339.99</v>
      </c>
    </row>
    <row r="983" spans="1:4">
      <c r="A983" t="s">
        <v>40</v>
      </c>
      <c r="B983" s="103" t="s">
        <v>851</v>
      </c>
      <c r="C983" s="104" t="s">
        <v>1529</v>
      </c>
      <c r="D983" s="104">
        <v>216.97</v>
      </c>
    </row>
    <row r="984" spans="1:4">
      <c r="A984" t="s">
        <v>40</v>
      </c>
      <c r="B984" s="103" t="s">
        <v>546</v>
      </c>
      <c r="C984" s="104" t="s">
        <v>1530</v>
      </c>
      <c r="D984" s="104">
        <v>216.97</v>
      </c>
    </row>
    <row r="985" spans="1:4">
      <c r="A985" t="s">
        <v>40</v>
      </c>
      <c r="B985" s="103" t="s">
        <v>602</v>
      </c>
      <c r="C985" s="104" t="s">
        <v>1531</v>
      </c>
      <c r="D985" s="104">
        <v>89.99</v>
      </c>
    </row>
    <row r="986" spans="1:4">
      <c r="A986" t="s">
        <v>40</v>
      </c>
      <c r="B986" s="103" t="s">
        <v>546</v>
      </c>
      <c r="C986" s="104" t="s">
        <v>1532</v>
      </c>
      <c r="D986" s="104">
        <v>319</v>
      </c>
    </row>
    <row r="987" spans="1:4">
      <c r="A987" t="s">
        <v>40</v>
      </c>
      <c r="B987" s="103" t="s">
        <v>546</v>
      </c>
      <c r="C987" s="104" t="s">
        <v>1533</v>
      </c>
      <c r="D987" s="104">
        <v>471</v>
      </c>
    </row>
    <row r="988" spans="1:4">
      <c r="A988" t="s">
        <v>40</v>
      </c>
      <c r="B988" s="103" t="s">
        <v>1534</v>
      </c>
      <c r="C988" s="104" t="s">
        <v>1535</v>
      </c>
      <c r="D988" s="104">
        <v>41.99</v>
      </c>
    </row>
    <row r="989" spans="1:4">
      <c r="A989" t="s">
        <v>40</v>
      </c>
      <c r="B989" s="103" t="s">
        <v>551</v>
      </c>
      <c r="C989" s="104" t="s">
        <v>1536</v>
      </c>
      <c r="D989" s="104">
        <v>160.99</v>
      </c>
    </row>
    <row r="990" spans="1:4">
      <c r="A990" t="s">
        <v>40</v>
      </c>
      <c r="B990" s="103" t="s">
        <v>551</v>
      </c>
      <c r="C990" s="104" t="s">
        <v>1537</v>
      </c>
      <c r="D990" s="104">
        <v>179.99</v>
      </c>
    </row>
    <row r="991" spans="1:4">
      <c r="A991" t="s">
        <v>40</v>
      </c>
      <c r="B991" s="103" t="s">
        <v>546</v>
      </c>
      <c r="C991" s="104" t="s">
        <v>1538</v>
      </c>
      <c r="D991" s="104">
        <v>145.99</v>
      </c>
    </row>
    <row r="992" spans="1:4">
      <c r="A992" t="s">
        <v>40</v>
      </c>
      <c r="B992" s="103" t="s">
        <v>546</v>
      </c>
      <c r="C992" s="104" t="s">
        <v>1539</v>
      </c>
      <c r="D992" s="104">
        <v>214.99</v>
      </c>
    </row>
    <row r="993" spans="1:4">
      <c r="A993" t="s">
        <v>40</v>
      </c>
      <c r="B993" s="103" t="s">
        <v>551</v>
      </c>
      <c r="C993" s="104" t="s">
        <v>1540</v>
      </c>
      <c r="D993" s="104">
        <v>239.99</v>
      </c>
    </row>
    <row r="994" spans="1:4">
      <c r="A994" t="s">
        <v>40</v>
      </c>
      <c r="B994" s="103" t="s">
        <v>546</v>
      </c>
      <c r="C994" s="104" t="s">
        <v>1541</v>
      </c>
      <c r="D994" s="104">
        <v>317.99</v>
      </c>
    </row>
    <row r="995" spans="1:4">
      <c r="A995" t="s">
        <v>40</v>
      </c>
      <c r="B995" s="103" t="s">
        <v>546</v>
      </c>
      <c r="C995" s="104" t="s">
        <v>1542</v>
      </c>
      <c r="D995" s="104">
        <v>108.99</v>
      </c>
    </row>
    <row r="996" spans="1:4">
      <c r="A996" t="s">
        <v>40</v>
      </c>
      <c r="B996" s="103" t="s">
        <v>551</v>
      </c>
      <c r="C996" s="104" t="s">
        <v>1543</v>
      </c>
      <c r="D996" s="104">
        <v>689</v>
      </c>
    </row>
    <row r="997" spans="1:4">
      <c r="A997" t="s">
        <v>40</v>
      </c>
      <c r="B997" s="103" t="s">
        <v>551</v>
      </c>
      <c r="C997" s="104" t="s">
        <v>1544</v>
      </c>
      <c r="D997" s="104">
        <v>484.99</v>
      </c>
    </row>
    <row r="998" spans="1:4">
      <c r="A998" t="s">
        <v>40</v>
      </c>
      <c r="B998" s="103" t="s">
        <v>602</v>
      </c>
      <c r="C998" s="104" t="s">
        <v>1545</v>
      </c>
      <c r="D998" s="104">
        <v>249.99</v>
      </c>
    </row>
    <row r="999" spans="1:4">
      <c r="A999" t="s">
        <v>40</v>
      </c>
      <c r="B999" s="103" t="s">
        <v>546</v>
      </c>
      <c r="C999" s="104" t="s">
        <v>1546</v>
      </c>
      <c r="D999" s="104">
        <v>64.989999999999995</v>
      </c>
    </row>
    <row r="1000" spans="1:4">
      <c r="A1000" t="s">
        <v>40</v>
      </c>
      <c r="B1000" s="103" t="s">
        <v>874</v>
      </c>
      <c r="C1000" s="104" t="s">
        <v>1504</v>
      </c>
      <c r="D1000" s="104">
        <v>74.790000000000006</v>
      </c>
    </row>
    <row r="1001" spans="1:4">
      <c r="A1001" t="s">
        <v>40</v>
      </c>
      <c r="B1001" s="103" t="s">
        <v>546</v>
      </c>
      <c r="C1001" s="104" t="s">
        <v>1547</v>
      </c>
      <c r="D1001" s="104">
        <v>734.99</v>
      </c>
    </row>
    <row r="1002" spans="1:4">
      <c r="A1002" t="s">
        <v>40</v>
      </c>
      <c r="B1002" s="103" t="s">
        <v>551</v>
      </c>
      <c r="C1002" s="104" t="s">
        <v>1548</v>
      </c>
      <c r="D1002" s="104">
        <v>245.99</v>
      </c>
    </row>
    <row r="1003" spans="1:4">
      <c r="A1003" t="s">
        <v>40</v>
      </c>
      <c r="B1003" s="103" t="s">
        <v>564</v>
      </c>
      <c r="C1003" s="104" t="s">
        <v>1549</v>
      </c>
      <c r="D1003" s="104">
        <v>301.97000000000003</v>
      </c>
    </row>
    <row r="1004" spans="1:4">
      <c r="A1004" t="s">
        <v>40</v>
      </c>
      <c r="B1004" s="103" t="s">
        <v>551</v>
      </c>
      <c r="C1004" s="104" t="s">
        <v>1550</v>
      </c>
      <c r="D1004" s="104">
        <v>399.49</v>
      </c>
    </row>
    <row r="1005" spans="1:4">
      <c r="A1005" t="s">
        <v>40</v>
      </c>
      <c r="B1005" s="103" t="s">
        <v>880</v>
      </c>
      <c r="C1005" s="104" t="s">
        <v>1551</v>
      </c>
      <c r="D1005" s="104">
        <v>199.99</v>
      </c>
    </row>
    <row r="1006" spans="1:4">
      <c r="A1006" t="s">
        <v>40</v>
      </c>
      <c r="B1006" s="103" t="s">
        <v>779</v>
      </c>
      <c r="C1006" s="104" t="s">
        <v>1552</v>
      </c>
      <c r="D1006" s="104">
        <v>100</v>
      </c>
    </row>
    <row r="1007" spans="1:4">
      <c r="A1007" t="s">
        <v>40</v>
      </c>
      <c r="B1007" s="103" t="s">
        <v>546</v>
      </c>
      <c r="C1007" s="104" t="s">
        <v>1553</v>
      </c>
      <c r="D1007" s="104">
        <v>419.79</v>
      </c>
    </row>
    <row r="1008" spans="1:4">
      <c r="A1008" t="s">
        <v>40</v>
      </c>
      <c r="B1008" s="103" t="s">
        <v>546</v>
      </c>
      <c r="C1008" s="104" t="s">
        <v>1554</v>
      </c>
      <c r="D1008" s="104">
        <v>531.97</v>
      </c>
    </row>
    <row r="1009" spans="1:4">
      <c r="A1009" t="s">
        <v>40</v>
      </c>
      <c r="B1009" s="103" t="s">
        <v>551</v>
      </c>
      <c r="C1009" s="104" t="s">
        <v>1555</v>
      </c>
      <c r="D1009" s="104">
        <v>408</v>
      </c>
    </row>
    <row r="1010" spans="1:4">
      <c r="A1010" t="s">
        <v>40</v>
      </c>
      <c r="B1010" s="103" t="s">
        <v>546</v>
      </c>
      <c r="C1010" s="104" t="s">
        <v>1556</v>
      </c>
      <c r="D1010" s="104">
        <v>239.99</v>
      </c>
    </row>
    <row r="1011" spans="1:4">
      <c r="A1011" t="s">
        <v>40</v>
      </c>
      <c r="B1011" s="103" t="s">
        <v>551</v>
      </c>
      <c r="C1011" s="104" t="s">
        <v>1557</v>
      </c>
      <c r="D1011" s="104">
        <v>125</v>
      </c>
    </row>
    <row r="1012" spans="1:4">
      <c r="A1012" t="s">
        <v>40</v>
      </c>
      <c r="B1012" s="103" t="s">
        <v>546</v>
      </c>
      <c r="C1012" s="104" t="s">
        <v>1558</v>
      </c>
      <c r="D1012" s="104">
        <v>329.99</v>
      </c>
    </row>
    <row r="1013" spans="1:4">
      <c r="A1013" t="s">
        <v>40</v>
      </c>
      <c r="B1013" s="103" t="s">
        <v>546</v>
      </c>
      <c r="C1013" s="104" t="s">
        <v>1559</v>
      </c>
      <c r="D1013" s="104">
        <v>211.98</v>
      </c>
    </row>
    <row r="1014" spans="1:4">
      <c r="A1014" t="s">
        <v>40</v>
      </c>
      <c r="B1014" s="103" t="s">
        <v>551</v>
      </c>
      <c r="C1014" s="104" t="s">
        <v>1560</v>
      </c>
      <c r="D1014" s="104">
        <v>179.95</v>
      </c>
    </row>
    <row r="1015" spans="1:4">
      <c r="A1015" t="s">
        <v>40</v>
      </c>
      <c r="B1015" s="22" t="s">
        <v>1561</v>
      </c>
      <c r="C1015" s="104" t="s">
        <v>1562</v>
      </c>
      <c r="D1015" s="104">
        <v>269.99</v>
      </c>
    </row>
    <row r="1016" spans="1:4">
      <c r="A1016" t="s">
        <v>40</v>
      </c>
      <c r="B1016" s="103" t="s">
        <v>551</v>
      </c>
      <c r="C1016" s="104" t="s">
        <v>1563</v>
      </c>
      <c r="D1016" s="104">
        <v>899.49</v>
      </c>
    </row>
    <row r="1017" spans="1:4">
      <c r="A1017" t="s">
        <v>40</v>
      </c>
      <c r="B1017" s="103" t="s">
        <v>551</v>
      </c>
      <c r="C1017" s="104" t="s">
        <v>1564</v>
      </c>
      <c r="D1017" s="104">
        <v>439.99</v>
      </c>
    </row>
    <row r="1018" spans="1:4">
      <c r="A1018" t="s">
        <v>40</v>
      </c>
      <c r="B1018" s="103" t="s">
        <v>546</v>
      </c>
      <c r="C1018" s="104" t="s">
        <v>1565</v>
      </c>
      <c r="D1018" s="104">
        <v>288</v>
      </c>
    </row>
    <row r="1019" spans="1:4">
      <c r="A1019" t="s">
        <v>40</v>
      </c>
      <c r="B1019" s="103" t="s">
        <v>546</v>
      </c>
      <c r="C1019" s="104" t="s">
        <v>1566</v>
      </c>
      <c r="D1019" s="104">
        <v>249.99</v>
      </c>
    </row>
    <row r="1020" spans="1:4">
      <c r="A1020" t="s">
        <v>40</v>
      </c>
      <c r="B1020" s="103" t="s">
        <v>551</v>
      </c>
      <c r="C1020" s="104" t="s">
        <v>1567</v>
      </c>
      <c r="D1020" s="104">
        <v>600</v>
      </c>
    </row>
    <row r="1021" spans="1:4">
      <c r="A1021" t="s">
        <v>40</v>
      </c>
      <c r="B1021" s="103" t="s">
        <v>551</v>
      </c>
      <c r="C1021" s="104" t="s">
        <v>1568</v>
      </c>
      <c r="D1021" s="104">
        <v>139.99</v>
      </c>
    </row>
    <row r="1022" spans="1:4">
      <c r="A1022" t="s">
        <v>40</v>
      </c>
      <c r="B1022" s="103" t="s">
        <v>551</v>
      </c>
      <c r="C1022" s="104" t="s">
        <v>1569</v>
      </c>
      <c r="D1022" s="104">
        <v>299.99</v>
      </c>
    </row>
    <row r="1023" spans="1:4">
      <c r="A1023" t="s">
        <v>40</v>
      </c>
      <c r="B1023" s="103" t="s">
        <v>779</v>
      </c>
      <c r="C1023" s="104" t="s">
        <v>1570</v>
      </c>
      <c r="D1023" s="104">
        <v>249</v>
      </c>
    </row>
    <row r="1024" spans="1:4">
      <c r="A1024" t="s">
        <v>40</v>
      </c>
      <c r="B1024" s="103" t="s">
        <v>551</v>
      </c>
      <c r="C1024" s="104" t="s">
        <v>1571</v>
      </c>
      <c r="D1024" s="104">
        <v>119.99</v>
      </c>
    </row>
    <row r="1025" spans="1:4">
      <c r="A1025" t="s">
        <v>40</v>
      </c>
      <c r="B1025" s="103" t="s">
        <v>551</v>
      </c>
      <c r="C1025" s="104" t="s">
        <v>1572</v>
      </c>
      <c r="D1025" s="104">
        <v>339.99</v>
      </c>
    </row>
    <row r="1026" spans="1:4">
      <c r="A1026" t="s">
        <v>40</v>
      </c>
      <c r="B1026" s="103" t="s">
        <v>548</v>
      </c>
      <c r="C1026" s="104" t="s">
        <v>1573</v>
      </c>
      <c r="D1026" s="104">
        <v>344.99</v>
      </c>
    </row>
    <row r="1027" spans="1:4">
      <c r="A1027" t="s">
        <v>40</v>
      </c>
      <c r="B1027" s="103" t="s">
        <v>546</v>
      </c>
      <c r="C1027" s="104" t="s">
        <v>1574</v>
      </c>
      <c r="D1027" s="104">
        <v>99</v>
      </c>
    </row>
    <row r="1028" spans="1:4">
      <c r="A1028" t="s">
        <v>40</v>
      </c>
      <c r="B1028" s="103" t="s">
        <v>551</v>
      </c>
      <c r="C1028" s="104" t="s">
        <v>1575</v>
      </c>
      <c r="D1028" s="104">
        <v>179.99</v>
      </c>
    </row>
    <row r="1029" spans="1:4">
      <c r="A1029" t="s">
        <v>40</v>
      </c>
      <c r="B1029" s="103" t="s">
        <v>546</v>
      </c>
      <c r="C1029" s="104" t="s">
        <v>1576</v>
      </c>
      <c r="D1029" s="104">
        <v>279.99</v>
      </c>
    </row>
    <row r="1030" spans="1:4">
      <c r="A1030" t="s">
        <v>40</v>
      </c>
      <c r="B1030" s="103" t="s">
        <v>546</v>
      </c>
      <c r="C1030" s="104" t="s">
        <v>1577</v>
      </c>
      <c r="D1030" s="104">
        <v>139.94999999999999</v>
      </c>
    </row>
    <row r="1031" spans="1:4">
      <c r="A1031" t="s">
        <v>40</v>
      </c>
      <c r="B1031" s="103" t="s">
        <v>551</v>
      </c>
      <c r="C1031" s="104" t="s">
        <v>1578</v>
      </c>
      <c r="D1031" s="104">
        <v>123.99</v>
      </c>
    </row>
    <row r="1032" spans="1:4">
      <c r="A1032" t="s">
        <v>40</v>
      </c>
      <c r="B1032" s="103" t="s">
        <v>546</v>
      </c>
      <c r="C1032" s="104" t="s">
        <v>1579</v>
      </c>
      <c r="D1032" s="104">
        <v>89.99</v>
      </c>
    </row>
    <row r="1033" spans="1:4">
      <c r="A1033" t="s">
        <v>40</v>
      </c>
      <c r="B1033" s="103" t="s">
        <v>546</v>
      </c>
      <c r="C1033" s="104" t="s">
        <v>1580</v>
      </c>
      <c r="D1033" s="104">
        <v>399.99</v>
      </c>
    </row>
    <row r="1034" spans="1:4">
      <c r="A1034" t="s">
        <v>40</v>
      </c>
      <c r="B1034" s="103" t="s">
        <v>551</v>
      </c>
      <c r="C1034" s="104" t="s">
        <v>1581</v>
      </c>
      <c r="D1034" s="104">
        <v>288.99</v>
      </c>
    </row>
    <row r="1035" spans="1:4">
      <c r="A1035" t="s">
        <v>40</v>
      </c>
      <c r="B1035" s="103" t="s">
        <v>551</v>
      </c>
      <c r="C1035" s="104" t="s">
        <v>1582</v>
      </c>
      <c r="D1035" s="104">
        <v>449.99</v>
      </c>
    </row>
    <row r="1036" spans="1:4">
      <c r="A1036" t="s">
        <v>40</v>
      </c>
      <c r="B1036" s="103" t="s">
        <v>551</v>
      </c>
      <c r="C1036" s="104" t="s">
        <v>1583</v>
      </c>
      <c r="D1036" s="104">
        <v>461.97</v>
      </c>
    </row>
    <row r="1037" spans="1:4">
      <c r="A1037" t="s">
        <v>40</v>
      </c>
      <c r="B1037" s="103" t="s">
        <v>851</v>
      </c>
      <c r="C1037" s="104" t="s">
        <v>1584</v>
      </c>
      <c r="D1037" s="104">
        <v>216.97</v>
      </c>
    </row>
    <row r="1038" spans="1:4">
      <c r="A1038" t="s">
        <v>40</v>
      </c>
      <c r="B1038" s="103" t="s">
        <v>546</v>
      </c>
      <c r="C1038" s="104" t="s">
        <v>937</v>
      </c>
      <c r="D1038" s="104">
        <v>76.89</v>
      </c>
    </row>
    <row r="1039" spans="1:4">
      <c r="A1039" t="s">
        <v>40</v>
      </c>
      <c r="B1039" s="103" t="s">
        <v>602</v>
      </c>
      <c r="C1039" s="104" t="s">
        <v>1585</v>
      </c>
      <c r="D1039" s="104">
        <v>99.99</v>
      </c>
    </row>
    <row r="1040" spans="1:4" ht="21">
      <c r="A1040" t="s">
        <v>40</v>
      </c>
      <c r="B1040" s="103" t="s">
        <v>546</v>
      </c>
      <c r="C1040" s="104" t="s">
        <v>1586</v>
      </c>
      <c r="D1040" s="104">
        <v>65.989999999999995</v>
      </c>
    </row>
    <row r="1041" spans="1:4">
      <c r="A1041" t="s">
        <v>40</v>
      </c>
      <c r="B1041" s="103" t="s">
        <v>551</v>
      </c>
      <c r="C1041" s="104" t="s">
        <v>1587</v>
      </c>
      <c r="D1041" s="104">
        <v>49.99</v>
      </c>
    </row>
    <row r="1042" spans="1:4">
      <c r="A1042" t="s">
        <v>40</v>
      </c>
      <c r="B1042" s="103" t="s">
        <v>551</v>
      </c>
      <c r="C1042" s="104" t="s">
        <v>1588</v>
      </c>
      <c r="D1042" s="104">
        <v>219.99</v>
      </c>
    </row>
    <row r="1043" spans="1:4">
      <c r="A1043" t="s">
        <v>40</v>
      </c>
      <c r="B1043" s="103" t="s">
        <v>620</v>
      </c>
      <c r="C1043" s="104" t="s">
        <v>1589</v>
      </c>
      <c r="D1043" s="104">
        <v>545</v>
      </c>
    </row>
    <row r="1044" spans="1:4">
      <c r="A1044" t="s">
        <v>40</v>
      </c>
      <c r="B1044" s="103" t="s">
        <v>546</v>
      </c>
      <c r="C1044" s="104" t="s">
        <v>1590</v>
      </c>
      <c r="D1044" s="104">
        <v>156.97999999999999</v>
      </c>
    </row>
    <row r="1045" spans="1:4">
      <c r="A1045" t="s">
        <v>40</v>
      </c>
      <c r="B1045" s="103" t="s">
        <v>551</v>
      </c>
      <c r="C1045" s="104" t="s">
        <v>1591</v>
      </c>
      <c r="D1045" s="104">
        <v>339.99</v>
      </c>
    </row>
    <row r="1046" spans="1:4">
      <c r="A1046" t="s">
        <v>40</v>
      </c>
      <c r="B1046" s="103" t="s">
        <v>551</v>
      </c>
      <c r="C1046" s="104" t="s">
        <v>1592</v>
      </c>
      <c r="D1046" s="104">
        <v>137.99</v>
      </c>
    </row>
    <row r="1047" spans="1:4">
      <c r="A1047" t="s">
        <v>40</v>
      </c>
      <c r="B1047" s="103" t="s">
        <v>551</v>
      </c>
      <c r="C1047" s="104" t="s">
        <v>1593</v>
      </c>
      <c r="D1047" s="104">
        <v>239.95</v>
      </c>
    </row>
    <row r="1048" spans="1:4">
      <c r="A1048" t="s">
        <v>40</v>
      </c>
      <c r="B1048" s="103" t="s">
        <v>564</v>
      </c>
      <c r="C1048" s="104" t="s">
        <v>1594</v>
      </c>
      <c r="D1048" s="104">
        <v>89.99</v>
      </c>
    </row>
    <row r="1049" spans="1:4">
      <c r="A1049" t="s">
        <v>40</v>
      </c>
      <c r="B1049" s="103" t="s">
        <v>610</v>
      </c>
      <c r="C1049" s="104" t="s">
        <v>1595</v>
      </c>
      <c r="D1049" s="104">
        <v>199.47</v>
      </c>
    </row>
    <row r="1050" spans="1:4">
      <c r="A1050" t="s">
        <v>40</v>
      </c>
      <c r="B1050" s="103" t="s">
        <v>551</v>
      </c>
      <c r="C1050" s="104" t="s">
        <v>1596</v>
      </c>
      <c r="D1050" s="104">
        <v>399.99</v>
      </c>
    </row>
    <row r="1051" spans="1:4">
      <c r="A1051" t="s">
        <v>40</v>
      </c>
      <c r="B1051" s="103" t="s">
        <v>551</v>
      </c>
      <c r="C1051" s="104" t="s">
        <v>1597</v>
      </c>
      <c r="D1051" s="104">
        <v>229.99</v>
      </c>
    </row>
    <row r="1052" spans="1:4">
      <c r="A1052" t="s">
        <v>40</v>
      </c>
      <c r="B1052" s="103" t="s">
        <v>546</v>
      </c>
      <c r="C1052" s="104" t="s">
        <v>1598</v>
      </c>
      <c r="D1052" s="104">
        <v>109</v>
      </c>
    </row>
    <row r="1053" spans="1:4">
      <c r="A1053" t="s">
        <v>40</v>
      </c>
      <c r="B1053" s="103" t="s">
        <v>551</v>
      </c>
      <c r="C1053" s="104" t="s">
        <v>1599</v>
      </c>
      <c r="D1053" s="104">
        <v>349.99</v>
      </c>
    </row>
    <row r="1054" spans="1:4">
      <c r="A1054" t="s">
        <v>40</v>
      </c>
      <c r="B1054" s="103" t="s">
        <v>546</v>
      </c>
      <c r="C1054" s="104" t="s">
        <v>1600</v>
      </c>
      <c r="D1054" s="104">
        <v>200</v>
      </c>
    </row>
    <row r="1055" spans="1:4">
      <c r="A1055" t="s">
        <v>40</v>
      </c>
      <c r="B1055" s="103" t="s">
        <v>551</v>
      </c>
      <c r="C1055" s="104" t="s">
        <v>1601</v>
      </c>
      <c r="D1055" s="104">
        <v>99.99</v>
      </c>
    </row>
    <row r="1056" spans="1:4">
      <c r="A1056" t="s">
        <v>40</v>
      </c>
      <c r="B1056" s="103" t="s">
        <v>620</v>
      </c>
      <c r="C1056" s="104" t="s">
        <v>1602</v>
      </c>
      <c r="D1056" s="104">
        <v>456</v>
      </c>
    </row>
    <row r="1057" spans="1:4">
      <c r="A1057" t="s">
        <v>40</v>
      </c>
      <c r="B1057" s="103" t="s">
        <v>546</v>
      </c>
      <c r="C1057" s="104" t="s">
        <v>1603</v>
      </c>
      <c r="D1057" s="104">
        <v>34.99</v>
      </c>
    </row>
    <row r="1058" spans="1:4">
      <c r="A1058" t="s">
        <v>40</v>
      </c>
      <c r="B1058" s="103" t="s">
        <v>551</v>
      </c>
      <c r="C1058" s="104" t="s">
        <v>1604</v>
      </c>
      <c r="D1058" s="104">
        <v>304.99</v>
      </c>
    </row>
    <row r="1059" spans="1:4">
      <c r="A1059" t="s">
        <v>40</v>
      </c>
      <c r="B1059" s="103" t="s">
        <v>551</v>
      </c>
      <c r="C1059" s="104" t="s">
        <v>1605</v>
      </c>
      <c r="D1059" s="104">
        <v>259.99</v>
      </c>
    </row>
    <row r="1060" spans="1:4">
      <c r="A1060" t="s">
        <v>40</v>
      </c>
      <c r="B1060" s="103" t="s">
        <v>546</v>
      </c>
      <c r="C1060" s="104" t="s">
        <v>1606</v>
      </c>
      <c r="D1060" s="104">
        <v>669.69</v>
      </c>
    </row>
    <row r="1061" spans="1:4">
      <c r="A1061" t="s">
        <v>40</v>
      </c>
      <c r="B1061" s="103" t="s">
        <v>551</v>
      </c>
      <c r="C1061" s="104" t="s">
        <v>1607</v>
      </c>
      <c r="D1061" s="104">
        <v>198.99</v>
      </c>
    </row>
    <row r="1062" spans="1:4">
      <c r="A1062" t="s">
        <v>40</v>
      </c>
      <c r="B1062" s="103" t="s">
        <v>564</v>
      </c>
      <c r="C1062" s="104" t="s">
        <v>1608</v>
      </c>
      <c r="D1062" s="104">
        <v>119.47</v>
      </c>
    </row>
    <row r="1063" spans="1:4">
      <c r="A1063" t="s">
        <v>40</v>
      </c>
      <c r="B1063" s="103" t="s">
        <v>779</v>
      </c>
      <c r="C1063" s="104" t="s">
        <v>1609</v>
      </c>
      <c r="D1063" s="104">
        <v>218</v>
      </c>
    </row>
    <row r="1064" spans="1:4">
      <c r="A1064" t="s">
        <v>40</v>
      </c>
      <c r="B1064" s="103" t="s">
        <v>779</v>
      </c>
      <c r="C1064" s="104" t="s">
        <v>1610</v>
      </c>
      <c r="D1064" s="104">
        <v>145</v>
      </c>
    </row>
    <row r="1065" spans="1:4">
      <c r="A1065" t="s">
        <v>40</v>
      </c>
      <c r="B1065" s="103" t="s">
        <v>551</v>
      </c>
      <c r="C1065" s="104" t="s">
        <v>1611</v>
      </c>
      <c r="D1065" s="104">
        <v>1037</v>
      </c>
    </row>
    <row r="1066" spans="1:4">
      <c r="A1066" t="s">
        <v>40</v>
      </c>
      <c r="B1066" s="103" t="s">
        <v>546</v>
      </c>
      <c r="C1066" s="104" t="s">
        <v>1612</v>
      </c>
      <c r="D1066" s="104">
        <v>229</v>
      </c>
    </row>
    <row r="1067" spans="1:4">
      <c r="A1067" t="s">
        <v>40</v>
      </c>
      <c r="B1067" s="103" t="s">
        <v>1613</v>
      </c>
      <c r="C1067" s="104" t="s">
        <v>1614</v>
      </c>
      <c r="D1067" s="104">
        <v>83.97</v>
      </c>
    </row>
    <row r="1068" spans="1:4">
      <c r="A1068" t="s">
        <v>40</v>
      </c>
      <c r="B1068" s="103" t="s">
        <v>551</v>
      </c>
      <c r="C1068" s="104" t="s">
        <v>1615</v>
      </c>
      <c r="D1068" s="104">
        <v>1014.79</v>
      </c>
    </row>
    <row r="1069" spans="1:4">
      <c r="A1069" t="s">
        <v>40</v>
      </c>
      <c r="B1069" s="103" t="s">
        <v>551</v>
      </c>
      <c r="C1069" s="104" t="s">
        <v>1616</v>
      </c>
      <c r="D1069" s="104">
        <v>42.39</v>
      </c>
    </row>
    <row r="1070" spans="1:4">
      <c r="A1070" t="s">
        <v>40</v>
      </c>
      <c r="B1070" s="103" t="s">
        <v>546</v>
      </c>
      <c r="C1070" s="104" t="s">
        <v>1617</v>
      </c>
      <c r="D1070" s="104">
        <v>379.89</v>
      </c>
    </row>
    <row r="1071" spans="1:4">
      <c r="A1071" t="s">
        <v>40</v>
      </c>
      <c r="B1071" s="103" t="s">
        <v>551</v>
      </c>
      <c r="C1071" s="104" t="s">
        <v>1618</v>
      </c>
      <c r="D1071" s="104">
        <v>339.25</v>
      </c>
    </row>
    <row r="1072" spans="1:4">
      <c r="A1072" t="s">
        <v>40</v>
      </c>
      <c r="B1072" s="103" t="s">
        <v>551</v>
      </c>
      <c r="C1072" s="104" t="s">
        <v>1619</v>
      </c>
      <c r="D1072" s="104">
        <v>74.989999999999995</v>
      </c>
    </row>
    <row r="1073" spans="1:4">
      <c r="A1073" t="s">
        <v>40</v>
      </c>
      <c r="B1073" s="103" t="s">
        <v>546</v>
      </c>
      <c r="C1073" s="104" t="s">
        <v>1326</v>
      </c>
      <c r="D1073" s="104">
        <v>379.99</v>
      </c>
    </row>
    <row r="1074" spans="1:4">
      <c r="A1074" t="s">
        <v>40</v>
      </c>
      <c r="B1074" s="103" t="s">
        <v>546</v>
      </c>
      <c r="C1074" s="104" t="s">
        <v>1620</v>
      </c>
      <c r="D1074" s="104">
        <v>211.98</v>
      </c>
    </row>
    <row r="1075" spans="1:4">
      <c r="A1075" t="s">
        <v>40</v>
      </c>
      <c r="B1075" s="103" t="s">
        <v>548</v>
      </c>
      <c r="C1075" s="104" t="s">
        <v>1621</v>
      </c>
      <c r="D1075" s="104">
        <v>138.99</v>
      </c>
    </row>
    <row r="1076" spans="1:4">
      <c r="A1076" t="s">
        <v>40</v>
      </c>
      <c r="B1076" s="103" t="s">
        <v>546</v>
      </c>
      <c r="C1076" s="104" t="s">
        <v>1622</v>
      </c>
      <c r="D1076" s="104">
        <v>269.99</v>
      </c>
    </row>
    <row r="1077" spans="1:4">
      <c r="A1077" t="s">
        <v>40</v>
      </c>
      <c r="B1077" s="103" t="s">
        <v>546</v>
      </c>
      <c r="C1077" s="104" t="s">
        <v>1623</v>
      </c>
      <c r="D1077" s="104">
        <v>105</v>
      </c>
    </row>
    <row r="1078" spans="1:4">
      <c r="A1078" t="s">
        <v>40</v>
      </c>
      <c r="B1078" s="103" t="s">
        <v>551</v>
      </c>
      <c r="C1078" s="104" t="s">
        <v>1624</v>
      </c>
      <c r="D1078" s="104">
        <v>149.88999999999999</v>
      </c>
    </row>
    <row r="1079" spans="1:4">
      <c r="A1079" t="s">
        <v>40</v>
      </c>
      <c r="B1079" s="103" t="s">
        <v>551</v>
      </c>
      <c r="C1079" s="104" t="s">
        <v>1625</v>
      </c>
      <c r="D1079" s="104">
        <v>309.99</v>
      </c>
    </row>
    <row r="1080" spans="1:4">
      <c r="A1080" t="s">
        <v>40</v>
      </c>
      <c r="B1080" s="103" t="s">
        <v>551</v>
      </c>
      <c r="C1080" s="104" t="s">
        <v>1626</v>
      </c>
      <c r="D1080" s="104">
        <v>34.99</v>
      </c>
    </row>
    <row r="1081" spans="1:4">
      <c r="A1081" t="s">
        <v>40</v>
      </c>
      <c r="B1081" s="103" t="s">
        <v>546</v>
      </c>
      <c r="C1081" s="104" t="s">
        <v>1323</v>
      </c>
      <c r="D1081" s="104">
        <v>78.989999999999995</v>
      </c>
    </row>
    <row r="1082" spans="1:4">
      <c r="A1082" t="s">
        <v>40</v>
      </c>
      <c r="B1082" s="103" t="s">
        <v>551</v>
      </c>
      <c r="C1082" s="104" t="s">
        <v>1627</v>
      </c>
      <c r="D1082" s="104">
        <v>449.99</v>
      </c>
    </row>
    <row r="1083" spans="1:4">
      <c r="A1083" t="s">
        <v>40</v>
      </c>
      <c r="B1083" s="103" t="s">
        <v>546</v>
      </c>
      <c r="C1083" s="104" t="s">
        <v>1628</v>
      </c>
      <c r="D1083" s="104">
        <v>79.989999999999995</v>
      </c>
    </row>
    <row r="1084" spans="1:4">
      <c r="A1084" t="s">
        <v>40</v>
      </c>
      <c r="B1084" s="103" t="s">
        <v>587</v>
      </c>
      <c r="C1084" s="104" t="s">
        <v>1629</v>
      </c>
      <c r="D1084" s="104">
        <v>54.99</v>
      </c>
    </row>
    <row r="1085" spans="1:4">
      <c r="A1085" t="s">
        <v>40</v>
      </c>
      <c r="B1085" s="103" t="s">
        <v>570</v>
      </c>
      <c r="C1085" s="104" t="s">
        <v>1630</v>
      </c>
      <c r="D1085" s="104">
        <v>58.33</v>
      </c>
    </row>
    <row r="1086" spans="1:4">
      <c r="A1086" t="s">
        <v>40</v>
      </c>
      <c r="B1086" s="103" t="s">
        <v>546</v>
      </c>
      <c r="C1086" s="104" t="s">
        <v>1631</v>
      </c>
      <c r="D1086" s="104">
        <v>64.989999999999995</v>
      </c>
    </row>
    <row r="1087" spans="1:4">
      <c r="A1087" t="s">
        <v>40</v>
      </c>
      <c r="B1087" s="103" t="s">
        <v>551</v>
      </c>
      <c r="C1087" s="104" t="s">
        <v>1632</v>
      </c>
      <c r="D1087" s="104">
        <v>214.95</v>
      </c>
    </row>
    <row r="1088" spans="1:4">
      <c r="A1088" t="s">
        <v>40</v>
      </c>
      <c r="B1088" s="103" t="s">
        <v>546</v>
      </c>
      <c r="C1088" s="104" t="s">
        <v>1633</v>
      </c>
      <c r="D1088" s="104">
        <v>379.99</v>
      </c>
    </row>
    <row r="1089" spans="1:4">
      <c r="A1089" t="s">
        <v>40</v>
      </c>
      <c r="B1089" s="103" t="s">
        <v>551</v>
      </c>
      <c r="C1089" s="104" t="s">
        <v>1634</v>
      </c>
      <c r="D1089" s="104">
        <v>278.99</v>
      </c>
    </row>
    <row r="1090" spans="1:4">
      <c r="A1090" t="s">
        <v>40</v>
      </c>
      <c r="B1090" s="103" t="s">
        <v>546</v>
      </c>
      <c r="C1090" s="104" t="s">
        <v>1635</v>
      </c>
      <c r="D1090" s="104">
        <v>110</v>
      </c>
    </row>
    <row r="1091" spans="1:4">
      <c r="A1091" t="s">
        <v>40</v>
      </c>
      <c r="B1091" s="103" t="s">
        <v>551</v>
      </c>
      <c r="C1091" s="104" t="s">
        <v>1636</v>
      </c>
      <c r="D1091" s="104">
        <v>324.45</v>
      </c>
    </row>
    <row r="1092" spans="1:4">
      <c r="A1092" t="s">
        <v>40</v>
      </c>
      <c r="B1092" s="103" t="s">
        <v>546</v>
      </c>
      <c r="C1092" s="104" t="s">
        <v>1637</v>
      </c>
      <c r="D1092" s="104">
        <v>279.99</v>
      </c>
    </row>
    <row r="1093" spans="1:4">
      <c r="A1093" t="s">
        <v>40</v>
      </c>
      <c r="B1093" s="103" t="s">
        <v>551</v>
      </c>
      <c r="C1093" s="104" t="s">
        <v>1638</v>
      </c>
      <c r="D1093" s="104">
        <v>184.99</v>
      </c>
    </row>
    <row r="1094" spans="1:4">
      <c r="A1094" t="s">
        <v>40</v>
      </c>
      <c r="B1094" s="103" t="s">
        <v>546</v>
      </c>
      <c r="C1094" s="104" t="s">
        <v>1639</v>
      </c>
      <c r="D1094" s="104">
        <v>319.49</v>
      </c>
    </row>
    <row r="1095" spans="1:4">
      <c r="A1095" t="s">
        <v>40</v>
      </c>
      <c r="B1095" s="103" t="s">
        <v>551</v>
      </c>
      <c r="C1095" s="104" t="s">
        <v>1640</v>
      </c>
      <c r="D1095" s="104">
        <v>729.99</v>
      </c>
    </row>
    <row r="1096" spans="1:4">
      <c r="A1096" t="s">
        <v>40</v>
      </c>
      <c r="B1096" s="103" t="s">
        <v>546</v>
      </c>
      <c r="C1096" s="104" t="s">
        <v>1641</v>
      </c>
      <c r="D1096" s="104">
        <v>429.99</v>
      </c>
    </row>
    <row r="1097" spans="1:4">
      <c r="A1097" t="s">
        <v>40</v>
      </c>
      <c r="B1097" s="103" t="s">
        <v>564</v>
      </c>
      <c r="C1097" s="104" t="s">
        <v>1642</v>
      </c>
      <c r="D1097" s="104">
        <v>701.97</v>
      </c>
    </row>
    <row r="1098" spans="1:4">
      <c r="A1098" t="s">
        <v>40</v>
      </c>
      <c r="B1098" s="103" t="s">
        <v>546</v>
      </c>
      <c r="C1098" s="104" t="s">
        <v>1643</v>
      </c>
      <c r="D1098" s="104">
        <v>245</v>
      </c>
    </row>
    <row r="1099" spans="1:4">
      <c r="A1099" t="s">
        <v>40</v>
      </c>
      <c r="B1099" s="103" t="s">
        <v>546</v>
      </c>
      <c r="C1099" s="104" t="s">
        <v>1644</v>
      </c>
      <c r="D1099" s="104">
        <v>246.98</v>
      </c>
    </row>
    <row r="1100" spans="1:4">
      <c r="A1100" t="s">
        <v>40</v>
      </c>
      <c r="B1100" s="103" t="s">
        <v>602</v>
      </c>
      <c r="C1100" s="104" t="s">
        <v>1645</v>
      </c>
      <c r="D1100" s="104">
        <v>286.97000000000003</v>
      </c>
    </row>
    <row r="1101" spans="1:4">
      <c r="A1101" t="s">
        <v>40</v>
      </c>
      <c r="B1101" s="103" t="s">
        <v>546</v>
      </c>
      <c r="C1101" s="104" t="s">
        <v>1646</v>
      </c>
      <c r="D1101" s="104">
        <v>298.99</v>
      </c>
    </row>
    <row r="1102" spans="1:4">
      <c r="A1102" t="s">
        <v>40</v>
      </c>
      <c r="B1102" s="103" t="s">
        <v>551</v>
      </c>
      <c r="C1102" s="104" t="s">
        <v>1647</v>
      </c>
      <c r="D1102" s="104">
        <v>659.99</v>
      </c>
    </row>
    <row r="1103" spans="1:4">
      <c r="A1103" t="s">
        <v>40</v>
      </c>
      <c r="B1103" s="103" t="s">
        <v>551</v>
      </c>
      <c r="C1103" s="104" t="s">
        <v>1648</v>
      </c>
      <c r="D1103" s="104">
        <v>159.99</v>
      </c>
    </row>
    <row r="1104" spans="1:4">
      <c r="A1104" t="s">
        <v>40</v>
      </c>
      <c r="B1104" s="103" t="s">
        <v>551</v>
      </c>
      <c r="C1104" s="104" t="s">
        <v>1649</v>
      </c>
      <c r="D1104" s="104">
        <v>519.99</v>
      </c>
    </row>
    <row r="1105" spans="1:4">
      <c r="A1105" t="s">
        <v>40</v>
      </c>
      <c r="B1105" s="103" t="s">
        <v>551</v>
      </c>
      <c r="C1105" s="104" t="s">
        <v>1650</v>
      </c>
      <c r="D1105" s="104">
        <v>129.99</v>
      </c>
    </row>
    <row r="1106" spans="1:4">
      <c r="A1106" t="s">
        <v>40</v>
      </c>
      <c r="B1106" s="103" t="s">
        <v>546</v>
      </c>
      <c r="C1106" s="104" t="s">
        <v>1651</v>
      </c>
      <c r="D1106" s="104">
        <v>249</v>
      </c>
    </row>
    <row r="1107" spans="1:4">
      <c r="A1107" t="s">
        <v>40</v>
      </c>
      <c r="B1107" s="103" t="s">
        <v>546</v>
      </c>
      <c r="C1107" s="104" t="s">
        <v>1652</v>
      </c>
      <c r="D1107" s="104">
        <v>171.98</v>
      </c>
    </row>
    <row r="1108" spans="1:4">
      <c r="A1108" t="s">
        <v>40</v>
      </c>
      <c r="B1108" s="103" t="s">
        <v>551</v>
      </c>
      <c r="C1108" s="104" t="s">
        <v>1653</v>
      </c>
      <c r="D1108" s="104">
        <v>491.97</v>
      </c>
    </row>
    <row r="1109" spans="1:4">
      <c r="A1109" t="s">
        <v>40</v>
      </c>
      <c r="B1109" s="103" t="s">
        <v>551</v>
      </c>
      <c r="C1109" s="104" t="s">
        <v>1654</v>
      </c>
      <c r="D1109" s="104">
        <v>229.95</v>
      </c>
    </row>
    <row r="1110" spans="1:4">
      <c r="A1110" t="s">
        <v>40</v>
      </c>
      <c r="B1110" s="103" t="s">
        <v>851</v>
      </c>
      <c r="C1110" s="104" t="s">
        <v>1655</v>
      </c>
      <c r="D1110" s="104">
        <v>281.97000000000003</v>
      </c>
    </row>
    <row r="1111" spans="1:4">
      <c r="A1111" t="s">
        <v>40</v>
      </c>
      <c r="B1111" s="103" t="s">
        <v>551</v>
      </c>
      <c r="C1111" s="104" t="s">
        <v>1656</v>
      </c>
      <c r="D1111" s="104">
        <v>319.99</v>
      </c>
    </row>
    <row r="1112" spans="1:4">
      <c r="A1112" t="s">
        <v>40</v>
      </c>
      <c r="B1112" s="103" t="s">
        <v>551</v>
      </c>
      <c r="C1112" s="104" t="s">
        <v>1657</v>
      </c>
      <c r="D1112" s="104">
        <v>431.97</v>
      </c>
    </row>
    <row r="1113" spans="1:4">
      <c r="A1113" t="s">
        <v>40</v>
      </c>
      <c r="B1113" s="103" t="s">
        <v>546</v>
      </c>
      <c r="C1113" s="104" t="s">
        <v>1658</v>
      </c>
      <c r="D1113" s="104">
        <v>169.19</v>
      </c>
    </row>
    <row r="1114" spans="1:4">
      <c r="A1114" t="s">
        <v>40</v>
      </c>
      <c r="B1114" s="103" t="s">
        <v>874</v>
      </c>
      <c r="C1114" s="104" t="s">
        <v>1659</v>
      </c>
      <c r="D1114" s="104">
        <v>89.99</v>
      </c>
    </row>
    <row r="1115" spans="1:4">
      <c r="A1115" t="s">
        <v>40</v>
      </c>
      <c r="B1115" s="103" t="s">
        <v>546</v>
      </c>
      <c r="C1115" s="104" t="s">
        <v>1660</v>
      </c>
      <c r="D1115" s="104">
        <v>49.98</v>
      </c>
    </row>
    <row r="1116" spans="1:4">
      <c r="A1116" t="s">
        <v>40</v>
      </c>
      <c r="B1116" s="103" t="s">
        <v>546</v>
      </c>
      <c r="C1116" s="104" t="s">
        <v>1661</v>
      </c>
      <c r="D1116" s="104">
        <v>396.97</v>
      </c>
    </row>
    <row r="1117" spans="1:4">
      <c r="A1117" t="s">
        <v>40</v>
      </c>
      <c r="B1117" s="103" t="s">
        <v>551</v>
      </c>
      <c r="C1117" s="104" t="s">
        <v>1662</v>
      </c>
      <c r="D1117" s="104">
        <v>1164.79</v>
      </c>
    </row>
    <row r="1118" spans="1:4">
      <c r="A1118" t="s">
        <v>40</v>
      </c>
      <c r="B1118" s="103" t="s">
        <v>620</v>
      </c>
      <c r="C1118" s="104" t="s">
        <v>1663</v>
      </c>
      <c r="D1118" s="104">
        <v>314</v>
      </c>
    </row>
    <row r="1119" spans="1:4">
      <c r="A1119" t="s">
        <v>40</v>
      </c>
      <c r="B1119" s="103" t="s">
        <v>546</v>
      </c>
      <c r="C1119" s="104" t="s">
        <v>1664</v>
      </c>
      <c r="D1119" s="104">
        <v>330</v>
      </c>
    </row>
    <row r="1120" spans="1:4">
      <c r="A1120" t="s">
        <v>40</v>
      </c>
      <c r="B1120" s="103" t="s">
        <v>551</v>
      </c>
      <c r="C1120" s="104" t="s">
        <v>1665</v>
      </c>
      <c r="D1120" s="104">
        <v>849</v>
      </c>
    </row>
    <row r="1121" spans="1:4">
      <c r="A1121" t="s">
        <v>40</v>
      </c>
      <c r="B1121" s="103" t="s">
        <v>551</v>
      </c>
      <c r="C1121" s="104" t="s">
        <v>1666</v>
      </c>
      <c r="D1121" s="104">
        <v>369.95</v>
      </c>
    </row>
    <row r="1122" spans="1:4">
      <c r="A1122" t="s">
        <v>40</v>
      </c>
      <c r="B1122" s="103" t="s">
        <v>546</v>
      </c>
      <c r="C1122" s="104" t="s">
        <v>1667</v>
      </c>
      <c r="D1122" s="104">
        <v>59</v>
      </c>
    </row>
    <row r="1123" spans="1:4">
      <c r="A1123" t="s">
        <v>40</v>
      </c>
      <c r="B1123" s="103" t="s">
        <v>546</v>
      </c>
      <c r="C1123" s="104" t="s">
        <v>1668</v>
      </c>
      <c r="D1123" s="104">
        <v>459</v>
      </c>
    </row>
    <row r="1124" spans="1:4">
      <c r="A1124" t="s">
        <v>40</v>
      </c>
      <c r="B1124" s="103" t="s">
        <v>546</v>
      </c>
      <c r="C1124" s="104" t="s">
        <v>1669</v>
      </c>
      <c r="D1124" s="104">
        <v>270</v>
      </c>
    </row>
    <row r="1125" spans="1:4">
      <c r="A1125" t="s">
        <v>40</v>
      </c>
      <c r="B1125" s="103" t="s">
        <v>564</v>
      </c>
      <c r="C1125" s="104" t="s">
        <v>1670</v>
      </c>
      <c r="D1125" s="104">
        <v>334.99</v>
      </c>
    </row>
    <row r="1126" spans="1:4">
      <c r="A1126" t="s">
        <v>40</v>
      </c>
      <c r="B1126" s="103" t="s">
        <v>551</v>
      </c>
      <c r="C1126" s="104" t="s">
        <v>1671</v>
      </c>
      <c r="D1126" s="104">
        <v>64.989999999999995</v>
      </c>
    </row>
    <row r="1127" spans="1:4">
      <c r="A1127" t="s">
        <v>40</v>
      </c>
      <c r="B1127" s="103" t="s">
        <v>551</v>
      </c>
      <c r="C1127" s="104" t="s">
        <v>1672</v>
      </c>
      <c r="D1127" s="104">
        <v>285.99</v>
      </c>
    </row>
    <row r="1128" spans="1:4">
      <c r="A1128" t="s">
        <v>40</v>
      </c>
      <c r="B1128" s="103" t="s">
        <v>551</v>
      </c>
      <c r="C1128" s="104" t="s">
        <v>1673</v>
      </c>
      <c r="D1128" s="104">
        <v>123.99</v>
      </c>
    </row>
    <row r="1129" spans="1:4">
      <c r="A1129" t="s">
        <v>40</v>
      </c>
      <c r="B1129" s="103" t="s">
        <v>1378</v>
      </c>
      <c r="C1129" s="104" t="s">
        <v>1674</v>
      </c>
      <c r="D1129" s="104">
        <v>29.99</v>
      </c>
    </row>
    <row r="1130" spans="1:4">
      <c r="A1130" t="s">
        <v>40</v>
      </c>
      <c r="B1130" s="103" t="s">
        <v>551</v>
      </c>
      <c r="C1130" s="104" t="s">
        <v>1675</v>
      </c>
      <c r="D1130" s="104">
        <v>199.99</v>
      </c>
    </row>
    <row r="1131" spans="1:4">
      <c r="A1131" t="s">
        <v>40</v>
      </c>
      <c r="B1131" s="103" t="s">
        <v>551</v>
      </c>
      <c r="C1131" s="104" t="s">
        <v>926</v>
      </c>
      <c r="D1131" s="104">
        <v>699.95</v>
      </c>
    </row>
    <row r="1132" spans="1:4">
      <c r="A1132" t="s">
        <v>40</v>
      </c>
      <c r="B1132" s="103" t="s">
        <v>602</v>
      </c>
      <c r="C1132" s="104" t="s">
        <v>1676</v>
      </c>
      <c r="D1132" s="104">
        <v>119.99</v>
      </c>
    </row>
    <row r="1133" spans="1:4">
      <c r="A1133" t="s">
        <v>40</v>
      </c>
      <c r="B1133" s="103" t="s">
        <v>546</v>
      </c>
      <c r="C1133" s="104" t="s">
        <v>1677</v>
      </c>
      <c r="D1133" s="104">
        <v>299.99</v>
      </c>
    </row>
    <row r="1134" spans="1:4">
      <c r="A1134" t="s">
        <v>40</v>
      </c>
      <c r="B1134" s="103" t="s">
        <v>546</v>
      </c>
      <c r="C1134" s="104" t="s">
        <v>1678</v>
      </c>
      <c r="D1134" s="104">
        <v>311.97000000000003</v>
      </c>
    </row>
    <row r="1135" spans="1:4">
      <c r="A1135" t="s">
        <v>40</v>
      </c>
      <c r="B1135" s="103" t="s">
        <v>564</v>
      </c>
      <c r="C1135" s="104" t="s">
        <v>1679</v>
      </c>
      <c r="D1135" s="104">
        <v>166.97</v>
      </c>
    </row>
    <row r="1136" spans="1:4">
      <c r="A1136" t="s">
        <v>40</v>
      </c>
      <c r="B1136" s="103" t="s">
        <v>1378</v>
      </c>
      <c r="C1136" s="104" t="s">
        <v>1680</v>
      </c>
      <c r="D1136" s="104">
        <v>149.99</v>
      </c>
    </row>
    <row r="1137" spans="1:4">
      <c r="A1137" t="s">
        <v>40</v>
      </c>
      <c r="B1137" s="103" t="s">
        <v>546</v>
      </c>
      <c r="C1137" s="104" t="s">
        <v>1681</v>
      </c>
      <c r="D1137" s="104">
        <v>269.89</v>
      </c>
    </row>
    <row r="1138" spans="1:4">
      <c r="A1138" t="s">
        <v>40</v>
      </c>
      <c r="B1138" s="103" t="s">
        <v>570</v>
      </c>
      <c r="C1138" s="104" t="s">
        <v>827</v>
      </c>
      <c r="D1138" s="104">
        <v>69.790000000000006</v>
      </c>
    </row>
    <row r="1139" spans="1:4">
      <c r="A1139" t="s">
        <v>40</v>
      </c>
      <c r="B1139" s="103" t="s">
        <v>1157</v>
      </c>
      <c r="C1139" s="104" t="s">
        <v>1682</v>
      </c>
      <c r="D1139" s="104">
        <v>149.99</v>
      </c>
    </row>
    <row r="1140" spans="1:4">
      <c r="A1140" t="s">
        <v>40</v>
      </c>
      <c r="B1140" s="103" t="s">
        <v>1683</v>
      </c>
      <c r="C1140" s="104" t="s">
        <v>1684</v>
      </c>
      <c r="D1140" s="104">
        <v>149.99</v>
      </c>
    </row>
    <row r="1141" spans="1:4">
      <c r="A1141" t="s">
        <v>40</v>
      </c>
      <c r="B1141" s="103" t="s">
        <v>551</v>
      </c>
      <c r="C1141" s="104" t="s">
        <v>1685</v>
      </c>
      <c r="D1141" s="104">
        <v>329.99</v>
      </c>
    </row>
    <row r="1142" spans="1:4">
      <c r="A1142" t="s">
        <v>40</v>
      </c>
      <c r="B1142" s="103" t="s">
        <v>546</v>
      </c>
      <c r="C1142" s="104" t="s">
        <v>1686</v>
      </c>
      <c r="D1142" s="104">
        <v>134.99</v>
      </c>
    </row>
    <row r="1143" spans="1:4">
      <c r="A1143" t="s">
        <v>40</v>
      </c>
      <c r="B1143" s="103" t="s">
        <v>546</v>
      </c>
      <c r="C1143" s="104" t="s">
        <v>1687</v>
      </c>
      <c r="D1143" s="104">
        <v>179</v>
      </c>
    </row>
    <row r="1144" spans="1:4">
      <c r="A1144" t="s">
        <v>40</v>
      </c>
      <c r="B1144" s="103" t="s">
        <v>851</v>
      </c>
      <c r="C1144" s="104" t="s">
        <v>1688</v>
      </c>
      <c r="D1144" s="104">
        <v>119.99</v>
      </c>
    </row>
    <row r="1145" spans="1:4">
      <c r="A1145" t="s">
        <v>40</v>
      </c>
      <c r="B1145" s="103" t="s">
        <v>546</v>
      </c>
      <c r="C1145" s="104" t="s">
        <v>1689</v>
      </c>
      <c r="D1145" s="104">
        <v>184.47</v>
      </c>
    </row>
    <row r="1146" spans="1:4">
      <c r="A1146" t="s">
        <v>40</v>
      </c>
      <c r="B1146" s="103" t="s">
        <v>564</v>
      </c>
      <c r="C1146" s="104" t="s">
        <v>1225</v>
      </c>
      <c r="D1146" s="104">
        <v>152.99</v>
      </c>
    </row>
    <row r="1147" spans="1:4">
      <c r="A1147" t="s">
        <v>40</v>
      </c>
      <c r="B1147" s="103" t="s">
        <v>610</v>
      </c>
      <c r="C1147" s="104" t="s">
        <v>1690</v>
      </c>
      <c r="D1147" s="104">
        <v>479</v>
      </c>
    </row>
    <row r="1148" spans="1:4">
      <c r="A1148" t="s">
        <v>40</v>
      </c>
      <c r="B1148" s="103" t="s">
        <v>564</v>
      </c>
      <c r="C1148" s="104" t="s">
        <v>1691</v>
      </c>
      <c r="D1148" s="104">
        <v>89.99</v>
      </c>
    </row>
    <row r="1149" spans="1:4">
      <c r="A1149" t="s">
        <v>40</v>
      </c>
      <c r="B1149" s="103" t="s">
        <v>551</v>
      </c>
      <c r="C1149" s="104" t="s">
        <v>1692</v>
      </c>
      <c r="D1149" s="104">
        <v>399.99</v>
      </c>
    </row>
    <row r="1150" spans="1:4">
      <c r="A1150" t="s">
        <v>40</v>
      </c>
      <c r="B1150" s="103" t="s">
        <v>546</v>
      </c>
      <c r="C1150" s="104" t="s">
        <v>1693</v>
      </c>
      <c r="D1150" s="104">
        <v>219.99</v>
      </c>
    </row>
    <row r="1151" spans="1:4">
      <c r="A1151" t="s">
        <v>40</v>
      </c>
      <c r="B1151" s="103" t="s">
        <v>546</v>
      </c>
      <c r="C1151" s="104" t="s">
        <v>1694</v>
      </c>
      <c r="D1151" s="104">
        <v>209.99</v>
      </c>
    </row>
    <row r="1152" spans="1:4">
      <c r="A1152" t="s">
        <v>40</v>
      </c>
      <c r="B1152" s="103" t="s">
        <v>551</v>
      </c>
      <c r="C1152" s="104" t="s">
        <v>1695</v>
      </c>
      <c r="D1152" s="104">
        <v>419.95</v>
      </c>
    </row>
    <row r="1153" spans="1:4">
      <c r="A1153" t="s">
        <v>40</v>
      </c>
      <c r="B1153" s="103" t="s">
        <v>564</v>
      </c>
      <c r="C1153" s="104" t="s">
        <v>1696</v>
      </c>
      <c r="D1153" s="104">
        <v>304.99</v>
      </c>
    </row>
    <row r="1154" spans="1:4">
      <c r="A1154" t="s">
        <v>40</v>
      </c>
      <c r="B1154" s="103" t="s">
        <v>551</v>
      </c>
      <c r="C1154" s="104" t="s">
        <v>1697</v>
      </c>
      <c r="D1154" s="104">
        <v>104.95</v>
      </c>
    </row>
    <row r="1155" spans="1:4">
      <c r="A1155" t="s">
        <v>40</v>
      </c>
      <c r="B1155" s="103" t="s">
        <v>546</v>
      </c>
      <c r="C1155" s="104" t="s">
        <v>1698</v>
      </c>
      <c r="D1155" s="104">
        <v>369.99</v>
      </c>
    </row>
    <row r="1156" spans="1:4">
      <c r="A1156" t="s">
        <v>40</v>
      </c>
      <c r="B1156" s="103" t="s">
        <v>551</v>
      </c>
      <c r="C1156" s="104" t="s">
        <v>1699</v>
      </c>
      <c r="D1156" s="104">
        <v>299.99</v>
      </c>
    </row>
    <row r="1157" spans="1:4">
      <c r="A1157" t="s">
        <v>40</v>
      </c>
      <c r="B1157" s="103" t="s">
        <v>546</v>
      </c>
      <c r="C1157" s="104" t="s">
        <v>1323</v>
      </c>
      <c r="D1157" s="104">
        <v>73.989999999999995</v>
      </c>
    </row>
    <row r="1158" spans="1:4">
      <c r="A1158" t="s">
        <v>40</v>
      </c>
      <c r="B1158" s="103" t="s">
        <v>546</v>
      </c>
      <c r="C1158" s="104" t="s">
        <v>1700</v>
      </c>
      <c r="D1158" s="104">
        <v>309.99</v>
      </c>
    </row>
    <row r="1159" spans="1:4">
      <c r="A1159" t="s">
        <v>40</v>
      </c>
      <c r="B1159" s="103" t="s">
        <v>546</v>
      </c>
      <c r="C1159" s="104" t="s">
        <v>1701</v>
      </c>
      <c r="D1159" s="104">
        <v>165</v>
      </c>
    </row>
    <row r="1160" spans="1:4">
      <c r="A1160" t="s">
        <v>40</v>
      </c>
      <c r="B1160" s="103" t="s">
        <v>724</v>
      </c>
      <c r="C1160" s="104" t="s">
        <v>1702</v>
      </c>
      <c r="D1160" s="104">
        <v>329.99</v>
      </c>
    </row>
    <row r="1161" spans="1:4">
      <c r="A1161" t="s">
        <v>40</v>
      </c>
      <c r="B1161" s="103" t="s">
        <v>602</v>
      </c>
      <c r="C1161" s="104" t="s">
        <v>1703</v>
      </c>
      <c r="D1161" s="104">
        <v>134.99</v>
      </c>
    </row>
    <row r="1162" spans="1:4">
      <c r="A1162" t="s">
        <v>40</v>
      </c>
      <c r="B1162" s="103" t="s">
        <v>551</v>
      </c>
      <c r="C1162" s="104" t="s">
        <v>1704</v>
      </c>
      <c r="D1162" s="104">
        <v>609.99</v>
      </c>
    </row>
    <row r="1163" spans="1:4">
      <c r="A1163" t="s">
        <v>40</v>
      </c>
      <c r="B1163" s="103" t="s">
        <v>546</v>
      </c>
      <c r="C1163" s="104" t="s">
        <v>1705</v>
      </c>
      <c r="D1163" s="104">
        <v>63.99</v>
      </c>
    </row>
    <row r="1164" spans="1:4">
      <c r="A1164" t="s">
        <v>40</v>
      </c>
      <c r="B1164" s="103" t="s">
        <v>551</v>
      </c>
      <c r="C1164" s="104" t="s">
        <v>1706</v>
      </c>
      <c r="D1164" s="104">
        <v>399.95</v>
      </c>
    </row>
    <row r="1165" spans="1:4">
      <c r="A1165" t="s">
        <v>40</v>
      </c>
      <c r="B1165" s="103" t="s">
        <v>546</v>
      </c>
      <c r="C1165" s="104" t="s">
        <v>1707</v>
      </c>
      <c r="D1165" s="104">
        <v>76.89</v>
      </c>
    </row>
    <row r="1166" spans="1:4">
      <c r="A1166" t="s">
        <v>40</v>
      </c>
      <c r="B1166" s="103" t="s">
        <v>551</v>
      </c>
      <c r="C1166" s="104" t="s">
        <v>1708</v>
      </c>
      <c r="D1166" s="104">
        <v>309.99</v>
      </c>
    </row>
    <row r="1167" spans="1:4">
      <c r="A1167" t="s">
        <v>40</v>
      </c>
      <c r="B1167" s="103" t="s">
        <v>1378</v>
      </c>
      <c r="C1167" s="104" t="s">
        <v>1709</v>
      </c>
      <c r="D1167" s="104">
        <v>22.99</v>
      </c>
    </row>
    <row r="1168" spans="1:4">
      <c r="A1168" t="s">
        <v>40</v>
      </c>
      <c r="B1168" s="103" t="s">
        <v>551</v>
      </c>
      <c r="C1168" s="104" t="s">
        <v>1710</v>
      </c>
      <c r="D1168" s="104">
        <v>535</v>
      </c>
    </row>
    <row r="1169" spans="1:4">
      <c r="A1169" t="s">
        <v>40</v>
      </c>
      <c r="B1169" s="103" t="s">
        <v>546</v>
      </c>
      <c r="C1169" s="104" t="s">
        <v>1711</v>
      </c>
      <c r="D1169" s="104">
        <v>147</v>
      </c>
    </row>
    <row r="1170" spans="1:4">
      <c r="A1170" t="s">
        <v>40</v>
      </c>
      <c r="B1170" s="103" t="s">
        <v>546</v>
      </c>
      <c r="C1170" s="104" t="s">
        <v>1712</v>
      </c>
      <c r="D1170" s="104">
        <v>69.989999999999995</v>
      </c>
    </row>
    <row r="1171" spans="1:4">
      <c r="A1171" t="s">
        <v>40</v>
      </c>
      <c r="B1171" s="103" t="s">
        <v>570</v>
      </c>
      <c r="C1171" s="104" t="s">
        <v>1713</v>
      </c>
      <c r="D1171" s="104">
        <v>44.49</v>
      </c>
    </row>
    <row r="1172" spans="1:4">
      <c r="A1172" t="s">
        <v>40</v>
      </c>
      <c r="B1172" s="103" t="s">
        <v>546</v>
      </c>
      <c r="C1172" s="104" t="s">
        <v>1714</v>
      </c>
      <c r="D1172" s="104">
        <v>560</v>
      </c>
    </row>
    <row r="1173" spans="1:4">
      <c r="A1173" t="s">
        <v>40</v>
      </c>
      <c r="B1173" s="103" t="s">
        <v>851</v>
      </c>
      <c r="C1173" s="104" t="s">
        <v>1715</v>
      </c>
      <c r="D1173" s="104">
        <v>70</v>
      </c>
    </row>
    <row r="1174" spans="1:4">
      <c r="A1174" t="s">
        <v>40</v>
      </c>
      <c r="B1174" s="103" t="s">
        <v>551</v>
      </c>
      <c r="C1174" s="104" t="s">
        <v>1716</v>
      </c>
      <c r="D1174" s="104">
        <v>169.99</v>
      </c>
    </row>
    <row r="1175" spans="1:4">
      <c r="A1175" t="s">
        <v>40</v>
      </c>
      <c r="B1175" s="103" t="s">
        <v>1717</v>
      </c>
      <c r="C1175" s="104" t="s">
        <v>1718</v>
      </c>
      <c r="D1175" s="104">
        <v>119.99</v>
      </c>
    </row>
    <row r="1176" spans="1:4">
      <c r="A1176" t="s">
        <v>40</v>
      </c>
      <c r="B1176" s="103" t="s">
        <v>551</v>
      </c>
      <c r="C1176" s="104" t="s">
        <v>1719</v>
      </c>
      <c r="D1176" s="104">
        <v>138.99</v>
      </c>
    </row>
    <row r="1177" spans="1:4">
      <c r="A1177" t="s">
        <v>40</v>
      </c>
      <c r="B1177" s="103" t="s">
        <v>546</v>
      </c>
      <c r="C1177" s="104" t="s">
        <v>1720</v>
      </c>
      <c r="D1177" s="104">
        <v>181</v>
      </c>
    </row>
    <row r="1178" spans="1:4">
      <c r="A1178" t="s">
        <v>40</v>
      </c>
      <c r="B1178" s="103" t="s">
        <v>546</v>
      </c>
      <c r="C1178" s="104" t="s">
        <v>1721</v>
      </c>
      <c r="D1178" s="104">
        <v>350</v>
      </c>
    </row>
    <row r="1179" spans="1:4">
      <c r="A1179" t="s">
        <v>40</v>
      </c>
      <c r="B1179" s="103" t="s">
        <v>546</v>
      </c>
      <c r="C1179" s="104" t="s">
        <v>1722</v>
      </c>
      <c r="D1179" s="104">
        <v>99.99</v>
      </c>
    </row>
    <row r="1180" spans="1:4">
      <c r="A1180" t="s">
        <v>40</v>
      </c>
      <c r="B1180" s="103" t="s">
        <v>551</v>
      </c>
      <c r="C1180" s="104" t="s">
        <v>1723</v>
      </c>
      <c r="D1180" s="104">
        <v>219.99</v>
      </c>
    </row>
    <row r="1181" spans="1:4">
      <c r="A1181" t="s">
        <v>40</v>
      </c>
      <c r="B1181" s="103" t="s">
        <v>1724</v>
      </c>
      <c r="C1181" s="104" t="s">
        <v>1725</v>
      </c>
      <c r="D1181" s="104">
        <v>155.80000000000001</v>
      </c>
    </row>
    <row r="1182" spans="1:4">
      <c r="A1182" t="s">
        <v>40</v>
      </c>
      <c r="B1182" s="103" t="s">
        <v>551</v>
      </c>
      <c r="C1182" s="104" t="s">
        <v>1726</v>
      </c>
      <c r="D1182" s="104">
        <v>424</v>
      </c>
    </row>
    <row r="1183" spans="1:4">
      <c r="A1183" t="s">
        <v>40</v>
      </c>
      <c r="B1183" s="103" t="s">
        <v>551</v>
      </c>
      <c r="C1183" s="104" t="s">
        <v>1727</v>
      </c>
      <c r="D1183" s="104">
        <v>159.99</v>
      </c>
    </row>
    <row r="1184" spans="1:4">
      <c r="A1184" t="s">
        <v>40</v>
      </c>
      <c r="B1184" s="103" t="s">
        <v>551</v>
      </c>
      <c r="C1184" s="104" t="s">
        <v>1728</v>
      </c>
      <c r="D1184" s="104">
        <v>119.99</v>
      </c>
    </row>
    <row r="1185" spans="1:4">
      <c r="A1185" t="s">
        <v>40</v>
      </c>
      <c r="B1185" s="103" t="s">
        <v>551</v>
      </c>
      <c r="C1185" s="104" t="s">
        <v>1729</v>
      </c>
      <c r="D1185" s="104">
        <v>74.989999999999995</v>
      </c>
    </row>
    <row r="1186" spans="1:4">
      <c r="A1186" t="s">
        <v>40</v>
      </c>
      <c r="B1186" s="103" t="s">
        <v>551</v>
      </c>
      <c r="C1186" s="104" t="s">
        <v>1730</v>
      </c>
      <c r="D1186" s="104">
        <v>152.99</v>
      </c>
    </row>
    <row r="1187" spans="1:4">
      <c r="A1187" t="s">
        <v>40</v>
      </c>
      <c r="B1187" s="103" t="s">
        <v>551</v>
      </c>
      <c r="C1187" s="104" t="s">
        <v>1731</v>
      </c>
      <c r="D1187" s="104">
        <v>159</v>
      </c>
    </row>
    <row r="1188" spans="1:4">
      <c r="A1188" t="s">
        <v>40</v>
      </c>
      <c r="B1188" s="71"/>
      <c r="C1188" s="104" t="s">
        <v>1732</v>
      </c>
      <c r="D1188" s="104">
        <v>317.85000000000002</v>
      </c>
    </row>
    <row r="1189" spans="1:4">
      <c r="A1189" t="s">
        <v>40</v>
      </c>
      <c r="B1189" s="103" t="s">
        <v>587</v>
      </c>
      <c r="C1189" s="104" t="s">
        <v>1733</v>
      </c>
      <c r="D1189" s="104">
        <v>129.94999999999999</v>
      </c>
    </row>
    <row r="1190" spans="1:4">
      <c r="A1190" t="s">
        <v>40</v>
      </c>
      <c r="B1190" s="103" t="s">
        <v>551</v>
      </c>
      <c r="C1190" s="104" t="s">
        <v>1734</v>
      </c>
      <c r="D1190" s="104">
        <v>223.99</v>
      </c>
    </row>
    <row r="1191" spans="1:4">
      <c r="A1191" t="s">
        <v>40</v>
      </c>
      <c r="B1191" s="103" t="s">
        <v>546</v>
      </c>
      <c r="C1191" s="104" t="s">
        <v>1735</v>
      </c>
      <c r="D1191" s="104">
        <v>259.99</v>
      </c>
    </row>
    <row r="1192" spans="1:4">
      <c r="A1192" t="s">
        <v>40</v>
      </c>
      <c r="B1192" s="103" t="s">
        <v>546</v>
      </c>
      <c r="C1192" s="104" t="s">
        <v>1736</v>
      </c>
      <c r="D1192" s="104">
        <v>45.99</v>
      </c>
    </row>
    <row r="1193" spans="1:4">
      <c r="A1193" t="s">
        <v>40</v>
      </c>
      <c r="B1193" s="103" t="s">
        <v>564</v>
      </c>
      <c r="C1193" s="104" t="s">
        <v>1737</v>
      </c>
      <c r="D1193" s="104">
        <v>134.99</v>
      </c>
    </row>
    <row r="1194" spans="1:4">
      <c r="A1194" t="s">
        <v>40</v>
      </c>
      <c r="B1194" s="103" t="s">
        <v>551</v>
      </c>
      <c r="C1194" s="104" t="s">
        <v>1738</v>
      </c>
      <c r="D1194" s="104">
        <v>310.99</v>
      </c>
    </row>
    <row r="1195" spans="1:4">
      <c r="A1195" t="s">
        <v>40</v>
      </c>
      <c r="B1195" s="103" t="s">
        <v>551</v>
      </c>
      <c r="C1195" s="104" t="s">
        <v>1739</v>
      </c>
      <c r="D1195" s="104">
        <v>144.99</v>
      </c>
    </row>
    <row r="1196" spans="1:4">
      <c r="A1196" t="s">
        <v>40</v>
      </c>
      <c r="B1196" s="103" t="s">
        <v>1724</v>
      </c>
      <c r="C1196" s="104" t="s">
        <v>1740</v>
      </c>
      <c r="D1196" s="104">
        <v>396.9</v>
      </c>
    </row>
    <row r="1197" spans="1:4">
      <c r="A1197" t="s">
        <v>40</v>
      </c>
      <c r="B1197" s="103" t="s">
        <v>546</v>
      </c>
      <c r="C1197" s="104" t="s">
        <v>1741</v>
      </c>
      <c r="D1197" s="104">
        <v>249.99</v>
      </c>
    </row>
    <row r="1198" spans="1:4">
      <c r="A1198" t="s">
        <v>40</v>
      </c>
      <c r="B1198" s="103" t="s">
        <v>551</v>
      </c>
      <c r="C1198" s="104" t="s">
        <v>1742</v>
      </c>
      <c r="D1198" s="104">
        <v>343.99</v>
      </c>
    </row>
    <row r="1199" spans="1:4">
      <c r="A1199" t="s">
        <v>40</v>
      </c>
      <c r="B1199" s="103" t="s">
        <v>546</v>
      </c>
      <c r="C1199" s="104" t="s">
        <v>1743</v>
      </c>
      <c r="D1199" s="104">
        <v>314.95</v>
      </c>
    </row>
    <row r="1200" spans="1:4">
      <c r="A1200" t="s">
        <v>40</v>
      </c>
      <c r="B1200" s="103" t="s">
        <v>551</v>
      </c>
      <c r="C1200" s="104" t="s">
        <v>1744</v>
      </c>
      <c r="D1200" s="104">
        <v>89.95</v>
      </c>
    </row>
    <row r="1201" spans="1:4">
      <c r="A1201" t="s">
        <v>40</v>
      </c>
      <c r="B1201" s="103" t="s">
        <v>548</v>
      </c>
      <c r="C1201" s="104" t="s">
        <v>1745</v>
      </c>
      <c r="D1201" s="104">
        <v>89.99</v>
      </c>
    </row>
    <row r="1202" spans="1:4">
      <c r="A1202" t="s">
        <v>40</v>
      </c>
      <c r="B1202" s="103" t="s">
        <v>1063</v>
      </c>
      <c r="C1202" s="104" t="s">
        <v>1746</v>
      </c>
      <c r="D1202" s="104">
        <v>79.989999999999995</v>
      </c>
    </row>
    <row r="1203" spans="1:4">
      <c r="A1203" t="s">
        <v>40</v>
      </c>
      <c r="B1203" s="103" t="s">
        <v>587</v>
      </c>
      <c r="C1203" s="104" t="s">
        <v>1747</v>
      </c>
      <c r="D1203" s="104">
        <v>23</v>
      </c>
    </row>
    <row r="1204" spans="1:4">
      <c r="A1204" t="s">
        <v>40</v>
      </c>
      <c r="B1204" s="103" t="s">
        <v>546</v>
      </c>
      <c r="C1204" s="104" t="s">
        <v>1748</v>
      </c>
      <c r="D1204" s="104">
        <v>159.99</v>
      </c>
    </row>
    <row r="1205" spans="1:4">
      <c r="A1205" t="s">
        <v>40</v>
      </c>
      <c r="B1205" s="103" t="s">
        <v>551</v>
      </c>
      <c r="C1205" s="104" t="s">
        <v>1749</v>
      </c>
      <c r="D1205" s="104">
        <v>288.99</v>
      </c>
    </row>
    <row r="1206" spans="1:4">
      <c r="A1206" t="s">
        <v>40</v>
      </c>
      <c r="B1206" s="71"/>
      <c r="C1206" s="104" t="s">
        <v>1750</v>
      </c>
      <c r="D1206" s="104">
        <v>339.06</v>
      </c>
    </row>
    <row r="1207" spans="1:4">
      <c r="A1207" t="s">
        <v>40</v>
      </c>
      <c r="B1207" s="103" t="s">
        <v>546</v>
      </c>
      <c r="C1207" s="104" t="s">
        <v>1751</v>
      </c>
      <c r="D1207" s="104">
        <v>209.99</v>
      </c>
    </row>
    <row r="1208" spans="1:4">
      <c r="A1208" t="s">
        <v>40</v>
      </c>
      <c r="B1208" s="103" t="s">
        <v>551</v>
      </c>
      <c r="C1208" s="104" t="s">
        <v>1752</v>
      </c>
      <c r="D1208" s="104">
        <v>1529.99</v>
      </c>
    </row>
    <row r="1209" spans="1:4">
      <c r="A1209" t="s">
        <v>40</v>
      </c>
      <c r="B1209" s="71"/>
      <c r="C1209" s="104" t="s">
        <v>1753</v>
      </c>
      <c r="D1209" s="104">
        <v>445.08</v>
      </c>
    </row>
    <row r="1210" spans="1:4">
      <c r="A1210" t="s">
        <v>40</v>
      </c>
      <c r="B1210" s="103" t="s">
        <v>546</v>
      </c>
      <c r="C1210" s="104" t="s">
        <v>1235</v>
      </c>
      <c r="D1210" s="104">
        <v>75.989999999999995</v>
      </c>
    </row>
    <row r="1211" spans="1:4">
      <c r="A1211" t="s">
        <v>40</v>
      </c>
      <c r="B1211" s="103" t="s">
        <v>546</v>
      </c>
      <c r="C1211" s="104" t="s">
        <v>1754</v>
      </c>
      <c r="D1211" s="104">
        <v>62</v>
      </c>
    </row>
    <row r="1212" spans="1:4">
      <c r="A1212" t="s">
        <v>40</v>
      </c>
      <c r="B1212" s="103" t="s">
        <v>551</v>
      </c>
      <c r="C1212" s="104" t="s">
        <v>1755</v>
      </c>
      <c r="D1212" s="104">
        <v>388.99</v>
      </c>
    </row>
    <row r="1213" spans="1:4">
      <c r="A1213" t="s">
        <v>40</v>
      </c>
      <c r="B1213" s="103" t="s">
        <v>551</v>
      </c>
      <c r="C1213" s="104" t="s">
        <v>1756</v>
      </c>
      <c r="D1213" s="104">
        <v>640.99</v>
      </c>
    </row>
    <row r="1214" spans="1:4">
      <c r="A1214" t="s">
        <v>40</v>
      </c>
      <c r="B1214" s="71"/>
      <c r="C1214" s="104" t="s">
        <v>1757</v>
      </c>
      <c r="D1214" s="104">
        <v>277</v>
      </c>
    </row>
    <row r="1215" spans="1:4">
      <c r="A1215" t="s">
        <v>40</v>
      </c>
      <c r="B1215" s="103" t="s">
        <v>551</v>
      </c>
      <c r="C1215" s="104" t="s">
        <v>1758</v>
      </c>
      <c r="D1215" s="104">
        <v>29.99</v>
      </c>
    </row>
    <row r="1216" spans="1:4">
      <c r="A1216" t="s">
        <v>40</v>
      </c>
      <c r="B1216" s="103" t="s">
        <v>851</v>
      </c>
      <c r="C1216" s="104" t="s">
        <v>1759</v>
      </c>
      <c r="D1216" s="104">
        <v>139.99</v>
      </c>
    </row>
    <row r="1217" spans="1:4">
      <c r="A1217" t="s">
        <v>40</v>
      </c>
      <c r="B1217" s="103" t="s">
        <v>1534</v>
      </c>
      <c r="C1217" s="104" t="s">
        <v>1760</v>
      </c>
      <c r="D1217" s="104">
        <v>149.94999999999999</v>
      </c>
    </row>
    <row r="1218" spans="1:4">
      <c r="A1218" t="s">
        <v>40</v>
      </c>
      <c r="B1218" s="103" t="s">
        <v>551</v>
      </c>
      <c r="C1218" s="104" t="s">
        <v>1761</v>
      </c>
      <c r="D1218" s="104">
        <v>148.49</v>
      </c>
    </row>
    <row r="1219" spans="1:4">
      <c r="A1219" t="s">
        <v>40</v>
      </c>
      <c r="B1219" s="103" t="s">
        <v>546</v>
      </c>
      <c r="C1219" s="104" t="s">
        <v>1762</v>
      </c>
      <c r="D1219" s="104">
        <v>249.99</v>
      </c>
    </row>
    <row r="1220" spans="1:4">
      <c r="A1220" t="s">
        <v>40</v>
      </c>
      <c r="B1220" s="103" t="s">
        <v>551</v>
      </c>
      <c r="C1220" s="104" t="s">
        <v>1763</v>
      </c>
      <c r="D1220" s="104">
        <v>72.989999999999995</v>
      </c>
    </row>
    <row r="1221" spans="1:4">
      <c r="A1221" t="s">
        <v>40</v>
      </c>
      <c r="B1221" s="103" t="s">
        <v>1724</v>
      </c>
      <c r="C1221" s="104" t="s">
        <v>1764</v>
      </c>
      <c r="D1221" s="104">
        <v>334.95</v>
      </c>
    </row>
    <row r="1222" spans="1:4">
      <c r="A1222" t="s">
        <v>40</v>
      </c>
      <c r="B1222" s="103" t="s">
        <v>551</v>
      </c>
      <c r="C1222" s="104" t="s">
        <v>1765</v>
      </c>
      <c r="D1222" s="104">
        <v>669.99</v>
      </c>
    </row>
    <row r="1223" spans="1:4">
      <c r="A1223" t="s">
        <v>40</v>
      </c>
      <c r="B1223" s="103" t="s">
        <v>564</v>
      </c>
      <c r="C1223" s="104" t="s">
        <v>1766</v>
      </c>
      <c r="D1223" s="104">
        <v>218.49</v>
      </c>
    </row>
    <row r="1224" spans="1:4">
      <c r="A1224" t="s">
        <v>40</v>
      </c>
      <c r="B1224" s="103" t="s">
        <v>546</v>
      </c>
      <c r="C1224" s="104" t="s">
        <v>1767</v>
      </c>
      <c r="D1224" s="104">
        <v>199.99</v>
      </c>
    </row>
    <row r="1225" spans="1:4">
      <c r="A1225" t="s">
        <v>40</v>
      </c>
      <c r="B1225" s="103" t="s">
        <v>546</v>
      </c>
      <c r="C1225" s="104" t="s">
        <v>1768</v>
      </c>
      <c r="D1225" s="104">
        <v>109.99</v>
      </c>
    </row>
    <row r="1226" spans="1:4">
      <c r="A1226" t="s">
        <v>40</v>
      </c>
      <c r="B1226" s="103" t="s">
        <v>546</v>
      </c>
      <c r="C1226" s="104" t="s">
        <v>1769</v>
      </c>
      <c r="D1226" s="104">
        <v>315.99</v>
      </c>
    </row>
    <row r="1227" spans="1:4">
      <c r="A1227" t="s">
        <v>40</v>
      </c>
      <c r="B1227" s="103" t="s">
        <v>851</v>
      </c>
      <c r="C1227" s="104" t="s">
        <v>1770</v>
      </c>
      <c r="D1227" s="104">
        <v>739</v>
      </c>
    </row>
    <row r="1228" spans="1:4">
      <c r="A1228" t="s">
        <v>40</v>
      </c>
      <c r="B1228" s="103" t="s">
        <v>570</v>
      </c>
      <c r="C1228" s="104" t="s">
        <v>1771</v>
      </c>
      <c r="D1228" s="104">
        <v>189.99</v>
      </c>
    </row>
    <row r="1229" spans="1:4">
      <c r="A1229" t="s">
        <v>40</v>
      </c>
      <c r="B1229" s="103" t="s">
        <v>551</v>
      </c>
      <c r="C1229" s="104" t="s">
        <v>1772</v>
      </c>
      <c r="D1229" s="104">
        <v>519.99</v>
      </c>
    </row>
    <row r="1230" spans="1:4">
      <c r="A1230" t="s">
        <v>40</v>
      </c>
      <c r="B1230" s="103" t="s">
        <v>551</v>
      </c>
      <c r="C1230" s="104" t="s">
        <v>1773</v>
      </c>
      <c r="D1230" s="104">
        <v>749</v>
      </c>
    </row>
    <row r="1231" spans="1:4">
      <c r="A1231" t="s">
        <v>40</v>
      </c>
      <c r="B1231" s="103" t="s">
        <v>551</v>
      </c>
      <c r="C1231" s="104" t="s">
        <v>1774</v>
      </c>
      <c r="D1231" s="104">
        <v>233.99</v>
      </c>
    </row>
    <row r="1232" spans="1:4">
      <c r="A1232" t="s">
        <v>40</v>
      </c>
      <c r="B1232" s="103" t="s">
        <v>551</v>
      </c>
      <c r="C1232" s="104" t="s">
        <v>1775</v>
      </c>
      <c r="D1232" s="104">
        <v>319.99</v>
      </c>
    </row>
    <row r="1233" spans="1:4">
      <c r="A1233" t="s">
        <v>40</v>
      </c>
      <c r="B1233" s="103" t="s">
        <v>564</v>
      </c>
      <c r="C1233" s="104" t="s">
        <v>1776</v>
      </c>
      <c r="D1233" s="104">
        <v>279</v>
      </c>
    </row>
    <row r="1234" spans="1:4">
      <c r="A1234" t="s">
        <v>40</v>
      </c>
      <c r="B1234" s="103" t="s">
        <v>546</v>
      </c>
      <c r="C1234" s="104" t="s">
        <v>1777</v>
      </c>
      <c r="D1234" s="104">
        <v>279.99</v>
      </c>
    </row>
    <row r="1235" spans="1:4">
      <c r="A1235" t="s">
        <v>40</v>
      </c>
      <c r="B1235" s="103" t="s">
        <v>1378</v>
      </c>
      <c r="C1235" s="104" t="s">
        <v>1778</v>
      </c>
      <c r="D1235" s="104">
        <v>24.95</v>
      </c>
    </row>
    <row r="1236" spans="1:4">
      <c r="A1236" t="s">
        <v>40</v>
      </c>
      <c r="B1236" s="103" t="s">
        <v>551</v>
      </c>
      <c r="C1236" s="104" t="s">
        <v>1779</v>
      </c>
      <c r="D1236" s="104">
        <v>79.989999999999995</v>
      </c>
    </row>
    <row r="1237" spans="1:4">
      <c r="A1237" t="s">
        <v>40</v>
      </c>
      <c r="B1237" s="103" t="s">
        <v>546</v>
      </c>
      <c r="C1237" s="104" t="s">
        <v>1780</v>
      </c>
      <c r="D1237" s="104">
        <v>74.989999999999995</v>
      </c>
    </row>
    <row r="1238" spans="1:4">
      <c r="A1238" t="s">
        <v>40</v>
      </c>
      <c r="B1238" s="103" t="s">
        <v>551</v>
      </c>
      <c r="C1238" s="104" t="s">
        <v>1781</v>
      </c>
      <c r="D1238" s="104">
        <v>394.99</v>
      </c>
    </row>
    <row r="1239" spans="1:4">
      <c r="A1239" t="s">
        <v>40</v>
      </c>
      <c r="B1239" s="103" t="s">
        <v>551</v>
      </c>
      <c r="C1239" s="104" t="s">
        <v>1782</v>
      </c>
      <c r="D1239" s="104">
        <v>159.94999999999999</v>
      </c>
    </row>
    <row r="1240" spans="1:4">
      <c r="A1240" t="s">
        <v>40</v>
      </c>
      <c r="B1240" s="103" t="s">
        <v>602</v>
      </c>
      <c r="C1240" s="104" t="s">
        <v>1783</v>
      </c>
      <c r="D1240" s="104">
        <v>54.99</v>
      </c>
    </row>
    <row r="1241" spans="1:4">
      <c r="A1241" t="s">
        <v>40</v>
      </c>
      <c r="B1241" s="103" t="s">
        <v>551</v>
      </c>
      <c r="C1241" s="104" t="s">
        <v>1784</v>
      </c>
      <c r="D1241" s="104">
        <v>179.95</v>
      </c>
    </row>
    <row r="1242" spans="1:4">
      <c r="A1242" t="s">
        <v>40</v>
      </c>
      <c r="B1242" s="103" t="s">
        <v>546</v>
      </c>
      <c r="C1242" s="104" t="s">
        <v>1785</v>
      </c>
      <c r="D1242" s="104">
        <v>179.99</v>
      </c>
    </row>
    <row r="1243" spans="1:4">
      <c r="A1243" t="s">
        <v>40</v>
      </c>
      <c r="B1243" s="103" t="s">
        <v>548</v>
      </c>
      <c r="C1243" s="104" t="s">
        <v>1786</v>
      </c>
      <c r="D1243" s="104">
        <v>49.99</v>
      </c>
    </row>
    <row r="1244" spans="1:4">
      <c r="A1244" t="s">
        <v>40</v>
      </c>
      <c r="B1244" s="103" t="s">
        <v>551</v>
      </c>
      <c r="C1244" s="104" t="s">
        <v>1787</v>
      </c>
      <c r="D1244" s="104">
        <v>149.99</v>
      </c>
    </row>
    <row r="1245" spans="1:4">
      <c r="A1245" t="s">
        <v>40</v>
      </c>
      <c r="B1245" s="103" t="s">
        <v>551</v>
      </c>
      <c r="C1245" s="104" t="s">
        <v>1788</v>
      </c>
      <c r="D1245" s="104">
        <v>519</v>
      </c>
    </row>
    <row r="1246" spans="1:4">
      <c r="A1246" t="s">
        <v>40</v>
      </c>
      <c r="B1246" s="103" t="s">
        <v>551</v>
      </c>
      <c r="C1246" s="104" t="s">
        <v>1789</v>
      </c>
      <c r="D1246" s="104">
        <v>769.49</v>
      </c>
    </row>
    <row r="1247" spans="1:4">
      <c r="A1247" t="s">
        <v>40</v>
      </c>
      <c r="B1247" s="103" t="s">
        <v>546</v>
      </c>
      <c r="C1247" s="104" t="s">
        <v>1790</v>
      </c>
      <c r="D1247" s="104">
        <v>135</v>
      </c>
    </row>
    <row r="1248" spans="1:4">
      <c r="A1248" t="s">
        <v>40</v>
      </c>
      <c r="B1248" s="103" t="s">
        <v>564</v>
      </c>
      <c r="C1248" s="104" t="s">
        <v>1791</v>
      </c>
      <c r="D1248" s="104">
        <v>419.99</v>
      </c>
    </row>
    <row r="1249" spans="1:4">
      <c r="A1249" t="s">
        <v>40</v>
      </c>
      <c r="B1249" s="103" t="s">
        <v>546</v>
      </c>
      <c r="C1249" s="104" t="s">
        <v>1792</v>
      </c>
      <c r="D1249" s="104">
        <v>239.95</v>
      </c>
    </row>
    <row r="1250" spans="1:4">
      <c r="A1250" t="s">
        <v>40</v>
      </c>
      <c r="B1250" s="103" t="s">
        <v>546</v>
      </c>
      <c r="C1250" s="104" t="s">
        <v>1793</v>
      </c>
      <c r="D1250" s="104">
        <v>83.99</v>
      </c>
    </row>
    <row r="1251" spans="1:4" ht="21">
      <c r="A1251" t="s">
        <v>40</v>
      </c>
      <c r="B1251" s="103" t="s">
        <v>546</v>
      </c>
      <c r="C1251" s="104" t="s">
        <v>1794</v>
      </c>
      <c r="D1251" s="104">
        <v>164.89</v>
      </c>
    </row>
    <row r="1252" spans="1:4">
      <c r="A1252" t="s">
        <v>40</v>
      </c>
      <c r="B1252" s="103" t="s">
        <v>546</v>
      </c>
      <c r="C1252" s="104" t="s">
        <v>1795</v>
      </c>
      <c r="D1252" s="104">
        <v>479.79</v>
      </c>
    </row>
    <row r="1253" spans="1:4">
      <c r="A1253" t="s">
        <v>40</v>
      </c>
      <c r="B1253" s="103" t="s">
        <v>546</v>
      </c>
      <c r="C1253" s="104" t="s">
        <v>1796</v>
      </c>
      <c r="D1253" s="104">
        <v>89.99</v>
      </c>
    </row>
    <row r="1254" spans="1:4">
      <c r="A1254" t="s">
        <v>40</v>
      </c>
      <c r="B1254" s="103" t="s">
        <v>551</v>
      </c>
      <c r="C1254" s="104" t="s">
        <v>1797</v>
      </c>
      <c r="D1254" s="104">
        <v>198.99</v>
      </c>
    </row>
    <row r="1255" spans="1:4">
      <c r="A1255" t="s">
        <v>40</v>
      </c>
      <c r="B1255" s="103" t="s">
        <v>546</v>
      </c>
      <c r="C1255" s="104" t="s">
        <v>1798</v>
      </c>
      <c r="D1255" s="104">
        <v>184.99</v>
      </c>
    </row>
    <row r="1256" spans="1:4">
      <c r="A1256" t="s">
        <v>40</v>
      </c>
      <c r="B1256" s="103" t="s">
        <v>546</v>
      </c>
      <c r="C1256" s="104" t="s">
        <v>1799</v>
      </c>
      <c r="D1256" s="104">
        <v>399.99</v>
      </c>
    </row>
    <row r="1257" spans="1:4">
      <c r="A1257" t="s">
        <v>40</v>
      </c>
      <c r="B1257" s="103" t="s">
        <v>602</v>
      </c>
      <c r="C1257" s="104" t="s">
        <v>1800</v>
      </c>
      <c r="D1257" s="104">
        <v>109.95</v>
      </c>
    </row>
    <row r="1258" spans="1:4">
      <c r="A1258" t="s">
        <v>40</v>
      </c>
      <c r="B1258" s="103" t="s">
        <v>551</v>
      </c>
      <c r="C1258" s="104" t="s">
        <v>1801</v>
      </c>
      <c r="D1258" s="104">
        <v>1014.79</v>
      </c>
    </row>
    <row r="1259" spans="1:4">
      <c r="A1259" t="s">
        <v>40</v>
      </c>
      <c r="B1259" s="103" t="s">
        <v>546</v>
      </c>
      <c r="C1259" s="104" t="s">
        <v>1802</v>
      </c>
      <c r="D1259" s="104">
        <v>668</v>
      </c>
    </row>
    <row r="1260" spans="1:4">
      <c r="A1260" t="s">
        <v>40</v>
      </c>
      <c r="B1260" s="103" t="s">
        <v>551</v>
      </c>
      <c r="C1260" s="104" t="s">
        <v>1803</v>
      </c>
      <c r="D1260" s="104">
        <v>579.79</v>
      </c>
    </row>
    <row r="1261" spans="1:4">
      <c r="A1261" t="s">
        <v>40</v>
      </c>
      <c r="B1261" s="103" t="s">
        <v>546</v>
      </c>
      <c r="C1261" s="104" t="s">
        <v>1804</v>
      </c>
      <c r="D1261" s="104">
        <v>306.97000000000003</v>
      </c>
    </row>
    <row r="1262" spans="1:4">
      <c r="A1262" t="s">
        <v>40</v>
      </c>
      <c r="B1262" s="103" t="s">
        <v>551</v>
      </c>
      <c r="C1262" s="104" t="s">
        <v>1805</v>
      </c>
      <c r="D1262" s="104">
        <v>529.95000000000005</v>
      </c>
    </row>
    <row r="1263" spans="1:4">
      <c r="A1263" t="s">
        <v>40</v>
      </c>
      <c r="B1263" s="103" t="s">
        <v>551</v>
      </c>
      <c r="C1263" s="104" t="s">
        <v>1806</v>
      </c>
      <c r="D1263" s="104">
        <v>114.89</v>
      </c>
    </row>
    <row r="1264" spans="1:4">
      <c r="A1264" t="s">
        <v>40</v>
      </c>
      <c r="B1264" s="103" t="s">
        <v>551</v>
      </c>
      <c r="C1264" s="104" t="s">
        <v>1807</v>
      </c>
      <c r="D1264" s="104">
        <v>138.99</v>
      </c>
    </row>
    <row r="1265" spans="1:4">
      <c r="A1265" t="s">
        <v>40</v>
      </c>
      <c r="B1265" s="103" t="s">
        <v>1808</v>
      </c>
      <c r="C1265" s="104" t="s">
        <v>1809</v>
      </c>
      <c r="D1265" s="104">
        <v>41.66</v>
      </c>
    </row>
    <row r="1266" spans="1:4">
      <c r="A1266" t="s">
        <v>40</v>
      </c>
      <c r="B1266" s="103" t="s">
        <v>551</v>
      </c>
      <c r="C1266" s="104" t="s">
        <v>1810</v>
      </c>
      <c r="D1266" s="104">
        <v>269.95</v>
      </c>
    </row>
    <row r="1267" spans="1:4">
      <c r="A1267" t="s">
        <v>40</v>
      </c>
      <c r="B1267" s="103" t="s">
        <v>570</v>
      </c>
      <c r="C1267" s="104" t="s">
        <v>1811</v>
      </c>
      <c r="D1267" s="104">
        <v>139</v>
      </c>
    </row>
    <row r="1268" spans="1:4">
      <c r="A1268" t="s">
        <v>40</v>
      </c>
      <c r="B1268" s="103" t="s">
        <v>564</v>
      </c>
      <c r="C1268" s="104" t="s">
        <v>1812</v>
      </c>
      <c r="D1268" s="104">
        <v>104.99</v>
      </c>
    </row>
    <row r="1269" spans="1:4">
      <c r="A1269" t="s">
        <v>40</v>
      </c>
      <c r="B1269" s="103" t="s">
        <v>551</v>
      </c>
      <c r="C1269" s="104" t="s">
        <v>1813</v>
      </c>
      <c r="D1269" s="104">
        <v>51.98</v>
      </c>
    </row>
    <row r="1270" spans="1:4">
      <c r="A1270" t="s">
        <v>40</v>
      </c>
      <c r="B1270" s="103" t="s">
        <v>551</v>
      </c>
      <c r="C1270" s="104" t="s">
        <v>1814</v>
      </c>
      <c r="D1270" s="104">
        <v>549.49</v>
      </c>
    </row>
    <row r="1271" spans="1:4">
      <c r="A1271" t="s">
        <v>40</v>
      </c>
      <c r="B1271" s="103" t="s">
        <v>551</v>
      </c>
      <c r="C1271" s="104" t="s">
        <v>1815</v>
      </c>
      <c r="D1271" s="104">
        <v>223.99</v>
      </c>
    </row>
    <row r="1272" spans="1:4">
      <c r="A1272" t="s">
        <v>40</v>
      </c>
      <c r="B1272" s="103" t="s">
        <v>551</v>
      </c>
      <c r="C1272" s="104" t="s">
        <v>1404</v>
      </c>
      <c r="D1272" s="104">
        <v>279.58999999999997</v>
      </c>
    </row>
    <row r="1273" spans="1:4">
      <c r="A1273" t="s">
        <v>40</v>
      </c>
      <c r="B1273" s="103" t="s">
        <v>551</v>
      </c>
      <c r="C1273" s="104" t="s">
        <v>1816</v>
      </c>
      <c r="D1273" s="104">
        <v>549.99</v>
      </c>
    </row>
    <row r="1274" spans="1:4">
      <c r="A1274" t="s">
        <v>40</v>
      </c>
      <c r="B1274" s="103" t="s">
        <v>551</v>
      </c>
      <c r="C1274" s="104" t="s">
        <v>1817</v>
      </c>
      <c r="D1274" s="104">
        <v>365.99</v>
      </c>
    </row>
    <row r="1275" spans="1:4">
      <c r="A1275" t="s">
        <v>40</v>
      </c>
      <c r="B1275" s="103" t="s">
        <v>546</v>
      </c>
      <c r="C1275" s="104" t="s">
        <v>1818</v>
      </c>
      <c r="D1275" s="104">
        <v>189.95</v>
      </c>
    </row>
    <row r="1276" spans="1:4">
      <c r="A1276" t="s">
        <v>40</v>
      </c>
      <c r="B1276" s="103" t="s">
        <v>1408</v>
      </c>
      <c r="C1276" s="104" t="s">
        <v>1819</v>
      </c>
      <c r="D1276" s="104">
        <v>44.49</v>
      </c>
    </row>
    <row r="1277" spans="1:4">
      <c r="A1277" t="s">
        <v>40</v>
      </c>
      <c r="B1277" s="103" t="s">
        <v>551</v>
      </c>
      <c r="C1277" s="104" t="s">
        <v>1820</v>
      </c>
      <c r="D1277" s="104">
        <v>419.99</v>
      </c>
    </row>
    <row r="1278" spans="1:4">
      <c r="A1278" t="s">
        <v>40</v>
      </c>
      <c r="B1278" s="103" t="s">
        <v>551</v>
      </c>
      <c r="C1278" s="104" t="s">
        <v>1821</v>
      </c>
      <c r="D1278" s="104">
        <v>199.99</v>
      </c>
    </row>
    <row r="1279" spans="1:4">
      <c r="A1279" t="s">
        <v>40</v>
      </c>
      <c r="B1279" s="103" t="s">
        <v>551</v>
      </c>
      <c r="C1279" s="104" t="s">
        <v>1822</v>
      </c>
      <c r="D1279" s="104">
        <v>779</v>
      </c>
    </row>
    <row r="1280" spans="1:4">
      <c r="A1280" t="s">
        <v>40</v>
      </c>
      <c r="B1280" s="103" t="s">
        <v>546</v>
      </c>
      <c r="C1280" s="104" t="s">
        <v>1823</v>
      </c>
      <c r="D1280" s="104">
        <v>65.989999999999995</v>
      </c>
    </row>
    <row r="1281" spans="1:4">
      <c r="A1281" t="s">
        <v>40</v>
      </c>
      <c r="B1281" s="103" t="s">
        <v>546</v>
      </c>
      <c r="C1281" s="104" t="s">
        <v>1824</v>
      </c>
      <c r="D1281" s="104">
        <v>879.99</v>
      </c>
    </row>
    <row r="1282" spans="1:4">
      <c r="A1282" t="s">
        <v>40</v>
      </c>
      <c r="B1282" s="103" t="s">
        <v>551</v>
      </c>
      <c r="C1282" s="104" t="s">
        <v>1825</v>
      </c>
      <c r="D1282" s="104">
        <v>324.97000000000003</v>
      </c>
    </row>
    <row r="1283" spans="1:4">
      <c r="A1283" t="s">
        <v>40</v>
      </c>
      <c r="B1283" s="103" t="s">
        <v>551</v>
      </c>
      <c r="C1283" s="104" t="s">
        <v>1826</v>
      </c>
      <c r="D1283" s="104">
        <v>436.97</v>
      </c>
    </row>
    <row r="1284" spans="1:4">
      <c r="A1284" t="s">
        <v>40</v>
      </c>
      <c r="B1284" s="103" t="s">
        <v>546</v>
      </c>
      <c r="C1284" s="104" t="s">
        <v>1827</v>
      </c>
      <c r="D1284" s="104">
        <v>489</v>
      </c>
    </row>
    <row r="1285" spans="1:4">
      <c r="A1285" t="s">
        <v>40</v>
      </c>
      <c r="B1285" s="103" t="s">
        <v>551</v>
      </c>
      <c r="C1285" s="104" t="s">
        <v>1828</v>
      </c>
      <c r="D1285" s="104">
        <v>274.99</v>
      </c>
    </row>
    <row r="1286" spans="1:4">
      <c r="A1286" t="s">
        <v>40</v>
      </c>
      <c r="B1286" s="103" t="s">
        <v>602</v>
      </c>
      <c r="C1286" s="104" t="s">
        <v>1829</v>
      </c>
      <c r="D1286" s="104">
        <v>99.99</v>
      </c>
    </row>
    <row r="1287" spans="1:4">
      <c r="A1287" t="s">
        <v>40</v>
      </c>
      <c r="B1287" s="103" t="s">
        <v>546</v>
      </c>
      <c r="C1287" s="104" t="s">
        <v>1323</v>
      </c>
      <c r="D1287" s="104">
        <v>78.989999999999995</v>
      </c>
    </row>
    <row r="1288" spans="1:4">
      <c r="A1288" t="s">
        <v>40</v>
      </c>
      <c r="B1288" s="103" t="s">
        <v>551</v>
      </c>
      <c r="C1288" s="104" t="s">
        <v>1830</v>
      </c>
      <c r="D1288" s="104">
        <v>319.99</v>
      </c>
    </row>
    <row r="1289" spans="1:4">
      <c r="A1289" t="s">
        <v>40</v>
      </c>
      <c r="B1289" s="103" t="s">
        <v>659</v>
      </c>
      <c r="C1289" s="104" t="s">
        <v>1831</v>
      </c>
      <c r="D1289" s="104">
        <v>109.99</v>
      </c>
    </row>
    <row r="1290" spans="1:4">
      <c r="A1290" t="s">
        <v>40</v>
      </c>
      <c r="B1290" s="103" t="s">
        <v>551</v>
      </c>
      <c r="C1290" s="104" t="s">
        <v>1832</v>
      </c>
      <c r="D1290" s="104">
        <v>519.99</v>
      </c>
    </row>
    <row r="1291" spans="1:4">
      <c r="A1291" t="s">
        <v>40</v>
      </c>
      <c r="B1291" s="103" t="s">
        <v>551</v>
      </c>
      <c r="C1291" s="104" t="s">
        <v>1833</v>
      </c>
      <c r="D1291" s="104">
        <v>239.99</v>
      </c>
    </row>
    <row r="1292" spans="1:4">
      <c r="A1292" t="s">
        <v>40</v>
      </c>
      <c r="B1292" s="103" t="s">
        <v>546</v>
      </c>
      <c r="C1292" s="104" t="s">
        <v>1834</v>
      </c>
      <c r="D1292" s="104">
        <v>356.97</v>
      </c>
    </row>
    <row r="1293" spans="1:4">
      <c r="A1293" t="s">
        <v>40</v>
      </c>
      <c r="B1293" s="103" t="s">
        <v>546</v>
      </c>
      <c r="C1293" s="104" t="s">
        <v>1835</v>
      </c>
      <c r="D1293" s="104">
        <v>134.99</v>
      </c>
    </row>
    <row r="1294" spans="1:4">
      <c r="A1294" t="s">
        <v>40</v>
      </c>
      <c r="B1294" s="103" t="s">
        <v>1378</v>
      </c>
      <c r="C1294" s="104" t="s">
        <v>1836</v>
      </c>
      <c r="D1294" s="104">
        <v>19.95</v>
      </c>
    </row>
    <row r="1295" spans="1:4">
      <c r="A1295" t="s">
        <v>40</v>
      </c>
      <c r="B1295" s="103" t="s">
        <v>551</v>
      </c>
      <c r="C1295" s="104" t="s">
        <v>1837</v>
      </c>
      <c r="D1295" s="104">
        <v>263.99</v>
      </c>
    </row>
    <row r="1296" spans="1:4">
      <c r="A1296" t="s">
        <v>40</v>
      </c>
      <c r="B1296" s="103" t="s">
        <v>546</v>
      </c>
      <c r="C1296" s="104" t="s">
        <v>1838</v>
      </c>
      <c r="D1296" s="104">
        <v>54.99</v>
      </c>
    </row>
    <row r="1297" spans="1:4">
      <c r="A1297" t="s">
        <v>40</v>
      </c>
      <c r="B1297" s="103" t="s">
        <v>546</v>
      </c>
      <c r="C1297" s="104" t="s">
        <v>1839</v>
      </c>
      <c r="D1297" s="104">
        <v>249.99</v>
      </c>
    </row>
    <row r="1298" spans="1:4">
      <c r="A1298" t="s">
        <v>40</v>
      </c>
      <c r="B1298" s="103" t="s">
        <v>551</v>
      </c>
      <c r="C1298" s="104" t="s">
        <v>1840</v>
      </c>
      <c r="D1298" s="104">
        <v>208.99</v>
      </c>
    </row>
    <row r="1299" spans="1:4">
      <c r="A1299" t="s">
        <v>40</v>
      </c>
      <c r="B1299" s="103" t="s">
        <v>546</v>
      </c>
      <c r="C1299" s="104" t="s">
        <v>1841</v>
      </c>
      <c r="D1299" s="104">
        <v>659.49</v>
      </c>
    </row>
    <row r="1300" spans="1:4">
      <c r="A1300" t="s">
        <v>40</v>
      </c>
      <c r="B1300" s="103" t="s">
        <v>551</v>
      </c>
      <c r="C1300" s="104" t="s">
        <v>1842</v>
      </c>
      <c r="D1300" s="104">
        <v>811.97</v>
      </c>
    </row>
    <row r="1301" spans="1:4">
      <c r="A1301" t="s">
        <v>40</v>
      </c>
      <c r="B1301" s="103" t="s">
        <v>546</v>
      </c>
      <c r="C1301" s="104" t="s">
        <v>1843</v>
      </c>
      <c r="D1301" s="104">
        <v>286.97000000000003</v>
      </c>
    </row>
    <row r="1302" spans="1:4">
      <c r="A1302" t="s">
        <v>40</v>
      </c>
      <c r="B1302" s="103" t="s">
        <v>546</v>
      </c>
      <c r="C1302" s="104" t="s">
        <v>1844</v>
      </c>
      <c r="D1302" s="104">
        <v>55</v>
      </c>
    </row>
    <row r="1303" spans="1:4">
      <c r="A1303" t="s">
        <v>40</v>
      </c>
      <c r="B1303" s="103" t="s">
        <v>551</v>
      </c>
      <c r="C1303" s="104" t="s">
        <v>1845</v>
      </c>
      <c r="D1303" s="104">
        <v>669.99</v>
      </c>
    </row>
    <row r="1304" spans="1:4">
      <c r="A1304" t="s">
        <v>40</v>
      </c>
      <c r="B1304" s="103" t="s">
        <v>551</v>
      </c>
      <c r="C1304" s="104" t="s">
        <v>1846</v>
      </c>
      <c r="D1304" s="104">
        <v>303.99</v>
      </c>
    </row>
    <row r="1305" spans="1:4">
      <c r="A1305" t="s">
        <v>40</v>
      </c>
      <c r="B1305" s="103" t="s">
        <v>546</v>
      </c>
      <c r="C1305" s="104" t="s">
        <v>1847</v>
      </c>
      <c r="D1305" s="104">
        <v>179.99</v>
      </c>
    </row>
    <row r="1306" spans="1:4">
      <c r="A1306" t="s">
        <v>40</v>
      </c>
      <c r="B1306" s="103" t="s">
        <v>546</v>
      </c>
      <c r="C1306" s="104" t="s">
        <v>1848</v>
      </c>
      <c r="D1306" s="104">
        <v>679.69</v>
      </c>
    </row>
    <row r="1307" spans="1:4">
      <c r="A1307" t="s">
        <v>40</v>
      </c>
      <c r="B1307" s="103" t="s">
        <v>551</v>
      </c>
      <c r="C1307" s="104" t="s">
        <v>1849</v>
      </c>
      <c r="D1307" s="104">
        <v>139.99</v>
      </c>
    </row>
    <row r="1308" spans="1:4">
      <c r="A1308" t="s">
        <v>40</v>
      </c>
      <c r="B1308" s="103" t="s">
        <v>551</v>
      </c>
      <c r="C1308" s="104" t="s">
        <v>1850</v>
      </c>
      <c r="D1308" s="104">
        <v>589.25</v>
      </c>
    </row>
    <row r="1309" spans="1:4">
      <c r="A1309" t="s">
        <v>40</v>
      </c>
      <c r="B1309" s="103" t="s">
        <v>564</v>
      </c>
      <c r="C1309" s="104" t="s">
        <v>1851</v>
      </c>
      <c r="D1309" s="104">
        <v>214.95</v>
      </c>
    </row>
    <row r="1310" spans="1:4">
      <c r="A1310" t="s">
        <v>40</v>
      </c>
      <c r="B1310" s="103" t="s">
        <v>779</v>
      </c>
      <c r="C1310" s="104" t="s">
        <v>1852</v>
      </c>
      <c r="D1310" s="104">
        <v>899.99</v>
      </c>
    </row>
    <row r="1311" spans="1:4">
      <c r="A1311" t="s">
        <v>40</v>
      </c>
      <c r="B1311" s="103" t="s">
        <v>620</v>
      </c>
      <c r="C1311" s="104" t="s">
        <v>1853</v>
      </c>
      <c r="D1311" s="104">
        <v>456</v>
      </c>
    </row>
    <row r="1312" spans="1:4">
      <c r="A1312" t="s">
        <v>40</v>
      </c>
      <c r="B1312" s="103" t="s">
        <v>546</v>
      </c>
      <c r="C1312" s="104" t="s">
        <v>1854</v>
      </c>
      <c r="D1312" s="104">
        <v>349.69</v>
      </c>
    </row>
    <row r="1313" spans="1:4" ht="21">
      <c r="A1313" t="s">
        <v>40</v>
      </c>
      <c r="B1313" s="103" t="s">
        <v>546</v>
      </c>
      <c r="C1313" s="105" t="s">
        <v>1855</v>
      </c>
      <c r="D1313" s="104">
        <v>94.99</v>
      </c>
    </row>
    <row r="1314" spans="1:4">
      <c r="A1314" t="s">
        <v>40</v>
      </c>
      <c r="B1314" s="103" t="s">
        <v>546</v>
      </c>
      <c r="C1314" s="104" t="s">
        <v>1856</v>
      </c>
      <c r="D1314" s="104">
        <v>216.97</v>
      </c>
    </row>
    <row r="1315" spans="1:4">
      <c r="A1315" t="s">
        <v>40</v>
      </c>
      <c r="B1315" s="103" t="s">
        <v>851</v>
      </c>
      <c r="C1315" s="104" t="s">
        <v>1857</v>
      </c>
      <c r="D1315" s="104">
        <v>186.97</v>
      </c>
    </row>
    <row r="1316" spans="1:4">
      <c r="A1316" t="s">
        <v>40</v>
      </c>
      <c r="B1316" s="103" t="s">
        <v>551</v>
      </c>
      <c r="C1316" s="104" t="s">
        <v>1858</v>
      </c>
      <c r="D1316" s="104">
        <v>489.95</v>
      </c>
    </row>
    <row r="1317" spans="1:4">
      <c r="A1317" t="s">
        <v>40</v>
      </c>
      <c r="B1317" s="103" t="s">
        <v>551</v>
      </c>
      <c r="C1317" s="104" t="s">
        <v>1859</v>
      </c>
      <c r="D1317" s="104">
        <v>189.99</v>
      </c>
    </row>
    <row r="1318" spans="1:4">
      <c r="A1318" t="s">
        <v>40</v>
      </c>
      <c r="B1318" s="103" t="s">
        <v>546</v>
      </c>
      <c r="C1318" s="104" t="s">
        <v>1860</v>
      </c>
      <c r="D1318" s="104">
        <v>149.99</v>
      </c>
    </row>
    <row r="1319" spans="1:4">
      <c r="A1319" t="s">
        <v>40</v>
      </c>
      <c r="B1319" s="103" t="s">
        <v>546</v>
      </c>
      <c r="C1319" s="104" t="s">
        <v>1861</v>
      </c>
      <c r="D1319" s="104">
        <v>375</v>
      </c>
    </row>
    <row r="1320" spans="1:4">
      <c r="A1320" t="s">
        <v>40</v>
      </c>
      <c r="B1320" s="103" t="s">
        <v>551</v>
      </c>
      <c r="C1320" s="104" t="s">
        <v>1862</v>
      </c>
      <c r="D1320" s="104">
        <v>299.79000000000002</v>
      </c>
    </row>
    <row r="1321" spans="1:4">
      <c r="A1321" t="s">
        <v>40</v>
      </c>
      <c r="B1321" s="103" t="s">
        <v>551</v>
      </c>
      <c r="C1321" s="104" t="s">
        <v>1863</v>
      </c>
      <c r="D1321" s="104">
        <v>599.99</v>
      </c>
    </row>
    <row r="1322" spans="1:4">
      <c r="A1322" t="s">
        <v>40</v>
      </c>
      <c r="B1322" s="103" t="s">
        <v>546</v>
      </c>
      <c r="C1322" s="104" t="s">
        <v>1864</v>
      </c>
      <c r="D1322" s="104">
        <v>539.99</v>
      </c>
    </row>
    <row r="1323" spans="1:4">
      <c r="A1323" t="s">
        <v>40</v>
      </c>
      <c r="B1323" s="103" t="s">
        <v>546</v>
      </c>
      <c r="C1323" s="104" t="s">
        <v>1865</v>
      </c>
      <c r="D1323" s="104">
        <v>603</v>
      </c>
    </row>
    <row r="1324" spans="1:4">
      <c r="A1324" t="s">
        <v>40</v>
      </c>
      <c r="B1324" s="103" t="s">
        <v>551</v>
      </c>
      <c r="C1324" s="104" t="s">
        <v>1866</v>
      </c>
      <c r="D1324" s="104">
        <v>191.97</v>
      </c>
    </row>
    <row r="1325" spans="1:4">
      <c r="A1325" t="s">
        <v>40</v>
      </c>
      <c r="B1325" s="103" t="s">
        <v>779</v>
      </c>
      <c r="C1325" s="104" t="s">
        <v>1867</v>
      </c>
      <c r="D1325" s="104">
        <v>244.99</v>
      </c>
    </row>
    <row r="1326" spans="1:4">
      <c r="A1326" t="s">
        <v>40</v>
      </c>
      <c r="B1326" s="103" t="s">
        <v>551</v>
      </c>
      <c r="C1326" s="104" t="s">
        <v>1868</v>
      </c>
      <c r="D1326" s="104">
        <v>234.99</v>
      </c>
    </row>
    <row r="1327" spans="1:4">
      <c r="A1327" t="s">
        <v>40</v>
      </c>
      <c r="B1327" s="103" t="s">
        <v>546</v>
      </c>
      <c r="C1327" s="104" t="s">
        <v>1869</v>
      </c>
      <c r="D1327" s="104">
        <v>275</v>
      </c>
    </row>
    <row r="1328" spans="1:4">
      <c r="A1328" t="s">
        <v>40</v>
      </c>
      <c r="B1328" s="103" t="s">
        <v>1870</v>
      </c>
      <c r="C1328" s="104" t="s">
        <v>1871</v>
      </c>
      <c r="D1328" s="104">
        <v>129.97</v>
      </c>
    </row>
    <row r="1329" spans="1:4">
      <c r="A1329" t="s">
        <v>40</v>
      </c>
      <c r="B1329" s="103" t="s">
        <v>551</v>
      </c>
      <c r="C1329" s="104" t="s">
        <v>1872</v>
      </c>
      <c r="D1329" s="104">
        <v>179.99</v>
      </c>
    </row>
    <row r="1330" spans="1:4">
      <c r="A1330" t="s">
        <v>40</v>
      </c>
      <c r="B1330" s="103" t="s">
        <v>546</v>
      </c>
      <c r="C1330" s="104" t="s">
        <v>1873</v>
      </c>
      <c r="D1330" s="104">
        <v>514.99</v>
      </c>
    </row>
    <row r="1331" spans="1:4">
      <c r="A1331" t="s">
        <v>40</v>
      </c>
      <c r="B1331" s="103" t="s">
        <v>546</v>
      </c>
      <c r="C1331" s="104" t="s">
        <v>1874</v>
      </c>
      <c r="D1331" s="104">
        <v>239.99</v>
      </c>
    </row>
    <row r="1332" spans="1:4">
      <c r="A1332" t="s">
        <v>40</v>
      </c>
      <c r="B1332" s="103" t="s">
        <v>564</v>
      </c>
      <c r="C1332" s="104" t="s">
        <v>1875</v>
      </c>
      <c r="D1332" s="104">
        <v>69.989999999999995</v>
      </c>
    </row>
    <row r="1333" spans="1:4">
      <c r="A1333" t="s">
        <v>40</v>
      </c>
      <c r="B1333" s="103" t="s">
        <v>551</v>
      </c>
      <c r="C1333" s="104" t="s">
        <v>1876</v>
      </c>
      <c r="D1333" s="104">
        <v>719.99</v>
      </c>
    </row>
    <row r="1334" spans="1:4">
      <c r="A1334" t="s">
        <v>40</v>
      </c>
      <c r="B1334" s="103" t="s">
        <v>546</v>
      </c>
      <c r="C1334" s="104" t="s">
        <v>1877</v>
      </c>
      <c r="D1334" s="104">
        <v>286.99</v>
      </c>
    </row>
    <row r="1335" spans="1:4">
      <c r="A1335" t="s">
        <v>40</v>
      </c>
      <c r="B1335" s="103" t="s">
        <v>546</v>
      </c>
      <c r="C1335" s="104" t="s">
        <v>1878</v>
      </c>
      <c r="D1335" s="104">
        <v>423.03</v>
      </c>
    </row>
    <row r="1336" spans="1:4">
      <c r="A1336" t="s">
        <v>40</v>
      </c>
      <c r="B1336" s="103" t="s">
        <v>546</v>
      </c>
      <c r="C1336" s="104" t="s">
        <v>1879</v>
      </c>
      <c r="D1336" s="104">
        <v>89.99</v>
      </c>
    </row>
    <row r="1337" spans="1:4">
      <c r="A1337" t="s">
        <v>40</v>
      </c>
      <c r="B1337" s="103" t="s">
        <v>724</v>
      </c>
      <c r="C1337" s="104" t="s">
        <v>1880</v>
      </c>
      <c r="D1337" s="104">
        <v>439.99</v>
      </c>
    </row>
    <row r="1338" spans="1:4">
      <c r="A1338" t="s">
        <v>40</v>
      </c>
      <c r="B1338" s="103" t="s">
        <v>551</v>
      </c>
      <c r="C1338" s="104" t="s">
        <v>1881</v>
      </c>
      <c r="D1338" s="104">
        <v>509</v>
      </c>
    </row>
    <row r="1339" spans="1:4">
      <c r="A1339" t="s">
        <v>40</v>
      </c>
      <c r="B1339" s="103" t="s">
        <v>546</v>
      </c>
      <c r="C1339" s="104" t="s">
        <v>1882</v>
      </c>
      <c r="D1339" s="104">
        <v>189.99</v>
      </c>
    </row>
    <row r="1340" spans="1:4">
      <c r="A1340" t="s">
        <v>40</v>
      </c>
      <c r="B1340" s="103" t="s">
        <v>551</v>
      </c>
      <c r="C1340" s="104" t="s">
        <v>1883</v>
      </c>
      <c r="D1340" s="104">
        <v>86.97</v>
      </c>
    </row>
    <row r="1341" spans="1:4">
      <c r="A1341" t="s">
        <v>40</v>
      </c>
      <c r="B1341" s="103" t="s">
        <v>551</v>
      </c>
      <c r="C1341" s="104" t="s">
        <v>1884</v>
      </c>
      <c r="D1341" s="104">
        <v>399</v>
      </c>
    </row>
    <row r="1342" spans="1:4">
      <c r="A1342" t="s">
        <v>40</v>
      </c>
      <c r="B1342" s="103" t="s">
        <v>851</v>
      </c>
      <c r="C1342" s="104" t="s">
        <v>1885</v>
      </c>
      <c r="D1342" s="104">
        <v>180</v>
      </c>
    </row>
    <row r="1343" spans="1:4">
      <c r="A1343" t="s">
        <v>40</v>
      </c>
      <c r="B1343" s="103" t="s">
        <v>551</v>
      </c>
      <c r="C1343" s="104" t="s">
        <v>1886</v>
      </c>
      <c r="D1343" s="104">
        <v>245.99</v>
      </c>
    </row>
    <row r="1344" spans="1:4">
      <c r="A1344" t="s">
        <v>40</v>
      </c>
      <c r="B1344" s="103" t="s">
        <v>551</v>
      </c>
      <c r="C1344" s="104" t="s">
        <v>1887</v>
      </c>
      <c r="D1344" s="104">
        <v>109.95</v>
      </c>
    </row>
    <row r="1345" spans="1:4">
      <c r="A1345" t="s">
        <v>40</v>
      </c>
      <c r="B1345" s="103" t="s">
        <v>546</v>
      </c>
      <c r="C1345" s="104" t="s">
        <v>1888</v>
      </c>
      <c r="D1345" s="104">
        <v>519.99</v>
      </c>
    </row>
    <row r="1346" spans="1:4">
      <c r="A1346" t="s">
        <v>40</v>
      </c>
      <c r="B1346" s="103" t="s">
        <v>602</v>
      </c>
      <c r="C1346" s="104" t="s">
        <v>1889</v>
      </c>
      <c r="D1346" s="104">
        <v>219.99</v>
      </c>
    </row>
    <row r="1347" spans="1:4">
      <c r="A1347" t="s">
        <v>40</v>
      </c>
      <c r="B1347" s="103" t="s">
        <v>546</v>
      </c>
      <c r="C1347" s="104" t="s">
        <v>1890</v>
      </c>
      <c r="D1347" s="104">
        <v>129.99</v>
      </c>
    </row>
    <row r="1348" spans="1:4">
      <c r="A1348" t="s">
        <v>40</v>
      </c>
      <c r="B1348" s="103" t="s">
        <v>546</v>
      </c>
      <c r="C1348" s="104" t="s">
        <v>1891</v>
      </c>
      <c r="D1348" s="104">
        <v>59.99</v>
      </c>
    </row>
    <row r="1349" spans="1:4">
      <c r="A1349" t="s">
        <v>40</v>
      </c>
      <c r="B1349" s="103" t="s">
        <v>546</v>
      </c>
      <c r="C1349" s="104" t="s">
        <v>1892</v>
      </c>
      <c r="D1349" s="104">
        <v>449.99</v>
      </c>
    </row>
    <row r="1350" spans="1:4">
      <c r="A1350" t="s">
        <v>40</v>
      </c>
      <c r="B1350" s="103" t="s">
        <v>551</v>
      </c>
      <c r="C1350" s="104" t="s">
        <v>567</v>
      </c>
      <c r="D1350" s="104">
        <v>259.99</v>
      </c>
    </row>
    <row r="1351" spans="1:4" ht="21">
      <c r="A1351" t="s">
        <v>40</v>
      </c>
      <c r="B1351" s="103" t="s">
        <v>546</v>
      </c>
      <c r="C1351" s="104" t="s">
        <v>1893</v>
      </c>
      <c r="D1351" s="104">
        <v>174.89</v>
      </c>
    </row>
    <row r="1352" spans="1:4">
      <c r="A1352" t="s">
        <v>40</v>
      </c>
      <c r="B1352" s="103" t="s">
        <v>602</v>
      </c>
      <c r="C1352" s="104" t="s">
        <v>1894</v>
      </c>
      <c r="D1352" s="104">
        <v>114.99</v>
      </c>
    </row>
    <row r="1353" spans="1:4">
      <c r="A1353" t="s">
        <v>40</v>
      </c>
      <c r="B1353" s="103" t="s">
        <v>546</v>
      </c>
      <c r="C1353" s="104" t="s">
        <v>1895</v>
      </c>
      <c r="D1353" s="104">
        <v>159.99</v>
      </c>
    </row>
    <row r="1354" spans="1:4">
      <c r="A1354" t="s">
        <v>40</v>
      </c>
      <c r="B1354" s="103" t="s">
        <v>551</v>
      </c>
      <c r="C1354" s="104" t="s">
        <v>1896</v>
      </c>
      <c r="D1354" s="104">
        <v>424</v>
      </c>
    </row>
    <row r="1355" spans="1:4">
      <c r="A1355" t="s">
        <v>40</v>
      </c>
      <c r="B1355" s="103" t="s">
        <v>874</v>
      </c>
      <c r="C1355" s="104" t="s">
        <v>1897</v>
      </c>
      <c r="D1355" s="104">
        <v>85</v>
      </c>
    </row>
    <row r="1356" spans="1:4">
      <c r="A1356" t="s">
        <v>40</v>
      </c>
      <c r="B1356" s="103" t="s">
        <v>551</v>
      </c>
      <c r="C1356" s="104" t="s">
        <v>1898</v>
      </c>
      <c r="D1356" s="104">
        <v>169.99</v>
      </c>
    </row>
    <row r="1357" spans="1:4">
      <c r="A1357" t="s">
        <v>40</v>
      </c>
      <c r="B1357" s="103" t="s">
        <v>551</v>
      </c>
      <c r="C1357" s="104" t="s">
        <v>1899</v>
      </c>
      <c r="D1357" s="104">
        <v>278.99</v>
      </c>
    </row>
    <row r="1358" spans="1:4">
      <c r="A1358" t="s">
        <v>40</v>
      </c>
      <c r="B1358" s="103" t="s">
        <v>546</v>
      </c>
      <c r="C1358" s="104" t="s">
        <v>1900</v>
      </c>
      <c r="D1358" s="104">
        <v>399.99</v>
      </c>
    </row>
    <row r="1359" spans="1:4">
      <c r="A1359" t="s">
        <v>40</v>
      </c>
      <c r="B1359" s="103" t="s">
        <v>551</v>
      </c>
      <c r="C1359" s="104" t="s">
        <v>1901</v>
      </c>
      <c r="D1359" s="104">
        <v>723.69</v>
      </c>
    </row>
    <row r="1360" spans="1:4">
      <c r="A1360" t="s">
        <v>40</v>
      </c>
      <c r="B1360" s="103" t="s">
        <v>546</v>
      </c>
      <c r="C1360" s="104" t="s">
        <v>1902</v>
      </c>
      <c r="D1360" s="104">
        <v>146.97</v>
      </c>
    </row>
    <row r="1361" spans="1:4">
      <c r="A1361" t="s">
        <v>40</v>
      </c>
      <c r="B1361" s="103" t="s">
        <v>551</v>
      </c>
      <c r="C1361" s="104" t="s">
        <v>1903</v>
      </c>
      <c r="D1361" s="104">
        <v>89.99</v>
      </c>
    </row>
    <row r="1362" spans="1:4">
      <c r="A1362" t="s">
        <v>40</v>
      </c>
      <c r="B1362" s="103" t="s">
        <v>546</v>
      </c>
      <c r="C1362" s="104" t="s">
        <v>1904</v>
      </c>
      <c r="D1362" s="104">
        <v>134.94999999999999</v>
      </c>
    </row>
    <row r="1363" spans="1:4">
      <c r="A1363" t="s">
        <v>40</v>
      </c>
      <c r="B1363" s="103" t="s">
        <v>570</v>
      </c>
      <c r="C1363" s="104" t="s">
        <v>754</v>
      </c>
      <c r="D1363" s="104">
        <v>69.69</v>
      </c>
    </row>
    <row r="1364" spans="1:4">
      <c r="A1364" t="s">
        <v>40</v>
      </c>
      <c r="B1364" s="103" t="s">
        <v>546</v>
      </c>
      <c r="C1364" s="104" t="s">
        <v>1905</v>
      </c>
      <c r="D1364" s="104">
        <v>609.49</v>
      </c>
    </row>
    <row r="1365" spans="1:4">
      <c r="A1365" t="s">
        <v>40</v>
      </c>
      <c r="B1365" s="103" t="s">
        <v>546</v>
      </c>
      <c r="C1365" s="104" t="s">
        <v>1906</v>
      </c>
      <c r="D1365" s="104">
        <v>89.99</v>
      </c>
    </row>
    <row r="1366" spans="1:4">
      <c r="A1366" t="s">
        <v>40</v>
      </c>
      <c r="B1366" s="103" t="s">
        <v>546</v>
      </c>
      <c r="C1366" s="104" t="s">
        <v>1907</v>
      </c>
      <c r="D1366" s="104">
        <v>29</v>
      </c>
    </row>
    <row r="1367" spans="1:4">
      <c r="A1367" t="s">
        <v>40</v>
      </c>
      <c r="B1367" s="103" t="s">
        <v>546</v>
      </c>
      <c r="C1367" s="104" t="s">
        <v>1908</v>
      </c>
      <c r="D1367" s="104">
        <v>344.99</v>
      </c>
    </row>
    <row r="1368" spans="1:4">
      <c r="A1368" t="s">
        <v>40</v>
      </c>
      <c r="B1368" s="103" t="s">
        <v>551</v>
      </c>
      <c r="C1368" s="104" t="s">
        <v>1909</v>
      </c>
      <c r="D1368" s="104">
        <v>469.99</v>
      </c>
    </row>
    <row r="1369" spans="1:4">
      <c r="A1369" t="s">
        <v>40</v>
      </c>
      <c r="B1369" s="103" t="s">
        <v>546</v>
      </c>
      <c r="C1369" s="104" t="s">
        <v>1910</v>
      </c>
      <c r="D1369" s="104">
        <v>260.99</v>
      </c>
    </row>
    <row r="1370" spans="1:4">
      <c r="A1370" t="s">
        <v>40</v>
      </c>
      <c r="B1370" s="103" t="s">
        <v>546</v>
      </c>
      <c r="C1370" s="104" t="s">
        <v>1911</v>
      </c>
      <c r="D1370" s="104">
        <v>749</v>
      </c>
    </row>
    <row r="1371" spans="1:4">
      <c r="A1371" t="s">
        <v>40</v>
      </c>
      <c r="B1371" s="103" t="s">
        <v>551</v>
      </c>
      <c r="C1371" s="104" t="s">
        <v>1912</v>
      </c>
      <c r="D1371" s="104">
        <v>173.98</v>
      </c>
    </row>
    <row r="1372" spans="1:4">
      <c r="A1372" t="s">
        <v>40</v>
      </c>
      <c r="B1372" s="103" t="s">
        <v>551</v>
      </c>
      <c r="C1372" s="104" t="s">
        <v>1913</v>
      </c>
      <c r="D1372" s="104">
        <v>131.38999999999999</v>
      </c>
    </row>
    <row r="1373" spans="1:4">
      <c r="A1373" t="s">
        <v>40</v>
      </c>
      <c r="B1373" s="103" t="s">
        <v>546</v>
      </c>
      <c r="C1373" s="104" t="s">
        <v>1914</v>
      </c>
      <c r="D1373" s="104">
        <v>229.99</v>
      </c>
    </row>
    <row r="1374" spans="1:4">
      <c r="A1374" t="s">
        <v>40</v>
      </c>
      <c r="B1374" s="103" t="s">
        <v>551</v>
      </c>
      <c r="C1374" s="104" t="s">
        <v>1915</v>
      </c>
      <c r="D1374" s="104">
        <v>239.99</v>
      </c>
    </row>
    <row r="1375" spans="1:4">
      <c r="A1375" t="s">
        <v>40</v>
      </c>
      <c r="B1375" s="103" t="s">
        <v>587</v>
      </c>
      <c r="C1375" s="104" t="s">
        <v>1916</v>
      </c>
      <c r="D1375" s="104">
        <v>249</v>
      </c>
    </row>
    <row r="1376" spans="1:4">
      <c r="A1376" t="s">
        <v>40</v>
      </c>
      <c r="B1376" s="103" t="s">
        <v>546</v>
      </c>
      <c r="C1376" s="104" t="s">
        <v>1917</v>
      </c>
      <c r="D1376" s="104">
        <v>114.99</v>
      </c>
    </row>
    <row r="1377" spans="1:4">
      <c r="A1377" t="s">
        <v>40</v>
      </c>
      <c r="B1377" s="103" t="s">
        <v>546</v>
      </c>
      <c r="C1377" s="104" t="s">
        <v>1918</v>
      </c>
      <c r="D1377" s="104">
        <v>74.989999999999995</v>
      </c>
    </row>
    <row r="1378" spans="1:4">
      <c r="A1378" t="s">
        <v>40</v>
      </c>
      <c r="B1378" s="103" t="s">
        <v>546</v>
      </c>
      <c r="C1378" s="104" t="s">
        <v>1919</v>
      </c>
      <c r="D1378" s="104">
        <v>109.99</v>
      </c>
    </row>
    <row r="1379" spans="1:4">
      <c r="A1379" t="s">
        <v>40</v>
      </c>
      <c r="B1379" s="103" t="s">
        <v>546</v>
      </c>
      <c r="C1379" s="104" t="s">
        <v>1920</v>
      </c>
      <c r="D1379" s="104">
        <v>499.71</v>
      </c>
    </row>
    <row r="1380" spans="1:4">
      <c r="A1380" t="s">
        <v>40</v>
      </c>
      <c r="B1380" s="103" t="s">
        <v>564</v>
      </c>
      <c r="C1380" s="104" t="s">
        <v>1921</v>
      </c>
      <c r="D1380" s="104">
        <v>154.99</v>
      </c>
    </row>
    <row r="1381" spans="1:4">
      <c r="A1381" t="s">
        <v>40</v>
      </c>
      <c r="B1381" s="103" t="s">
        <v>551</v>
      </c>
      <c r="C1381" s="104" t="s">
        <v>1922</v>
      </c>
      <c r="D1381" s="104">
        <v>159.99</v>
      </c>
    </row>
    <row r="1382" spans="1:4">
      <c r="A1382" t="s">
        <v>40</v>
      </c>
      <c r="B1382" s="103" t="s">
        <v>546</v>
      </c>
      <c r="C1382" s="104" t="s">
        <v>1923</v>
      </c>
      <c r="D1382" s="104">
        <v>549.99</v>
      </c>
    </row>
    <row r="1383" spans="1:4">
      <c r="A1383" t="s">
        <v>40</v>
      </c>
      <c r="B1383" s="103" t="s">
        <v>1724</v>
      </c>
      <c r="C1383" s="104" t="s">
        <v>1924</v>
      </c>
      <c r="D1383" s="104">
        <v>470.4</v>
      </c>
    </row>
    <row r="1384" spans="1:4">
      <c r="A1384" t="s">
        <v>40</v>
      </c>
      <c r="B1384" s="103" t="s">
        <v>551</v>
      </c>
      <c r="C1384" s="104" t="s">
        <v>1925</v>
      </c>
      <c r="D1384" s="104">
        <v>74.989999999999995</v>
      </c>
    </row>
    <row r="1385" spans="1:4">
      <c r="A1385" t="s">
        <v>40</v>
      </c>
      <c r="B1385" s="103" t="s">
        <v>546</v>
      </c>
      <c r="C1385" s="104" t="s">
        <v>1926</v>
      </c>
      <c r="D1385" s="104">
        <v>289.99</v>
      </c>
    </row>
    <row r="1386" spans="1:4">
      <c r="A1386" t="s">
        <v>40</v>
      </c>
      <c r="B1386" s="103" t="s">
        <v>570</v>
      </c>
      <c r="C1386" s="104" t="s">
        <v>1927</v>
      </c>
      <c r="D1386" s="104">
        <v>179.99</v>
      </c>
    </row>
    <row r="1387" spans="1:4">
      <c r="A1387" t="s">
        <v>40</v>
      </c>
      <c r="B1387" s="103" t="s">
        <v>548</v>
      </c>
      <c r="C1387" s="104" t="s">
        <v>642</v>
      </c>
      <c r="D1387" s="104">
        <v>95.89</v>
      </c>
    </row>
    <row r="1388" spans="1:4">
      <c r="A1388" t="s">
        <v>40</v>
      </c>
      <c r="B1388" s="103" t="s">
        <v>1724</v>
      </c>
      <c r="C1388" s="104" t="s">
        <v>1928</v>
      </c>
      <c r="D1388" s="104">
        <v>397.95</v>
      </c>
    </row>
    <row r="1389" spans="1:4">
      <c r="A1389" t="s">
        <v>40</v>
      </c>
      <c r="B1389" s="103" t="s">
        <v>551</v>
      </c>
      <c r="C1389" s="104" t="s">
        <v>1929</v>
      </c>
      <c r="D1389" s="104">
        <v>134.99</v>
      </c>
    </row>
    <row r="1390" spans="1:4">
      <c r="A1390" t="s">
        <v>40</v>
      </c>
      <c r="B1390" s="103" t="s">
        <v>851</v>
      </c>
      <c r="C1390" s="104" t="s">
        <v>1930</v>
      </c>
      <c r="D1390" s="104">
        <v>369.44</v>
      </c>
    </row>
    <row r="1391" spans="1:4">
      <c r="A1391" t="s">
        <v>40</v>
      </c>
      <c r="B1391" s="103" t="s">
        <v>602</v>
      </c>
      <c r="C1391" s="104" t="s">
        <v>1931</v>
      </c>
      <c r="D1391" s="104">
        <v>149.99</v>
      </c>
    </row>
    <row r="1392" spans="1:4">
      <c r="A1392" t="s">
        <v>40</v>
      </c>
      <c r="B1392" s="103" t="s">
        <v>551</v>
      </c>
      <c r="C1392" s="104" t="s">
        <v>1932</v>
      </c>
      <c r="D1392" s="104">
        <v>439.99</v>
      </c>
    </row>
    <row r="1393" spans="1:4">
      <c r="A1393" t="s">
        <v>40</v>
      </c>
      <c r="B1393" s="103" t="s">
        <v>546</v>
      </c>
      <c r="C1393" s="104" t="s">
        <v>1933</v>
      </c>
      <c r="D1393" s="104">
        <v>99.53</v>
      </c>
    </row>
    <row r="1394" spans="1:4">
      <c r="A1394" t="s">
        <v>40</v>
      </c>
      <c r="B1394" s="103" t="s">
        <v>546</v>
      </c>
      <c r="C1394" s="104" t="s">
        <v>1934</v>
      </c>
      <c r="D1394" s="104">
        <v>289.99</v>
      </c>
    </row>
    <row r="1395" spans="1:4">
      <c r="A1395" t="s">
        <v>40</v>
      </c>
      <c r="B1395" s="103" t="s">
        <v>602</v>
      </c>
      <c r="C1395" s="104" t="s">
        <v>1935</v>
      </c>
      <c r="D1395" s="104">
        <v>150.99</v>
      </c>
    </row>
    <row r="1396" spans="1:4">
      <c r="A1396" t="s">
        <v>40</v>
      </c>
      <c r="B1396" s="103" t="s">
        <v>546</v>
      </c>
      <c r="C1396" s="104" t="s">
        <v>1936</v>
      </c>
      <c r="D1396" s="104">
        <v>219.99</v>
      </c>
    </row>
    <row r="1397" spans="1:4">
      <c r="A1397" t="s">
        <v>40</v>
      </c>
      <c r="B1397" s="103" t="s">
        <v>587</v>
      </c>
      <c r="C1397" s="104" t="s">
        <v>1937</v>
      </c>
      <c r="D1397" s="104">
        <v>39.99</v>
      </c>
    </row>
    <row r="1398" spans="1:4">
      <c r="A1398" t="s">
        <v>40</v>
      </c>
      <c r="B1398" s="103" t="s">
        <v>551</v>
      </c>
      <c r="C1398" s="104" t="s">
        <v>1938</v>
      </c>
      <c r="D1398" s="104">
        <v>148.49</v>
      </c>
    </row>
    <row r="1399" spans="1:4">
      <c r="A1399" t="s">
        <v>40</v>
      </c>
      <c r="B1399" s="103" t="s">
        <v>551</v>
      </c>
      <c r="C1399" s="104" t="s">
        <v>1939</v>
      </c>
      <c r="D1399" s="104">
        <v>208.99</v>
      </c>
    </row>
    <row r="1400" spans="1:4">
      <c r="A1400" t="s">
        <v>40</v>
      </c>
      <c r="B1400" s="103" t="s">
        <v>551</v>
      </c>
      <c r="C1400" s="104" t="s">
        <v>1940</v>
      </c>
      <c r="D1400" s="104">
        <v>106.49</v>
      </c>
    </row>
    <row r="1401" spans="1:4">
      <c r="A1401" t="s">
        <v>40</v>
      </c>
      <c r="B1401" s="103" t="s">
        <v>551</v>
      </c>
      <c r="C1401" s="104" t="s">
        <v>1941</v>
      </c>
      <c r="D1401" s="104">
        <v>194.99</v>
      </c>
    </row>
    <row r="1402" spans="1:4">
      <c r="A1402" t="s">
        <v>40</v>
      </c>
      <c r="B1402" s="103" t="s">
        <v>551</v>
      </c>
      <c r="C1402" s="104" t="s">
        <v>1942</v>
      </c>
      <c r="D1402" s="104">
        <v>109.99</v>
      </c>
    </row>
    <row r="1403" spans="1:4">
      <c r="A1403" t="s">
        <v>40</v>
      </c>
      <c r="B1403" s="103" t="s">
        <v>570</v>
      </c>
      <c r="C1403" s="104" t="s">
        <v>1943</v>
      </c>
      <c r="D1403" s="104">
        <v>139.99</v>
      </c>
    </row>
    <row r="1404" spans="1:4">
      <c r="A1404" t="s">
        <v>40</v>
      </c>
      <c r="B1404" s="71"/>
      <c r="C1404" s="104" t="s">
        <v>1944</v>
      </c>
      <c r="D1404" s="104">
        <v>105.81</v>
      </c>
    </row>
    <row r="1405" spans="1:4">
      <c r="A1405" t="s">
        <v>40</v>
      </c>
      <c r="B1405" s="103" t="s">
        <v>551</v>
      </c>
      <c r="C1405" s="104" t="s">
        <v>1945</v>
      </c>
      <c r="D1405" s="104">
        <v>109.99</v>
      </c>
    </row>
    <row r="1406" spans="1:4">
      <c r="A1406" t="s">
        <v>40</v>
      </c>
      <c r="B1406" s="103" t="s">
        <v>546</v>
      </c>
      <c r="C1406" s="104" t="s">
        <v>1946</v>
      </c>
      <c r="D1406" s="104">
        <v>429.99</v>
      </c>
    </row>
    <row r="1407" spans="1:4">
      <c r="A1407" t="s">
        <v>40</v>
      </c>
      <c r="B1407" s="103" t="s">
        <v>546</v>
      </c>
      <c r="C1407" s="104" t="s">
        <v>1947</v>
      </c>
      <c r="D1407" s="104">
        <v>619.99</v>
      </c>
    </row>
    <row r="1408" spans="1:4">
      <c r="A1408" t="s">
        <v>40</v>
      </c>
      <c r="B1408" s="103" t="s">
        <v>1063</v>
      </c>
      <c r="C1408" s="104" t="s">
        <v>1948</v>
      </c>
      <c r="D1408" s="104">
        <v>139.88999999999999</v>
      </c>
    </row>
    <row r="1409" spans="1:4">
      <c r="A1409" t="s">
        <v>40</v>
      </c>
      <c r="B1409" s="103" t="s">
        <v>546</v>
      </c>
      <c r="C1409" s="104" t="s">
        <v>1949</v>
      </c>
      <c r="D1409" s="104">
        <v>134.99</v>
      </c>
    </row>
    <row r="1410" spans="1:4">
      <c r="A1410" t="s">
        <v>40</v>
      </c>
      <c r="B1410" s="103" t="s">
        <v>551</v>
      </c>
      <c r="C1410" s="104" t="s">
        <v>1950</v>
      </c>
      <c r="D1410" s="104">
        <v>169.99</v>
      </c>
    </row>
    <row r="1411" spans="1:4">
      <c r="A1411" t="s">
        <v>40</v>
      </c>
      <c r="B1411" s="103" t="s">
        <v>546</v>
      </c>
      <c r="C1411" s="104" t="s">
        <v>1951</v>
      </c>
      <c r="D1411" s="104">
        <v>114.99</v>
      </c>
    </row>
    <row r="1412" spans="1:4">
      <c r="A1412" t="s">
        <v>40</v>
      </c>
      <c r="B1412" s="103" t="s">
        <v>551</v>
      </c>
      <c r="C1412" s="104" t="s">
        <v>1952</v>
      </c>
      <c r="D1412" s="104">
        <v>249.52</v>
      </c>
    </row>
    <row r="1413" spans="1:4">
      <c r="A1413" t="s">
        <v>40</v>
      </c>
      <c r="B1413" s="103" t="s">
        <v>546</v>
      </c>
      <c r="C1413" s="104" t="s">
        <v>1953</v>
      </c>
      <c r="D1413" s="104">
        <v>103.49</v>
      </c>
    </row>
    <row r="1414" spans="1:4">
      <c r="A1414" t="s">
        <v>40</v>
      </c>
      <c r="B1414" s="103" t="s">
        <v>551</v>
      </c>
      <c r="C1414" s="104" t="s">
        <v>1954</v>
      </c>
      <c r="D1414" s="104">
        <v>129.99</v>
      </c>
    </row>
    <row r="1415" spans="1:4">
      <c r="A1415" t="s">
        <v>40</v>
      </c>
      <c r="B1415" s="103" t="s">
        <v>551</v>
      </c>
      <c r="C1415" s="104" t="s">
        <v>1955</v>
      </c>
      <c r="D1415" s="104">
        <v>184.99</v>
      </c>
    </row>
    <row r="1416" spans="1:4">
      <c r="A1416" t="s">
        <v>40</v>
      </c>
      <c r="B1416" s="103" t="s">
        <v>551</v>
      </c>
      <c r="C1416" s="104" t="s">
        <v>1956</v>
      </c>
      <c r="D1416" s="104">
        <v>399.99</v>
      </c>
    </row>
    <row r="1417" spans="1:4">
      <c r="A1417" t="s">
        <v>40</v>
      </c>
      <c r="B1417" s="103" t="s">
        <v>564</v>
      </c>
      <c r="C1417" s="104" t="s">
        <v>1957</v>
      </c>
      <c r="D1417" s="104">
        <v>199.95</v>
      </c>
    </row>
    <row r="1418" spans="1:4">
      <c r="A1418" t="s">
        <v>40</v>
      </c>
      <c r="B1418" s="103" t="s">
        <v>1724</v>
      </c>
      <c r="C1418" s="104" t="s">
        <v>1958</v>
      </c>
      <c r="D1418" s="104">
        <v>156.44999999999999</v>
      </c>
    </row>
    <row r="1419" spans="1:4">
      <c r="A1419" t="s">
        <v>40</v>
      </c>
      <c r="B1419" s="103" t="s">
        <v>1724</v>
      </c>
      <c r="C1419" s="104" t="s">
        <v>1959</v>
      </c>
      <c r="D1419" s="104">
        <v>156.44999999999999</v>
      </c>
    </row>
    <row r="1420" spans="1:4">
      <c r="A1420" t="s">
        <v>40</v>
      </c>
      <c r="B1420" s="103" t="s">
        <v>779</v>
      </c>
      <c r="C1420" s="104" t="s">
        <v>1960</v>
      </c>
      <c r="D1420" s="104">
        <v>89</v>
      </c>
    </row>
    <row r="1421" spans="1:4">
      <c r="A1421" t="s">
        <v>40</v>
      </c>
      <c r="B1421" s="103" t="s">
        <v>546</v>
      </c>
      <c r="C1421" s="104" t="s">
        <v>1961</v>
      </c>
      <c r="D1421" s="104">
        <v>179.99</v>
      </c>
    </row>
    <row r="1422" spans="1:4">
      <c r="A1422" t="s">
        <v>40</v>
      </c>
      <c r="B1422" s="103" t="s">
        <v>546</v>
      </c>
      <c r="C1422" s="104" t="s">
        <v>1962</v>
      </c>
      <c r="D1422" s="104">
        <v>76.89</v>
      </c>
    </row>
    <row r="1423" spans="1:4">
      <c r="A1423" t="s">
        <v>40</v>
      </c>
      <c r="B1423" s="103" t="s">
        <v>546</v>
      </c>
      <c r="C1423" s="104" t="s">
        <v>1963</v>
      </c>
      <c r="D1423" s="104">
        <v>174.99</v>
      </c>
    </row>
    <row r="1424" spans="1:4">
      <c r="A1424" t="s">
        <v>40</v>
      </c>
      <c r="B1424" s="103" t="s">
        <v>546</v>
      </c>
      <c r="C1424" s="104" t="s">
        <v>1964</v>
      </c>
      <c r="D1424" s="104">
        <v>299.99</v>
      </c>
    </row>
    <row r="1425" spans="1:4">
      <c r="A1425" t="s">
        <v>40</v>
      </c>
      <c r="B1425" s="103" t="s">
        <v>546</v>
      </c>
      <c r="C1425" s="104" t="s">
        <v>1965</v>
      </c>
      <c r="D1425" s="104">
        <v>534.99</v>
      </c>
    </row>
    <row r="1426" spans="1:4">
      <c r="A1426" t="s">
        <v>40</v>
      </c>
      <c r="B1426" s="103" t="s">
        <v>546</v>
      </c>
      <c r="C1426" s="104" t="s">
        <v>1966</v>
      </c>
      <c r="D1426" s="104">
        <v>259.95</v>
      </c>
    </row>
    <row r="1427" spans="1:4">
      <c r="A1427" t="s">
        <v>40</v>
      </c>
      <c r="B1427" s="103" t="s">
        <v>551</v>
      </c>
      <c r="C1427" s="104" t="s">
        <v>1967</v>
      </c>
      <c r="D1427" s="104">
        <v>639.95000000000005</v>
      </c>
    </row>
    <row r="1428" spans="1:4">
      <c r="A1428" t="s">
        <v>40</v>
      </c>
      <c r="B1428" s="103" t="s">
        <v>546</v>
      </c>
      <c r="C1428" s="104" t="s">
        <v>1968</v>
      </c>
      <c r="D1428" s="104">
        <v>129.99</v>
      </c>
    </row>
    <row r="1429" spans="1:4">
      <c r="A1429" t="s">
        <v>40</v>
      </c>
      <c r="B1429" s="103" t="s">
        <v>546</v>
      </c>
      <c r="C1429" s="104" t="s">
        <v>1969</v>
      </c>
      <c r="D1429" s="104">
        <v>429.99</v>
      </c>
    </row>
    <row r="1430" spans="1:4">
      <c r="A1430" t="s">
        <v>40</v>
      </c>
      <c r="B1430" s="103" t="s">
        <v>546</v>
      </c>
      <c r="C1430" s="104" t="s">
        <v>1970</v>
      </c>
      <c r="D1430" s="104">
        <v>189.99</v>
      </c>
    </row>
    <row r="1431" spans="1:4">
      <c r="A1431" t="s">
        <v>40</v>
      </c>
      <c r="B1431" s="103" t="s">
        <v>546</v>
      </c>
      <c r="C1431" s="104" t="s">
        <v>1971</v>
      </c>
      <c r="D1431" s="104">
        <v>769.95</v>
      </c>
    </row>
    <row r="1432" spans="1:4">
      <c r="A1432" t="s">
        <v>40</v>
      </c>
      <c r="B1432" s="103" t="s">
        <v>551</v>
      </c>
      <c r="C1432" s="104" t="s">
        <v>1972</v>
      </c>
      <c r="D1432" s="104">
        <v>223.99</v>
      </c>
    </row>
    <row r="1433" spans="1:4">
      <c r="A1433" t="s">
        <v>40</v>
      </c>
      <c r="B1433" s="103" t="s">
        <v>546</v>
      </c>
      <c r="C1433" s="104" t="s">
        <v>1973</v>
      </c>
      <c r="D1433" s="104">
        <v>221.97</v>
      </c>
    </row>
    <row r="1434" spans="1:4">
      <c r="A1434" t="s">
        <v>40</v>
      </c>
      <c r="B1434" s="103" t="s">
        <v>551</v>
      </c>
      <c r="C1434" s="104" t="s">
        <v>1974</v>
      </c>
      <c r="D1434" s="104">
        <v>268.99</v>
      </c>
    </row>
    <row r="1435" spans="1:4">
      <c r="A1435" t="s">
        <v>40</v>
      </c>
      <c r="B1435" s="103" t="s">
        <v>551</v>
      </c>
      <c r="C1435" s="104" t="s">
        <v>1975</v>
      </c>
      <c r="D1435" s="104">
        <v>139.99</v>
      </c>
    </row>
    <row r="1436" spans="1:4">
      <c r="A1436" t="s">
        <v>40</v>
      </c>
      <c r="B1436" s="103" t="s">
        <v>564</v>
      </c>
      <c r="C1436" s="104" t="s">
        <v>1976</v>
      </c>
      <c r="D1436" s="104">
        <v>59.99</v>
      </c>
    </row>
    <row r="1437" spans="1:4">
      <c r="A1437" t="s">
        <v>40</v>
      </c>
      <c r="B1437" s="103" t="s">
        <v>546</v>
      </c>
      <c r="C1437" s="104" t="s">
        <v>1977</v>
      </c>
      <c r="D1437" s="104">
        <v>280.99</v>
      </c>
    </row>
    <row r="1438" spans="1:4">
      <c r="A1438" t="s">
        <v>40</v>
      </c>
      <c r="B1438" s="103" t="s">
        <v>564</v>
      </c>
      <c r="C1438" s="104" t="s">
        <v>1978</v>
      </c>
      <c r="D1438" s="104">
        <v>134.94999999999999</v>
      </c>
    </row>
    <row r="1439" spans="1:4">
      <c r="A1439" t="s">
        <v>40</v>
      </c>
      <c r="B1439" s="103" t="s">
        <v>551</v>
      </c>
      <c r="C1439" s="104" t="s">
        <v>1979</v>
      </c>
      <c r="D1439" s="104">
        <v>203</v>
      </c>
    </row>
    <row r="1440" spans="1:4">
      <c r="A1440" t="s">
        <v>40</v>
      </c>
      <c r="B1440" s="103" t="s">
        <v>587</v>
      </c>
      <c r="C1440" s="104" t="s">
        <v>1980</v>
      </c>
      <c r="D1440" s="104">
        <v>97.69</v>
      </c>
    </row>
    <row r="1441" spans="1:4">
      <c r="A1441" t="s">
        <v>40</v>
      </c>
      <c r="B1441" s="103" t="s">
        <v>851</v>
      </c>
      <c r="C1441" s="104" t="s">
        <v>1981</v>
      </c>
      <c r="D1441" s="104">
        <v>289</v>
      </c>
    </row>
    <row r="1442" spans="1:4">
      <c r="A1442" t="s">
        <v>40</v>
      </c>
      <c r="B1442" s="103" t="s">
        <v>546</v>
      </c>
      <c r="C1442" s="104" t="s">
        <v>1982</v>
      </c>
      <c r="D1442" s="104">
        <v>599.99</v>
      </c>
    </row>
    <row r="1443" spans="1:4">
      <c r="A1443" t="s">
        <v>40</v>
      </c>
      <c r="B1443" s="103" t="s">
        <v>546</v>
      </c>
      <c r="C1443" s="104" t="s">
        <v>1983</v>
      </c>
      <c r="D1443" s="104">
        <v>170.99</v>
      </c>
    </row>
    <row r="1444" spans="1:4">
      <c r="A1444" t="s">
        <v>40</v>
      </c>
      <c r="B1444" s="103" t="s">
        <v>620</v>
      </c>
      <c r="C1444" s="104" t="s">
        <v>1984</v>
      </c>
      <c r="D1444" s="104">
        <v>508</v>
      </c>
    </row>
    <row r="1445" spans="1:4">
      <c r="A1445" t="s">
        <v>40</v>
      </c>
      <c r="B1445" s="103" t="s">
        <v>551</v>
      </c>
      <c r="C1445" s="104" t="s">
        <v>1985</v>
      </c>
      <c r="D1445" s="104">
        <v>259.95</v>
      </c>
    </row>
    <row r="1446" spans="1:4">
      <c r="A1446" t="s">
        <v>40</v>
      </c>
      <c r="B1446" s="103" t="s">
        <v>551</v>
      </c>
      <c r="C1446" s="104" t="s">
        <v>1986</v>
      </c>
      <c r="D1446" s="104">
        <v>505.95</v>
      </c>
    </row>
    <row r="1447" spans="1:4">
      <c r="A1447" t="s">
        <v>40</v>
      </c>
      <c r="B1447" s="103" t="s">
        <v>570</v>
      </c>
      <c r="C1447" s="104" t="s">
        <v>1987</v>
      </c>
      <c r="D1447" s="104">
        <v>169.99</v>
      </c>
    </row>
    <row r="1448" spans="1:4">
      <c r="A1448" t="s">
        <v>40</v>
      </c>
      <c r="B1448" s="103" t="s">
        <v>546</v>
      </c>
      <c r="C1448" s="104" t="s">
        <v>1988</v>
      </c>
      <c r="D1448" s="104">
        <v>230</v>
      </c>
    </row>
    <row r="1449" spans="1:4">
      <c r="A1449" t="s">
        <v>40</v>
      </c>
      <c r="B1449" s="103" t="s">
        <v>610</v>
      </c>
      <c r="C1449" s="104" t="s">
        <v>1989</v>
      </c>
      <c r="D1449" s="104">
        <v>269</v>
      </c>
    </row>
    <row r="1450" spans="1:4">
      <c r="A1450" t="s">
        <v>40</v>
      </c>
      <c r="B1450" s="103" t="s">
        <v>570</v>
      </c>
      <c r="C1450" s="104" t="s">
        <v>1990</v>
      </c>
      <c r="D1450" s="104">
        <v>259.99</v>
      </c>
    </row>
    <row r="1451" spans="1:4">
      <c r="A1451" t="s">
        <v>40</v>
      </c>
      <c r="B1451" s="103" t="s">
        <v>851</v>
      </c>
      <c r="C1451" s="104" t="s">
        <v>1991</v>
      </c>
      <c r="D1451" s="104">
        <v>209.99</v>
      </c>
    </row>
    <row r="1452" spans="1:4">
      <c r="A1452" t="s">
        <v>40</v>
      </c>
      <c r="B1452" s="103" t="s">
        <v>551</v>
      </c>
      <c r="C1452" s="104" t="s">
        <v>1992</v>
      </c>
      <c r="D1452" s="104">
        <v>342.99</v>
      </c>
    </row>
    <row r="1453" spans="1:4">
      <c r="A1453" t="s">
        <v>40</v>
      </c>
      <c r="B1453" s="103" t="s">
        <v>570</v>
      </c>
      <c r="C1453" s="104" t="s">
        <v>1993</v>
      </c>
      <c r="D1453" s="104">
        <v>45.99</v>
      </c>
    </row>
    <row r="1454" spans="1:4">
      <c r="A1454" t="s">
        <v>40</v>
      </c>
      <c r="B1454" s="103" t="s">
        <v>551</v>
      </c>
      <c r="C1454" s="104" t="s">
        <v>1994</v>
      </c>
      <c r="D1454" s="104">
        <v>759</v>
      </c>
    </row>
    <row r="1455" spans="1:4">
      <c r="A1455" t="s">
        <v>40</v>
      </c>
      <c r="B1455" s="103" t="s">
        <v>610</v>
      </c>
      <c r="C1455" s="104" t="s">
        <v>1995</v>
      </c>
      <c r="D1455" s="104">
        <v>241.98</v>
      </c>
    </row>
    <row r="1456" spans="1:4">
      <c r="A1456" t="s">
        <v>40</v>
      </c>
      <c r="B1456" s="103" t="s">
        <v>587</v>
      </c>
      <c r="C1456" s="104" t="s">
        <v>1996</v>
      </c>
      <c r="D1456" s="104">
        <v>29.99</v>
      </c>
    </row>
    <row r="1457" spans="1:4">
      <c r="A1457" t="s">
        <v>40</v>
      </c>
      <c r="B1457" s="103" t="s">
        <v>602</v>
      </c>
      <c r="C1457" s="104" t="s">
        <v>1997</v>
      </c>
      <c r="D1457" s="104">
        <v>99.99</v>
      </c>
    </row>
    <row r="1458" spans="1:4">
      <c r="A1458" t="s">
        <v>40</v>
      </c>
      <c r="B1458" s="103" t="s">
        <v>546</v>
      </c>
      <c r="C1458" s="104" t="s">
        <v>1998</v>
      </c>
      <c r="D1458" s="104">
        <v>486.97</v>
      </c>
    </row>
    <row r="1459" spans="1:4">
      <c r="A1459" t="s">
        <v>40</v>
      </c>
      <c r="B1459" s="103" t="s">
        <v>551</v>
      </c>
      <c r="C1459" s="104" t="s">
        <v>1999</v>
      </c>
      <c r="D1459" s="104">
        <v>249.95</v>
      </c>
    </row>
    <row r="1460" spans="1:4">
      <c r="A1460" t="s">
        <v>40</v>
      </c>
      <c r="B1460" s="103" t="s">
        <v>551</v>
      </c>
      <c r="C1460" s="104" t="s">
        <v>2000</v>
      </c>
      <c r="D1460" s="104">
        <v>169.95</v>
      </c>
    </row>
    <row r="1461" spans="1:4">
      <c r="A1461" t="s">
        <v>40</v>
      </c>
      <c r="B1461" s="103" t="s">
        <v>551</v>
      </c>
      <c r="C1461" s="104" t="s">
        <v>2001</v>
      </c>
      <c r="D1461" s="104">
        <v>599</v>
      </c>
    </row>
    <row r="1462" spans="1:4">
      <c r="A1462" t="s">
        <v>40</v>
      </c>
      <c r="B1462" s="103" t="s">
        <v>570</v>
      </c>
      <c r="C1462" s="104" t="s">
        <v>2002</v>
      </c>
      <c r="D1462" s="104">
        <v>109.99</v>
      </c>
    </row>
    <row r="1463" spans="1:4">
      <c r="A1463" t="s">
        <v>40</v>
      </c>
      <c r="B1463" s="103" t="s">
        <v>551</v>
      </c>
      <c r="C1463" s="104" t="s">
        <v>2003</v>
      </c>
      <c r="D1463" s="104">
        <v>739</v>
      </c>
    </row>
    <row r="1464" spans="1:4">
      <c r="A1464" t="s">
        <v>40</v>
      </c>
      <c r="B1464" s="103" t="s">
        <v>851</v>
      </c>
      <c r="C1464" s="104" t="s">
        <v>2004</v>
      </c>
      <c r="D1464" s="104">
        <v>305.99</v>
      </c>
    </row>
    <row r="1465" spans="1:4">
      <c r="A1465" t="s">
        <v>40</v>
      </c>
      <c r="B1465" s="103" t="s">
        <v>551</v>
      </c>
      <c r="C1465" s="104" t="s">
        <v>2005</v>
      </c>
      <c r="D1465" s="104">
        <v>214.99</v>
      </c>
    </row>
    <row r="1466" spans="1:4">
      <c r="A1466" t="s">
        <v>40</v>
      </c>
      <c r="B1466" s="103" t="s">
        <v>546</v>
      </c>
      <c r="C1466" s="104" t="s">
        <v>2006</v>
      </c>
      <c r="D1466" s="104">
        <v>80</v>
      </c>
    </row>
    <row r="1467" spans="1:4">
      <c r="A1467" t="s">
        <v>40</v>
      </c>
      <c r="B1467" s="103" t="s">
        <v>551</v>
      </c>
      <c r="C1467" s="104" t="s">
        <v>2007</v>
      </c>
      <c r="D1467" s="104">
        <v>109.99</v>
      </c>
    </row>
    <row r="1468" spans="1:4">
      <c r="A1468" t="s">
        <v>40</v>
      </c>
      <c r="B1468" s="103" t="s">
        <v>602</v>
      </c>
      <c r="C1468" s="104" t="s">
        <v>2008</v>
      </c>
      <c r="D1468" s="104">
        <v>174.99</v>
      </c>
    </row>
    <row r="1469" spans="1:4">
      <c r="A1469" t="s">
        <v>40</v>
      </c>
      <c r="B1469" s="103" t="s">
        <v>546</v>
      </c>
      <c r="C1469" s="104" t="s">
        <v>2009</v>
      </c>
      <c r="D1469" s="104">
        <v>263</v>
      </c>
    </row>
    <row r="1470" spans="1:4">
      <c r="A1470" t="s">
        <v>40</v>
      </c>
      <c r="B1470" s="103" t="s">
        <v>1683</v>
      </c>
      <c r="C1470" s="104" t="s">
        <v>2010</v>
      </c>
      <c r="D1470" s="104">
        <v>50.99</v>
      </c>
    </row>
    <row r="1471" spans="1:4">
      <c r="A1471" t="s">
        <v>40</v>
      </c>
      <c r="B1471" s="103" t="s">
        <v>551</v>
      </c>
      <c r="C1471" s="104" t="s">
        <v>1708</v>
      </c>
      <c r="D1471" s="104">
        <v>309.99</v>
      </c>
    </row>
    <row r="1472" spans="1:4">
      <c r="A1472" t="s">
        <v>40</v>
      </c>
      <c r="B1472" s="103" t="s">
        <v>1378</v>
      </c>
      <c r="C1472" s="104" t="s">
        <v>2011</v>
      </c>
      <c r="D1472" s="104">
        <v>474.99</v>
      </c>
    </row>
    <row r="1473" spans="1:4">
      <c r="A1473" t="s">
        <v>40</v>
      </c>
      <c r="B1473" s="103" t="s">
        <v>602</v>
      </c>
      <c r="C1473" s="104" t="s">
        <v>2012</v>
      </c>
      <c r="D1473" s="104">
        <v>109.99</v>
      </c>
    </row>
    <row r="1474" spans="1:4">
      <c r="A1474" t="s">
        <v>40</v>
      </c>
      <c r="B1474" s="103" t="s">
        <v>620</v>
      </c>
      <c r="C1474" s="104" t="s">
        <v>2013</v>
      </c>
      <c r="D1474" s="104">
        <v>534</v>
      </c>
    </row>
    <row r="1475" spans="1:4">
      <c r="A1475" t="s">
        <v>40</v>
      </c>
      <c r="B1475" s="103" t="s">
        <v>564</v>
      </c>
      <c r="C1475" s="104" t="s">
        <v>2014</v>
      </c>
      <c r="D1475" s="104">
        <v>234.99</v>
      </c>
    </row>
    <row r="1476" spans="1:4">
      <c r="A1476" t="s">
        <v>40</v>
      </c>
      <c r="B1476" s="103" t="s">
        <v>551</v>
      </c>
      <c r="C1476" s="104" t="s">
        <v>2015</v>
      </c>
      <c r="D1476" s="104">
        <v>698.99</v>
      </c>
    </row>
    <row r="1477" spans="1:4" ht="21">
      <c r="A1477" t="s">
        <v>40</v>
      </c>
      <c r="B1477" s="103" t="s">
        <v>546</v>
      </c>
      <c r="C1477" s="104" t="s">
        <v>2016</v>
      </c>
      <c r="D1477" s="104">
        <v>77.989999999999995</v>
      </c>
    </row>
    <row r="1478" spans="1:4">
      <c r="A1478" t="s">
        <v>40</v>
      </c>
      <c r="B1478" s="103" t="s">
        <v>551</v>
      </c>
      <c r="C1478" s="104" t="s">
        <v>2017</v>
      </c>
      <c r="D1478" s="104">
        <v>511.95</v>
      </c>
    </row>
    <row r="1479" spans="1:4">
      <c r="A1479" t="s">
        <v>40</v>
      </c>
      <c r="B1479" s="103" t="s">
        <v>551</v>
      </c>
      <c r="C1479" s="104" t="s">
        <v>2018</v>
      </c>
      <c r="D1479" s="104">
        <v>629.99</v>
      </c>
    </row>
    <row r="1480" spans="1:4">
      <c r="A1480" t="s">
        <v>40</v>
      </c>
      <c r="B1480" s="103" t="s">
        <v>551</v>
      </c>
      <c r="C1480" s="104" t="s">
        <v>2019</v>
      </c>
      <c r="D1480" s="104">
        <v>469.99</v>
      </c>
    </row>
    <row r="1481" spans="1:4">
      <c r="A1481" t="s">
        <v>40</v>
      </c>
      <c r="B1481" s="103" t="s">
        <v>546</v>
      </c>
      <c r="C1481" s="104" t="s">
        <v>2020</v>
      </c>
      <c r="D1481" s="104">
        <v>419.79</v>
      </c>
    </row>
    <row r="1482" spans="1:4">
      <c r="A1482" t="s">
        <v>40</v>
      </c>
      <c r="B1482" s="103" t="s">
        <v>551</v>
      </c>
      <c r="C1482" s="104" t="s">
        <v>2021</v>
      </c>
      <c r="D1482" s="104">
        <v>139.94999999999999</v>
      </c>
    </row>
    <row r="1483" spans="1:4">
      <c r="A1483" t="s">
        <v>40</v>
      </c>
      <c r="B1483" s="103" t="s">
        <v>779</v>
      </c>
      <c r="C1483" s="104" t="s">
        <v>2022</v>
      </c>
      <c r="D1483" s="104">
        <v>174.99</v>
      </c>
    </row>
    <row r="1484" spans="1:4">
      <c r="A1484" t="s">
        <v>40</v>
      </c>
      <c r="B1484" s="103" t="s">
        <v>546</v>
      </c>
      <c r="C1484" s="104" t="s">
        <v>2023</v>
      </c>
      <c r="D1484" s="104">
        <v>49.99</v>
      </c>
    </row>
    <row r="1485" spans="1:4">
      <c r="A1485" t="s">
        <v>40</v>
      </c>
      <c r="B1485" s="103" t="s">
        <v>551</v>
      </c>
      <c r="C1485" s="104" t="s">
        <v>2024</v>
      </c>
      <c r="D1485" s="104">
        <v>123.99</v>
      </c>
    </row>
    <row r="1486" spans="1:4" ht="21">
      <c r="A1486" t="s">
        <v>40</v>
      </c>
      <c r="B1486" s="103" t="s">
        <v>546</v>
      </c>
      <c r="C1486" s="104" t="s">
        <v>2016</v>
      </c>
      <c r="D1486" s="104">
        <v>77.89</v>
      </c>
    </row>
    <row r="1487" spans="1:4">
      <c r="A1487" t="s">
        <v>40</v>
      </c>
      <c r="B1487" s="103" t="s">
        <v>551</v>
      </c>
      <c r="C1487" s="104" t="s">
        <v>2025</v>
      </c>
      <c r="D1487" s="104">
        <v>486.99</v>
      </c>
    </row>
    <row r="1488" spans="1:4">
      <c r="A1488" t="s">
        <v>40</v>
      </c>
      <c r="B1488" s="103" t="s">
        <v>570</v>
      </c>
      <c r="C1488" s="104" t="s">
        <v>2026</v>
      </c>
      <c r="D1488" s="104">
        <v>149.99</v>
      </c>
    </row>
    <row r="1489" spans="1:4">
      <c r="A1489" t="s">
        <v>40</v>
      </c>
      <c r="B1489" s="103" t="s">
        <v>551</v>
      </c>
      <c r="C1489" s="104" t="s">
        <v>2027</v>
      </c>
      <c r="D1489" s="104">
        <v>278.99</v>
      </c>
    </row>
    <row r="1490" spans="1:4">
      <c r="A1490" t="s">
        <v>40</v>
      </c>
      <c r="B1490" s="103" t="s">
        <v>546</v>
      </c>
      <c r="C1490" s="104" t="s">
        <v>2028</v>
      </c>
      <c r="D1490" s="104">
        <v>217</v>
      </c>
    </row>
    <row r="1491" spans="1:4">
      <c r="A1491" t="s">
        <v>40</v>
      </c>
      <c r="B1491" s="103" t="s">
        <v>564</v>
      </c>
      <c r="C1491" s="104" t="s">
        <v>2029</v>
      </c>
      <c r="D1491" s="104">
        <v>99.99</v>
      </c>
    </row>
    <row r="1492" spans="1:4">
      <c r="A1492" t="s">
        <v>40</v>
      </c>
      <c r="B1492" s="103" t="s">
        <v>851</v>
      </c>
      <c r="C1492" s="104" t="s">
        <v>2030</v>
      </c>
      <c r="D1492" s="104">
        <v>151.97</v>
      </c>
    </row>
    <row r="1493" spans="1:4">
      <c r="A1493" t="s">
        <v>40</v>
      </c>
      <c r="B1493" s="103" t="s">
        <v>551</v>
      </c>
      <c r="C1493" s="104" t="s">
        <v>2031</v>
      </c>
      <c r="D1493" s="104">
        <v>639.95000000000005</v>
      </c>
    </row>
    <row r="1494" spans="1:4">
      <c r="A1494" t="s">
        <v>40</v>
      </c>
      <c r="B1494" s="103" t="s">
        <v>546</v>
      </c>
      <c r="C1494" s="104" t="s">
        <v>2032</v>
      </c>
      <c r="D1494" s="104">
        <v>549.99</v>
      </c>
    </row>
    <row r="1495" spans="1:4">
      <c r="A1495" t="s">
        <v>40</v>
      </c>
      <c r="B1495" s="103" t="s">
        <v>551</v>
      </c>
      <c r="C1495" s="104" t="s">
        <v>2033</v>
      </c>
      <c r="D1495" s="104">
        <v>1099.79</v>
      </c>
    </row>
    <row r="1496" spans="1:4">
      <c r="A1496" t="s">
        <v>40</v>
      </c>
      <c r="B1496" s="103" t="s">
        <v>2034</v>
      </c>
      <c r="C1496" s="104" t="s">
        <v>2035</v>
      </c>
      <c r="D1496" s="104">
        <v>28.58</v>
      </c>
    </row>
    <row r="1497" spans="1:4">
      <c r="A1497" t="s">
        <v>40</v>
      </c>
      <c r="B1497" s="103" t="s">
        <v>551</v>
      </c>
      <c r="C1497" s="104" t="s">
        <v>2036</v>
      </c>
      <c r="D1497" s="104">
        <v>349.95</v>
      </c>
    </row>
    <row r="1498" spans="1:4">
      <c r="A1498" t="s">
        <v>40</v>
      </c>
      <c r="B1498" s="103" t="s">
        <v>551</v>
      </c>
      <c r="C1498" s="104" t="s">
        <v>2037</v>
      </c>
      <c r="D1498" s="104">
        <v>359.49</v>
      </c>
    </row>
    <row r="1499" spans="1:4">
      <c r="A1499" t="s">
        <v>40</v>
      </c>
      <c r="B1499" s="103" t="s">
        <v>546</v>
      </c>
      <c r="C1499" s="104" t="s">
        <v>2038</v>
      </c>
      <c r="D1499" s="104">
        <v>479.99</v>
      </c>
    </row>
    <row r="1500" spans="1:4">
      <c r="A1500" t="s">
        <v>40</v>
      </c>
      <c r="B1500" s="103" t="s">
        <v>551</v>
      </c>
      <c r="C1500" s="104" t="s">
        <v>2039</v>
      </c>
      <c r="D1500" s="104">
        <v>150</v>
      </c>
    </row>
    <row r="1501" spans="1:4">
      <c r="A1501" t="s">
        <v>40</v>
      </c>
      <c r="B1501" s="103" t="s">
        <v>546</v>
      </c>
      <c r="C1501" s="104" t="s">
        <v>810</v>
      </c>
      <c r="D1501" s="104">
        <v>119.79</v>
      </c>
    </row>
    <row r="1502" spans="1:4">
      <c r="A1502" t="s">
        <v>40</v>
      </c>
      <c r="B1502" s="103" t="s">
        <v>546</v>
      </c>
      <c r="C1502" s="104" t="s">
        <v>1323</v>
      </c>
      <c r="D1502" s="104">
        <v>78.989999999999995</v>
      </c>
    </row>
    <row r="1503" spans="1:4">
      <c r="A1503" t="s">
        <v>40</v>
      </c>
      <c r="B1503" s="103" t="s">
        <v>551</v>
      </c>
      <c r="C1503" s="104" t="s">
        <v>2040</v>
      </c>
      <c r="D1503" s="104">
        <v>339.99</v>
      </c>
    </row>
    <row r="1504" spans="1:4">
      <c r="A1504" t="s">
        <v>40</v>
      </c>
      <c r="B1504" s="103" t="s">
        <v>587</v>
      </c>
      <c r="C1504" s="104" t="s">
        <v>2041</v>
      </c>
      <c r="D1504" s="104">
        <v>29.99</v>
      </c>
    </row>
    <row r="1505" spans="1:4">
      <c r="A1505" t="s">
        <v>40</v>
      </c>
      <c r="B1505" s="103" t="s">
        <v>551</v>
      </c>
      <c r="C1505" s="104" t="s">
        <v>2042</v>
      </c>
      <c r="D1505" s="104">
        <v>99.49</v>
      </c>
    </row>
    <row r="1506" spans="1:4">
      <c r="A1506" t="s">
        <v>40</v>
      </c>
      <c r="B1506" s="103" t="s">
        <v>551</v>
      </c>
      <c r="C1506" s="104" t="s">
        <v>2043</v>
      </c>
      <c r="D1506" s="104">
        <v>294.39</v>
      </c>
    </row>
    <row r="1507" spans="1:4">
      <c r="A1507" t="s">
        <v>40</v>
      </c>
      <c r="B1507" s="103" t="s">
        <v>546</v>
      </c>
      <c r="C1507" s="104" t="s">
        <v>2044</v>
      </c>
      <c r="D1507" s="104">
        <v>184.99</v>
      </c>
    </row>
    <row r="1508" spans="1:4">
      <c r="A1508" t="s">
        <v>40</v>
      </c>
      <c r="B1508" s="103" t="s">
        <v>546</v>
      </c>
      <c r="C1508" s="104" t="s">
        <v>2045</v>
      </c>
      <c r="D1508" s="104">
        <v>319</v>
      </c>
    </row>
    <row r="1509" spans="1:4">
      <c r="A1509" t="s">
        <v>40</v>
      </c>
      <c r="B1509" s="103" t="s">
        <v>564</v>
      </c>
      <c r="C1509" s="104" t="s">
        <v>2046</v>
      </c>
      <c r="D1509" s="104">
        <v>129.99</v>
      </c>
    </row>
    <row r="1510" spans="1:4">
      <c r="A1510" t="s">
        <v>40</v>
      </c>
      <c r="B1510" s="103" t="s">
        <v>546</v>
      </c>
      <c r="C1510" s="104" t="s">
        <v>2047</v>
      </c>
      <c r="D1510" s="104">
        <v>89.99</v>
      </c>
    </row>
    <row r="1511" spans="1:4">
      <c r="A1511" t="s">
        <v>40</v>
      </c>
      <c r="B1511" s="103" t="s">
        <v>1063</v>
      </c>
      <c r="C1511" s="104" t="s">
        <v>2048</v>
      </c>
      <c r="D1511" s="104">
        <v>119</v>
      </c>
    </row>
    <row r="1512" spans="1:4">
      <c r="A1512" t="s">
        <v>40</v>
      </c>
      <c r="B1512" s="103" t="s">
        <v>546</v>
      </c>
      <c r="C1512" s="104" t="s">
        <v>2049</v>
      </c>
      <c r="D1512" s="104">
        <v>520</v>
      </c>
    </row>
    <row r="1513" spans="1:4">
      <c r="A1513" t="s">
        <v>40</v>
      </c>
      <c r="B1513" s="103" t="s">
        <v>546</v>
      </c>
      <c r="C1513" s="104" t="s">
        <v>2050</v>
      </c>
      <c r="D1513" s="104">
        <v>182.99</v>
      </c>
    </row>
    <row r="1514" spans="1:4">
      <c r="A1514" t="s">
        <v>40</v>
      </c>
      <c r="B1514" s="103" t="s">
        <v>546</v>
      </c>
      <c r="C1514" s="104" t="s">
        <v>2051</v>
      </c>
      <c r="D1514" s="104">
        <v>166.97</v>
      </c>
    </row>
    <row r="1515" spans="1:4">
      <c r="A1515" t="s">
        <v>40</v>
      </c>
      <c r="B1515" s="103" t="s">
        <v>551</v>
      </c>
      <c r="C1515" s="104" t="s">
        <v>2052</v>
      </c>
      <c r="D1515" s="104">
        <v>279.99</v>
      </c>
    </row>
    <row r="1516" spans="1:4">
      <c r="A1516" t="s">
        <v>40</v>
      </c>
      <c r="B1516" s="103" t="s">
        <v>551</v>
      </c>
      <c r="C1516" s="104" t="s">
        <v>2053</v>
      </c>
      <c r="D1516" s="104">
        <v>509.59</v>
      </c>
    </row>
    <row r="1517" spans="1:4">
      <c r="A1517" t="s">
        <v>40</v>
      </c>
      <c r="B1517" s="103" t="s">
        <v>1378</v>
      </c>
      <c r="C1517" s="104" t="s">
        <v>2054</v>
      </c>
      <c r="D1517" s="104">
        <v>21.95</v>
      </c>
    </row>
    <row r="1518" spans="1:4">
      <c r="A1518" t="s">
        <v>40</v>
      </c>
      <c r="B1518" s="103" t="s">
        <v>546</v>
      </c>
      <c r="C1518" s="104" t="s">
        <v>2055</v>
      </c>
      <c r="D1518" s="104">
        <v>319.99</v>
      </c>
    </row>
    <row r="1519" spans="1:4">
      <c r="A1519" t="s">
        <v>40</v>
      </c>
      <c r="B1519" s="103" t="s">
        <v>570</v>
      </c>
      <c r="C1519" s="104" t="s">
        <v>2056</v>
      </c>
      <c r="D1519" s="104">
        <v>114.99</v>
      </c>
    </row>
    <row r="1520" spans="1:4">
      <c r="A1520" t="s">
        <v>40</v>
      </c>
      <c r="B1520" s="103" t="s">
        <v>564</v>
      </c>
      <c r="C1520" s="104" t="s">
        <v>2057</v>
      </c>
      <c r="D1520" s="104">
        <v>361.97</v>
      </c>
    </row>
    <row r="1521" spans="1:4">
      <c r="A1521" t="s">
        <v>40</v>
      </c>
      <c r="B1521" s="103" t="s">
        <v>546</v>
      </c>
      <c r="C1521" s="104" t="s">
        <v>2058</v>
      </c>
      <c r="D1521" s="104">
        <v>399.99</v>
      </c>
    </row>
    <row r="1522" spans="1:4">
      <c r="A1522" t="s">
        <v>40</v>
      </c>
      <c r="B1522" s="103" t="s">
        <v>564</v>
      </c>
      <c r="C1522" s="104" t="s">
        <v>2059</v>
      </c>
      <c r="D1522" s="104">
        <v>169.99</v>
      </c>
    </row>
    <row r="1523" spans="1:4">
      <c r="A1523" t="s">
        <v>40</v>
      </c>
      <c r="B1523" s="103" t="s">
        <v>851</v>
      </c>
      <c r="C1523" s="104" t="s">
        <v>2060</v>
      </c>
      <c r="D1523" s="104">
        <v>200</v>
      </c>
    </row>
    <row r="1524" spans="1:4">
      <c r="A1524" t="s">
        <v>40</v>
      </c>
      <c r="B1524" s="103" t="s">
        <v>779</v>
      </c>
      <c r="C1524" s="104" t="s">
        <v>2061</v>
      </c>
      <c r="D1524" s="104">
        <v>85</v>
      </c>
    </row>
    <row r="1525" spans="1:4">
      <c r="A1525" t="s">
        <v>40</v>
      </c>
      <c r="B1525" s="103" t="s">
        <v>551</v>
      </c>
      <c r="C1525" s="104" t="s">
        <v>2062</v>
      </c>
      <c r="D1525" s="104">
        <v>393</v>
      </c>
    </row>
    <row r="1526" spans="1:4">
      <c r="A1526" t="s">
        <v>40</v>
      </c>
      <c r="B1526" s="103" t="s">
        <v>551</v>
      </c>
      <c r="C1526" s="104" t="s">
        <v>2063</v>
      </c>
      <c r="D1526" s="104">
        <v>291.97000000000003</v>
      </c>
    </row>
    <row r="1527" spans="1:4">
      <c r="A1527" t="s">
        <v>40</v>
      </c>
      <c r="B1527" s="103" t="s">
        <v>551</v>
      </c>
      <c r="C1527" s="104" t="s">
        <v>2064</v>
      </c>
      <c r="D1527" s="104">
        <v>449.99</v>
      </c>
    </row>
    <row r="1528" spans="1:4">
      <c r="A1528" t="s">
        <v>40</v>
      </c>
      <c r="B1528" s="103" t="s">
        <v>551</v>
      </c>
      <c r="C1528" s="104" t="s">
        <v>658</v>
      </c>
      <c r="D1528" s="104">
        <v>334.99</v>
      </c>
    </row>
    <row r="1529" spans="1:4">
      <c r="A1529" t="s">
        <v>40</v>
      </c>
      <c r="B1529" s="103" t="s">
        <v>551</v>
      </c>
      <c r="C1529" s="104" t="s">
        <v>2065</v>
      </c>
      <c r="D1529" s="104">
        <v>319</v>
      </c>
    </row>
    <row r="1530" spans="1:4">
      <c r="A1530" t="s">
        <v>40</v>
      </c>
      <c r="B1530" s="103" t="s">
        <v>564</v>
      </c>
      <c r="C1530" s="104" t="s">
        <v>2066</v>
      </c>
      <c r="D1530" s="104">
        <v>341.97</v>
      </c>
    </row>
    <row r="1531" spans="1:4">
      <c r="A1531" t="s">
        <v>40</v>
      </c>
      <c r="B1531" s="103" t="s">
        <v>546</v>
      </c>
      <c r="C1531" s="104" t="s">
        <v>2067</v>
      </c>
      <c r="D1531" s="104">
        <v>222.95</v>
      </c>
    </row>
    <row r="1532" spans="1:4">
      <c r="A1532" t="s">
        <v>40</v>
      </c>
      <c r="B1532" s="103" t="s">
        <v>587</v>
      </c>
      <c r="C1532" s="104" t="s">
        <v>2068</v>
      </c>
      <c r="D1532" s="104">
        <v>49.99</v>
      </c>
    </row>
    <row r="1533" spans="1:4">
      <c r="A1533" t="s">
        <v>40</v>
      </c>
      <c r="B1533" s="103" t="s">
        <v>551</v>
      </c>
      <c r="C1533" s="104" t="s">
        <v>2069</v>
      </c>
      <c r="D1533" s="104">
        <v>219.99</v>
      </c>
    </row>
    <row r="1534" spans="1:4">
      <c r="A1534" t="s">
        <v>40</v>
      </c>
      <c r="B1534" s="103" t="s">
        <v>551</v>
      </c>
      <c r="C1534" s="104" t="s">
        <v>2070</v>
      </c>
      <c r="D1534" s="104">
        <v>248.99</v>
      </c>
    </row>
    <row r="1535" spans="1:4">
      <c r="A1535" t="s">
        <v>40</v>
      </c>
      <c r="B1535" s="103" t="s">
        <v>610</v>
      </c>
      <c r="C1535" s="104" t="s">
        <v>2071</v>
      </c>
      <c r="D1535" s="104">
        <v>239.99</v>
      </c>
    </row>
    <row r="1536" spans="1:4">
      <c r="A1536" t="s">
        <v>40</v>
      </c>
      <c r="B1536" s="103" t="s">
        <v>602</v>
      </c>
      <c r="C1536" s="104" t="s">
        <v>2072</v>
      </c>
      <c r="D1536" s="104">
        <v>209.99</v>
      </c>
    </row>
    <row r="1537" spans="1:4">
      <c r="A1537" t="s">
        <v>40</v>
      </c>
      <c r="B1537" s="103" t="s">
        <v>551</v>
      </c>
      <c r="C1537" s="104" t="s">
        <v>2073</v>
      </c>
      <c r="D1537" s="104">
        <v>329.99</v>
      </c>
    </row>
    <row r="1538" spans="1:4">
      <c r="A1538" t="s">
        <v>40</v>
      </c>
      <c r="B1538" s="103" t="s">
        <v>546</v>
      </c>
      <c r="C1538" s="104" t="s">
        <v>2074</v>
      </c>
      <c r="D1538" s="104">
        <v>139.99</v>
      </c>
    </row>
    <row r="1539" spans="1:4">
      <c r="A1539" t="s">
        <v>40</v>
      </c>
      <c r="B1539" s="103" t="s">
        <v>546</v>
      </c>
      <c r="C1539" s="104" t="s">
        <v>2075</v>
      </c>
      <c r="D1539" s="104">
        <v>69.989999999999995</v>
      </c>
    </row>
    <row r="1540" spans="1:4">
      <c r="A1540" t="s">
        <v>40</v>
      </c>
      <c r="B1540" s="103" t="s">
        <v>551</v>
      </c>
      <c r="C1540" s="104" t="s">
        <v>2076</v>
      </c>
      <c r="D1540" s="104">
        <v>329.99</v>
      </c>
    </row>
    <row r="1541" spans="1:4">
      <c r="A1541" t="s">
        <v>40</v>
      </c>
      <c r="B1541" s="103" t="s">
        <v>779</v>
      </c>
      <c r="C1541" s="104" t="s">
        <v>2077</v>
      </c>
      <c r="D1541" s="104">
        <v>85</v>
      </c>
    </row>
    <row r="1542" spans="1:4">
      <c r="A1542" t="s">
        <v>40</v>
      </c>
      <c r="B1542" s="103" t="s">
        <v>546</v>
      </c>
      <c r="C1542" s="104" t="s">
        <v>2078</v>
      </c>
      <c r="D1542" s="104">
        <v>277.49</v>
      </c>
    </row>
    <row r="1543" spans="1:4">
      <c r="A1543" t="s">
        <v>40</v>
      </c>
      <c r="B1543" s="103" t="s">
        <v>610</v>
      </c>
      <c r="C1543" s="104" t="s">
        <v>2079</v>
      </c>
      <c r="D1543" s="104">
        <v>99.99</v>
      </c>
    </row>
    <row r="1544" spans="1:4">
      <c r="A1544" t="s">
        <v>40</v>
      </c>
      <c r="B1544" s="103" t="s">
        <v>551</v>
      </c>
      <c r="C1544" s="104" t="s">
        <v>2080</v>
      </c>
      <c r="D1544" s="104">
        <v>699.99</v>
      </c>
    </row>
    <row r="1545" spans="1:4">
      <c r="A1545" t="s">
        <v>40</v>
      </c>
      <c r="B1545" s="103" t="s">
        <v>602</v>
      </c>
      <c r="C1545" s="104" t="s">
        <v>2081</v>
      </c>
      <c r="D1545" s="104">
        <v>199.99</v>
      </c>
    </row>
    <row r="1546" spans="1:4">
      <c r="A1546" t="s">
        <v>40</v>
      </c>
      <c r="B1546" s="103" t="s">
        <v>1408</v>
      </c>
      <c r="C1546" s="104" t="s">
        <v>1819</v>
      </c>
      <c r="D1546" s="104">
        <v>44.49</v>
      </c>
    </row>
    <row r="1547" spans="1:4">
      <c r="A1547" t="s">
        <v>40</v>
      </c>
      <c r="B1547" s="103" t="s">
        <v>620</v>
      </c>
      <c r="C1547" s="104" t="s">
        <v>2082</v>
      </c>
      <c r="D1547" s="104">
        <v>382</v>
      </c>
    </row>
    <row r="1548" spans="1:4">
      <c r="A1548" t="s">
        <v>40</v>
      </c>
      <c r="B1548" s="103" t="s">
        <v>546</v>
      </c>
      <c r="C1548" s="104" t="s">
        <v>2083</v>
      </c>
      <c r="D1548" s="104">
        <v>419.79</v>
      </c>
    </row>
    <row r="1549" spans="1:4">
      <c r="A1549" t="s">
        <v>40</v>
      </c>
      <c r="B1549" s="103" t="s">
        <v>546</v>
      </c>
      <c r="C1549" s="104" t="s">
        <v>2084</v>
      </c>
      <c r="D1549" s="104">
        <v>319.49</v>
      </c>
    </row>
    <row r="1550" spans="1:4">
      <c r="A1550" t="s">
        <v>40</v>
      </c>
      <c r="B1550" s="103" t="s">
        <v>546</v>
      </c>
      <c r="C1550" s="104" t="s">
        <v>2085</v>
      </c>
      <c r="D1550" s="104">
        <v>165</v>
      </c>
    </row>
    <row r="1551" spans="1:4">
      <c r="A1551" t="s">
        <v>40</v>
      </c>
      <c r="B1551" s="103" t="s">
        <v>546</v>
      </c>
      <c r="C1551" s="104" t="s">
        <v>2086</v>
      </c>
      <c r="D1551" s="104">
        <v>489.95</v>
      </c>
    </row>
    <row r="1552" spans="1:4">
      <c r="A1552" t="s">
        <v>40</v>
      </c>
      <c r="B1552" s="103" t="s">
        <v>546</v>
      </c>
      <c r="C1552" s="104" t="s">
        <v>2087</v>
      </c>
      <c r="D1552" s="104">
        <v>589.69000000000005</v>
      </c>
    </row>
    <row r="1553" spans="1:4">
      <c r="A1553" t="s">
        <v>40</v>
      </c>
      <c r="B1553" s="103" t="s">
        <v>546</v>
      </c>
      <c r="C1553" s="104" t="s">
        <v>2088</v>
      </c>
      <c r="D1553" s="104">
        <v>676.98</v>
      </c>
    </row>
    <row r="1554" spans="1:4">
      <c r="A1554" t="s">
        <v>40</v>
      </c>
      <c r="B1554" s="103" t="s">
        <v>570</v>
      </c>
      <c r="C1554" s="104" t="s">
        <v>2089</v>
      </c>
      <c r="D1554" s="104">
        <v>49.99</v>
      </c>
    </row>
    <row r="1555" spans="1:4">
      <c r="A1555" t="s">
        <v>40</v>
      </c>
      <c r="B1555" s="103" t="s">
        <v>546</v>
      </c>
      <c r="C1555" s="104" t="s">
        <v>2090</v>
      </c>
      <c r="D1555" s="104">
        <v>159.99</v>
      </c>
    </row>
    <row r="1556" spans="1:4">
      <c r="A1556" t="s">
        <v>40</v>
      </c>
      <c r="B1556" s="103" t="s">
        <v>546</v>
      </c>
      <c r="C1556" s="104" t="s">
        <v>2091</v>
      </c>
      <c r="D1556" s="104">
        <v>509.99</v>
      </c>
    </row>
    <row r="1557" spans="1:4">
      <c r="A1557" t="s">
        <v>40</v>
      </c>
      <c r="B1557" s="103" t="s">
        <v>1063</v>
      </c>
      <c r="C1557" s="104" t="s">
        <v>2092</v>
      </c>
      <c r="D1557" s="104">
        <v>119</v>
      </c>
    </row>
    <row r="1558" spans="1:4">
      <c r="A1558" t="s">
        <v>40</v>
      </c>
      <c r="B1558" s="103" t="s">
        <v>551</v>
      </c>
      <c r="C1558" s="104" t="s">
        <v>2093</v>
      </c>
      <c r="D1558" s="104">
        <v>267.99</v>
      </c>
    </row>
    <row r="1559" spans="1:4">
      <c r="A1559" t="s">
        <v>40</v>
      </c>
      <c r="B1559" s="103" t="s">
        <v>551</v>
      </c>
      <c r="C1559" s="104" t="s">
        <v>1915</v>
      </c>
      <c r="D1559" s="104">
        <v>239.99</v>
      </c>
    </row>
    <row r="1560" spans="1:4">
      <c r="A1560" t="s">
        <v>40</v>
      </c>
      <c r="B1560" s="103" t="s">
        <v>551</v>
      </c>
      <c r="C1560" s="104" t="s">
        <v>2094</v>
      </c>
      <c r="D1560" s="104">
        <v>343.99</v>
      </c>
    </row>
    <row r="1561" spans="1:4">
      <c r="A1561" t="s">
        <v>40</v>
      </c>
      <c r="B1561" s="103" t="s">
        <v>620</v>
      </c>
      <c r="C1561" s="104" t="s">
        <v>2095</v>
      </c>
      <c r="D1561" s="104">
        <v>524</v>
      </c>
    </row>
    <row r="1562" spans="1:4" ht="21">
      <c r="A1562" t="s">
        <v>40</v>
      </c>
      <c r="B1562" s="103" t="s">
        <v>546</v>
      </c>
      <c r="C1562" s="104" t="s">
        <v>2016</v>
      </c>
      <c r="D1562" s="104">
        <v>71</v>
      </c>
    </row>
    <row r="1563" spans="1:4">
      <c r="A1563" t="s">
        <v>40</v>
      </c>
      <c r="B1563" s="103" t="s">
        <v>551</v>
      </c>
      <c r="C1563" s="104" t="s">
        <v>2096</v>
      </c>
      <c r="D1563" s="104">
        <v>239.95</v>
      </c>
    </row>
    <row r="1564" spans="1:4">
      <c r="A1564" t="s">
        <v>40</v>
      </c>
      <c r="B1564" s="103" t="s">
        <v>551</v>
      </c>
      <c r="C1564" s="104" t="s">
        <v>2097</v>
      </c>
      <c r="D1564" s="104">
        <v>239.99</v>
      </c>
    </row>
    <row r="1565" spans="1:4">
      <c r="A1565" t="s">
        <v>40</v>
      </c>
      <c r="B1565" s="103" t="s">
        <v>874</v>
      </c>
      <c r="C1565" s="104" t="s">
        <v>2098</v>
      </c>
      <c r="D1565" s="104">
        <v>71.790000000000006</v>
      </c>
    </row>
    <row r="1566" spans="1:4">
      <c r="A1566" t="s">
        <v>40</v>
      </c>
      <c r="B1566" s="103" t="s">
        <v>546</v>
      </c>
      <c r="C1566" s="104" t="s">
        <v>2099</v>
      </c>
      <c r="D1566" s="104">
        <v>134.99</v>
      </c>
    </row>
    <row r="1567" spans="1:4">
      <c r="A1567" t="s">
        <v>40</v>
      </c>
      <c r="B1567" s="103" t="s">
        <v>548</v>
      </c>
      <c r="C1567" s="104" t="s">
        <v>2100</v>
      </c>
      <c r="D1567" s="104">
        <v>64.989999999999995</v>
      </c>
    </row>
    <row r="1568" spans="1:4">
      <c r="A1568" t="s">
        <v>40</v>
      </c>
      <c r="B1568" s="103" t="s">
        <v>564</v>
      </c>
      <c r="C1568" s="104" t="s">
        <v>2101</v>
      </c>
      <c r="D1568" s="104">
        <v>139.99</v>
      </c>
    </row>
    <row r="1569" spans="1:4">
      <c r="A1569" t="s">
        <v>40</v>
      </c>
      <c r="B1569" s="103" t="s">
        <v>551</v>
      </c>
      <c r="C1569" s="104" t="s">
        <v>2102</v>
      </c>
      <c r="D1569" s="104">
        <v>329.99</v>
      </c>
    </row>
    <row r="1570" spans="1:4">
      <c r="A1570" t="s">
        <v>40</v>
      </c>
      <c r="B1570" s="103" t="s">
        <v>551</v>
      </c>
      <c r="C1570" s="104" t="s">
        <v>2103</v>
      </c>
      <c r="D1570" s="104">
        <v>420.95</v>
      </c>
    </row>
    <row r="1571" spans="1:4">
      <c r="A1571" t="s">
        <v>40</v>
      </c>
      <c r="B1571" s="103" t="s">
        <v>546</v>
      </c>
      <c r="C1571" s="104" t="s">
        <v>2104</v>
      </c>
      <c r="D1571" s="104">
        <v>289.79000000000002</v>
      </c>
    </row>
    <row r="1572" spans="1:4">
      <c r="A1572" t="s">
        <v>40</v>
      </c>
      <c r="B1572" s="103" t="s">
        <v>570</v>
      </c>
      <c r="C1572" s="104" t="s">
        <v>2105</v>
      </c>
      <c r="D1572" s="104">
        <v>199.99</v>
      </c>
    </row>
    <row r="1573" spans="1:4">
      <c r="A1573" t="s">
        <v>40</v>
      </c>
      <c r="B1573" s="103" t="s">
        <v>546</v>
      </c>
      <c r="C1573" s="104" t="s">
        <v>2106</v>
      </c>
      <c r="D1573" s="104">
        <v>59</v>
      </c>
    </row>
    <row r="1574" spans="1:4">
      <c r="A1574" t="s">
        <v>40</v>
      </c>
      <c r="B1574" s="103" t="s">
        <v>551</v>
      </c>
      <c r="C1574" s="104" t="s">
        <v>2107</v>
      </c>
      <c r="D1574" s="104">
        <v>241.99</v>
      </c>
    </row>
    <row r="1575" spans="1:4">
      <c r="A1575" t="s">
        <v>40</v>
      </c>
      <c r="B1575" s="103" t="s">
        <v>551</v>
      </c>
      <c r="C1575" s="104" t="s">
        <v>2108</v>
      </c>
      <c r="D1575" s="104">
        <v>402.95</v>
      </c>
    </row>
    <row r="1576" spans="1:4">
      <c r="A1576" t="s">
        <v>40</v>
      </c>
      <c r="B1576" s="103" t="s">
        <v>779</v>
      </c>
      <c r="C1576" s="104" t="s">
        <v>2109</v>
      </c>
      <c r="D1576" s="104">
        <v>429.99</v>
      </c>
    </row>
    <row r="1577" spans="1:4">
      <c r="A1577" t="s">
        <v>40</v>
      </c>
      <c r="B1577" s="103" t="s">
        <v>551</v>
      </c>
      <c r="C1577" s="104" t="s">
        <v>2110</v>
      </c>
      <c r="D1577" s="104">
        <v>959.99</v>
      </c>
    </row>
    <row r="1578" spans="1:4">
      <c r="A1578" t="s">
        <v>40</v>
      </c>
      <c r="B1578" s="103" t="s">
        <v>551</v>
      </c>
      <c r="C1578" s="104" t="s">
        <v>2111</v>
      </c>
      <c r="D1578" s="104">
        <v>394.99</v>
      </c>
    </row>
    <row r="1579" spans="1:4">
      <c r="A1579" t="s">
        <v>40</v>
      </c>
      <c r="B1579" s="103" t="s">
        <v>546</v>
      </c>
      <c r="C1579" s="104" t="s">
        <v>2112</v>
      </c>
      <c r="D1579" s="104">
        <v>239.89</v>
      </c>
    </row>
    <row r="1580" spans="1:4">
      <c r="A1580" t="s">
        <v>40</v>
      </c>
      <c r="B1580" s="103" t="s">
        <v>551</v>
      </c>
      <c r="C1580" s="104" t="s">
        <v>2113</v>
      </c>
      <c r="D1580" s="104">
        <v>599</v>
      </c>
    </row>
    <row r="1581" spans="1:4">
      <c r="A1581" t="s">
        <v>40</v>
      </c>
      <c r="B1581" s="103" t="s">
        <v>551</v>
      </c>
      <c r="C1581" s="104" t="s">
        <v>2114</v>
      </c>
      <c r="D1581" s="104">
        <v>904.59</v>
      </c>
    </row>
    <row r="1582" spans="1:4">
      <c r="A1582" t="s">
        <v>40</v>
      </c>
      <c r="B1582" s="103" t="s">
        <v>546</v>
      </c>
      <c r="C1582" s="104" t="s">
        <v>2115</v>
      </c>
      <c r="D1582" s="104">
        <v>76.89</v>
      </c>
    </row>
    <row r="1583" spans="1:4">
      <c r="A1583" t="s">
        <v>40</v>
      </c>
      <c r="B1583" s="103" t="s">
        <v>546</v>
      </c>
      <c r="C1583" s="104" t="s">
        <v>2116</v>
      </c>
      <c r="D1583" s="104">
        <v>189.99</v>
      </c>
    </row>
    <row r="1584" spans="1:4">
      <c r="A1584" t="s">
        <v>40</v>
      </c>
      <c r="B1584" s="103" t="s">
        <v>546</v>
      </c>
      <c r="C1584" s="104" t="s">
        <v>2117</v>
      </c>
      <c r="D1584" s="104">
        <v>174.99</v>
      </c>
    </row>
    <row r="1585" spans="1:4">
      <c r="A1585" t="s">
        <v>40</v>
      </c>
      <c r="B1585" s="103" t="s">
        <v>551</v>
      </c>
      <c r="C1585" s="104" t="s">
        <v>2118</v>
      </c>
      <c r="D1585" s="104">
        <v>255.95</v>
      </c>
    </row>
    <row r="1586" spans="1:4">
      <c r="A1586" t="s">
        <v>40</v>
      </c>
      <c r="B1586" s="103" t="s">
        <v>546</v>
      </c>
      <c r="C1586" s="104" t="s">
        <v>2119</v>
      </c>
      <c r="D1586" s="104">
        <v>329.97</v>
      </c>
    </row>
    <row r="1587" spans="1:4">
      <c r="A1587" t="s">
        <v>40</v>
      </c>
      <c r="B1587" s="103" t="s">
        <v>551</v>
      </c>
      <c r="C1587" s="104" t="s">
        <v>2120</v>
      </c>
      <c r="D1587" s="104">
        <v>199.99</v>
      </c>
    </row>
    <row r="1588" spans="1:4">
      <c r="A1588" t="s">
        <v>40</v>
      </c>
      <c r="B1588" s="103" t="s">
        <v>546</v>
      </c>
      <c r="C1588" s="104" t="s">
        <v>2121</v>
      </c>
      <c r="D1588" s="104">
        <v>475</v>
      </c>
    </row>
    <row r="1589" spans="1:4">
      <c r="A1589" t="s">
        <v>40</v>
      </c>
      <c r="B1589" s="103" t="s">
        <v>610</v>
      </c>
      <c r="C1589" s="104" t="s">
        <v>2122</v>
      </c>
      <c r="D1589" s="104">
        <v>264.99</v>
      </c>
    </row>
    <row r="1590" spans="1:4">
      <c r="A1590" t="s">
        <v>40</v>
      </c>
      <c r="B1590" s="103" t="s">
        <v>551</v>
      </c>
      <c r="C1590" s="104" t="s">
        <v>2123</v>
      </c>
      <c r="D1590" s="104">
        <v>239.95</v>
      </c>
    </row>
    <row r="1591" spans="1:4">
      <c r="A1591" t="s">
        <v>40</v>
      </c>
      <c r="B1591" s="103" t="s">
        <v>546</v>
      </c>
      <c r="C1591" s="104" t="s">
        <v>2124</v>
      </c>
      <c r="D1591" s="104">
        <v>354.99</v>
      </c>
    </row>
    <row r="1592" spans="1:4">
      <c r="A1592" t="s">
        <v>40</v>
      </c>
      <c r="B1592" s="103" t="s">
        <v>546</v>
      </c>
      <c r="C1592" s="104" t="s">
        <v>2125</v>
      </c>
      <c r="D1592" s="104">
        <v>306.97000000000003</v>
      </c>
    </row>
    <row r="1593" spans="1:4">
      <c r="A1593" t="s">
        <v>40</v>
      </c>
      <c r="B1593" s="103" t="s">
        <v>551</v>
      </c>
      <c r="C1593" s="104" t="s">
        <v>2126</v>
      </c>
      <c r="D1593" s="104">
        <v>288.99</v>
      </c>
    </row>
    <row r="1594" spans="1:4">
      <c r="A1594" t="s">
        <v>40</v>
      </c>
      <c r="B1594" s="103" t="s">
        <v>551</v>
      </c>
      <c r="C1594" s="104" t="s">
        <v>2127</v>
      </c>
      <c r="D1594" s="104">
        <v>199.29</v>
      </c>
    </row>
    <row r="1595" spans="1:4">
      <c r="A1595" t="s">
        <v>40</v>
      </c>
      <c r="B1595" s="103" t="s">
        <v>551</v>
      </c>
      <c r="C1595" s="104" t="s">
        <v>2128</v>
      </c>
      <c r="D1595" s="104">
        <v>339.99</v>
      </c>
    </row>
    <row r="1596" spans="1:4" ht="21">
      <c r="A1596" t="s">
        <v>40</v>
      </c>
      <c r="B1596" s="103" t="s">
        <v>546</v>
      </c>
      <c r="C1596" s="104" t="s">
        <v>2129</v>
      </c>
      <c r="D1596" s="104">
        <v>78.989999999999995</v>
      </c>
    </row>
    <row r="1597" spans="1:4">
      <c r="A1597" t="s">
        <v>40</v>
      </c>
      <c r="B1597" s="103" t="s">
        <v>551</v>
      </c>
      <c r="C1597" s="104" t="s">
        <v>2130</v>
      </c>
      <c r="D1597" s="104">
        <v>1494.79</v>
      </c>
    </row>
    <row r="1598" spans="1:4">
      <c r="A1598" t="s">
        <v>40</v>
      </c>
      <c r="B1598" s="103" t="s">
        <v>546</v>
      </c>
      <c r="C1598" s="104" t="s">
        <v>2131</v>
      </c>
      <c r="D1598" s="104">
        <v>129.99</v>
      </c>
    </row>
    <row r="1599" spans="1:4">
      <c r="A1599" t="s">
        <v>40</v>
      </c>
      <c r="B1599" s="103" t="s">
        <v>564</v>
      </c>
      <c r="C1599" s="104" t="s">
        <v>2132</v>
      </c>
      <c r="D1599" s="104">
        <v>139.99</v>
      </c>
    </row>
    <row r="1600" spans="1:4">
      <c r="A1600" t="s">
        <v>40</v>
      </c>
      <c r="B1600" s="103" t="s">
        <v>546</v>
      </c>
      <c r="C1600" s="104" t="s">
        <v>643</v>
      </c>
      <c r="D1600" s="104">
        <v>329.99</v>
      </c>
    </row>
    <row r="1601" spans="1:4">
      <c r="A1601" t="s">
        <v>40</v>
      </c>
      <c r="B1601" s="103" t="s">
        <v>546</v>
      </c>
      <c r="C1601" s="104" t="s">
        <v>2133</v>
      </c>
      <c r="D1601" s="104">
        <v>139.99</v>
      </c>
    </row>
    <row r="1602" spans="1:4">
      <c r="A1602" t="s">
        <v>40</v>
      </c>
      <c r="B1602" s="103" t="s">
        <v>880</v>
      </c>
      <c r="C1602" s="104" t="s">
        <v>2134</v>
      </c>
      <c r="D1602" s="104">
        <v>139.99</v>
      </c>
    </row>
    <row r="1603" spans="1:4">
      <c r="A1603" t="s">
        <v>40</v>
      </c>
      <c r="B1603" s="103" t="s">
        <v>551</v>
      </c>
      <c r="C1603" s="104" t="s">
        <v>2135</v>
      </c>
      <c r="D1603" s="104">
        <v>259</v>
      </c>
    </row>
    <row r="1604" spans="1:4">
      <c r="A1604" t="s">
        <v>40</v>
      </c>
      <c r="B1604" s="103" t="s">
        <v>551</v>
      </c>
      <c r="C1604" s="104" t="s">
        <v>2136</v>
      </c>
      <c r="D1604" s="104">
        <v>549.99</v>
      </c>
    </row>
    <row r="1605" spans="1:4">
      <c r="A1605" t="s">
        <v>40</v>
      </c>
      <c r="B1605" s="103" t="s">
        <v>551</v>
      </c>
      <c r="C1605" s="104" t="s">
        <v>2137</v>
      </c>
      <c r="D1605" s="104">
        <v>369.99</v>
      </c>
    </row>
    <row r="1606" spans="1:4">
      <c r="A1606" t="s">
        <v>40</v>
      </c>
      <c r="B1606" s="103" t="s">
        <v>570</v>
      </c>
      <c r="C1606" s="104" t="s">
        <v>2138</v>
      </c>
      <c r="D1606" s="104">
        <v>44.95</v>
      </c>
    </row>
    <row r="1607" spans="1:4">
      <c r="A1607" t="s">
        <v>40</v>
      </c>
      <c r="B1607" s="103" t="s">
        <v>551</v>
      </c>
      <c r="C1607" s="104" t="s">
        <v>2139</v>
      </c>
      <c r="D1607" s="104">
        <v>519.99</v>
      </c>
    </row>
    <row r="1608" spans="1:4">
      <c r="A1608" t="s">
        <v>40</v>
      </c>
      <c r="B1608" s="103" t="s">
        <v>564</v>
      </c>
      <c r="C1608" s="104" t="s">
        <v>2140</v>
      </c>
      <c r="D1608" s="104">
        <v>119.99</v>
      </c>
    </row>
    <row r="1609" spans="1:4">
      <c r="A1609" t="s">
        <v>40</v>
      </c>
      <c r="B1609" s="103" t="s">
        <v>551</v>
      </c>
      <c r="C1609" s="104" t="s">
        <v>2141</v>
      </c>
      <c r="D1609" s="104">
        <v>348.99</v>
      </c>
    </row>
    <row r="1610" spans="1:4">
      <c r="A1610" t="s">
        <v>40</v>
      </c>
      <c r="B1610" s="103" t="s">
        <v>546</v>
      </c>
      <c r="C1610" s="104" t="s">
        <v>2142</v>
      </c>
      <c r="D1610" s="104">
        <v>194.99</v>
      </c>
    </row>
    <row r="1611" spans="1:4" ht="21">
      <c r="A1611" t="s">
        <v>40</v>
      </c>
      <c r="B1611" s="103" t="s">
        <v>548</v>
      </c>
      <c r="C1611" s="105" t="s">
        <v>2143</v>
      </c>
      <c r="D1611" s="104">
        <v>94.99</v>
      </c>
    </row>
    <row r="1612" spans="1:4">
      <c r="A1612" t="s">
        <v>40</v>
      </c>
      <c r="B1612" s="103" t="s">
        <v>546</v>
      </c>
      <c r="C1612" s="104" t="s">
        <v>2144</v>
      </c>
      <c r="D1612" s="104">
        <v>309.99</v>
      </c>
    </row>
    <row r="1613" spans="1:4">
      <c r="A1613" t="s">
        <v>40</v>
      </c>
      <c r="B1613" s="103" t="s">
        <v>551</v>
      </c>
      <c r="C1613" s="104" t="s">
        <v>2145</v>
      </c>
      <c r="D1613" s="104">
        <v>220</v>
      </c>
    </row>
    <row r="1614" spans="1:4">
      <c r="A1614" t="s">
        <v>40</v>
      </c>
      <c r="B1614" s="103" t="s">
        <v>546</v>
      </c>
      <c r="C1614" s="104" t="s">
        <v>2146</v>
      </c>
      <c r="D1614" s="104">
        <v>349.95</v>
      </c>
    </row>
    <row r="1615" spans="1:4">
      <c r="A1615" t="s">
        <v>40</v>
      </c>
      <c r="B1615" s="103" t="s">
        <v>620</v>
      </c>
      <c r="C1615" s="104" t="s">
        <v>2147</v>
      </c>
      <c r="D1615" s="104">
        <v>576</v>
      </c>
    </row>
    <row r="1616" spans="1:4">
      <c r="A1616" t="s">
        <v>40</v>
      </c>
      <c r="B1616" s="103" t="s">
        <v>546</v>
      </c>
      <c r="C1616" s="104" t="s">
        <v>2148</v>
      </c>
      <c r="D1616" s="104">
        <v>309.95</v>
      </c>
    </row>
    <row r="1617" spans="1:4">
      <c r="A1617" t="s">
        <v>40</v>
      </c>
      <c r="B1617" s="103" t="s">
        <v>587</v>
      </c>
      <c r="C1617" s="104" t="s">
        <v>2149</v>
      </c>
      <c r="D1617" s="104">
        <v>24.95</v>
      </c>
    </row>
    <row r="1618" spans="1:4">
      <c r="A1618" t="s">
        <v>40</v>
      </c>
      <c r="B1618" s="103" t="s">
        <v>551</v>
      </c>
      <c r="C1618" s="104" t="s">
        <v>2150</v>
      </c>
      <c r="D1618" s="104">
        <v>452</v>
      </c>
    </row>
    <row r="1619" spans="1:4">
      <c r="A1619" t="s">
        <v>40</v>
      </c>
      <c r="B1619" s="103" t="s">
        <v>546</v>
      </c>
      <c r="C1619" s="104" t="s">
        <v>2151</v>
      </c>
      <c r="D1619" s="104">
        <v>679.69</v>
      </c>
    </row>
    <row r="1620" spans="1:4">
      <c r="A1620" t="s">
        <v>40</v>
      </c>
      <c r="B1620" s="103" t="s">
        <v>551</v>
      </c>
      <c r="C1620" s="104" t="s">
        <v>2152</v>
      </c>
      <c r="D1620" s="104">
        <v>179.99</v>
      </c>
    </row>
    <row r="1621" spans="1:4">
      <c r="A1621" t="s">
        <v>40</v>
      </c>
      <c r="B1621" s="103" t="s">
        <v>851</v>
      </c>
      <c r="C1621" s="104" t="s">
        <v>2153</v>
      </c>
      <c r="D1621" s="104">
        <v>74.989999999999995</v>
      </c>
    </row>
    <row r="1622" spans="1:4" ht="21">
      <c r="A1622" t="s">
        <v>40</v>
      </c>
      <c r="B1622" s="103" t="s">
        <v>546</v>
      </c>
      <c r="C1622" s="105" t="s">
        <v>2154</v>
      </c>
      <c r="D1622" s="104">
        <v>99.99</v>
      </c>
    </row>
    <row r="1623" spans="1:4">
      <c r="A1623" t="s">
        <v>40</v>
      </c>
      <c r="B1623" s="103" t="s">
        <v>551</v>
      </c>
      <c r="C1623" s="104" t="s">
        <v>2155</v>
      </c>
      <c r="D1623" s="104">
        <v>111.99</v>
      </c>
    </row>
    <row r="1624" spans="1:4">
      <c r="A1624" t="s">
        <v>40</v>
      </c>
      <c r="B1624" s="103" t="s">
        <v>546</v>
      </c>
      <c r="C1624" s="104" t="s">
        <v>2156</v>
      </c>
      <c r="D1624" s="104">
        <v>359</v>
      </c>
    </row>
    <row r="1625" spans="1:4">
      <c r="A1625" t="s">
        <v>40</v>
      </c>
      <c r="B1625" s="103" t="s">
        <v>546</v>
      </c>
      <c r="C1625" s="104" t="s">
        <v>2157</v>
      </c>
      <c r="D1625" s="104">
        <v>219.95</v>
      </c>
    </row>
    <row r="1626" spans="1:4">
      <c r="A1626" t="s">
        <v>40</v>
      </c>
      <c r="B1626" s="103" t="s">
        <v>551</v>
      </c>
      <c r="C1626" s="104" t="s">
        <v>2158</v>
      </c>
      <c r="D1626" s="104">
        <v>179.99</v>
      </c>
    </row>
    <row r="1627" spans="1:4">
      <c r="A1627" t="s">
        <v>40</v>
      </c>
      <c r="B1627" s="103" t="s">
        <v>546</v>
      </c>
      <c r="C1627" s="104" t="s">
        <v>2159</v>
      </c>
      <c r="D1627" s="104">
        <v>77.989999999999995</v>
      </c>
    </row>
    <row r="1628" spans="1:4">
      <c r="A1628" t="s">
        <v>40</v>
      </c>
      <c r="B1628" s="103" t="s">
        <v>551</v>
      </c>
      <c r="C1628" s="104" t="s">
        <v>2160</v>
      </c>
      <c r="D1628" s="104">
        <v>984.49</v>
      </c>
    </row>
    <row r="1629" spans="1:4">
      <c r="A1629" t="s">
        <v>40</v>
      </c>
      <c r="B1629" s="103" t="s">
        <v>779</v>
      </c>
      <c r="C1629" s="104" t="s">
        <v>2161</v>
      </c>
      <c r="D1629" s="104">
        <v>139</v>
      </c>
    </row>
    <row r="1630" spans="1:4">
      <c r="A1630" t="s">
        <v>40</v>
      </c>
      <c r="B1630" s="103" t="s">
        <v>546</v>
      </c>
      <c r="C1630" s="104" t="s">
        <v>2162</v>
      </c>
      <c r="D1630" s="104">
        <v>179.95</v>
      </c>
    </row>
    <row r="1631" spans="1:4">
      <c r="A1631" t="s">
        <v>40</v>
      </c>
      <c r="B1631" s="103" t="s">
        <v>551</v>
      </c>
      <c r="C1631" s="104" t="s">
        <v>2163</v>
      </c>
      <c r="D1631" s="104">
        <v>585.99</v>
      </c>
    </row>
    <row r="1632" spans="1:4">
      <c r="A1632" t="s">
        <v>40</v>
      </c>
      <c r="B1632" s="103" t="s">
        <v>551</v>
      </c>
      <c r="C1632" s="104" t="s">
        <v>2164</v>
      </c>
      <c r="D1632" s="104">
        <v>799.99</v>
      </c>
    </row>
    <row r="1633" spans="1:4">
      <c r="A1633" t="s">
        <v>40</v>
      </c>
      <c r="B1633" s="103" t="s">
        <v>546</v>
      </c>
      <c r="C1633" s="104" t="s">
        <v>2165</v>
      </c>
      <c r="D1633" s="104">
        <v>319.99</v>
      </c>
    </row>
    <row r="1634" spans="1:4">
      <c r="A1634" t="s">
        <v>40</v>
      </c>
      <c r="B1634" s="103" t="s">
        <v>546</v>
      </c>
      <c r="C1634" s="104" t="s">
        <v>2166</v>
      </c>
      <c r="D1634" s="104">
        <v>959.79</v>
      </c>
    </row>
    <row r="1635" spans="1:4">
      <c r="A1635" t="s">
        <v>40</v>
      </c>
      <c r="B1635" s="103" t="s">
        <v>546</v>
      </c>
      <c r="C1635" s="104" t="s">
        <v>2167</v>
      </c>
      <c r="D1635" s="104">
        <v>404.69</v>
      </c>
    </row>
    <row r="1636" spans="1:4">
      <c r="A1636" t="s">
        <v>40</v>
      </c>
      <c r="B1636" s="103" t="s">
        <v>551</v>
      </c>
      <c r="C1636" s="104" t="s">
        <v>2168</v>
      </c>
      <c r="D1636" s="104">
        <v>64.989999999999995</v>
      </c>
    </row>
    <row r="1637" spans="1:4">
      <c r="A1637" t="s">
        <v>40</v>
      </c>
      <c r="B1637" s="103" t="s">
        <v>551</v>
      </c>
      <c r="C1637" s="104" t="s">
        <v>2169</v>
      </c>
      <c r="D1637" s="104">
        <v>179.99</v>
      </c>
    </row>
    <row r="1638" spans="1:4">
      <c r="A1638" t="s">
        <v>40</v>
      </c>
      <c r="B1638" s="103" t="s">
        <v>546</v>
      </c>
      <c r="C1638" s="104" t="s">
        <v>2170</v>
      </c>
      <c r="D1638" s="104">
        <v>281.95</v>
      </c>
    </row>
    <row r="1639" spans="1:4">
      <c r="A1639" t="s">
        <v>40</v>
      </c>
      <c r="B1639" s="103" t="s">
        <v>551</v>
      </c>
      <c r="C1639" s="104" t="s">
        <v>2171</v>
      </c>
      <c r="D1639" s="104">
        <v>179.95</v>
      </c>
    </row>
    <row r="1640" spans="1:4">
      <c r="A1640" t="s">
        <v>40</v>
      </c>
      <c r="B1640" s="103" t="s">
        <v>551</v>
      </c>
      <c r="C1640" s="104" t="s">
        <v>2172</v>
      </c>
      <c r="D1640" s="104">
        <v>294.99</v>
      </c>
    </row>
    <row r="1641" spans="1:4">
      <c r="A1641" t="s">
        <v>40</v>
      </c>
      <c r="B1641" s="103" t="s">
        <v>564</v>
      </c>
      <c r="C1641" s="104" t="s">
        <v>2173</v>
      </c>
      <c r="D1641" s="104">
        <v>169</v>
      </c>
    </row>
    <row r="1642" spans="1:4">
      <c r="A1642" t="s">
        <v>40</v>
      </c>
      <c r="B1642" s="103" t="s">
        <v>551</v>
      </c>
      <c r="C1642" s="104" t="s">
        <v>2174</v>
      </c>
      <c r="D1642" s="104">
        <v>519.99</v>
      </c>
    </row>
    <row r="1643" spans="1:4">
      <c r="A1643" t="s">
        <v>40</v>
      </c>
      <c r="B1643" s="103" t="s">
        <v>546</v>
      </c>
      <c r="C1643" s="104" t="s">
        <v>2175</v>
      </c>
      <c r="D1643" s="104">
        <v>179.99</v>
      </c>
    </row>
    <row r="1644" spans="1:4">
      <c r="A1644" t="s">
        <v>40</v>
      </c>
      <c r="B1644" s="103" t="s">
        <v>546</v>
      </c>
      <c r="C1644" s="104" t="s">
        <v>1556</v>
      </c>
      <c r="D1644" s="104">
        <v>329.99</v>
      </c>
    </row>
    <row r="1645" spans="1:4">
      <c r="A1645" t="s">
        <v>40</v>
      </c>
      <c r="B1645" s="103" t="s">
        <v>546</v>
      </c>
      <c r="C1645" s="104" t="s">
        <v>2176</v>
      </c>
      <c r="D1645" s="104">
        <v>79.989999999999995</v>
      </c>
    </row>
    <row r="1646" spans="1:4">
      <c r="A1646" t="s">
        <v>40</v>
      </c>
      <c r="B1646" s="103" t="s">
        <v>551</v>
      </c>
      <c r="C1646" s="104" t="s">
        <v>2177</v>
      </c>
      <c r="D1646" s="104">
        <v>219.99</v>
      </c>
    </row>
    <row r="1647" spans="1:4">
      <c r="A1647" t="s">
        <v>40</v>
      </c>
      <c r="B1647" s="103" t="s">
        <v>551</v>
      </c>
      <c r="C1647" s="104" t="s">
        <v>2178</v>
      </c>
      <c r="D1647" s="104">
        <v>515</v>
      </c>
    </row>
    <row r="1648" spans="1:4" ht="21">
      <c r="A1648" t="s">
        <v>40</v>
      </c>
      <c r="B1648" s="103" t="s">
        <v>546</v>
      </c>
      <c r="C1648" s="104" t="s">
        <v>549</v>
      </c>
      <c r="D1648" s="104">
        <v>76.989999999999995</v>
      </c>
    </row>
    <row r="1649" spans="1:4">
      <c r="A1649" t="s">
        <v>40</v>
      </c>
      <c r="B1649" s="103" t="s">
        <v>546</v>
      </c>
      <c r="C1649" s="104" t="s">
        <v>2179</v>
      </c>
      <c r="D1649" s="104">
        <v>529.99</v>
      </c>
    </row>
    <row r="1650" spans="1:4">
      <c r="A1650" t="s">
        <v>40</v>
      </c>
      <c r="B1650" s="103" t="s">
        <v>551</v>
      </c>
      <c r="C1650" s="104" t="s">
        <v>2180</v>
      </c>
      <c r="D1650" s="104">
        <v>729.99</v>
      </c>
    </row>
    <row r="1651" spans="1:4">
      <c r="A1651" t="s">
        <v>40</v>
      </c>
      <c r="B1651" s="103" t="s">
        <v>546</v>
      </c>
      <c r="C1651" s="104" t="s">
        <v>2181</v>
      </c>
      <c r="D1651" s="104">
        <v>84.95</v>
      </c>
    </row>
    <row r="1652" spans="1:4">
      <c r="A1652" t="s">
        <v>40</v>
      </c>
      <c r="B1652" s="103" t="s">
        <v>546</v>
      </c>
      <c r="C1652" s="104" t="s">
        <v>2182</v>
      </c>
      <c r="D1652" s="104">
        <v>131.97999999999999</v>
      </c>
    </row>
    <row r="1653" spans="1:4">
      <c r="A1653" t="s">
        <v>40</v>
      </c>
      <c r="B1653" s="103" t="s">
        <v>546</v>
      </c>
      <c r="C1653" s="104" t="s">
        <v>2183</v>
      </c>
      <c r="D1653" s="104">
        <v>80</v>
      </c>
    </row>
    <row r="1654" spans="1:4">
      <c r="A1654" t="s">
        <v>40</v>
      </c>
      <c r="B1654" s="103" t="s">
        <v>1036</v>
      </c>
      <c r="C1654" s="104" t="s">
        <v>2184</v>
      </c>
      <c r="D1654" s="104">
        <v>47.29</v>
      </c>
    </row>
    <row r="1655" spans="1:4">
      <c r="A1655" t="s">
        <v>40</v>
      </c>
      <c r="B1655" s="103" t="s">
        <v>551</v>
      </c>
      <c r="C1655" s="104" t="s">
        <v>2185</v>
      </c>
      <c r="D1655" s="104">
        <v>289.99</v>
      </c>
    </row>
    <row r="1656" spans="1:4">
      <c r="A1656" t="s">
        <v>40</v>
      </c>
      <c r="B1656" s="103" t="s">
        <v>551</v>
      </c>
      <c r="C1656" s="104" t="s">
        <v>2186</v>
      </c>
      <c r="D1656" s="104">
        <v>584.99</v>
      </c>
    </row>
    <row r="1657" spans="1:4">
      <c r="A1657" t="s">
        <v>40</v>
      </c>
      <c r="B1657" s="103" t="s">
        <v>551</v>
      </c>
      <c r="C1657" s="104" t="s">
        <v>2187</v>
      </c>
      <c r="D1657" s="104">
        <v>119.99</v>
      </c>
    </row>
    <row r="1658" spans="1:4">
      <c r="A1658" t="s">
        <v>40</v>
      </c>
      <c r="B1658" s="103" t="s">
        <v>546</v>
      </c>
      <c r="C1658" s="104" t="s">
        <v>2188</v>
      </c>
      <c r="D1658" s="104">
        <v>119.99</v>
      </c>
    </row>
    <row r="1659" spans="1:4">
      <c r="A1659" t="s">
        <v>40</v>
      </c>
      <c r="B1659" s="103" t="s">
        <v>851</v>
      </c>
      <c r="C1659" s="104" t="s">
        <v>2189</v>
      </c>
      <c r="D1659" s="104">
        <v>169.99</v>
      </c>
    </row>
    <row r="1660" spans="1:4">
      <c r="A1660" t="s">
        <v>40</v>
      </c>
      <c r="B1660" s="103" t="s">
        <v>610</v>
      </c>
      <c r="C1660" s="104" t="s">
        <v>1146</v>
      </c>
      <c r="D1660" s="104">
        <v>82.59</v>
      </c>
    </row>
    <row r="1661" spans="1:4">
      <c r="A1661" t="s">
        <v>40</v>
      </c>
      <c r="B1661" s="103" t="s">
        <v>546</v>
      </c>
      <c r="C1661" s="104" t="s">
        <v>2190</v>
      </c>
      <c r="D1661" s="104">
        <v>119.99</v>
      </c>
    </row>
    <row r="1662" spans="1:4">
      <c r="A1662" t="s">
        <v>40</v>
      </c>
      <c r="B1662" s="103" t="s">
        <v>551</v>
      </c>
      <c r="C1662" s="104" t="s">
        <v>2191</v>
      </c>
      <c r="D1662" s="104">
        <v>165.99</v>
      </c>
    </row>
    <row r="1663" spans="1:4">
      <c r="A1663" t="s">
        <v>40</v>
      </c>
      <c r="B1663" s="103" t="s">
        <v>546</v>
      </c>
      <c r="C1663" s="104" t="s">
        <v>2192</v>
      </c>
      <c r="D1663" s="104">
        <v>306.97000000000003</v>
      </c>
    </row>
    <row r="1664" spans="1:4">
      <c r="A1664" t="s">
        <v>40</v>
      </c>
      <c r="B1664" s="103" t="s">
        <v>546</v>
      </c>
      <c r="C1664" s="104" t="s">
        <v>2193</v>
      </c>
      <c r="D1664" s="104">
        <v>349.69</v>
      </c>
    </row>
    <row r="1665" spans="1:4">
      <c r="A1665" t="s">
        <v>40</v>
      </c>
      <c r="B1665" s="103" t="s">
        <v>551</v>
      </c>
      <c r="C1665" s="104" t="s">
        <v>2194</v>
      </c>
      <c r="D1665" s="104">
        <v>309.99</v>
      </c>
    </row>
    <row r="1666" spans="1:4">
      <c r="A1666" t="s">
        <v>40</v>
      </c>
      <c r="B1666" s="103" t="s">
        <v>546</v>
      </c>
      <c r="C1666" s="104" t="s">
        <v>2195</v>
      </c>
      <c r="D1666" s="104">
        <v>109.99</v>
      </c>
    </row>
    <row r="1667" spans="1:4">
      <c r="A1667" t="s">
        <v>40</v>
      </c>
      <c r="B1667" s="103" t="s">
        <v>546</v>
      </c>
      <c r="C1667" s="104" t="s">
        <v>2075</v>
      </c>
      <c r="D1667" s="104">
        <v>64.989999999999995</v>
      </c>
    </row>
    <row r="1668" spans="1:4">
      <c r="A1668" t="s">
        <v>40</v>
      </c>
      <c r="B1668" s="103" t="s">
        <v>546</v>
      </c>
      <c r="C1668" s="104" t="s">
        <v>2166</v>
      </c>
      <c r="D1668" s="104">
        <v>959.79</v>
      </c>
    </row>
    <row r="1669" spans="1:4">
      <c r="A1669" t="s">
        <v>40</v>
      </c>
      <c r="B1669" s="103" t="s">
        <v>546</v>
      </c>
      <c r="C1669" s="104" t="s">
        <v>2196</v>
      </c>
      <c r="D1669" s="104">
        <v>171.98</v>
      </c>
    </row>
    <row r="1670" spans="1:4">
      <c r="A1670" t="s">
        <v>40</v>
      </c>
      <c r="B1670" s="103" t="s">
        <v>551</v>
      </c>
      <c r="C1670" s="104" t="s">
        <v>2197</v>
      </c>
      <c r="D1670" s="104">
        <v>431.97</v>
      </c>
    </row>
    <row r="1671" spans="1:4">
      <c r="A1671" t="s">
        <v>40</v>
      </c>
      <c r="B1671" s="103" t="s">
        <v>602</v>
      </c>
      <c r="C1671" s="104" t="s">
        <v>2198</v>
      </c>
      <c r="D1671" s="104">
        <v>144.99</v>
      </c>
    </row>
    <row r="1672" spans="1:4">
      <c r="A1672" t="s">
        <v>40</v>
      </c>
      <c r="B1672" s="103" t="s">
        <v>610</v>
      </c>
      <c r="C1672" s="104" t="s">
        <v>2199</v>
      </c>
      <c r="D1672" s="104">
        <v>30</v>
      </c>
    </row>
    <row r="1673" spans="1:4">
      <c r="A1673" t="s">
        <v>40</v>
      </c>
      <c r="B1673" s="103" t="s">
        <v>551</v>
      </c>
      <c r="C1673" s="104" t="s">
        <v>2200</v>
      </c>
      <c r="D1673" s="104">
        <v>314.99</v>
      </c>
    </row>
    <row r="1674" spans="1:4">
      <c r="A1674" t="s">
        <v>40</v>
      </c>
      <c r="B1674" s="103" t="s">
        <v>564</v>
      </c>
      <c r="C1674" s="104" t="s">
        <v>2201</v>
      </c>
      <c r="D1674" s="104">
        <v>139.99</v>
      </c>
    </row>
    <row r="1675" spans="1:4">
      <c r="A1675" t="s">
        <v>40</v>
      </c>
      <c r="B1675" s="103" t="s">
        <v>564</v>
      </c>
      <c r="C1675" s="104" t="s">
        <v>2202</v>
      </c>
      <c r="D1675" s="104">
        <v>275</v>
      </c>
    </row>
    <row r="1676" spans="1:4">
      <c r="A1676" t="s">
        <v>40</v>
      </c>
      <c r="B1676" s="103" t="s">
        <v>620</v>
      </c>
      <c r="C1676" s="104" t="s">
        <v>2203</v>
      </c>
      <c r="D1676" s="104">
        <v>519</v>
      </c>
    </row>
    <row r="1677" spans="1:4">
      <c r="A1677" t="s">
        <v>40</v>
      </c>
      <c r="B1677" s="103" t="s">
        <v>551</v>
      </c>
      <c r="C1677" s="104" t="s">
        <v>2204</v>
      </c>
      <c r="D1677" s="104">
        <v>217.95</v>
      </c>
    </row>
    <row r="1678" spans="1:4">
      <c r="A1678" t="s">
        <v>40</v>
      </c>
      <c r="B1678" s="103" t="s">
        <v>546</v>
      </c>
      <c r="C1678" s="104" t="s">
        <v>2205</v>
      </c>
      <c r="D1678" s="104">
        <v>331.98</v>
      </c>
    </row>
    <row r="1679" spans="1:4">
      <c r="A1679" t="s">
        <v>40</v>
      </c>
      <c r="B1679" s="103" t="s">
        <v>610</v>
      </c>
      <c r="C1679" s="104" t="s">
        <v>2206</v>
      </c>
      <c r="D1679" s="104">
        <v>70</v>
      </c>
    </row>
    <row r="1680" spans="1:4">
      <c r="A1680" t="s">
        <v>40</v>
      </c>
      <c r="B1680" s="103" t="s">
        <v>551</v>
      </c>
      <c r="C1680" s="104" t="s">
        <v>2207</v>
      </c>
      <c r="D1680" s="104">
        <v>319</v>
      </c>
    </row>
    <row r="1681" spans="1:4">
      <c r="A1681" t="s">
        <v>40</v>
      </c>
      <c r="B1681" s="103" t="s">
        <v>546</v>
      </c>
      <c r="C1681" s="104" t="s">
        <v>2208</v>
      </c>
      <c r="D1681" s="104">
        <v>249</v>
      </c>
    </row>
    <row r="1682" spans="1:4">
      <c r="A1682" t="s">
        <v>40</v>
      </c>
      <c r="B1682" s="103" t="s">
        <v>551</v>
      </c>
      <c r="C1682" s="104" t="s">
        <v>2209</v>
      </c>
      <c r="D1682" s="104">
        <v>484.99</v>
      </c>
    </row>
    <row r="1683" spans="1:4">
      <c r="A1683" t="s">
        <v>40</v>
      </c>
      <c r="B1683" s="103" t="s">
        <v>564</v>
      </c>
      <c r="C1683" s="104" t="s">
        <v>2210</v>
      </c>
      <c r="D1683" s="104">
        <v>129.99</v>
      </c>
    </row>
    <row r="1684" spans="1:4">
      <c r="A1684" t="s">
        <v>40</v>
      </c>
      <c r="B1684" s="103" t="s">
        <v>551</v>
      </c>
      <c r="C1684" s="104" t="s">
        <v>2211</v>
      </c>
      <c r="D1684" s="104">
        <v>174.47</v>
      </c>
    </row>
    <row r="1685" spans="1:4">
      <c r="A1685" t="s">
        <v>40</v>
      </c>
      <c r="B1685" s="103" t="s">
        <v>551</v>
      </c>
      <c r="C1685" s="104" t="s">
        <v>2212</v>
      </c>
      <c r="D1685" s="104">
        <v>248.99</v>
      </c>
    </row>
    <row r="1686" spans="1:4">
      <c r="A1686" t="s">
        <v>40</v>
      </c>
      <c r="B1686" s="103" t="s">
        <v>551</v>
      </c>
      <c r="C1686" s="104" t="s">
        <v>2213</v>
      </c>
      <c r="D1686" s="104">
        <v>269.69</v>
      </c>
    </row>
    <row r="1687" spans="1:4">
      <c r="A1687" t="s">
        <v>40</v>
      </c>
      <c r="B1687" s="103" t="s">
        <v>546</v>
      </c>
      <c r="C1687" s="104" t="s">
        <v>2214</v>
      </c>
      <c r="D1687" s="104">
        <v>949.69</v>
      </c>
    </row>
    <row r="1688" spans="1:4">
      <c r="A1688" t="s">
        <v>40</v>
      </c>
      <c r="B1688" s="103" t="s">
        <v>551</v>
      </c>
      <c r="C1688" s="104" t="s">
        <v>2215</v>
      </c>
      <c r="D1688" s="104">
        <v>410</v>
      </c>
    </row>
    <row r="1689" spans="1:4">
      <c r="A1689" t="s">
        <v>40</v>
      </c>
      <c r="B1689" s="103" t="s">
        <v>546</v>
      </c>
      <c r="C1689" s="104" t="s">
        <v>2216</v>
      </c>
      <c r="D1689" s="104">
        <v>75</v>
      </c>
    </row>
    <row r="1690" spans="1:4">
      <c r="A1690" t="s">
        <v>40</v>
      </c>
      <c r="B1690" s="103" t="s">
        <v>551</v>
      </c>
      <c r="C1690" s="104" t="s">
        <v>2217</v>
      </c>
      <c r="D1690" s="104">
        <v>214.99</v>
      </c>
    </row>
    <row r="1691" spans="1:4">
      <c r="A1691" t="s">
        <v>40</v>
      </c>
      <c r="B1691" s="103" t="s">
        <v>551</v>
      </c>
      <c r="C1691" s="104" t="s">
        <v>2218</v>
      </c>
      <c r="D1691" s="104">
        <v>339</v>
      </c>
    </row>
    <row r="1692" spans="1:4">
      <c r="A1692" t="s">
        <v>40</v>
      </c>
      <c r="B1692" s="103" t="s">
        <v>551</v>
      </c>
      <c r="C1692" s="104" t="s">
        <v>2219</v>
      </c>
      <c r="D1692" s="104">
        <v>734.79</v>
      </c>
    </row>
    <row r="1693" spans="1:4">
      <c r="A1693" t="s">
        <v>40</v>
      </c>
      <c r="B1693" s="103" t="s">
        <v>551</v>
      </c>
      <c r="C1693" s="104" t="s">
        <v>2220</v>
      </c>
      <c r="D1693" s="104">
        <v>195.99</v>
      </c>
    </row>
    <row r="1694" spans="1:4">
      <c r="A1694" t="s">
        <v>40</v>
      </c>
      <c r="B1694" s="103" t="s">
        <v>610</v>
      </c>
      <c r="C1694" s="104" t="s">
        <v>2221</v>
      </c>
      <c r="D1694" s="104">
        <v>169.99</v>
      </c>
    </row>
    <row r="1695" spans="1:4">
      <c r="A1695" t="s">
        <v>40</v>
      </c>
      <c r="B1695" s="103" t="s">
        <v>570</v>
      </c>
      <c r="C1695" s="104" t="s">
        <v>2222</v>
      </c>
      <c r="D1695" s="104">
        <v>179</v>
      </c>
    </row>
    <row r="1696" spans="1:4">
      <c r="A1696" t="s">
        <v>40</v>
      </c>
      <c r="B1696" s="103" t="s">
        <v>551</v>
      </c>
      <c r="C1696" s="104" t="s">
        <v>2223</v>
      </c>
      <c r="D1696" s="104">
        <v>299.99</v>
      </c>
    </row>
    <row r="1697" spans="1:4">
      <c r="A1697" t="s">
        <v>40</v>
      </c>
      <c r="B1697" s="103" t="s">
        <v>546</v>
      </c>
      <c r="C1697" s="104" t="s">
        <v>2224</v>
      </c>
      <c r="D1697" s="104">
        <v>429.99</v>
      </c>
    </row>
    <row r="1698" spans="1:4">
      <c r="A1698" t="s">
        <v>40</v>
      </c>
      <c r="B1698" s="103" t="s">
        <v>551</v>
      </c>
      <c r="C1698" s="104" t="s">
        <v>2225</v>
      </c>
      <c r="D1698" s="104">
        <v>309.98</v>
      </c>
    </row>
    <row r="1699" spans="1:4">
      <c r="A1699" t="s">
        <v>40</v>
      </c>
      <c r="B1699" s="103" t="s">
        <v>551</v>
      </c>
      <c r="C1699" s="104" t="s">
        <v>2226</v>
      </c>
      <c r="D1699" s="104">
        <v>449.99</v>
      </c>
    </row>
    <row r="1700" spans="1:4">
      <c r="A1700" t="s">
        <v>40</v>
      </c>
      <c r="B1700" s="103" t="s">
        <v>724</v>
      </c>
      <c r="C1700" s="104" t="s">
        <v>2227</v>
      </c>
      <c r="D1700" s="104">
        <v>439.99</v>
      </c>
    </row>
    <row r="1701" spans="1:4">
      <c r="A1701" t="s">
        <v>40</v>
      </c>
      <c r="B1701" s="103" t="s">
        <v>602</v>
      </c>
      <c r="C1701" s="104" t="s">
        <v>2228</v>
      </c>
      <c r="D1701" s="104">
        <v>69</v>
      </c>
    </row>
    <row r="1702" spans="1:4">
      <c r="A1702" t="s">
        <v>40</v>
      </c>
      <c r="B1702" s="103" t="s">
        <v>546</v>
      </c>
      <c r="C1702" s="104" t="s">
        <v>2229</v>
      </c>
      <c r="D1702" s="104">
        <v>279.89</v>
      </c>
    </row>
    <row r="1703" spans="1:4">
      <c r="A1703" t="s">
        <v>40</v>
      </c>
      <c r="B1703" s="103" t="s">
        <v>551</v>
      </c>
      <c r="C1703" s="104" t="s">
        <v>2230</v>
      </c>
      <c r="D1703" s="104">
        <v>239.99</v>
      </c>
    </row>
    <row r="1704" spans="1:4">
      <c r="A1704" t="s">
        <v>40</v>
      </c>
      <c r="B1704" s="103" t="s">
        <v>546</v>
      </c>
      <c r="C1704" s="104" t="s">
        <v>2231</v>
      </c>
      <c r="D1704" s="104">
        <v>280.99</v>
      </c>
    </row>
    <row r="1705" spans="1:4">
      <c r="A1705" t="s">
        <v>40</v>
      </c>
      <c r="B1705" s="103" t="s">
        <v>551</v>
      </c>
      <c r="C1705" s="104" t="s">
        <v>2232</v>
      </c>
      <c r="D1705" s="104">
        <v>338.99</v>
      </c>
    </row>
    <row r="1706" spans="1:4">
      <c r="A1706" t="s">
        <v>40</v>
      </c>
      <c r="B1706" s="103" t="s">
        <v>546</v>
      </c>
      <c r="C1706" s="104" t="s">
        <v>2233</v>
      </c>
      <c r="D1706" s="104">
        <v>271.98</v>
      </c>
    </row>
    <row r="1707" spans="1:4">
      <c r="A1707" t="s">
        <v>40</v>
      </c>
      <c r="B1707" s="103" t="s">
        <v>602</v>
      </c>
      <c r="C1707" s="104" t="s">
        <v>2234</v>
      </c>
      <c r="D1707" s="104">
        <v>89.99</v>
      </c>
    </row>
    <row r="1708" spans="1:4">
      <c r="A1708" t="s">
        <v>40</v>
      </c>
      <c r="B1708" s="103" t="s">
        <v>551</v>
      </c>
      <c r="C1708" s="104" t="s">
        <v>2235</v>
      </c>
      <c r="D1708" s="104">
        <v>89</v>
      </c>
    </row>
    <row r="1709" spans="1:4">
      <c r="A1709" t="s">
        <v>40</v>
      </c>
      <c r="B1709" s="103" t="s">
        <v>1203</v>
      </c>
      <c r="C1709" s="104" t="s">
        <v>2236</v>
      </c>
      <c r="D1709" s="104">
        <v>65</v>
      </c>
    </row>
    <row r="1710" spans="1:4">
      <c r="A1710" t="s">
        <v>40</v>
      </c>
      <c r="B1710" s="103" t="s">
        <v>551</v>
      </c>
      <c r="C1710" s="104" t="s">
        <v>2237</v>
      </c>
      <c r="D1710" s="104">
        <v>324.49</v>
      </c>
    </row>
    <row r="1711" spans="1:4">
      <c r="A1711" t="s">
        <v>40</v>
      </c>
      <c r="B1711" s="103" t="s">
        <v>551</v>
      </c>
      <c r="C1711" s="104" t="s">
        <v>2238</v>
      </c>
      <c r="D1711" s="104">
        <v>569.49</v>
      </c>
    </row>
    <row r="1712" spans="1:4">
      <c r="A1712" t="s">
        <v>40</v>
      </c>
      <c r="B1712" s="103" t="s">
        <v>546</v>
      </c>
      <c r="C1712" s="104" t="s">
        <v>2239</v>
      </c>
      <c r="D1712" s="104">
        <v>184.99</v>
      </c>
    </row>
    <row r="1713" spans="1:4">
      <c r="A1713" t="s">
        <v>40</v>
      </c>
      <c r="B1713" s="103" t="s">
        <v>551</v>
      </c>
      <c r="C1713" s="104" t="s">
        <v>2240</v>
      </c>
      <c r="D1713" s="104">
        <v>219.95</v>
      </c>
    </row>
    <row r="1714" spans="1:4">
      <c r="A1714" t="s">
        <v>40</v>
      </c>
      <c r="B1714" s="103" t="s">
        <v>564</v>
      </c>
      <c r="C1714" s="104" t="s">
        <v>2241</v>
      </c>
      <c r="D1714" s="104">
        <v>154.99</v>
      </c>
    </row>
    <row r="1715" spans="1:4" ht="21">
      <c r="A1715" t="s">
        <v>40</v>
      </c>
      <c r="B1715" s="103" t="s">
        <v>548</v>
      </c>
      <c r="C1715" s="104" t="s">
        <v>677</v>
      </c>
      <c r="D1715" s="104">
        <v>88.98</v>
      </c>
    </row>
    <row r="1716" spans="1:4">
      <c r="A1716" t="s">
        <v>40</v>
      </c>
      <c r="B1716" s="103" t="s">
        <v>551</v>
      </c>
      <c r="C1716" s="104" t="s">
        <v>2242</v>
      </c>
      <c r="D1716" s="104">
        <v>194.99</v>
      </c>
    </row>
    <row r="1717" spans="1:4">
      <c r="A1717" t="s">
        <v>40</v>
      </c>
      <c r="B1717" s="103" t="s">
        <v>551</v>
      </c>
      <c r="C1717" s="104" t="s">
        <v>2243</v>
      </c>
      <c r="D1717" s="104">
        <v>79.95</v>
      </c>
    </row>
    <row r="1718" spans="1:4">
      <c r="A1718" t="s">
        <v>40</v>
      </c>
      <c r="B1718" s="103" t="s">
        <v>610</v>
      </c>
      <c r="C1718" s="104" t="s">
        <v>2244</v>
      </c>
      <c r="D1718" s="104">
        <v>44.99</v>
      </c>
    </row>
    <row r="1719" spans="1:4">
      <c r="A1719" t="s">
        <v>40</v>
      </c>
      <c r="B1719" s="103" t="s">
        <v>551</v>
      </c>
      <c r="C1719" s="104" t="s">
        <v>2245</v>
      </c>
      <c r="D1719" s="104">
        <v>169.99</v>
      </c>
    </row>
    <row r="1720" spans="1:4">
      <c r="A1720" t="s">
        <v>40</v>
      </c>
      <c r="B1720" s="103" t="s">
        <v>551</v>
      </c>
      <c r="C1720" s="104" t="s">
        <v>2246</v>
      </c>
      <c r="D1720" s="104">
        <v>116.99</v>
      </c>
    </row>
    <row r="1721" spans="1:4">
      <c r="A1721" t="s">
        <v>40</v>
      </c>
      <c r="B1721" s="103" t="s">
        <v>551</v>
      </c>
      <c r="C1721" s="104" t="s">
        <v>2247</v>
      </c>
      <c r="D1721" s="104">
        <v>79.989999999999995</v>
      </c>
    </row>
    <row r="1722" spans="1:4">
      <c r="A1722" t="s">
        <v>40</v>
      </c>
      <c r="B1722" s="103" t="s">
        <v>546</v>
      </c>
      <c r="C1722" s="104" t="s">
        <v>2248</v>
      </c>
      <c r="D1722" s="104">
        <v>679.79</v>
      </c>
    </row>
    <row r="1723" spans="1:4">
      <c r="A1723" t="s">
        <v>40</v>
      </c>
      <c r="B1723" s="103" t="s">
        <v>551</v>
      </c>
      <c r="C1723" s="104" t="s">
        <v>2249</v>
      </c>
      <c r="D1723" s="104">
        <v>779.69</v>
      </c>
    </row>
    <row r="1724" spans="1:4">
      <c r="A1724" t="s">
        <v>40</v>
      </c>
      <c r="B1724" s="103" t="s">
        <v>546</v>
      </c>
      <c r="C1724" s="104" t="s">
        <v>2250</v>
      </c>
      <c r="D1724" s="104">
        <v>99</v>
      </c>
    </row>
    <row r="1725" spans="1:4">
      <c r="A1725" t="s">
        <v>40</v>
      </c>
      <c r="B1725" s="103" t="s">
        <v>551</v>
      </c>
      <c r="C1725" s="104" t="s">
        <v>2251</v>
      </c>
      <c r="D1725" s="104">
        <v>249.99</v>
      </c>
    </row>
    <row r="1726" spans="1:4">
      <c r="A1726" t="s">
        <v>40</v>
      </c>
      <c r="B1726" s="103" t="s">
        <v>551</v>
      </c>
      <c r="C1726" s="104" t="s">
        <v>2252</v>
      </c>
      <c r="D1726" s="104">
        <v>309.99</v>
      </c>
    </row>
    <row r="1727" spans="1:4">
      <c r="A1727" t="s">
        <v>40</v>
      </c>
      <c r="B1727" s="103" t="s">
        <v>548</v>
      </c>
      <c r="C1727" s="104" t="s">
        <v>2253</v>
      </c>
      <c r="D1727" s="104">
        <v>89.99</v>
      </c>
    </row>
    <row r="1728" spans="1:4">
      <c r="A1728" t="s">
        <v>40</v>
      </c>
      <c r="B1728" s="103" t="s">
        <v>546</v>
      </c>
      <c r="C1728" s="104" t="s">
        <v>2254</v>
      </c>
      <c r="D1728" s="104">
        <v>417.99</v>
      </c>
    </row>
    <row r="1729" spans="1:4">
      <c r="A1729" t="s">
        <v>40</v>
      </c>
      <c r="B1729" s="103" t="s">
        <v>551</v>
      </c>
      <c r="C1729" s="104" t="s">
        <v>2255</v>
      </c>
      <c r="D1729" s="104">
        <v>274.99</v>
      </c>
    </row>
    <row r="1730" spans="1:4">
      <c r="A1730" t="s">
        <v>40</v>
      </c>
      <c r="B1730" s="103" t="s">
        <v>546</v>
      </c>
      <c r="C1730" s="104" t="s">
        <v>2256</v>
      </c>
      <c r="D1730" s="104">
        <v>409.79</v>
      </c>
    </row>
    <row r="1731" spans="1:4">
      <c r="A1731" t="s">
        <v>40</v>
      </c>
      <c r="B1731" s="103" t="s">
        <v>546</v>
      </c>
      <c r="C1731" s="104" t="s">
        <v>2257</v>
      </c>
      <c r="D1731" s="104">
        <v>429.99</v>
      </c>
    </row>
    <row r="1732" spans="1:4" ht="21">
      <c r="A1732" t="s">
        <v>40</v>
      </c>
      <c r="B1732" s="103" t="s">
        <v>546</v>
      </c>
      <c r="C1732" s="105" t="s">
        <v>2258</v>
      </c>
      <c r="D1732" s="104">
        <v>119.99</v>
      </c>
    </row>
    <row r="1733" spans="1:4">
      <c r="A1733" t="s">
        <v>40</v>
      </c>
      <c r="B1733" s="103" t="s">
        <v>546</v>
      </c>
      <c r="C1733" s="104" t="s">
        <v>2259</v>
      </c>
      <c r="D1733" s="104">
        <v>249.89</v>
      </c>
    </row>
    <row r="1734" spans="1:4">
      <c r="A1734" t="s">
        <v>40</v>
      </c>
      <c r="B1734" s="103" t="s">
        <v>2260</v>
      </c>
      <c r="C1734" s="104" t="s">
        <v>2261</v>
      </c>
      <c r="D1734" s="104">
        <v>139.99</v>
      </c>
    </row>
    <row r="1735" spans="1:4">
      <c r="A1735" t="s">
        <v>40</v>
      </c>
      <c r="B1735" s="103" t="s">
        <v>551</v>
      </c>
      <c r="C1735" s="104" t="s">
        <v>2262</v>
      </c>
      <c r="D1735" s="104">
        <v>369.99</v>
      </c>
    </row>
    <row r="1736" spans="1:4">
      <c r="A1736" t="s">
        <v>40</v>
      </c>
      <c r="B1736" s="103" t="s">
        <v>546</v>
      </c>
      <c r="C1736" s="104" t="s">
        <v>2263</v>
      </c>
      <c r="D1736" s="104">
        <v>79</v>
      </c>
    </row>
    <row r="1737" spans="1:4">
      <c r="A1737" t="s">
        <v>40</v>
      </c>
      <c r="B1737" s="103" t="s">
        <v>551</v>
      </c>
      <c r="C1737" s="104" t="s">
        <v>2264</v>
      </c>
      <c r="D1737" s="104">
        <v>1049.99</v>
      </c>
    </row>
    <row r="1738" spans="1:4">
      <c r="A1738" t="s">
        <v>40</v>
      </c>
      <c r="B1738" s="103" t="s">
        <v>546</v>
      </c>
      <c r="C1738" s="104" t="s">
        <v>2115</v>
      </c>
      <c r="D1738" s="104">
        <v>76.989999999999995</v>
      </c>
    </row>
    <row r="1739" spans="1:4">
      <c r="A1739" t="s">
        <v>40</v>
      </c>
      <c r="B1739" s="103" t="s">
        <v>546</v>
      </c>
      <c r="C1739" s="104" t="s">
        <v>2265</v>
      </c>
      <c r="D1739" s="104">
        <v>299.99</v>
      </c>
    </row>
    <row r="1740" spans="1:4">
      <c r="A1740" t="s">
        <v>40</v>
      </c>
      <c r="B1740" s="103" t="s">
        <v>546</v>
      </c>
      <c r="C1740" s="104" t="s">
        <v>2266</v>
      </c>
      <c r="D1740" s="104">
        <v>319.29000000000002</v>
      </c>
    </row>
    <row r="1741" spans="1:4">
      <c r="A1741" t="s">
        <v>40</v>
      </c>
      <c r="B1741" s="103" t="s">
        <v>551</v>
      </c>
      <c r="C1741" s="104" t="s">
        <v>2267</v>
      </c>
      <c r="D1741" s="104">
        <v>359.99</v>
      </c>
    </row>
    <row r="1742" spans="1:4">
      <c r="A1742" t="s">
        <v>40</v>
      </c>
      <c r="B1742" s="103" t="s">
        <v>551</v>
      </c>
      <c r="C1742" s="104" t="s">
        <v>2268</v>
      </c>
      <c r="D1742" s="104">
        <v>914.69</v>
      </c>
    </row>
    <row r="1743" spans="1:4">
      <c r="A1743" t="s">
        <v>40</v>
      </c>
      <c r="B1743" s="103" t="s">
        <v>570</v>
      </c>
      <c r="C1743" s="104" t="s">
        <v>2269</v>
      </c>
      <c r="D1743" s="104">
        <v>87.49</v>
      </c>
    </row>
    <row r="1744" spans="1:4">
      <c r="A1744" t="s">
        <v>40</v>
      </c>
      <c r="B1744" s="103" t="s">
        <v>610</v>
      </c>
      <c r="C1744" s="104" t="s">
        <v>2270</v>
      </c>
      <c r="D1744" s="104">
        <v>60</v>
      </c>
    </row>
    <row r="1745" spans="1:4">
      <c r="A1745" t="s">
        <v>40</v>
      </c>
      <c r="B1745" s="103" t="s">
        <v>546</v>
      </c>
      <c r="C1745" s="104" t="s">
        <v>2271</v>
      </c>
      <c r="D1745" s="104">
        <v>124.99</v>
      </c>
    </row>
    <row r="1746" spans="1:4">
      <c r="A1746" t="s">
        <v>40</v>
      </c>
      <c r="B1746" s="103" t="s">
        <v>546</v>
      </c>
      <c r="C1746" s="104" t="s">
        <v>2272</v>
      </c>
      <c r="D1746" s="104">
        <v>189.99</v>
      </c>
    </row>
    <row r="1747" spans="1:4">
      <c r="A1747" t="s">
        <v>40</v>
      </c>
      <c r="B1747" s="103" t="s">
        <v>724</v>
      </c>
      <c r="C1747" s="104" t="s">
        <v>2273</v>
      </c>
      <c r="D1747" s="104">
        <v>310</v>
      </c>
    </row>
    <row r="1748" spans="1:4">
      <c r="A1748" t="s">
        <v>40</v>
      </c>
      <c r="B1748" s="103" t="s">
        <v>551</v>
      </c>
      <c r="C1748" s="104" t="s">
        <v>2274</v>
      </c>
      <c r="D1748" s="104">
        <v>114.95</v>
      </c>
    </row>
    <row r="1749" spans="1:4">
      <c r="A1749" t="s">
        <v>40</v>
      </c>
      <c r="B1749" s="103" t="s">
        <v>551</v>
      </c>
      <c r="C1749" s="104" t="s">
        <v>2275</v>
      </c>
      <c r="D1749" s="104">
        <v>352.99</v>
      </c>
    </row>
    <row r="1750" spans="1:4">
      <c r="A1750" t="s">
        <v>40</v>
      </c>
      <c r="B1750" s="103" t="s">
        <v>551</v>
      </c>
      <c r="C1750" s="104" t="s">
        <v>2276</v>
      </c>
      <c r="D1750" s="104">
        <v>529.99</v>
      </c>
    </row>
    <row r="1751" spans="1:4">
      <c r="A1751" t="s">
        <v>40</v>
      </c>
      <c r="B1751" s="103" t="s">
        <v>546</v>
      </c>
      <c r="C1751" s="104" t="s">
        <v>2277</v>
      </c>
      <c r="D1751" s="104">
        <v>119.99</v>
      </c>
    </row>
    <row r="1752" spans="1:4">
      <c r="A1752" t="s">
        <v>40</v>
      </c>
      <c r="B1752" s="103" t="s">
        <v>551</v>
      </c>
      <c r="C1752" s="104" t="s">
        <v>2278</v>
      </c>
      <c r="D1752" s="104">
        <v>699.99</v>
      </c>
    </row>
    <row r="1753" spans="1:4">
      <c r="A1753" t="s">
        <v>40</v>
      </c>
      <c r="B1753" s="103" t="s">
        <v>551</v>
      </c>
      <c r="C1753" s="104" t="s">
        <v>2279</v>
      </c>
      <c r="D1753" s="104">
        <v>346.97</v>
      </c>
    </row>
    <row r="1754" spans="1:4">
      <c r="A1754" t="s">
        <v>40</v>
      </c>
      <c r="B1754" s="103" t="s">
        <v>551</v>
      </c>
      <c r="C1754" s="104" t="s">
        <v>2280</v>
      </c>
      <c r="D1754" s="104">
        <v>239.69</v>
      </c>
    </row>
    <row r="1755" spans="1:4">
      <c r="A1755" t="s">
        <v>40</v>
      </c>
      <c r="B1755" s="103" t="s">
        <v>779</v>
      </c>
      <c r="C1755" s="104" t="s">
        <v>2281</v>
      </c>
      <c r="D1755" s="104">
        <v>259.99</v>
      </c>
    </row>
    <row r="1756" spans="1:4">
      <c r="A1756" t="s">
        <v>40</v>
      </c>
      <c r="B1756" s="103" t="s">
        <v>546</v>
      </c>
      <c r="C1756" s="104" t="s">
        <v>2282</v>
      </c>
      <c r="D1756" s="104">
        <v>129.47</v>
      </c>
    </row>
    <row r="1757" spans="1:4">
      <c r="A1757" t="s">
        <v>40</v>
      </c>
      <c r="B1757" s="103" t="s">
        <v>546</v>
      </c>
      <c r="C1757" s="104" t="s">
        <v>2283</v>
      </c>
      <c r="D1757" s="104">
        <v>149.99</v>
      </c>
    </row>
    <row r="1758" spans="1:4">
      <c r="A1758" t="s">
        <v>40</v>
      </c>
      <c r="B1758" s="103" t="s">
        <v>551</v>
      </c>
      <c r="C1758" s="104" t="s">
        <v>2284</v>
      </c>
      <c r="D1758" s="104">
        <v>180</v>
      </c>
    </row>
    <row r="1759" spans="1:4">
      <c r="A1759" t="s">
        <v>40</v>
      </c>
      <c r="B1759" s="103" t="s">
        <v>1036</v>
      </c>
      <c r="C1759" s="104" t="s">
        <v>2285</v>
      </c>
      <c r="D1759" s="104">
        <v>52.59</v>
      </c>
    </row>
    <row r="1760" spans="1:4">
      <c r="A1760" t="s">
        <v>40</v>
      </c>
      <c r="B1760" s="103" t="s">
        <v>551</v>
      </c>
      <c r="C1760" s="104" t="s">
        <v>2286</v>
      </c>
      <c r="D1760" s="104">
        <v>719.99</v>
      </c>
    </row>
    <row r="1761" spans="1:4">
      <c r="A1761" t="s">
        <v>40</v>
      </c>
      <c r="B1761" s="103" t="s">
        <v>546</v>
      </c>
      <c r="C1761" s="104" t="s">
        <v>2287</v>
      </c>
      <c r="D1761" s="104">
        <v>616.98</v>
      </c>
    </row>
    <row r="1762" spans="1:4">
      <c r="A1762" t="s">
        <v>40</v>
      </c>
      <c r="B1762" s="103" t="s">
        <v>551</v>
      </c>
      <c r="C1762" s="104" t="s">
        <v>2288</v>
      </c>
      <c r="D1762" s="104">
        <v>219.95</v>
      </c>
    </row>
    <row r="1763" spans="1:4">
      <c r="A1763" t="s">
        <v>40</v>
      </c>
      <c r="B1763" s="103" t="s">
        <v>546</v>
      </c>
      <c r="C1763" s="104" t="s">
        <v>2289</v>
      </c>
      <c r="D1763" s="104">
        <v>299.99</v>
      </c>
    </row>
    <row r="1764" spans="1:4">
      <c r="A1764" t="s">
        <v>40</v>
      </c>
      <c r="B1764" s="103" t="s">
        <v>551</v>
      </c>
      <c r="C1764" s="104" t="s">
        <v>2290</v>
      </c>
      <c r="D1764" s="104">
        <v>84.99</v>
      </c>
    </row>
    <row r="1765" spans="1:4">
      <c r="A1765" t="s">
        <v>40</v>
      </c>
      <c r="B1765" s="103" t="s">
        <v>551</v>
      </c>
      <c r="C1765" s="104" t="s">
        <v>2291</v>
      </c>
      <c r="D1765" s="104">
        <v>383.95</v>
      </c>
    </row>
    <row r="1766" spans="1:4">
      <c r="A1766" t="s">
        <v>40</v>
      </c>
      <c r="B1766" s="103" t="s">
        <v>551</v>
      </c>
      <c r="C1766" s="104" t="s">
        <v>2292</v>
      </c>
      <c r="D1766" s="104">
        <v>365</v>
      </c>
    </row>
    <row r="1767" spans="1:4">
      <c r="A1767" t="s">
        <v>40</v>
      </c>
      <c r="B1767" s="103" t="s">
        <v>551</v>
      </c>
      <c r="C1767" s="104" t="s">
        <v>2293</v>
      </c>
      <c r="D1767" s="104">
        <v>231.97</v>
      </c>
    </row>
    <row r="1768" spans="1:4">
      <c r="A1768" t="s">
        <v>40</v>
      </c>
      <c r="B1768" s="103" t="s">
        <v>546</v>
      </c>
      <c r="C1768" s="104" t="s">
        <v>2294</v>
      </c>
      <c r="D1768" s="104">
        <v>148.38999999999999</v>
      </c>
    </row>
    <row r="1769" spans="1:4">
      <c r="A1769" t="s">
        <v>40</v>
      </c>
      <c r="B1769" s="103" t="s">
        <v>546</v>
      </c>
      <c r="C1769" s="104" t="s">
        <v>2295</v>
      </c>
      <c r="D1769" s="104">
        <v>297</v>
      </c>
    </row>
    <row r="1770" spans="1:4">
      <c r="A1770" t="s">
        <v>40</v>
      </c>
      <c r="B1770" s="103" t="s">
        <v>546</v>
      </c>
      <c r="C1770" s="104" t="s">
        <v>2296</v>
      </c>
      <c r="D1770" s="104">
        <v>244.99</v>
      </c>
    </row>
    <row r="1771" spans="1:4">
      <c r="A1771" t="s">
        <v>40</v>
      </c>
      <c r="B1771" s="103" t="s">
        <v>564</v>
      </c>
      <c r="C1771" s="104" t="s">
        <v>2297</v>
      </c>
      <c r="D1771" s="104">
        <v>131.97</v>
      </c>
    </row>
    <row r="1772" spans="1:4">
      <c r="A1772" t="s">
        <v>40</v>
      </c>
      <c r="B1772" s="103" t="s">
        <v>551</v>
      </c>
      <c r="C1772" s="104" t="s">
        <v>2298</v>
      </c>
      <c r="D1772" s="104">
        <v>459.99</v>
      </c>
    </row>
    <row r="1773" spans="1:4">
      <c r="A1773" t="s">
        <v>40</v>
      </c>
      <c r="B1773" s="103" t="s">
        <v>546</v>
      </c>
      <c r="C1773" s="104" t="s">
        <v>2299</v>
      </c>
      <c r="D1773" s="104">
        <v>253</v>
      </c>
    </row>
    <row r="1774" spans="1:4">
      <c r="A1774" t="s">
        <v>40</v>
      </c>
      <c r="B1774" s="103" t="s">
        <v>551</v>
      </c>
      <c r="C1774" s="104" t="s">
        <v>2300</v>
      </c>
      <c r="D1774" s="104">
        <v>146.94999999999999</v>
      </c>
    </row>
    <row r="1775" spans="1:4">
      <c r="A1775" t="s">
        <v>40</v>
      </c>
      <c r="B1775" s="103" t="s">
        <v>564</v>
      </c>
      <c r="C1775" s="104" t="s">
        <v>2301</v>
      </c>
      <c r="D1775" s="104">
        <v>89.99</v>
      </c>
    </row>
    <row r="1776" spans="1:4">
      <c r="A1776" t="s">
        <v>40</v>
      </c>
      <c r="B1776" s="103" t="s">
        <v>610</v>
      </c>
      <c r="C1776" s="104" t="s">
        <v>2302</v>
      </c>
      <c r="D1776" s="104">
        <v>99.99</v>
      </c>
    </row>
    <row r="1777" spans="1:4">
      <c r="A1777" t="s">
        <v>40</v>
      </c>
      <c r="B1777" s="103" t="s">
        <v>1378</v>
      </c>
      <c r="C1777" s="104" t="s">
        <v>2303</v>
      </c>
      <c r="D1777" s="104">
        <v>69.989999999999995</v>
      </c>
    </row>
    <row r="1778" spans="1:4">
      <c r="A1778" t="s">
        <v>40</v>
      </c>
      <c r="B1778" s="103" t="s">
        <v>546</v>
      </c>
      <c r="C1778" s="104" t="s">
        <v>870</v>
      </c>
      <c r="D1778" s="104">
        <v>84.99</v>
      </c>
    </row>
    <row r="1779" spans="1:4">
      <c r="A1779" t="s">
        <v>40</v>
      </c>
      <c r="B1779" s="103" t="s">
        <v>546</v>
      </c>
      <c r="C1779" s="104" t="s">
        <v>2304</v>
      </c>
      <c r="D1779" s="104">
        <v>419.99</v>
      </c>
    </row>
    <row r="1780" spans="1:4">
      <c r="A1780" t="s">
        <v>40</v>
      </c>
      <c r="B1780" s="103" t="s">
        <v>551</v>
      </c>
      <c r="C1780" s="104" t="s">
        <v>2305</v>
      </c>
      <c r="D1780" s="104">
        <v>229.89</v>
      </c>
    </row>
    <row r="1781" spans="1:4">
      <c r="A1781" t="s">
        <v>40</v>
      </c>
      <c r="B1781" s="103" t="s">
        <v>551</v>
      </c>
      <c r="C1781" s="104" t="s">
        <v>2306</v>
      </c>
      <c r="D1781" s="104">
        <v>369.99</v>
      </c>
    </row>
    <row r="1782" spans="1:4">
      <c r="A1782" t="s">
        <v>40</v>
      </c>
      <c r="B1782" s="103" t="s">
        <v>546</v>
      </c>
      <c r="C1782" s="104" t="s">
        <v>2307</v>
      </c>
      <c r="D1782" s="104">
        <v>166.99</v>
      </c>
    </row>
    <row r="1783" spans="1:4">
      <c r="A1783" t="s">
        <v>40</v>
      </c>
      <c r="B1783" s="103" t="s">
        <v>546</v>
      </c>
      <c r="C1783" s="104" t="s">
        <v>2308</v>
      </c>
      <c r="D1783" s="104">
        <v>684.99</v>
      </c>
    </row>
    <row r="1784" spans="1:4">
      <c r="A1784" t="s">
        <v>40</v>
      </c>
      <c r="B1784" s="103" t="s">
        <v>546</v>
      </c>
      <c r="C1784" s="104" t="s">
        <v>2309</v>
      </c>
      <c r="D1784" s="104">
        <v>59.95</v>
      </c>
    </row>
    <row r="1785" spans="1:4">
      <c r="A1785" t="s">
        <v>40</v>
      </c>
      <c r="B1785" s="103" t="s">
        <v>564</v>
      </c>
      <c r="C1785" s="104" t="s">
        <v>2310</v>
      </c>
      <c r="D1785" s="104">
        <v>119.47</v>
      </c>
    </row>
    <row r="1786" spans="1:4">
      <c r="A1786" t="s">
        <v>40</v>
      </c>
      <c r="B1786" s="103" t="s">
        <v>546</v>
      </c>
      <c r="C1786" s="104" t="s">
        <v>2311</v>
      </c>
      <c r="D1786" s="104">
        <v>469.99</v>
      </c>
    </row>
    <row r="1787" spans="1:4">
      <c r="A1787" t="s">
        <v>40</v>
      </c>
      <c r="B1787" s="103" t="s">
        <v>587</v>
      </c>
      <c r="C1787" s="104" t="s">
        <v>2312</v>
      </c>
      <c r="D1787" s="104">
        <v>14.99</v>
      </c>
    </row>
    <row r="1788" spans="1:4">
      <c r="A1788" t="s">
        <v>40</v>
      </c>
      <c r="B1788" s="103" t="s">
        <v>620</v>
      </c>
      <c r="C1788" s="104" t="s">
        <v>2313</v>
      </c>
      <c r="D1788" s="104">
        <v>524</v>
      </c>
    </row>
    <row r="1789" spans="1:4">
      <c r="A1789" t="s">
        <v>40</v>
      </c>
      <c r="B1789" s="103" t="s">
        <v>546</v>
      </c>
      <c r="C1789" s="104" t="s">
        <v>2314</v>
      </c>
      <c r="D1789" s="104">
        <v>299.89</v>
      </c>
    </row>
    <row r="1790" spans="1:4">
      <c r="A1790" t="s">
        <v>40</v>
      </c>
      <c r="B1790" s="103" t="s">
        <v>880</v>
      </c>
      <c r="C1790" s="104" t="s">
        <v>2315</v>
      </c>
      <c r="D1790" s="104">
        <v>139.99</v>
      </c>
    </row>
    <row r="1791" spans="1:4">
      <c r="A1791" t="s">
        <v>40</v>
      </c>
      <c r="B1791" s="103" t="s">
        <v>551</v>
      </c>
      <c r="C1791" s="104" t="s">
        <v>2316</v>
      </c>
      <c r="D1791" s="104">
        <v>664.69</v>
      </c>
    </row>
    <row r="1792" spans="1:4">
      <c r="A1792" t="s">
        <v>40</v>
      </c>
      <c r="B1792" s="103" t="s">
        <v>551</v>
      </c>
      <c r="C1792" s="104" t="s">
        <v>2317</v>
      </c>
      <c r="D1792" s="104">
        <v>190</v>
      </c>
    </row>
    <row r="1793" spans="1:4">
      <c r="A1793" t="s">
        <v>40</v>
      </c>
      <c r="B1793" s="103" t="s">
        <v>602</v>
      </c>
      <c r="C1793" s="104" t="s">
        <v>2318</v>
      </c>
      <c r="D1793" s="104">
        <v>119.99</v>
      </c>
    </row>
    <row r="1794" spans="1:4">
      <c r="A1794" t="s">
        <v>40</v>
      </c>
      <c r="B1794" s="103" t="s">
        <v>851</v>
      </c>
      <c r="C1794" s="104" t="s">
        <v>2319</v>
      </c>
      <c r="D1794" s="104">
        <v>374.99</v>
      </c>
    </row>
    <row r="1795" spans="1:4">
      <c r="A1795" t="s">
        <v>40</v>
      </c>
      <c r="B1795" s="103" t="s">
        <v>551</v>
      </c>
      <c r="C1795" s="104" t="s">
        <v>2320</v>
      </c>
      <c r="D1795" s="104">
        <v>69.989999999999995</v>
      </c>
    </row>
    <row r="1796" spans="1:4">
      <c r="A1796" t="s">
        <v>40</v>
      </c>
      <c r="B1796" s="103" t="s">
        <v>551</v>
      </c>
      <c r="C1796" s="104" t="s">
        <v>2321</v>
      </c>
      <c r="D1796" s="104">
        <v>87.99</v>
      </c>
    </row>
    <row r="1797" spans="1:4">
      <c r="A1797" t="s">
        <v>40</v>
      </c>
      <c r="B1797" s="103" t="s">
        <v>551</v>
      </c>
      <c r="C1797" s="104" t="s">
        <v>2322</v>
      </c>
      <c r="D1797" s="104">
        <v>610.99</v>
      </c>
    </row>
    <row r="1798" spans="1:4">
      <c r="A1798" t="s">
        <v>40</v>
      </c>
      <c r="B1798" s="103" t="s">
        <v>546</v>
      </c>
      <c r="C1798" s="104" t="s">
        <v>2323</v>
      </c>
      <c r="D1798" s="104">
        <v>699.99</v>
      </c>
    </row>
    <row r="1799" spans="1:4">
      <c r="A1799" t="s">
        <v>40</v>
      </c>
      <c r="B1799" s="103" t="s">
        <v>551</v>
      </c>
      <c r="C1799" s="104" t="s">
        <v>2324</v>
      </c>
      <c r="D1799" s="104">
        <v>702</v>
      </c>
    </row>
    <row r="1800" spans="1:4">
      <c r="A1800" t="s">
        <v>40</v>
      </c>
      <c r="B1800" s="103" t="s">
        <v>551</v>
      </c>
      <c r="C1800" s="104" t="s">
        <v>2325</v>
      </c>
      <c r="D1800" s="104">
        <v>59.95</v>
      </c>
    </row>
    <row r="1801" spans="1:4">
      <c r="A1801" t="s">
        <v>40</v>
      </c>
      <c r="B1801" s="103" t="s">
        <v>564</v>
      </c>
      <c r="C1801" s="104" t="s">
        <v>2326</v>
      </c>
      <c r="D1801" s="104">
        <v>258.33</v>
      </c>
    </row>
    <row r="1802" spans="1:4">
      <c r="A1802" t="s">
        <v>40</v>
      </c>
      <c r="B1802" s="103" t="s">
        <v>546</v>
      </c>
      <c r="C1802" s="104" t="s">
        <v>2327</v>
      </c>
      <c r="D1802" s="104">
        <v>184.47</v>
      </c>
    </row>
    <row r="1803" spans="1:4">
      <c r="A1803" t="s">
        <v>40</v>
      </c>
      <c r="B1803" s="103" t="s">
        <v>551</v>
      </c>
      <c r="C1803" s="104" t="s">
        <v>2328</v>
      </c>
      <c r="D1803" s="104">
        <v>709.49</v>
      </c>
    </row>
    <row r="1804" spans="1:4">
      <c r="A1804" t="s">
        <v>40</v>
      </c>
      <c r="B1804" s="103" t="s">
        <v>546</v>
      </c>
      <c r="C1804" s="104" t="s">
        <v>2329</v>
      </c>
      <c r="D1804" s="104">
        <v>199</v>
      </c>
    </row>
    <row r="1805" spans="1:4">
      <c r="A1805" t="s">
        <v>40</v>
      </c>
      <c r="B1805" s="103" t="s">
        <v>546</v>
      </c>
      <c r="C1805" s="104" t="s">
        <v>2330</v>
      </c>
      <c r="D1805" s="104">
        <v>211.98</v>
      </c>
    </row>
    <row r="1806" spans="1:4">
      <c r="A1806" t="s">
        <v>40</v>
      </c>
      <c r="B1806" s="103" t="s">
        <v>546</v>
      </c>
      <c r="C1806" s="104" t="s">
        <v>2331</v>
      </c>
      <c r="D1806" s="104">
        <v>230.95</v>
      </c>
    </row>
    <row r="1807" spans="1:4">
      <c r="A1807" t="s">
        <v>40</v>
      </c>
      <c r="B1807" s="103" t="s">
        <v>564</v>
      </c>
      <c r="C1807" s="104" t="s">
        <v>2332</v>
      </c>
      <c r="D1807" s="104">
        <v>374.99</v>
      </c>
    </row>
    <row r="1808" spans="1:4">
      <c r="A1808" t="s">
        <v>40</v>
      </c>
      <c r="B1808" s="103" t="s">
        <v>546</v>
      </c>
      <c r="C1808" s="104" t="s">
        <v>2333</v>
      </c>
      <c r="D1808" s="104">
        <v>275</v>
      </c>
    </row>
    <row r="1809" spans="1:4">
      <c r="A1809" t="s">
        <v>40</v>
      </c>
      <c r="B1809" s="103" t="s">
        <v>551</v>
      </c>
      <c r="C1809" s="104" t="s">
        <v>2334</v>
      </c>
      <c r="D1809" s="104">
        <v>306.95</v>
      </c>
    </row>
    <row r="1810" spans="1:4">
      <c r="A1810" t="s">
        <v>40</v>
      </c>
      <c r="B1810" s="103" t="s">
        <v>570</v>
      </c>
      <c r="C1810" s="104" t="s">
        <v>2335</v>
      </c>
      <c r="D1810" s="104">
        <v>39.99</v>
      </c>
    </row>
    <row r="1811" spans="1:4">
      <c r="A1811" t="s">
        <v>40</v>
      </c>
      <c r="B1811" s="103" t="s">
        <v>551</v>
      </c>
      <c r="C1811" s="104" t="s">
        <v>2336</v>
      </c>
      <c r="D1811" s="104">
        <v>639.99</v>
      </c>
    </row>
    <row r="1812" spans="1:4">
      <c r="A1812" t="s">
        <v>40</v>
      </c>
      <c r="B1812" s="103" t="s">
        <v>546</v>
      </c>
      <c r="C1812" s="104" t="s">
        <v>2337</v>
      </c>
      <c r="D1812" s="104">
        <v>684.99</v>
      </c>
    </row>
    <row r="1813" spans="1:4">
      <c r="A1813" t="s">
        <v>40</v>
      </c>
      <c r="B1813" s="103" t="s">
        <v>546</v>
      </c>
      <c r="C1813" s="104" t="s">
        <v>2338</v>
      </c>
      <c r="D1813" s="104">
        <v>247.99</v>
      </c>
    </row>
    <row r="1814" spans="1:4">
      <c r="A1814" t="s">
        <v>40</v>
      </c>
      <c r="B1814" s="103" t="s">
        <v>551</v>
      </c>
      <c r="C1814" s="104" t="s">
        <v>2339</v>
      </c>
      <c r="D1814" s="104">
        <v>579.99</v>
      </c>
    </row>
    <row r="1815" spans="1:4">
      <c r="A1815" t="s">
        <v>40</v>
      </c>
      <c r="B1815" s="103" t="s">
        <v>546</v>
      </c>
      <c r="C1815" s="104" t="s">
        <v>2340</v>
      </c>
      <c r="D1815" s="104">
        <v>83.99</v>
      </c>
    </row>
    <row r="1816" spans="1:4">
      <c r="A1816" t="s">
        <v>40</v>
      </c>
      <c r="B1816" s="103" t="s">
        <v>551</v>
      </c>
      <c r="C1816" s="104" t="s">
        <v>2341</v>
      </c>
      <c r="D1816" s="104">
        <v>498.99</v>
      </c>
    </row>
    <row r="1817" spans="1:4">
      <c r="A1817" t="s">
        <v>40</v>
      </c>
      <c r="B1817" s="103" t="s">
        <v>546</v>
      </c>
      <c r="C1817" s="104" t="s">
        <v>2342</v>
      </c>
      <c r="D1817" s="104">
        <v>265</v>
      </c>
    </row>
    <row r="1818" spans="1:4">
      <c r="A1818" t="s">
        <v>40</v>
      </c>
      <c r="B1818" s="103" t="s">
        <v>546</v>
      </c>
      <c r="C1818" s="104" t="s">
        <v>2343</v>
      </c>
      <c r="D1818" s="104">
        <v>299.89999999999998</v>
      </c>
    </row>
    <row r="1819" spans="1:4">
      <c r="A1819" t="s">
        <v>40</v>
      </c>
      <c r="B1819" s="103" t="s">
        <v>570</v>
      </c>
      <c r="C1819" s="104" t="s">
        <v>2344</v>
      </c>
      <c r="D1819" s="104">
        <v>39.99</v>
      </c>
    </row>
    <row r="1820" spans="1:4">
      <c r="A1820" t="s">
        <v>40</v>
      </c>
      <c r="B1820" s="103" t="s">
        <v>551</v>
      </c>
      <c r="C1820" s="104" t="s">
        <v>2345</v>
      </c>
      <c r="D1820" s="104">
        <v>394.99</v>
      </c>
    </row>
    <row r="1821" spans="1:4">
      <c r="A1821" t="s">
        <v>40</v>
      </c>
      <c r="B1821" s="103" t="s">
        <v>546</v>
      </c>
      <c r="C1821" s="104" t="s">
        <v>2346</v>
      </c>
      <c r="D1821" s="104">
        <v>299.99</v>
      </c>
    </row>
    <row r="1822" spans="1:4">
      <c r="A1822" t="s">
        <v>40</v>
      </c>
      <c r="B1822" s="103" t="s">
        <v>551</v>
      </c>
      <c r="C1822" s="104" t="s">
        <v>2347</v>
      </c>
      <c r="D1822" s="104">
        <v>639.99</v>
      </c>
    </row>
    <row r="1823" spans="1:4">
      <c r="A1823" t="s">
        <v>40</v>
      </c>
      <c r="B1823" s="103" t="s">
        <v>546</v>
      </c>
      <c r="C1823" s="104" t="s">
        <v>2348</v>
      </c>
      <c r="D1823" s="104">
        <v>48.99</v>
      </c>
    </row>
    <row r="1824" spans="1:4">
      <c r="A1824" t="s">
        <v>40</v>
      </c>
      <c r="B1824" s="103" t="s">
        <v>551</v>
      </c>
      <c r="C1824" s="104" t="s">
        <v>2349</v>
      </c>
      <c r="D1824" s="104">
        <v>549.99</v>
      </c>
    </row>
    <row r="1825" spans="1:4">
      <c r="A1825" t="s">
        <v>40</v>
      </c>
      <c r="B1825" s="103" t="s">
        <v>546</v>
      </c>
      <c r="C1825" s="104" t="s">
        <v>2350</v>
      </c>
      <c r="D1825" s="104">
        <v>249.99</v>
      </c>
    </row>
    <row r="1826" spans="1:4">
      <c r="A1826" t="s">
        <v>40</v>
      </c>
      <c r="B1826" s="71"/>
      <c r="C1826" s="104" t="s">
        <v>2351</v>
      </c>
      <c r="D1826" s="104">
        <v>439</v>
      </c>
    </row>
    <row r="1827" spans="1:4">
      <c r="A1827" t="s">
        <v>40</v>
      </c>
      <c r="B1827" s="103" t="s">
        <v>546</v>
      </c>
      <c r="C1827" s="104" t="s">
        <v>2352</v>
      </c>
      <c r="D1827" s="104">
        <v>169.99</v>
      </c>
    </row>
    <row r="1828" spans="1:4">
      <c r="A1828" t="s">
        <v>40</v>
      </c>
      <c r="B1828" s="103" t="s">
        <v>546</v>
      </c>
      <c r="C1828" s="104" t="s">
        <v>2353</v>
      </c>
      <c r="D1828" s="104">
        <v>554.99</v>
      </c>
    </row>
    <row r="1829" spans="1:4">
      <c r="A1829" t="s">
        <v>40</v>
      </c>
      <c r="B1829" s="103" t="s">
        <v>564</v>
      </c>
      <c r="C1829" s="104" t="s">
        <v>2354</v>
      </c>
      <c r="D1829" s="104">
        <v>151.99</v>
      </c>
    </row>
    <row r="1830" spans="1:4">
      <c r="A1830" t="s">
        <v>40</v>
      </c>
      <c r="B1830" s="103" t="s">
        <v>546</v>
      </c>
      <c r="C1830" s="104" t="s">
        <v>2355</v>
      </c>
      <c r="D1830" s="104">
        <v>162.44</v>
      </c>
    </row>
    <row r="1831" spans="1:4">
      <c r="A1831" t="s">
        <v>40</v>
      </c>
      <c r="B1831" s="103" t="s">
        <v>551</v>
      </c>
      <c r="C1831" s="104" t="s">
        <v>2349</v>
      </c>
      <c r="D1831" s="104">
        <v>539.99</v>
      </c>
    </row>
    <row r="1832" spans="1:4">
      <c r="A1832" t="s">
        <v>40</v>
      </c>
      <c r="B1832" s="103" t="s">
        <v>564</v>
      </c>
      <c r="C1832" s="104" t="s">
        <v>2356</v>
      </c>
      <c r="D1832" s="104">
        <v>214.99</v>
      </c>
    </row>
    <row r="1833" spans="1:4">
      <c r="A1833" t="s">
        <v>40</v>
      </c>
      <c r="B1833" s="103" t="s">
        <v>2357</v>
      </c>
      <c r="C1833" s="104" t="s">
        <v>2358</v>
      </c>
      <c r="D1833" s="104">
        <v>54.99</v>
      </c>
    </row>
    <row r="1834" spans="1:4">
      <c r="A1834" t="s">
        <v>40</v>
      </c>
      <c r="B1834" s="103" t="s">
        <v>1683</v>
      </c>
      <c r="C1834" s="104" t="s">
        <v>2359</v>
      </c>
      <c r="D1834" s="104">
        <v>279.99</v>
      </c>
    </row>
    <row r="1835" spans="1:4">
      <c r="A1835" t="s">
        <v>40</v>
      </c>
      <c r="B1835" s="103" t="s">
        <v>851</v>
      </c>
      <c r="C1835" s="104" t="s">
        <v>2360</v>
      </c>
      <c r="D1835" s="104">
        <v>264.99</v>
      </c>
    </row>
    <row r="1836" spans="1:4">
      <c r="A1836" t="s">
        <v>40</v>
      </c>
      <c r="B1836" s="103" t="s">
        <v>551</v>
      </c>
      <c r="C1836" s="104" t="s">
        <v>2361</v>
      </c>
      <c r="D1836" s="104">
        <v>124.99</v>
      </c>
    </row>
    <row r="1837" spans="1:4">
      <c r="A1837" t="s">
        <v>40</v>
      </c>
      <c r="B1837" s="103" t="s">
        <v>546</v>
      </c>
      <c r="C1837" s="104" t="s">
        <v>2362</v>
      </c>
      <c r="D1837" s="104">
        <v>269.99</v>
      </c>
    </row>
    <row r="1838" spans="1:4">
      <c r="A1838" t="s">
        <v>40</v>
      </c>
      <c r="B1838" s="103" t="s">
        <v>546</v>
      </c>
      <c r="C1838" s="104" t="s">
        <v>2363</v>
      </c>
      <c r="D1838" s="104">
        <v>339.99</v>
      </c>
    </row>
    <row r="1839" spans="1:4">
      <c r="A1839" t="s">
        <v>40</v>
      </c>
      <c r="B1839" s="103" t="s">
        <v>546</v>
      </c>
      <c r="C1839" s="104" t="s">
        <v>2364</v>
      </c>
      <c r="D1839" s="104">
        <v>94.99</v>
      </c>
    </row>
    <row r="1840" spans="1:4">
      <c r="A1840" t="s">
        <v>40</v>
      </c>
      <c r="B1840" s="103" t="s">
        <v>874</v>
      </c>
      <c r="C1840" s="104" t="s">
        <v>2365</v>
      </c>
      <c r="D1840" s="104">
        <v>59.99</v>
      </c>
    </row>
    <row r="1841" spans="1:4">
      <c r="A1841" t="s">
        <v>40</v>
      </c>
      <c r="B1841" s="103" t="s">
        <v>546</v>
      </c>
      <c r="C1841" s="104" t="s">
        <v>2366</v>
      </c>
      <c r="D1841" s="104">
        <v>479.99</v>
      </c>
    </row>
    <row r="1842" spans="1:4">
      <c r="A1842" t="s">
        <v>40</v>
      </c>
      <c r="B1842" s="103" t="s">
        <v>546</v>
      </c>
      <c r="C1842" s="104" t="s">
        <v>2367</v>
      </c>
      <c r="D1842" s="104">
        <v>279.99</v>
      </c>
    </row>
    <row r="1843" spans="1:4">
      <c r="A1843" t="s">
        <v>40</v>
      </c>
      <c r="B1843" s="103" t="s">
        <v>546</v>
      </c>
      <c r="C1843" s="104" t="s">
        <v>2368</v>
      </c>
      <c r="D1843" s="104">
        <v>249.99</v>
      </c>
    </row>
    <row r="1844" spans="1:4">
      <c r="A1844" t="s">
        <v>40</v>
      </c>
      <c r="B1844" s="103" t="s">
        <v>851</v>
      </c>
      <c r="C1844" s="104" t="s">
        <v>2369</v>
      </c>
      <c r="D1844" s="104">
        <v>269.99</v>
      </c>
    </row>
    <row r="1845" spans="1:4">
      <c r="A1845" t="s">
        <v>40</v>
      </c>
      <c r="B1845" s="103" t="s">
        <v>546</v>
      </c>
      <c r="C1845" s="104" t="s">
        <v>2370</v>
      </c>
      <c r="D1845" s="104">
        <v>179.99</v>
      </c>
    </row>
    <row r="1846" spans="1:4">
      <c r="A1846" t="s">
        <v>40</v>
      </c>
      <c r="B1846" s="103" t="s">
        <v>564</v>
      </c>
      <c r="C1846" s="104" t="s">
        <v>2371</v>
      </c>
      <c r="D1846" s="104">
        <v>274.99</v>
      </c>
    </row>
    <row r="1847" spans="1:4">
      <c r="A1847" t="s">
        <v>40</v>
      </c>
      <c r="B1847" s="103" t="s">
        <v>551</v>
      </c>
      <c r="C1847" s="104" t="s">
        <v>2372</v>
      </c>
      <c r="D1847" s="104">
        <v>549.99</v>
      </c>
    </row>
    <row r="1848" spans="1:4">
      <c r="A1848" t="s">
        <v>40</v>
      </c>
      <c r="B1848" s="103" t="s">
        <v>551</v>
      </c>
      <c r="C1848" s="104" t="s">
        <v>2373</v>
      </c>
      <c r="D1848" s="104">
        <v>165</v>
      </c>
    </row>
    <row r="1849" spans="1:4">
      <c r="A1849" t="s">
        <v>40</v>
      </c>
      <c r="B1849" s="103" t="s">
        <v>1683</v>
      </c>
      <c r="C1849" s="104" t="s">
        <v>2374</v>
      </c>
      <c r="D1849" s="104">
        <v>279.99</v>
      </c>
    </row>
    <row r="1850" spans="1:4">
      <c r="A1850" t="s">
        <v>40</v>
      </c>
      <c r="B1850" s="103" t="s">
        <v>2375</v>
      </c>
      <c r="C1850" s="104" t="s">
        <v>2376</v>
      </c>
      <c r="D1850" s="104">
        <v>149.99</v>
      </c>
    </row>
    <row r="1851" spans="1:4">
      <c r="A1851" t="s">
        <v>40</v>
      </c>
      <c r="B1851" s="103" t="s">
        <v>546</v>
      </c>
      <c r="C1851" s="104" t="s">
        <v>2377</v>
      </c>
      <c r="D1851" s="104">
        <v>269.99</v>
      </c>
    </row>
    <row r="1852" spans="1:4">
      <c r="A1852" t="s">
        <v>40</v>
      </c>
      <c r="B1852" s="103" t="s">
        <v>551</v>
      </c>
      <c r="C1852" s="104" t="s">
        <v>2378</v>
      </c>
      <c r="D1852" s="104">
        <v>449.99</v>
      </c>
    </row>
    <row r="1853" spans="1:4">
      <c r="A1853" t="s">
        <v>40</v>
      </c>
      <c r="B1853" s="103" t="s">
        <v>1683</v>
      </c>
      <c r="C1853" s="104" t="s">
        <v>2379</v>
      </c>
      <c r="D1853" s="104">
        <v>119.99</v>
      </c>
    </row>
    <row r="1854" spans="1:4">
      <c r="A1854" t="s">
        <v>40</v>
      </c>
      <c r="B1854" s="103" t="s">
        <v>1683</v>
      </c>
      <c r="C1854" s="104" t="s">
        <v>2380</v>
      </c>
      <c r="D1854" s="104">
        <v>135</v>
      </c>
    </row>
    <row r="1855" spans="1:4">
      <c r="A1855" t="s">
        <v>40</v>
      </c>
      <c r="B1855" s="103" t="s">
        <v>546</v>
      </c>
      <c r="C1855" s="104" t="s">
        <v>2381</v>
      </c>
      <c r="D1855" s="104">
        <v>279.99</v>
      </c>
    </row>
    <row r="1856" spans="1:4">
      <c r="A1856" t="s">
        <v>40</v>
      </c>
      <c r="B1856" s="103" t="s">
        <v>564</v>
      </c>
      <c r="C1856" s="104" t="s">
        <v>2382</v>
      </c>
      <c r="D1856" s="104">
        <v>259.20999999999998</v>
      </c>
    </row>
    <row r="1857" spans="1:4">
      <c r="A1857" t="s">
        <v>40</v>
      </c>
      <c r="B1857" s="103" t="s">
        <v>546</v>
      </c>
      <c r="C1857" s="104" t="s">
        <v>2383</v>
      </c>
      <c r="D1857" s="104">
        <v>374.99</v>
      </c>
    </row>
    <row r="1858" spans="1:4">
      <c r="A1858" t="s">
        <v>40</v>
      </c>
      <c r="B1858" s="103" t="s">
        <v>546</v>
      </c>
      <c r="C1858" s="104" t="s">
        <v>2384</v>
      </c>
      <c r="D1858" s="104">
        <v>909.99</v>
      </c>
    </row>
    <row r="1859" spans="1:4">
      <c r="A1859" t="s">
        <v>40</v>
      </c>
      <c r="B1859" s="103" t="s">
        <v>546</v>
      </c>
      <c r="C1859" s="104" t="s">
        <v>2385</v>
      </c>
      <c r="D1859" s="104">
        <v>239.99</v>
      </c>
    </row>
    <row r="1860" spans="1:4">
      <c r="A1860" t="s">
        <v>40</v>
      </c>
      <c r="B1860" s="103" t="s">
        <v>551</v>
      </c>
      <c r="C1860" s="104" t="s">
        <v>2386</v>
      </c>
      <c r="D1860" s="104">
        <v>399.99</v>
      </c>
    </row>
    <row r="1861" spans="1:4">
      <c r="A1861" t="s">
        <v>40</v>
      </c>
      <c r="B1861" s="103" t="s">
        <v>551</v>
      </c>
      <c r="C1861" s="104" t="s">
        <v>2387</v>
      </c>
      <c r="D1861" s="104">
        <v>509.99</v>
      </c>
    </row>
    <row r="1862" spans="1:4">
      <c r="A1862" t="s">
        <v>40</v>
      </c>
      <c r="B1862" s="103" t="s">
        <v>546</v>
      </c>
      <c r="C1862" s="104" t="s">
        <v>1100</v>
      </c>
      <c r="D1862" s="104">
        <v>419.99</v>
      </c>
    </row>
    <row r="1863" spans="1:4">
      <c r="A1863" t="s">
        <v>40</v>
      </c>
      <c r="B1863" s="103" t="s">
        <v>546</v>
      </c>
      <c r="C1863" s="104" t="s">
        <v>2388</v>
      </c>
      <c r="D1863" s="104">
        <v>130</v>
      </c>
    </row>
    <row r="1864" spans="1:4">
      <c r="A1864" t="s">
        <v>40</v>
      </c>
      <c r="B1864" s="103" t="s">
        <v>551</v>
      </c>
      <c r="C1864" s="104" t="s">
        <v>2389</v>
      </c>
      <c r="D1864" s="104">
        <v>239.99</v>
      </c>
    </row>
    <row r="1865" spans="1:4">
      <c r="A1865" t="s">
        <v>40</v>
      </c>
      <c r="B1865" s="103" t="s">
        <v>2375</v>
      </c>
      <c r="C1865" s="104" t="s">
        <v>2390</v>
      </c>
      <c r="D1865" s="104">
        <v>114.99</v>
      </c>
    </row>
    <row r="1866" spans="1:4">
      <c r="A1866" t="s">
        <v>40</v>
      </c>
      <c r="B1866" s="71"/>
      <c r="C1866" s="104" t="s">
        <v>2391</v>
      </c>
      <c r="D1866" s="104">
        <v>389</v>
      </c>
    </row>
    <row r="1867" spans="1:4">
      <c r="A1867" t="s">
        <v>40</v>
      </c>
      <c r="B1867" s="103" t="s">
        <v>564</v>
      </c>
      <c r="C1867" s="104" t="s">
        <v>2392</v>
      </c>
      <c r="D1867" s="104">
        <v>149.99</v>
      </c>
    </row>
    <row r="1868" spans="1:4">
      <c r="A1868" t="s">
        <v>40</v>
      </c>
      <c r="B1868" s="103" t="s">
        <v>551</v>
      </c>
      <c r="C1868" s="104" t="s">
        <v>2393</v>
      </c>
      <c r="D1868" s="104">
        <v>399.99</v>
      </c>
    </row>
    <row r="1869" spans="1:4">
      <c r="A1869" t="s">
        <v>40</v>
      </c>
      <c r="B1869" s="103" t="s">
        <v>551</v>
      </c>
      <c r="C1869" s="104" t="s">
        <v>2394</v>
      </c>
      <c r="D1869" s="104">
        <v>219.99</v>
      </c>
    </row>
    <row r="1870" spans="1:4">
      <c r="A1870" t="s">
        <v>40</v>
      </c>
      <c r="B1870" s="103" t="s">
        <v>551</v>
      </c>
      <c r="C1870" s="104" t="s">
        <v>2395</v>
      </c>
      <c r="D1870" s="104">
        <v>839.99</v>
      </c>
    </row>
    <row r="1871" spans="1:4">
      <c r="A1871" t="s">
        <v>40</v>
      </c>
      <c r="B1871" s="103" t="s">
        <v>551</v>
      </c>
      <c r="C1871" s="104" t="s">
        <v>2396</v>
      </c>
      <c r="D1871" s="104">
        <v>69.989999999999995</v>
      </c>
    </row>
    <row r="1872" spans="1:4">
      <c r="A1872" t="s">
        <v>40</v>
      </c>
      <c r="B1872" s="103" t="s">
        <v>551</v>
      </c>
      <c r="C1872" s="104" t="s">
        <v>2397</v>
      </c>
      <c r="D1872" s="104">
        <v>549.99</v>
      </c>
    </row>
    <row r="1873" spans="1:4">
      <c r="A1873" t="s">
        <v>40</v>
      </c>
      <c r="B1873" s="103" t="s">
        <v>564</v>
      </c>
      <c r="C1873" s="104" t="s">
        <v>2398</v>
      </c>
      <c r="D1873" s="104">
        <v>169.99</v>
      </c>
    </row>
    <row r="1874" spans="1:4">
      <c r="A1874" t="s">
        <v>40</v>
      </c>
      <c r="B1874" s="103" t="s">
        <v>551</v>
      </c>
      <c r="C1874" s="104" t="s">
        <v>2399</v>
      </c>
      <c r="D1874" s="104">
        <v>494.99</v>
      </c>
    </row>
    <row r="1875" spans="1:4">
      <c r="A1875" t="s">
        <v>40</v>
      </c>
      <c r="B1875" s="103" t="s">
        <v>546</v>
      </c>
      <c r="C1875" s="104" t="s">
        <v>2400</v>
      </c>
      <c r="D1875" s="104">
        <v>229.99</v>
      </c>
    </row>
    <row r="1876" spans="1:4">
      <c r="A1876" t="s">
        <v>40</v>
      </c>
      <c r="B1876" s="71"/>
      <c r="C1876" s="104" t="s">
        <v>2401</v>
      </c>
      <c r="D1876" s="104">
        <v>639</v>
      </c>
    </row>
    <row r="1877" spans="1:4">
      <c r="A1877" t="s">
        <v>40</v>
      </c>
      <c r="B1877" s="103" t="s">
        <v>551</v>
      </c>
      <c r="C1877" s="104" t="s">
        <v>2402</v>
      </c>
      <c r="D1877" s="104">
        <v>619.99</v>
      </c>
    </row>
    <row r="1878" spans="1:4">
      <c r="A1878" t="s">
        <v>40</v>
      </c>
      <c r="B1878" s="103" t="s">
        <v>551</v>
      </c>
      <c r="C1878" s="104" t="s">
        <v>2403</v>
      </c>
      <c r="D1878" s="104">
        <v>69.989999999999995</v>
      </c>
    </row>
    <row r="1879" spans="1:4">
      <c r="A1879" t="s">
        <v>40</v>
      </c>
      <c r="B1879" s="103" t="s">
        <v>851</v>
      </c>
      <c r="C1879" s="104" t="s">
        <v>2404</v>
      </c>
      <c r="D1879" s="104">
        <v>109.99</v>
      </c>
    </row>
    <row r="1880" spans="1:4">
      <c r="A1880" t="s">
        <v>40</v>
      </c>
      <c r="B1880" s="103" t="s">
        <v>551</v>
      </c>
      <c r="C1880" s="104" t="s">
        <v>2405</v>
      </c>
      <c r="D1880" s="104">
        <v>539.99</v>
      </c>
    </row>
    <row r="1881" spans="1:4">
      <c r="A1881" t="s">
        <v>40</v>
      </c>
      <c r="B1881" s="103" t="s">
        <v>551</v>
      </c>
      <c r="C1881" s="104" t="s">
        <v>2406</v>
      </c>
      <c r="D1881" s="104">
        <v>469.99</v>
      </c>
    </row>
    <row r="1882" spans="1:4">
      <c r="A1882" t="s">
        <v>40</v>
      </c>
      <c r="B1882" s="103" t="s">
        <v>551</v>
      </c>
      <c r="C1882" s="104" t="s">
        <v>1625</v>
      </c>
      <c r="D1882" s="104">
        <v>309.99</v>
      </c>
    </row>
    <row r="1883" spans="1:4">
      <c r="A1883" t="s">
        <v>40</v>
      </c>
      <c r="B1883" s="103" t="s">
        <v>551</v>
      </c>
      <c r="C1883" s="104" t="s">
        <v>2389</v>
      </c>
      <c r="D1883" s="104">
        <v>239.99</v>
      </c>
    </row>
    <row r="1884" spans="1:4">
      <c r="A1884" t="s">
        <v>40</v>
      </c>
      <c r="B1884" s="103" t="s">
        <v>851</v>
      </c>
      <c r="C1884" s="104" t="s">
        <v>2407</v>
      </c>
      <c r="D1884" s="104">
        <v>299.99</v>
      </c>
    </row>
    <row r="1885" spans="1:4">
      <c r="A1885" t="s">
        <v>40</v>
      </c>
      <c r="B1885" s="103" t="s">
        <v>551</v>
      </c>
      <c r="C1885" s="104" t="s">
        <v>2408</v>
      </c>
      <c r="D1885" s="104">
        <v>79.989999999999995</v>
      </c>
    </row>
    <row r="1886" spans="1:4">
      <c r="A1886" t="s">
        <v>40</v>
      </c>
      <c r="B1886" s="103" t="s">
        <v>564</v>
      </c>
      <c r="C1886" s="104" t="s">
        <v>2409</v>
      </c>
      <c r="D1886" s="104">
        <v>249.99</v>
      </c>
    </row>
    <row r="1887" spans="1:4">
      <c r="A1887" t="s">
        <v>40</v>
      </c>
      <c r="B1887" s="103" t="s">
        <v>551</v>
      </c>
      <c r="C1887" s="104" t="s">
        <v>2410</v>
      </c>
      <c r="D1887" s="104">
        <v>369.99</v>
      </c>
    </row>
    <row r="1888" spans="1:4">
      <c r="A1888" t="s">
        <v>40</v>
      </c>
      <c r="B1888" s="103" t="s">
        <v>551</v>
      </c>
      <c r="C1888" s="104" t="s">
        <v>2341</v>
      </c>
      <c r="D1888" s="104">
        <v>629.99</v>
      </c>
    </row>
    <row r="1889" spans="1:4">
      <c r="A1889" t="s">
        <v>40</v>
      </c>
      <c r="B1889" s="103" t="s">
        <v>551</v>
      </c>
      <c r="C1889" s="104" t="s">
        <v>2411</v>
      </c>
      <c r="D1889" s="104">
        <v>211.99</v>
      </c>
    </row>
    <row r="1890" spans="1:4">
      <c r="A1890" t="s">
        <v>40</v>
      </c>
      <c r="B1890" s="103" t="s">
        <v>551</v>
      </c>
      <c r="C1890" s="104" t="s">
        <v>2412</v>
      </c>
      <c r="D1890" s="104">
        <v>198.99</v>
      </c>
    </row>
    <row r="1891" spans="1:4">
      <c r="A1891" t="s">
        <v>40</v>
      </c>
      <c r="B1891" s="103" t="s">
        <v>564</v>
      </c>
      <c r="C1891" s="104" t="s">
        <v>2413</v>
      </c>
      <c r="D1891" s="104">
        <v>217.99</v>
      </c>
    </row>
    <row r="1892" spans="1:4">
      <c r="A1892" t="s">
        <v>40</v>
      </c>
      <c r="B1892" s="103" t="s">
        <v>546</v>
      </c>
      <c r="C1892" s="104" t="s">
        <v>2414</v>
      </c>
      <c r="D1892" s="104">
        <v>339.99</v>
      </c>
    </row>
    <row r="1893" spans="1:4">
      <c r="A1893" t="s">
        <v>40</v>
      </c>
      <c r="B1893" s="103" t="s">
        <v>551</v>
      </c>
      <c r="C1893" s="104" t="s">
        <v>2415</v>
      </c>
      <c r="D1893" s="104">
        <v>279.99</v>
      </c>
    </row>
    <row r="1894" spans="1:4">
      <c r="A1894" t="s">
        <v>40</v>
      </c>
      <c r="B1894" s="103" t="s">
        <v>551</v>
      </c>
      <c r="C1894" s="104" t="s">
        <v>2416</v>
      </c>
      <c r="D1894" s="104">
        <v>789.99</v>
      </c>
    </row>
    <row r="1895" spans="1:4">
      <c r="A1895" t="s">
        <v>40</v>
      </c>
      <c r="B1895" s="103" t="s">
        <v>570</v>
      </c>
      <c r="C1895" s="104" t="s">
        <v>600</v>
      </c>
      <c r="D1895" s="104">
        <v>94.79</v>
      </c>
    </row>
    <row r="1896" spans="1:4">
      <c r="A1896" t="s">
        <v>40</v>
      </c>
      <c r="B1896" s="103" t="s">
        <v>551</v>
      </c>
      <c r="C1896" s="104" t="s">
        <v>2417</v>
      </c>
      <c r="D1896" s="104">
        <v>119.49</v>
      </c>
    </row>
    <row r="1897" spans="1:4">
      <c r="A1897" t="s">
        <v>40</v>
      </c>
      <c r="B1897" s="103" t="s">
        <v>546</v>
      </c>
      <c r="C1897" s="104" t="s">
        <v>2418</v>
      </c>
      <c r="D1897" s="104">
        <v>521.97</v>
      </c>
    </row>
    <row r="1898" spans="1:4">
      <c r="A1898" t="s">
        <v>40</v>
      </c>
      <c r="B1898" s="103" t="s">
        <v>551</v>
      </c>
      <c r="C1898" s="104" t="s">
        <v>2419</v>
      </c>
      <c r="D1898" s="104">
        <v>186.78</v>
      </c>
    </row>
    <row r="1899" spans="1:4">
      <c r="A1899" t="s">
        <v>40</v>
      </c>
      <c r="B1899" s="103" t="s">
        <v>551</v>
      </c>
      <c r="C1899" s="104" t="s">
        <v>2420</v>
      </c>
      <c r="D1899" s="104">
        <v>268.99</v>
      </c>
    </row>
    <row r="1900" spans="1:4">
      <c r="A1900" t="s">
        <v>40</v>
      </c>
      <c r="B1900" s="103" t="s">
        <v>546</v>
      </c>
      <c r="C1900" s="104" t="s">
        <v>2421</v>
      </c>
      <c r="D1900" s="104">
        <v>459</v>
      </c>
    </row>
    <row r="1901" spans="1:4">
      <c r="A1901" t="s">
        <v>40</v>
      </c>
      <c r="B1901" s="103" t="s">
        <v>546</v>
      </c>
      <c r="C1901" s="104" t="s">
        <v>2422</v>
      </c>
      <c r="D1901" s="104">
        <v>584.99</v>
      </c>
    </row>
    <row r="1902" spans="1:4">
      <c r="A1902" t="s">
        <v>40</v>
      </c>
      <c r="B1902" s="103" t="s">
        <v>546</v>
      </c>
      <c r="C1902" s="104" t="s">
        <v>2423</v>
      </c>
      <c r="D1902" s="104">
        <v>331.97</v>
      </c>
    </row>
    <row r="1903" spans="1:4">
      <c r="A1903" t="s">
        <v>40</v>
      </c>
      <c r="B1903" s="103" t="s">
        <v>1063</v>
      </c>
      <c r="C1903" s="104" t="s">
        <v>2424</v>
      </c>
      <c r="D1903" s="104">
        <v>504.99</v>
      </c>
    </row>
    <row r="1904" spans="1:4">
      <c r="A1904" t="s">
        <v>40</v>
      </c>
      <c r="B1904" s="103" t="s">
        <v>874</v>
      </c>
      <c r="C1904" s="104" t="s">
        <v>875</v>
      </c>
      <c r="D1904" s="104">
        <v>72.69</v>
      </c>
    </row>
    <row r="1905" spans="1:4">
      <c r="A1905" t="s">
        <v>40</v>
      </c>
      <c r="B1905" s="103" t="s">
        <v>546</v>
      </c>
      <c r="C1905" s="104" t="s">
        <v>2425</v>
      </c>
      <c r="D1905" s="104">
        <v>79.98</v>
      </c>
    </row>
    <row r="1906" spans="1:4">
      <c r="A1906" t="s">
        <v>40</v>
      </c>
      <c r="B1906" s="103" t="s">
        <v>564</v>
      </c>
      <c r="C1906" s="104" t="s">
        <v>2426</v>
      </c>
      <c r="D1906" s="104">
        <v>361.97</v>
      </c>
    </row>
    <row r="1907" spans="1:4">
      <c r="A1907" t="s">
        <v>40</v>
      </c>
      <c r="B1907" s="103" t="s">
        <v>551</v>
      </c>
      <c r="C1907" s="104" t="s">
        <v>2427</v>
      </c>
      <c r="D1907" s="104">
        <v>674.69</v>
      </c>
    </row>
    <row r="1908" spans="1:4">
      <c r="A1908" t="s">
        <v>40</v>
      </c>
      <c r="B1908" s="103" t="s">
        <v>546</v>
      </c>
      <c r="C1908" s="104" t="s">
        <v>2428</v>
      </c>
      <c r="D1908" s="104">
        <v>521.97</v>
      </c>
    </row>
    <row r="1909" spans="1:4">
      <c r="A1909" t="s">
        <v>40</v>
      </c>
      <c r="B1909" s="103" t="s">
        <v>551</v>
      </c>
      <c r="C1909" s="104" t="s">
        <v>2429</v>
      </c>
      <c r="D1909" s="104">
        <v>279.99</v>
      </c>
    </row>
    <row r="1910" spans="1:4">
      <c r="A1910" t="s">
        <v>40</v>
      </c>
      <c r="B1910" s="103" t="s">
        <v>564</v>
      </c>
      <c r="C1910" s="104" t="s">
        <v>2430</v>
      </c>
      <c r="D1910" s="104">
        <v>361.97</v>
      </c>
    </row>
    <row r="1911" spans="1:4">
      <c r="A1911" t="s">
        <v>40</v>
      </c>
      <c r="B1911" s="103" t="s">
        <v>551</v>
      </c>
      <c r="C1911" s="104" t="s">
        <v>2431</v>
      </c>
      <c r="D1911" s="104">
        <v>151.94999999999999</v>
      </c>
    </row>
    <row r="1912" spans="1:4">
      <c r="A1912" t="s">
        <v>40</v>
      </c>
      <c r="B1912" s="103" t="s">
        <v>546</v>
      </c>
      <c r="C1912" s="104" t="s">
        <v>2432</v>
      </c>
      <c r="D1912" s="104">
        <v>709.59</v>
      </c>
    </row>
    <row r="1913" spans="1:4">
      <c r="A1913" t="s">
        <v>40</v>
      </c>
      <c r="B1913" s="103" t="s">
        <v>551</v>
      </c>
      <c r="C1913" s="104" t="s">
        <v>2433</v>
      </c>
      <c r="D1913" s="104">
        <v>324.99</v>
      </c>
    </row>
    <row r="1914" spans="1:4">
      <c r="A1914" t="s">
        <v>40</v>
      </c>
      <c r="B1914" s="103" t="s">
        <v>546</v>
      </c>
      <c r="C1914" s="104" t="s">
        <v>2434</v>
      </c>
      <c r="D1914" s="104">
        <v>429.99</v>
      </c>
    </row>
    <row r="1915" spans="1:4" ht="21">
      <c r="A1915" t="s">
        <v>40</v>
      </c>
      <c r="B1915" s="103" t="s">
        <v>546</v>
      </c>
      <c r="C1915" s="104" t="s">
        <v>2435</v>
      </c>
      <c r="D1915" s="104">
        <v>80</v>
      </c>
    </row>
    <row r="1916" spans="1:4">
      <c r="A1916" t="s">
        <v>40</v>
      </c>
      <c r="B1916" s="103" t="s">
        <v>546</v>
      </c>
      <c r="C1916" s="104" t="s">
        <v>2436</v>
      </c>
      <c r="D1916" s="104">
        <v>639.79</v>
      </c>
    </row>
    <row r="1917" spans="1:4">
      <c r="A1917" t="s">
        <v>40</v>
      </c>
      <c r="B1917" s="103" t="s">
        <v>546</v>
      </c>
      <c r="C1917" s="104" t="s">
        <v>2437</v>
      </c>
      <c r="D1917" s="104">
        <v>379.49</v>
      </c>
    </row>
    <row r="1918" spans="1:4">
      <c r="A1918" t="s">
        <v>40</v>
      </c>
      <c r="B1918" s="103" t="s">
        <v>851</v>
      </c>
      <c r="C1918" s="104" t="s">
        <v>2438</v>
      </c>
      <c r="D1918" s="104">
        <v>216.97</v>
      </c>
    </row>
    <row r="1919" spans="1:4">
      <c r="A1919" t="s">
        <v>40</v>
      </c>
      <c r="B1919" s="103" t="s">
        <v>546</v>
      </c>
      <c r="C1919" s="104" t="s">
        <v>2439</v>
      </c>
      <c r="D1919" s="104">
        <v>598.79</v>
      </c>
    </row>
    <row r="1920" spans="1:4">
      <c r="A1920" t="s">
        <v>40</v>
      </c>
      <c r="B1920" s="103" t="s">
        <v>546</v>
      </c>
      <c r="C1920" s="104" t="s">
        <v>2440</v>
      </c>
      <c r="D1920" s="104">
        <v>339.49</v>
      </c>
    </row>
    <row r="1921" spans="1:4">
      <c r="A1921" t="s">
        <v>40</v>
      </c>
      <c r="B1921" s="103" t="s">
        <v>546</v>
      </c>
      <c r="C1921" s="104" t="s">
        <v>2441</v>
      </c>
      <c r="D1921" s="104">
        <v>639.79</v>
      </c>
    </row>
    <row r="1922" spans="1:4">
      <c r="A1922" t="s">
        <v>40</v>
      </c>
      <c r="B1922" s="103" t="s">
        <v>551</v>
      </c>
      <c r="C1922" s="104" t="s">
        <v>2442</v>
      </c>
      <c r="D1922" s="104">
        <v>439.99</v>
      </c>
    </row>
    <row r="1923" spans="1:4">
      <c r="A1923" t="s">
        <v>40</v>
      </c>
      <c r="B1923" s="103" t="s">
        <v>551</v>
      </c>
      <c r="C1923" s="104" t="s">
        <v>2443</v>
      </c>
      <c r="D1923" s="104">
        <v>254.99</v>
      </c>
    </row>
    <row r="1924" spans="1:4">
      <c r="A1924" t="s">
        <v>40</v>
      </c>
      <c r="B1924" s="103" t="s">
        <v>551</v>
      </c>
      <c r="C1924" s="104" t="s">
        <v>2444</v>
      </c>
      <c r="D1924" s="104">
        <v>349.25</v>
      </c>
    </row>
    <row r="1925" spans="1:4">
      <c r="A1925" t="s">
        <v>40</v>
      </c>
      <c r="B1925" s="103" t="s">
        <v>851</v>
      </c>
      <c r="C1925" s="104" t="s">
        <v>2445</v>
      </c>
      <c r="D1925" s="104">
        <v>172.99</v>
      </c>
    </row>
    <row r="1926" spans="1:4">
      <c r="A1926" t="s">
        <v>40</v>
      </c>
      <c r="B1926" s="103" t="s">
        <v>551</v>
      </c>
      <c r="C1926" s="104" t="s">
        <v>2446</v>
      </c>
      <c r="D1926" s="104">
        <v>254.99</v>
      </c>
    </row>
    <row r="1927" spans="1:4">
      <c r="A1927" t="s">
        <v>40</v>
      </c>
      <c r="B1927" s="103" t="s">
        <v>546</v>
      </c>
      <c r="C1927" s="104" t="s">
        <v>2447</v>
      </c>
      <c r="D1927" s="104">
        <v>876.97</v>
      </c>
    </row>
    <row r="1928" spans="1:4">
      <c r="A1928" t="s">
        <v>40</v>
      </c>
      <c r="B1928" s="103" t="s">
        <v>551</v>
      </c>
      <c r="C1928" s="104" t="s">
        <v>2448</v>
      </c>
      <c r="D1928" s="104">
        <v>208.99</v>
      </c>
    </row>
    <row r="1929" spans="1:4">
      <c r="A1929" t="s">
        <v>40</v>
      </c>
      <c r="B1929" s="103" t="s">
        <v>551</v>
      </c>
      <c r="C1929" s="104" t="s">
        <v>2449</v>
      </c>
      <c r="D1929" s="104">
        <v>308.99</v>
      </c>
    </row>
    <row r="1930" spans="1:4">
      <c r="A1930" t="s">
        <v>40</v>
      </c>
      <c r="B1930" s="103" t="s">
        <v>546</v>
      </c>
      <c r="C1930" s="104" t="s">
        <v>2450</v>
      </c>
      <c r="D1930" s="104">
        <v>69</v>
      </c>
    </row>
    <row r="1931" spans="1:4">
      <c r="A1931" t="s">
        <v>40</v>
      </c>
      <c r="B1931" s="103" t="s">
        <v>551</v>
      </c>
      <c r="C1931" s="104" t="s">
        <v>2451</v>
      </c>
      <c r="D1931" s="104">
        <v>499</v>
      </c>
    </row>
    <row r="1932" spans="1:4">
      <c r="A1932" t="s">
        <v>40</v>
      </c>
      <c r="B1932" s="103" t="s">
        <v>546</v>
      </c>
      <c r="C1932" s="104" t="s">
        <v>2452</v>
      </c>
      <c r="D1932" s="104">
        <v>949.69</v>
      </c>
    </row>
    <row r="1933" spans="1:4">
      <c r="A1933" t="s">
        <v>40</v>
      </c>
      <c r="B1933" s="103" t="s">
        <v>546</v>
      </c>
      <c r="C1933" s="104" t="s">
        <v>2453</v>
      </c>
      <c r="D1933" s="104">
        <v>304.99</v>
      </c>
    </row>
    <row r="1934" spans="1:4">
      <c r="A1934" t="s">
        <v>40</v>
      </c>
      <c r="B1934" s="103" t="s">
        <v>551</v>
      </c>
      <c r="C1934" s="104" t="s">
        <v>2454</v>
      </c>
      <c r="D1934" s="104">
        <v>459.99</v>
      </c>
    </row>
    <row r="1935" spans="1:4">
      <c r="A1935" t="s">
        <v>40</v>
      </c>
      <c r="B1935" s="103" t="s">
        <v>620</v>
      </c>
      <c r="C1935" s="104" t="s">
        <v>2455</v>
      </c>
      <c r="D1935" s="104">
        <v>224</v>
      </c>
    </row>
    <row r="1936" spans="1:4">
      <c r="A1936" t="s">
        <v>40</v>
      </c>
      <c r="B1936" s="103" t="s">
        <v>551</v>
      </c>
      <c r="C1936" s="104" t="s">
        <v>2456</v>
      </c>
      <c r="D1936" s="104">
        <v>119.49</v>
      </c>
    </row>
    <row r="1937" spans="1:4">
      <c r="A1937" t="s">
        <v>40</v>
      </c>
      <c r="B1937" s="103" t="s">
        <v>551</v>
      </c>
      <c r="C1937" s="104" t="s">
        <v>2457</v>
      </c>
      <c r="D1937" s="104">
        <v>375.99</v>
      </c>
    </row>
    <row r="1938" spans="1:4">
      <c r="A1938" t="s">
        <v>40</v>
      </c>
      <c r="B1938" s="103" t="s">
        <v>546</v>
      </c>
      <c r="C1938" s="104" t="s">
        <v>2458</v>
      </c>
      <c r="D1938" s="104">
        <v>134.99</v>
      </c>
    </row>
    <row r="1939" spans="1:4">
      <c r="A1939" t="s">
        <v>40</v>
      </c>
      <c r="B1939" s="103" t="s">
        <v>546</v>
      </c>
      <c r="C1939" s="104" t="s">
        <v>2459</v>
      </c>
      <c r="D1939" s="104">
        <v>649.95000000000005</v>
      </c>
    </row>
    <row r="1940" spans="1:4">
      <c r="A1940" t="s">
        <v>40</v>
      </c>
      <c r="B1940" s="103" t="s">
        <v>564</v>
      </c>
      <c r="C1940" s="104" t="s">
        <v>2460</v>
      </c>
      <c r="D1940" s="104">
        <v>96.97</v>
      </c>
    </row>
    <row r="1941" spans="1:4">
      <c r="A1941" t="s">
        <v>40</v>
      </c>
      <c r="B1941" s="103" t="s">
        <v>546</v>
      </c>
      <c r="C1941" s="104" t="s">
        <v>2461</v>
      </c>
      <c r="D1941" s="104">
        <v>149.99</v>
      </c>
    </row>
    <row r="1942" spans="1:4">
      <c r="A1942" t="s">
        <v>40</v>
      </c>
      <c r="B1942" s="103" t="s">
        <v>551</v>
      </c>
      <c r="C1942" s="104" t="s">
        <v>2462</v>
      </c>
      <c r="D1942" s="104">
        <v>899.99</v>
      </c>
    </row>
    <row r="1943" spans="1:4">
      <c r="A1943" t="s">
        <v>40</v>
      </c>
      <c r="B1943" s="103" t="s">
        <v>564</v>
      </c>
      <c r="C1943" s="104" t="s">
        <v>2463</v>
      </c>
      <c r="D1943" s="104">
        <v>174.99</v>
      </c>
    </row>
    <row r="1944" spans="1:4">
      <c r="A1944" t="s">
        <v>40</v>
      </c>
      <c r="B1944" s="103" t="s">
        <v>551</v>
      </c>
      <c r="C1944" s="104" t="s">
        <v>1324</v>
      </c>
      <c r="D1944" s="104">
        <v>579.69000000000005</v>
      </c>
    </row>
    <row r="1945" spans="1:4">
      <c r="A1945" t="s">
        <v>40</v>
      </c>
      <c r="B1945" s="22" t="s">
        <v>1561</v>
      </c>
      <c r="C1945" s="104" t="s">
        <v>2464</v>
      </c>
      <c r="D1945" s="104">
        <v>32.99</v>
      </c>
    </row>
    <row r="1946" spans="1:4">
      <c r="A1946" t="s">
        <v>40</v>
      </c>
      <c r="B1946" s="103" t="s">
        <v>546</v>
      </c>
      <c r="C1946" s="104" t="s">
        <v>2465</v>
      </c>
      <c r="D1946" s="104">
        <v>259.99</v>
      </c>
    </row>
    <row r="1947" spans="1:4">
      <c r="A1947" t="s">
        <v>40</v>
      </c>
      <c r="B1947" s="103" t="s">
        <v>851</v>
      </c>
      <c r="C1947" s="104" t="s">
        <v>2466</v>
      </c>
      <c r="D1947" s="104">
        <v>179.99</v>
      </c>
    </row>
    <row r="1948" spans="1:4">
      <c r="A1948" t="s">
        <v>40</v>
      </c>
      <c r="B1948" s="103" t="s">
        <v>620</v>
      </c>
      <c r="C1948" s="104" t="s">
        <v>2467</v>
      </c>
      <c r="D1948" s="104">
        <v>456</v>
      </c>
    </row>
    <row r="1949" spans="1:4">
      <c r="A1949" t="s">
        <v>40</v>
      </c>
      <c r="B1949" s="103" t="s">
        <v>546</v>
      </c>
      <c r="C1949" s="104" t="s">
        <v>2468</v>
      </c>
      <c r="D1949" s="104">
        <v>219.99</v>
      </c>
    </row>
    <row r="1950" spans="1:4">
      <c r="A1950" t="s">
        <v>40</v>
      </c>
      <c r="B1950" s="103" t="s">
        <v>546</v>
      </c>
      <c r="C1950" s="104" t="s">
        <v>2469</v>
      </c>
      <c r="D1950" s="104">
        <v>304.99</v>
      </c>
    </row>
    <row r="1951" spans="1:4">
      <c r="A1951" t="s">
        <v>40</v>
      </c>
      <c r="B1951" s="103" t="s">
        <v>570</v>
      </c>
      <c r="C1951" s="104" t="s">
        <v>2470</v>
      </c>
      <c r="D1951" s="104">
        <v>154.99</v>
      </c>
    </row>
    <row r="1952" spans="1:4">
      <c r="A1952" t="s">
        <v>40</v>
      </c>
      <c r="B1952" s="103" t="s">
        <v>551</v>
      </c>
      <c r="C1952" s="104" t="s">
        <v>2471</v>
      </c>
      <c r="D1952" s="104">
        <v>620</v>
      </c>
    </row>
    <row r="1953" spans="1:4">
      <c r="A1953" t="s">
        <v>40</v>
      </c>
      <c r="B1953" s="103" t="s">
        <v>551</v>
      </c>
      <c r="C1953" s="104" t="s">
        <v>2472</v>
      </c>
      <c r="D1953" s="104">
        <v>709.49</v>
      </c>
    </row>
    <row r="1954" spans="1:4">
      <c r="A1954" t="s">
        <v>40</v>
      </c>
      <c r="B1954" s="103" t="s">
        <v>551</v>
      </c>
      <c r="C1954" s="104" t="s">
        <v>2473</v>
      </c>
      <c r="D1954" s="104">
        <v>399.69</v>
      </c>
    </row>
    <row r="1955" spans="1:4">
      <c r="A1955" t="s">
        <v>40</v>
      </c>
      <c r="B1955" s="103" t="s">
        <v>546</v>
      </c>
      <c r="C1955" s="104" t="s">
        <v>2474</v>
      </c>
      <c r="D1955" s="104">
        <v>209.95</v>
      </c>
    </row>
    <row r="1956" spans="1:4">
      <c r="A1956" t="s">
        <v>40</v>
      </c>
      <c r="B1956" s="103" t="s">
        <v>851</v>
      </c>
      <c r="C1956" s="104" t="s">
        <v>2475</v>
      </c>
      <c r="D1956" s="104">
        <v>199.99</v>
      </c>
    </row>
    <row r="1957" spans="1:4">
      <c r="A1957" t="s">
        <v>40</v>
      </c>
      <c r="B1957" s="103" t="s">
        <v>546</v>
      </c>
      <c r="C1957" s="104" t="s">
        <v>2476</v>
      </c>
      <c r="D1957" s="104">
        <v>275</v>
      </c>
    </row>
    <row r="1958" spans="1:4">
      <c r="A1958" t="s">
        <v>40</v>
      </c>
      <c r="B1958" s="103" t="s">
        <v>546</v>
      </c>
      <c r="C1958" s="104" t="s">
        <v>2477</v>
      </c>
      <c r="D1958" s="104">
        <v>309.95</v>
      </c>
    </row>
    <row r="1959" spans="1:4">
      <c r="A1959" t="s">
        <v>40</v>
      </c>
      <c r="B1959" s="103" t="s">
        <v>546</v>
      </c>
      <c r="C1959" s="104" t="s">
        <v>2478</v>
      </c>
      <c r="D1959" s="104">
        <v>395.99</v>
      </c>
    </row>
    <row r="1960" spans="1:4">
      <c r="A1960" t="s">
        <v>40</v>
      </c>
      <c r="B1960" s="103" t="s">
        <v>551</v>
      </c>
      <c r="C1960" s="104" t="s">
        <v>2479</v>
      </c>
      <c r="D1960" s="104">
        <v>288.99</v>
      </c>
    </row>
    <row r="1961" spans="1:4">
      <c r="A1961" t="s">
        <v>40</v>
      </c>
      <c r="B1961" s="103" t="s">
        <v>546</v>
      </c>
      <c r="C1961" s="104" t="s">
        <v>2480</v>
      </c>
      <c r="D1961" s="104">
        <v>529.97</v>
      </c>
    </row>
    <row r="1962" spans="1:4">
      <c r="A1962" t="s">
        <v>40</v>
      </c>
      <c r="B1962" s="103" t="s">
        <v>546</v>
      </c>
      <c r="C1962" s="104" t="s">
        <v>2481</v>
      </c>
      <c r="D1962" s="104">
        <v>124.99</v>
      </c>
    </row>
    <row r="1963" spans="1:4">
      <c r="A1963" t="s">
        <v>40</v>
      </c>
      <c r="B1963" s="103" t="s">
        <v>602</v>
      </c>
      <c r="C1963" s="104" t="s">
        <v>2482</v>
      </c>
      <c r="D1963" s="104">
        <v>139.97999999999999</v>
      </c>
    </row>
    <row r="1964" spans="1:4">
      <c r="A1964" t="s">
        <v>40</v>
      </c>
      <c r="B1964" s="103" t="s">
        <v>551</v>
      </c>
      <c r="C1964" s="104" t="s">
        <v>2483</v>
      </c>
      <c r="D1964" s="104">
        <v>353</v>
      </c>
    </row>
    <row r="1965" spans="1:4">
      <c r="A1965" t="s">
        <v>40</v>
      </c>
      <c r="B1965" s="103" t="s">
        <v>546</v>
      </c>
      <c r="C1965" s="104" t="s">
        <v>2484</v>
      </c>
      <c r="D1965" s="104">
        <v>869.99</v>
      </c>
    </row>
    <row r="1966" spans="1:4">
      <c r="A1966" t="s">
        <v>40</v>
      </c>
      <c r="B1966" s="103" t="s">
        <v>551</v>
      </c>
      <c r="C1966" s="104" t="s">
        <v>2485</v>
      </c>
      <c r="D1966" s="104">
        <v>449.99</v>
      </c>
    </row>
    <row r="1967" spans="1:4">
      <c r="A1967" t="s">
        <v>40</v>
      </c>
      <c r="B1967" s="103" t="s">
        <v>546</v>
      </c>
      <c r="C1967" s="104" t="s">
        <v>2486</v>
      </c>
      <c r="D1967" s="104">
        <v>669.69</v>
      </c>
    </row>
    <row r="1968" spans="1:4">
      <c r="A1968" t="s">
        <v>40</v>
      </c>
      <c r="B1968" s="103" t="s">
        <v>546</v>
      </c>
      <c r="C1968" s="104" t="s">
        <v>2487</v>
      </c>
      <c r="D1968" s="104">
        <v>299.29000000000002</v>
      </c>
    </row>
    <row r="1969" spans="1:4">
      <c r="A1969" t="s">
        <v>40</v>
      </c>
      <c r="B1969" s="103" t="s">
        <v>546</v>
      </c>
      <c r="C1969" s="104" t="s">
        <v>2488</v>
      </c>
      <c r="D1969" s="104">
        <v>109.99</v>
      </c>
    </row>
    <row r="1970" spans="1:4">
      <c r="A1970" t="s">
        <v>40</v>
      </c>
      <c r="B1970" s="103" t="s">
        <v>551</v>
      </c>
      <c r="C1970" s="104" t="s">
        <v>2489</v>
      </c>
      <c r="D1970" s="104">
        <v>150</v>
      </c>
    </row>
    <row r="1971" spans="1:4">
      <c r="A1971" t="s">
        <v>40</v>
      </c>
      <c r="B1971" s="103" t="s">
        <v>602</v>
      </c>
      <c r="C1971" s="104" t="s">
        <v>2490</v>
      </c>
      <c r="D1971" s="104">
        <v>144.99</v>
      </c>
    </row>
    <row r="1972" spans="1:4">
      <c r="A1972" t="s">
        <v>40</v>
      </c>
      <c r="B1972" s="103" t="s">
        <v>546</v>
      </c>
      <c r="C1972" s="104" t="s">
        <v>2491</v>
      </c>
      <c r="D1972" s="104">
        <v>124.99</v>
      </c>
    </row>
    <row r="1973" spans="1:4">
      <c r="A1973" t="s">
        <v>40</v>
      </c>
      <c r="B1973" s="103" t="s">
        <v>551</v>
      </c>
      <c r="C1973" s="104" t="s">
        <v>2492</v>
      </c>
      <c r="D1973" s="104">
        <v>268.99</v>
      </c>
    </row>
    <row r="1974" spans="1:4">
      <c r="A1974" t="s">
        <v>40</v>
      </c>
      <c r="B1974" s="103" t="s">
        <v>564</v>
      </c>
      <c r="C1974" s="104" t="s">
        <v>2493</v>
      </c>
      <c r="D1974" s="104">
        <v>361.97</v>
      </c>
    </row>
    <row r="1975" spans="1:4">
      <c r="A1975" t="s">
        <v>40</v>
      </c>
      <c r="B1975" s="103" t="s">
        <v>546</v>
      </c>
      <c r="C1975" s="104" t="s">
        <v>2494</v>
      </c>
      <c r="D1975" s="104">
        <v>397.99</v>
      </c>
    </row>
    <row r="1976" spans="1:4">
      <c r="A1976" t="s">
        <v>40</v>
      </c>
      <c r="B1976" s="103" t="s">
        <v>546</v>
      </c>
      <c r="C1976" s="104" t="s">
        <v>2495</v>
      </c>
      <c r="D1976" s="104">
        <v>802</v>
      </c>
    </row>
    <row r="1977" spans="1:4">
      <c r="A1977" t="s">
        <v>40</v>
      </c>
      <c r="B1977" s="103" t="s">
        <v>551</v>
      </c>
      <c r="C1977" s="104" t="s">
        <v>2496</v>
      </c>
      <c r="D1977" s="104">
        <v>1194.79</v>
      </c>
    </row>
    <row r="1978" spans="1:4">
      <c r="A1978" t="s">
        <v>40</v>
      </c>
      <c r="B1978" s="103" t="s">
        <v>551</v>
      </c>
      <c r="C1978" s="104" t="s">
        <v>2497</v>
      </c>
      <c r="D1978" s="104">
        <v>268.99</v>
      </c>
    </row>
    <row r="1979" spans="1:4">
      <c r="A1979" t="s">
        <v>40</v>
      </c>
      <c r="B1979" s="103" t="s">
        <v>546</v>
      </c>
      <c r="C1979" s="104" t="s">
        <v>2498</v>
      </c>
      <c r="D1979" s="104">
        <v>449</v>
      </c>
    </row>
    <row r="1980" spans="1:4">
      <c r="A1980" t="s">
        <v>40</v>
      </c>
      <c r="B1980" s="103" t="s">
        <v>587</v>
      </c>
      <c r="C1980" s="104" t="s">
        <v>2499</v>
      </c>
      <c r="D1980" s="104">
        <v>60</v>
      </c>
    </row>
    <row r="1981" spans="1:4">
      <c r="A1981" t="s">
        <v>40</v>
      </c>
      <c r="B1981" s="103" t="s">
        <v>546</v>
      </c>
      <c r="C1981" s="104" t="s">
        <v>2500</v>
      </c>
      <c r="D1981" s="104">
        <v>339.49</v>
      </c>
    </row>
    <row r="1982" spans="1:4">
      <c r="A1982" t="s">
        <v>40</v>
      </c>
      <c r="B1982" s="103" t="s">
        <v>546</v>
      </c>
      <c r="C1982" s="104" t="s">
        <v>2501</v>
      </c>
      <c r="D1982" s="104">
        <v>219.99</v>
      </c>
    </row>
    <row r="1983" spans="1:4">
      <c r="A1983" t="s">
        <v>40</v>
      </c>
      <c r="B1983" s="103" t="s">
        <v>551</v>
      </c>
      <c r="C1983" s="104" t="s">
        <v>2502</v>
      </c>
      <c r="D1983" s="104">
        <v>119.99</v>
      </c>
    </row>
    <row r="1984" spans="1:4">
      <c r="A1984" t="s">
        <v>40</v>
      </c>
      <c r="B1984" s="103" t="s">
        <v>546</v>
      </c>
      <c r="C1984" s="104" t="s">
        <v>789</v>
      </c>
      <c r="D1984" s="104">
        <v>719.69</v>
      </c>
    </row>
    <row r="1985" spans="1:4">
      <c r="A1985" t="s">
        <v>40</v>
      </c>
      <c r="B1985" s="103" t="s">
        <v>551</v>
      </c>
      <c r="C1985" s="104" t="s">
        <v>2503</v>
      </c>
      <c r="D1985" s="104">
        <v>399.99</v>
      </c>
    </row>
    <row r="1986" spans="1:4">
      <c r="A1986" t="s">
        <v>40</v>
      </c>
      <c r="B1986" s="103" t="s">
        <v>851</v>
      </c>
      <c r="C1986" s="104" t="s">
        <v>2504</v>
      </c>
      <c r="D1986" s="104">
        <v>379.99</v>
      </c>
    </row>
    <row r="1987" spans="1:4">
      <c r="A1987" t="s">
        <v>40</v>
      </c>
      <c r="B1987" s="103" t="s">
        <v>551</v>
      </c>
      <c r="C1987" s="104" t="s">
        <v>2505</v>
      </c>
      <c r="D1987" s="104">
        <v>454.99</v>
      </c>
    </row>
    <row r="1988" spans="1:4">
      <c r="A1988" t="s">
        <v>40</v>
      </c>
      <c r="B1988" s="103" t="s">
        <v>602</v>
      </c>
      <c r="C1988" s="104" t="s">
        <v>2506</v>
      </c>
      <c r="D1988" s="104">
        <v>159</v>
      </c>
    </row>
    <row r="1989" spans="1:4" ht="21">
      <c r="A1989" t="s">
        <v>40</v>
      </c>
      <c r="B1989" s="103" t="s">
        <v>546</v>
      </c>
      <c r="C1989" s="104" t="s">
        <v>2016</v>
      </c>
      <c r="D1989" s="104">
        <v>77.69</v>
      </c>
    </row>
    <row r="1990" spans="1:4">
      <c r="A1990" t="s">
        <v>40</v>
      </c>
      <c r="B1990" s="103" t="s">
        <v>551</v>
      </c>
      <c r="C1990" s="104" t="s">
        <v>2507</v>
      </c>
      <c r="D1990" s="104">
        <v>99.95</v>
      </c>
    </row>
    <row r="1991" spans="1:4">
      <c r="A1991" t="s">
        <v>40</v>
      </c>
      <c r="B1991" s="103" t="s">
        <v>551</v>
      </c>
      <c r="C1991" s="104" t="s">
        <v>2508</v>
      </c>
      <c r="D1991" s="104">
        <v>339.99</v>
      </c>
    </row>
    <row r="1992" spans="1:4">
      <c r="A1992" t="s">
        <v>40</v>
      </c>
      <c r="B1992" s="103" t="s">
        <v>570</v>
      </c>
      <c r="C1992" s="104" t="s">
        <v>2509</v>
      </c>
      <c r="D1992" s="104">
        <v>119</v>
      </c>
    </row>
    <row r="1993" spans="1:4">
      <c r="A1993" t="s">
        <v>40</v>
      </c>
      <c r="B1993" s="103" t="s">
        <v>546</v>
      </c>
      <c r="C1993" s="104" t="s">
        <v>2510</v>
      </c>
      <c r="D1993" s="104">
        <v>551.97</v>
      </c>
    </row>
    <row r="1994" spans="1:4">
      <c r="A1994" t="s">
        <v>40</v>
      </c>
      <c r="B1994" s="103" t="s">
        <v>570</v>
      </c>
      <c r="C1994" s="104" t="s">
        <v>2511</v>
      </c>
      <c r="D1994" s="104">
        <v>45</v>
      </c>
    </row>
    <row r="1995" spans="1:4">
      <c r="A1995" t="s">
        <v>40</v>
      </c>
      <c r="B1995" s="103" t="s">
        <v>546</v>
      </c>
      <c r="C1995" s="104" t="s">
        <v>2512</v>
      </c>
      <c r="D1995" s="104">
        <v>622</v>
      </c>
    </row>
    <row r="1996" spans="1:4">
      <c r="A1996" t="s">
        <v>40</v>
      </c>
      <c r="B1996" s="103" t="s">
        <v>546</v>
      </c>
      <c r="C1996" s="104" t="s">
        <v>2513</v>
      </c>
      <c r="D1996" s="104">
        <v>179.95</v>
      </c>
    </row>
    <row r="1997" spans="1:4">
      <c r="A1997" t="s">
        <v>40</v>
      </c>
      <c r="B1997" s="103" t="s">
        <v>551</v>
      </c>
      <c r="C1997" s="104" t="s">
        <v>2514</v>
      </c>
      <c r="D1997" s="104">
        <v>869.79</v>
      </c>
    </row>
    <row r="1998" spans="1:4">
      <c r="A1998" t="s">
        <v>40</v>
      </c>
      <c r="B1998" s="103" t="s">
        <v>551</v>
      </c>
      <c r="C1998" s="104" t="s">
        <v>2515</v>
      </c>
      <c r="D1998" s="104">
        <v>849.69</v>
      </c>
    </row>
    <row r="1999" spans="1:4">
      <c r="A1999" t="s">
        <v>40</v>
      </c>
      <c r="B1999" s="103" t="s">
        <v>551</v>
      </c>
      <c r="C1999" s="104" t="s">
        <v>2516</v>
      </c>
      <c r="D1999" s="104">
        <v>239.99</v>
      </c>
    </row>
    <row r="2000" spans="1:4">
      <c r="A2000" t="s">
        <v>40</v>
      </c>
      <c r="B2000" s="103" t="s">
        <v>551</v>
      </c>
      <c r="C2000" s="104" t="s">
        <v>2517</v>
      </c>
      <c r="D2000" s="104">
        <v>259.99</v>
      </c>
    </row>
    <row r="2001" spans="1:4">
      <c r="A2001" t="s">
        <v>40</v>
      </c>
      <c r="B2001" s="103" t="s">
        <v>546</v>
      </c>
      <c r="C2001" s="104" t="s">
        <v>2518</v>
      </c>
      <c r="D2001" s="104">
        <v>204.47</v>
      </c>
    </row>
    <row r="2002" spans="1:4">
      <c r="A2002" t="s">
        <v>40</v>
      </c>
      <c r="B2002" s="103" t="s">
        <v>546</v>
      </c>
      <c r="C2002" s="104" t="s">
        <v>2519</v>
      </c>
      <c r="D2002" s="104">
        <v>529.95000000000005</v>
      </c>
    </row>
    <row r="2003" spans="1:4">
      <c r="A2003" t="s">
        <v>40</v>
      </c>
      <c r="B2003" s="103" t="s">
        <v>551</v>
      </c>
      <c r="C2003" s="104" t="s">
        <v>2520</v>
      </c>
      <c r="D2003" s="104">
        <v>288.99</v>
      </c>
    </row>
    <row r="2004" spans="1:4">
      <c r="A2004" t="s">
        <v>40</v>
      </c>
      <c r="B2004" s="103" t="s">
        <v>551</v>
      </c>
      <c r="C2004" s="104" t="s">
        <v>853</v>
      </c>
      <c r="D2004" s="104">
        <v>1084.79</v>
      </c>
    </row>
    <row r="2005" spans="1:4">
      <c r="A2005" t="s">
        <v>40</v>
      </c>
      <c r="B2005" s="103" t="s">
        <v>546</v>
      </c>
      <c r="C2005" s="104" t="s">
        <v>2521</v>
      </c>
      <c r="D2005" s="104">
        <v>569.99</v>
      </c>
    </row>
    <row r="2006" spans="1:4">
      <c r="A2006" t="s">
        <v>40</v>
      </c>
      <c r="B2006" s="103" t="s">
        <v>587</v>
      </c>
      <c r="C2006" s="104" t="s">
        <v>2522</v>
      </c>
      <c r="D2006" s="104">
        <v>74.989999999999995</v>
      </c>
    </row>
    <row r="2007" spans="1:4">
      <c r="A2007" t="s">
        <v>40</v>
      </c>
      <c r="B2007" s="103" t="s">
        <v>551</v>
      </c>
      <c r="C2007" s="104" t="s">
        <v>2523</v>
      </c>
      <c r="D2007" s="104">
        <v>274.99</v>
      </c>
    </row>
    <row r="2008" spans="1:4">
      <c r="A2008" t="s">
        <v>40</v>
      </c>
      <c r="B2008" s="103" t="s">
        <v>551</v>
      </c>
      <c r="C2008" s="104" t="s">
        <v>2524</v>
      </c>
      <c r="D2008" s="104">
        <v>164.99</v>
      </c>
    </row>
    <row r="2009" spans="1:4">
      <c r="A2009" t="s">
        <v>40</v>
      </c>
      <c r="B2009" s="103" t="s">
        <v>551</v>
      </c>
      <c r="C2009" s="104" t="s">
        <v>2525</v>
      </c>
      <c r="D2009" s="104">
        <v>356.99</v>
      </c>
    </row>
    <row r="2010" spans="1:4">
      <c r="A2010" t="s">
        <v>40</v>
      </c>
      <c r="B2010" s="103" t="s">
        <v>551</v>
      </c>
      <c r="C2010" s="104" t="s">
        <v>2526</v>
      </c>
      <c r="D2010" s="104">
        <v>624.29</v>
      </c>
    </row>
    <row r="2011" spans="1:4">
      <c r="A2011" t="s">
        <v>40</v>
      </c>
      <c r="B2011" s="103" t="s">
        <v>546</v>
      </c>
      <c r="C2011" s="104" t="s">
        <v>593</v>
      </c>
      <c r="D2011" s="104">
        <v>149.99</v>
      </c>
    </row>
    <row r="2012" spans="1:4">
      <c r="A2012" t="s">
        <v>40</v>
      </c>
      <c r="B2012" s="103" t="s">
        <v>551</v>
      </c>
      <c r="C2012" s="104" t="s">
        <v>2527</v>
      </c>
      <c r="D2012" s="104">
        <v>644.49</v>
      </c>
    </row>
    <row r="2013" spans="1:4">
      <c r="A2013" t="s">
        <v>40</v>
      </c>
      <c r="B2013" s="103" t="s">
        <v>546</v>
      </c>
      <c r="C2013" s="104" t="s">
        <v>2528</v>
      </c>
      <c r="D2013" s="104">
        <v>63.99</v>
      </c>
    </row>
    <row r="2014" spans="1:4">
      <c r="A2014" t="s">
        <v>40</v>
      </c>
      <c r="B2014" s="103" t="s">
        <v>546</v>
      </c>
      <c r="C2014" s="104" t="s">
        <v>2529</v>
      </c>
      <c r="D2014" s="104">
        <v>606.97</v>
      </c>
    </row>
    <row r="2015" spans="1:4">
      <c r="A2015" t="s">
        <v>40</v>
      </c>
      <c r="B2015" s="103" t="s">
        <v>546</v>
      </c>
      <c r="C2015" s="104" t="s">
        <v>2530</v>
      </c>
      <c r="D2015" s="104">
        <v>243</v>
      </c>
    </row>
    <row r="2016" spans="1:4">
      <c r="A2016" t="s">
        <v>40</v>
      </c>
      <c r="B2016" s="103" t="s">
        <v>551</v>
      </c>
      <c r="C2016" s="104" t="s">
        <v>2531</v>
      </c>
      <c r="D2016" s="104">
        <v>739.69</v>
      </c>
    </row>
    <row r="2017" spans="1:4">
      <c r="A2017" t="s">
        <v>40</v>
      </c>
      <c r="B2017" s="103" t="s">
        <v>551</v>
      </c>
      <c r="C2017" s="104" t="s">
        <v>2532</v>
      </c>
      <c r="D2017" s="104">
        <v>749.69</v>
      </c>
    </row>
    <row r="2018" spans="1:4">
      <c r="A2018" t="s">
        <v>40</v>
      </c>
      <c r="B2018" s="103" t="s">
        <v>546</v>
      </c>
      <c r="C2018" s="104" t="s">
        <v>2533</v>
      </c>
      <c r="D2018" s="104">
        <v>531.97</v>
      </c>
    </row>
    <row r="2019" spans="1:4">
      <c r="A2019" t="s">
        <v>40</v>
      </c>
      <c r="B2019" s="103" t="s">
        <v>546</v>
      </c>
      <c r="C2019" s="104" t="s">
        <v>2534</v>
      </c>
      <c r="D2019" s="104">
        <v>196.98</v>
      </c>
    </row>
    <row r="2020" spans="1:4">
      <c r="A2020" t="s">
        <v>40</v>
      </c>
      <c r="B2020" s="103" t="s">
        <v>602</v>
      </c>
      <c r="C2020" s="104" t="s">
        <v>2535</v>
      </c>
      <c r="D2020" s="104">
        <v>169.99</v>
      </c>
    </row>
    <row r="2021" spans="1:4">
      <c r="A2021" t="s">
        <v>40</v>
      </c>
      <c r="B2021" s="103" t="s">
        <v>551</v>
      </c>
      <c r="C2021" s="104" t="s">
        <v>2536</v>
      </c>
      <c r="D2021" s="104">
        <v>699.99</v>
      </c>
    </row>
    <row r="2022" spans="1:4">
      <c r="A2022" t="s">
        <v>40</v>
      </c>
      <c r="B2022" s="103" t="s">
        <v>546</v>
      </c>
      <c r="C2022" s="104" t="s">
        <v>2537</v>
      </c>
      <c r="D2022" s="104">
        <v>159.94999999999999</v>
      </c>
    </row>
    <row r="2023" spans="1:4">
      <c r="A2023" t="s">
        <v>40</v>
      </c>
      <c r="B2023" s="103" t="s">
        <v>551</v>
      </c>
      <c r="C2023" s="104" t="s">
        <v>2538</v>
      </c>
      <c r="D2023" s="104">
        <v>999.99</v>
      </c>
    </row>
    <row r="2024" spans="1:4">
      <c r="A2024" t="s">
        <v>40</v>
      </c>
      <c r="B2024" s="103" t="s">
        <v>546</v>
      </c>
      <c r="C2024" s="104" t="s">
        <v>2539</v>
      </c>
      <c r="D2024" s="104">
        <v>124.99</v>
      </c>
    </row>
    <row r="2025" spans="1:4">
      <c r="A2025" t="s">
        <v>40</v>
      </c>
      <c r="B2025" s="103" t="s">
        <v>551</v>
      </c>
      <c r="C2025" s="104" t="s">
        <v>2540</v>
      </c>
      <c r="D2025" s="104">
        <v>559.59</v>
      </c>
    </row>
    <row r="2026" spans="1:4">
      <c r="A2026" t="s">
        <v>40</v>
      </c>
      <c r="B2026" s="103" t="s">
        <v>1808</v>
      </c>
      <c r="C2026" s="104" t="s">
        <v>2541</v>
      </c>
      <c r="D2026" s="104">
        <v>25.83</v>
      </c>
    </row>
    <row r="2027" spans="1:4">
      <c r="A2027" t="s">
        <v>40</v>
      </c>
      <c r="B2027" s="103" t="s">
        <v>551</v>
      </c>
      <c r="C2027" s="104" t="s">
        <v>2542</v>
      </c>
      <c r="D2027" s="104">
        <v>64.989999999999995</v>
      </c>
    </row>
    <row r="2028" spans="1:4">
      <c r="A2028" t="s">
        <v>40</v>
      </c>
      <c r="B2028" s="103" t="s">
        <v>551</v>
      </c>
      <c r="C2028" s="104" t="s">
        <v>2543</v>
      </c>
      <c r="D2028" s="104">
        <v>64.989999999999995</v>
      </c>
    </row>
    <row r="2029" spans="1:4">
      <c r="A2029" t="s">
        <v>40</v>
      </c>
      <c r="B2029" s="103" t="s">
        <v>546</v>
      </c>
      <c r="C2029" s="104" t="s">
        <v>2544</v>
      </c>
      <c r="D2029" s="104">
        <v>659.49</v>
      </c>
    </row>
    <row r="2030" spans="1:4">
      <c r="A2030" t="s">
        <v>40</v>
      </c>
      <c r="B2030" s="103" t="s">
        <v>546</v>
      </c>
      <c r="C2030" s="104" t="s">
        <v>2545</v>
      </c>
      <c r="D2030" s="104">
        <v>289.99</v>
      </c>
    </row>
    <row r="2031" spans="1:4">
      <c r="A2031" t="s">
        <v>40</v>
      </c>
      <c r="B2031" s="103" t="s">
        <v>551</v>
      </c>
      <c r="C2031" s="104" t="s">
        <v>2546</v>
      </c>
      <c r="D2031" s="104">
        <v>131.47</v>
      </c>
    </row>
    <row r="2032" spans="1:4">
      <c r="A2032" t="s">
        <v>40</v>
      </c>
      <c r="B2032" s="103" t="s">
        <v>551</v>
      </c>
      <c r="C2032" s="104" t="s">
        <v>2547</v>
      </c>
      <c r="D2032" s="104">
        <v>1234.49</v>
      </c>
    </row>
    <row r="2033" spans="1:4">
      <c r="A2033" t="s">
        <v>40</v>
      </c>
      <c r="B2033" s="103" t="s">
        <v>551</v>
      </c>
      <c r="C2033" s="104" t="s">
        <v>2548</v>
      </c>
      <c r="D2033" s="104">
        <v>304.99</v>
      </c>
    </row>
    <row r="2034" spans="1:4">
      <c r="A2034" t="s">
        <v>40</v>
      </c>
      <c r="B2034" s="103" t="s">
        <v>551</v>
      </c>
      <c r="C2034" s="104" t="s">
        <v>2549</v>
      </c>
      <c r="D2034" s="104">
        <v>994.59</v>
      </c>
    </row>
    <row r="2035" spans="1:4">
      <c r="A2035" t="s">
        <v>40</v>
      </c>
      <c r="B2035" s="103" t="s">
        <v>551</v>
      </c>
      <c r="C2035" s="104" t="s">
        <v>2550</v>
      </c>
      <c r="D2035" s="104">
        <v>1184.69</v>
      </c>
    </row>
    <row r="2036" spans="1:4">
      <c r="A2036" t="s">
        <v>40</v>
      </c>
      <c r="B2036" s="103" t="s">
        <v>551</v>
      </c>
      <c r="C2036" s="104" t="s">
        <v>2551</v>
      </c>
      <c r="D2036" s="104">
        <v>99.5</v>
      </c>
    </row>
    <row r="2037" spans="1:4">
      <c r="A2037" t="s">
        <v>40</v>
      </c>
      <c r="B2037" s="103" t="s">
        <v>1808</v>
      </c>
      <c r="C2037" s="104" t="s">
        <v>2552</v>
      </c>
      <c r="D2037" s="104">
        <v>33.33</v>
      </c>
    </row>
    <row r="2038" spans="1:4">
      <c r="A2038" t="s">
        <v>40</v>
      </c>
      <c r="B2038" s="103" t="s">
        <v>564</v>
      </c>
      <c r="C2038" s="104" t="s">
        <v>2553</v>
      </c>
      <c r="D2038" s="104">
        <v>275.99</v>
      </c>
    </row>
    <row r="2039" spans="1:4">
      <c r="A2039" t="s">
        <v>40</v>
      </c>
      <c r="B2039" s="103" t="s">
        <v>551</v>
      </c>
      <c r="C2039" s="104" t="s">
        <v>2554</v>
      </c>
      <c r="D2039" s="104">
        <v>325.95</v>
      </c>
    </row>
    <row r="2040" spans="1:4">
      <c r="A2040" t="s">
        <v>40</v>
      </c>
      <c r="B2040" s="103" t="s">
        <v>546</v>
      </c>
      <c r="C2040" s="104" t="s">
        <v>1323</v>
      </c>
      <c r="D2040" s="104">
        <v>78.989999999999995</v>
      </c>
    </row>
    <row r="2041" spans="1:4">
      <c r="A2041" t="s">
        <v>40</v>
      </c>
      <c r="B2041" s="103" t="s">
        <v>570</v>
      </c>
      <c r="C2041" s="104" t="s">
        <v>2555</v>
      </c>
      <c r="D2041" s="104">
        <v>109.99</v>
      </c>
    </row>
    <row r="2042" spans="1:4">
      <c r="A2042" t="s">
        <v>40</v>
      </c>
      <c r="B2042" s="103" t="s">
        <v>551</v>
      </c>
      <c r="C2042" s="104" t="s">
        <v>2556</v>
      </c>
      <c r="D2042" s="104">
        <v>278.99</v>
      </c>
    </row>
    <row r="2043" spans="1:4">
      <c r="A2043" t="s">
        <v>40</v>
      </c>
      <c r="B2043" s="103" t="s">
        <v>546</v>
      </c>
      <c r="C2043" s="104" t="s">
        <v>2557</v>
      </c>
      <c r="D2043" s="104">
        <v>125</v>
      </c>
    </row>
    <row r="2044" spans="1:4">
      <c r="A2044" t="s">
        <v>40</v>
      </c>
      <c r="B2044" s="103" t="s">
        <v>546</v>
      </c>
      <c r="C2044" s="104" t="s">
        <v>2558</v>
      </c>
      <c r="D2044" s="104">
        <v>239.95</v>
      </c>
    </row>
    <row r="2045" spans="1:4">
      <c r="A2045" t="s">
        <v>40</v>
      </c>
      <c r="B2045" s="103" t="s">
        <v>602</v>
      </c>
      <c r="C2045" s="104" t="s">
        <v>2559</v>
      </c>
      <c r="D2045" s="104">
        <v>139.99</v>
      </c>
    </row>
    <row r="2046" spans="1:4">
      <c r="A2046" t="s">
        <v>40</v>
      </c>
      <c r="B2046" s="103" t="s">
        <v>551</v>
      </c>
      <c r="C2046" s="104" t="s">
        <v>2560</v>
      </c>
      <c r="D2046" s="104">
        <v>193.99</v>
      </c>
    </row>
    <row r="2047" spans="1:4">
      <c r="A2047" t="s">
        <v>40</v>
      </c>
      <c r="B2047" s="103" t="s">
        <v>546</v>
      </c>
      <c r="C2047" s="104" t="s">
        <v>2561</v>
      </c>
      <c r="D2047" s="104">
        <v>319.99</v>
      </c>
    </row>
    <row r="2048" spans="1:4">
      <c r="A2048" t="s">
        <v>40</v>
      </c>
      <c r="B2048" s="103" t="s">
        <v>551</v>
      </c>
      <c r="C2048" s="104" t="s">
        <v>2562</v>
      </c>
      <c r="D2048" s="104">
        <v>949.49</v>
      </c>
    </row>
    <row r="2049" spans="1:4">
      <c r="A2049" t="s">
        <v>40</v>
      </c>
      <c r="B2049" s="103" t="s">
        <v>546</v>
      </c>
      <c r="C2049" s="104" t="s">
        <v>2563</v>
      </c>
      <c r="D2049" s="104">
        <v>84.99</v>
      </c>
    </row>
    <row r="2050" spans="1:4">
      <c r="A2050" t="s">
        <v>40</v>
      </c>
      <c r="B2050" s="103" t="s">
        <v>602</v>
      </c>
      <c r="C2050" s="104" t="s">
        <v>2564</v>
      </c>
      <c r="D2050" s="104">
        <v>294.99</v>
      </c>
    </row>
    <row r="2051" spans="1:4">
      <c r="A2051" t="s">
        <v>40</v>
      </c>
      <c r="B2051" s="103" t="s">
        <v>546</v>
      </c>
      <c r="C2051" s="104" t="s">
        <v>2565</v>
      </c>
      <c r="D2051" s="104">
        <v>144.79</v>
      </c>
    </row>
    <row r="2052" spans="1:4">
      <c r="A2052" t="s">
        <v>40</v>
      </c>
      <c r="B2052" s="103" t="s">
        <v>564</v>
      </c>
      <c r="C2052" s="104" t="s">
        <v>2566</v>
      </c>
      <c r="D2052" s="104">
        <v>179.99</v>
      </c>
    </row>
    <row r="2053" spans="1:4">
      <c r="A2053" t="s">
        <v>40</v>
      </c>
      <c r="B2053" s="103" t="s">
        <v>551</v>
      </c>
      <c r="C2053" s="104" t="s">
        <v>2567</v>
      </c>
      <c r="D2053" s="104">
        <v>459.99</v>
      </c>
    </row>
    <row r="2054" spans="1:4">
      <c r="A2054" t="s">
        <v>40</v>
      </c>
      <c r="B2054" s="103" t="s">
        <v>546</v>
      </c>
      <c r="C2054" s="104" t="s">
        <v>2568</v>
      </c>
      <c r="D2054" s="104">
        <v>164.99</v>
      </c>
    </row>
    <row r="2055" spans="1:4">
      <c r="A2055" t="s">
        <v>40</v>
      </c>
      <c r="B2055" s="103" t="s">
        <v>551</v>
      </c>
      <c r="C2055" s="104" t="s">
        <v>2569</v>
      </c>
      <c r="D2055" s="104">
        <v>1274.79</v>
      </c>
    </row>
    <row r="2056" spans="1:4">
      <c r="A2056" t="s">
        <v>40</v>
      </c>
      <c r="B2056" s="103" t="s">
        <v>546</v>
      </c>
      <c r="C2056" s="104" t="s">
        <v>2570</v>
      </c>
      <c r="D2056" s="104">
        <v>29.95</v>
      </c>
    </row>
    <row r="2057" spans="1:4">
      <c r="A2057" t="s">
        <v>40</v>
      </c>
      <c r="B2057" s="103" t="s">
        <v>546</v>
      </c>
      <c r="C2057" s="104" t="s">
        <v>2571</v>
      </c>
      <c r="D2057" s="104">
        <v>37.950000000000003</v>
      </c>
    </row>
    <row r="2058" spans="1:4">
      <c r="A2058" t="s">
        <v>40</v>
      </c>
      <c r="B2058" s="103" t="s">
        <v>546</v>
      </c>
      <c r="C2058" s="104" t="s">
        <v>2572</v>
      </c>
      <c r="D2058" s="104">
        <v>89.99</v>
      </c>
    </row>
    <row r="2059" spans="1:4">
      <c r="A2059" t="s">
        <v>40</v>
      </c>
      <c r="B2059" s="103" t="s">
        <v>602</v>
      </c>
      <c r="C2059" s="104" t="s">
        <v>2573</v>
      </c>
      <c r="D2059" s="104">
        <v>74.989999999999995</v>
      </c>
    </row>
    <row r="2060" spans="1:4">
      <c r="A2060" t="s">
        <v>40</v>
      </c>
      <c r="B2060" s="103" t="s">
        <v>610</v>
      </c>
      <c r="C2060" s="104" t="s">
        <v>2574</v>
      </c>
      <c r="D2060" s="104">
        <v>179.99</v>
      </c>
    </row>
    <row r="2061" spans="1:4">
      <c r="A2061" t="s">
        <v>40</v>
      </c>
      <c r="B2061" s="103" t="s">
        <v>546</v>
      </c>
      <c r="C2061" s="104" t="s">
        <v>2575</v>
      </c>
      <c r="D2061" s="104">
        <v>214.99</v>
      </c>
    </row>
    <row r="2062" spans="1:4">
      <c r="A2062" t="s">
        <v>40</v>
      </c>
      <c r="B2062" s="103" t="s">
        <v>546</v>
      </c>
      <c r="C2062" s="104" t="s">
        <v>2576</v>
      </c>
      <c r="D2062" s="104">
        <v>119.99</v>
      </c>
    </row>
    <row r="2063" spans="1:4">
      <c r="A2063" t="s">
        <v>40</v>
      </c>
      <c r="B2063" s="103" t="s">
        <v>551</v>
      </c>
      <c r="C2063" s="104" t="s">
        <v>2577</v>
      </c>
      <c r="D2063" s="104">
        <v>169</v>
      </c>
    </row>
    <row r="2064" spans="1:4">
      <c r="A2064" t="s">
        <v>40</v>
      </c>
      <c r="B2064" s="103" t="s">
        <v>546</v>
      </c>
      <c r="C2064" s="104" t="s">
        <v>2578</v>
      </c>
      <c r="D2064" s="104">
        <v>136.97999999999999</v>
      </c>
    </row>
    <row r="2065" spans="1:4">
      <c r="A2065" t="s">
        <v>40</v>
      </c>
      <c r="B2065" s="103" t="s">
        <v>610</v>
      </c>
      <c r="C2065" s="104" t="s">
        <v>2579</v>
      </c>
      <c r="D2065" s="104">
        <v>65.989999999999995</v>
      </c>
    </row>
    <row r="2066" spans="1:4">
      <c r="A2066" t="s">
        <v>40</v>
      </c>
      <c r="B2066" s="103" t="s">
        <v>587</v>
      </c>
      <c r="C2066" s="104" t="s">
        <v>2580</v>
      </c>
      <c r="D2066" s="104">
        <v>179.98</v>
      </c>
    </row>
    <row r="2067" spans="1:4">
      <c r="A2067" t="s">
        <v>40</v>
      </c>
      <c r="B2067" s="103" t="s">
        <v>551</v>
      </c>
      <c r="C2067" s="104" t="s">
        <v>2514</v>
      </c>
      <c r="D2067" s="104">
        <v>809.79</v>
      </c>
    </row>
    <row r="2068" spans="1:4">
      <c r="A2068" t="s">
        <v>40</v>
      </c>
      <c r="B2068" s="103" t="s">
        <v>620</v>
      </c>
      <c r="C2068" s="104" t="s">
        <v>2581</v>
      </c>
      <c r="D2068" s="104">
        <v>566</v>
      </c>
    </row>
    <row r="2069" spans="1:4">
      <c r="A2069" t="s">
        <v>40</v>
      </c>
      <c r="B2069" s="103" t="s">
        <v>546</v>
      </c>
      <c r="C2069" s="104" t="s">
        <v>2582</v>
      </c>
      <c r="D2069" s="104">
        <v>169.99</v>
      </c>
    </row>
    <row r="2070" spans="1:4">
      <c r="A2070" t="s">
        <v>40</v>
      </c>
      <c r="B2070" s="103" t="s">
        <v>551</v>
      </c>
      <c r="C2070" s="104" t="s">
        <v>2583</v>
      </c>
      <c r="D2070" s="104">
        <v>384.99</v>
      </c>
    </row>
    <row r="2071" spans="1:4">
      <c r="A2071" t="s">
        <v>40</v>
      </c>
      <c r="B2071" s="103" t="s">
        <v>551</v>
      </c>
      <c r="C2071" s="104" t="s">
        <v>2584</v>
      </c>
      <c r="D2071" s="104">
        <v>1124.69</v>
      </c>
    </row>
    <row r="2072" spans="1:4">
      <c r="A2072" t="s">
        <v>40</v>
      </c>
      <c r="B2072" s="103" t="s">
        <v>551</v>
      </c>
      <c r="C2072" s="104" t="s">
        <v>2585</v>
      </c>
      <c r="D2072" s="104">
        <v>702</v>
      </c>
    </row>
    <row r="2073" spans="1:4">
      <c r="A2073" t="s">
        <v>40</v>
      </c>
      <c r="B2073" s="103" t="s">
        <v>564</v>
      </c>
      <c r="C2073" s="104" t="s">
        <v>2586</v>
      </c>
      <c r="D2073" s="104">
        <v>139.99</v>
      </c>
    </row>
    <row r="2074" spans="1:4">
      <c r="A2074" t="s">
        <v>40</v>
      </c>
      <c r="B2074" s="103" t="s">
        <v>546</v>
      </c>
      <c r="C2074" s="104" t="s">
        <v>2587</v>
      </c>
      <c r="D2074" s="104">
        <v>396.97</v>
      </c>
    </row>
    <row r="2075" spans="1:4">
      <c r="A2075" t="s">
        <v>40</v>
      </c>
      <c r="B2075" s="103" t="s">
        <v>546</v>
      </c>
      <c r="C2075" s="104" t="s">
        <v>2588</v>
      </c>
      <c r="D2075" s="104">
        <v>531.97</v>
      </c>
    </row>
    <row r="2076" spans="1:4">
      <c r="A2076" t="s">
        <v>40</v>
      </c>
      <c r="B2076" s="103" t="s">
        <v>546</v>
      </c>
      <c r="C2076" s="104" t="s">
        <v>2589</v>
      </c>
      <c r="D2076" s="104">
        <v>499.99</v>
      </c>
    </row>
    <row r="2077" spans="1:4">
      <c r="A2077" t="s">
        <v>40</v>
      </c>
      <c r="B2077" s="103" t="s">
        <v>551</v>
      </c>
      <c r="C2077" s="104" t="s">
        <v>2590</v>
      </c>
      <c r="D2077" s="104">
        <v>90</v>
      </c>
    </row>
    <row r="2078" spans="1:4">
      <c r="A2078" t="s">
        <v>40</v>
      </c>
      <c r="B2078" s="103" t="s">
        <v>551</v>
      </c>
      <c r="C2078" s="104" t="s">
        <v>2591</v>
      </c>
      <c r="D2078" s="104">
        <v>309.99</v>
      </c>
    </row>
    <row r="2079" spans="1:4">
      <c r="A2079" t="s">
        <v>40</v>
      </c>
      <c r="B2079" s="103" t="s">
        <v>564</v>
      </c>
      <c r="C2079" s="104" t="s">
        <v>1976</v>
      </c>
      <c r="D2079" s="104">
        <v>59.99</v>
      </c>
    </row>
    <row r="2080" spans="1:4">
      <c r="A2080" t="s">
        <v>40</v>
      </c>
      <c r="B2080" s="103" t="s">
        <v>546</v>
      </c>
      <c r="C2080" s="104" t="s">
        <v>2592</v>
      </c>
      <c r="D2080" s="104">
        <v>286.97000000000003</v>
      </c>
    </row>
    <row r="2081" spans="1:4">
      <c r="A2081" t="s">
        <v>40</v>
      </c>
      <c r="B2081" s="103" t="s">
        <v>551</v>
      </c>
      <c r="C2081" s="104" t="s">
        <v>2593</v>
      </c>
      <c r="D2081" s="104">
        <v>350</v>
      </c>
    </row>
    <row r="2082" spans="1:4">
      <c r="A2082" t="s">
        <v>40</v>
      </c>
      <c r="B2082" s="103" t="s">
        <v>546</v>
      </c>
      <c r="C2082" s="104" t="s">
        <v>2594</v>
      </c>
      <c r="D2082" s="104">
        <v>531.97</v>
      </c>
    </row>
    <row r="2083" spans="1:4">
      <c r="A2083" t="s">
        <v>40</v>
      </c>
      <c r="B2083" s="103" t="s">
        <v>779</v>
      </c>
      <c r="C2083" s="104" t="s">
        <v>2595</v>
      </c>
      <c r="D2083" s="104">
        <v>239.99</v>
      </c>
    </row>
    <row r="2084" spans="1:4">
      <c r="A2084" t="s">
        <v>40</v>
      </c>
      <c r="B2084" s="103" t="s">
        <v>546</v>
      </c>
      <c r="C2084" s="104" t="s">
        <v>2596</v>
      </c>
      <c r="D2084" s="104">
        <v>54.99</v>
      </c>
    </row>
    <row r="2085" spans="1:4">
      <c r="A2085" t="s">
        <v>40</v>
      </c>
      <c r="B2085" s="103" t="s">
        <v>546</v>
      </c>
      <c r="C2085" s="104" t="s">
        <v>2597</v>
      </c>
      <c r="D2085" s="104">
        <v>216.97</v>
      </c>
    </row>
    <row r="2086" spans="1:4">
      <c r="A2086" t="s">
        <v>40</v>
      </c>
      <c r="B2086" s="103" t="s">
        <v>724</v>
      </c>
      <c r="C2086" s="104" t="s">
        <v>2598</v>
      </c>
      <c r="D2086" s="104">
        <v>289.99</v>
      </c>
    </row>
    <row r="2087" spans="1:4">
      <c r="A2087" t="s">
        <v>40</v>
      </c>
      <c r="B2087" s="103" t="s">
        <v>546</v>
      </c>
      <c r="C2087" s="104" t="s">
        <v>2599</v>
      </c>
      <c r="D2087" s="104">
        <v>899</v>
      </c>
    </row>
    <row r="2088" spans="1:4">
      <c r="A2088" t="s">
        <v>40</v>
      </c>
      <c r="B2088" s="103" t="s">
        <v>551</v>
      </c>
      <c r="C2088" s="104" t="s">
        <v>2600</v>
      </c>
      <c r="D2088" s="104">
        <v>159.99</v>
      </c>
    </row>
    <row r="2089" spans="1:4">
      <c r="A2089" t="s">
        <v>40</v>
      </c>
      <c r="B2089" s="103" t="s">
        <v>546</v>
      </c>
      <c r="C2089" s="104" t="s">
        <v>2601</v>
      </c>
      <c r="D2089" s="104">
        <v>149.99</v>
      </c>
    </row>
    <row r="2090" spans="1:4">
      <c r="A2090" t="s">
        <v>40</v>
      </c>
      <c r="B2090" s="103" t="s">
        <v>602</v>
      </c>
      <c r="C2090" s="104" t="s">
        <v>2602</v>
      </c>
      <c r="D2090" s="104">
        <v>140</v>
      </c>
    </row>
    <row r="2091" spans="1:4">
      <c r="A2091" t="s">
        <v>40</v>
      </c>
      <c r="B2091" s="103" t="s">
        <v>779</v>
      </c>
      <c r="C2091" s="104" t="s">
        <v>2603</v>
      </c>
      <c r="D2091" s="104">
        <v>89.99</v>
      </c>
    </row>
    <row r="2092" spans="1:4">
      <c r="A2092" t="s">
        <v>40</v>
      </c>
      <c r="B2092" s="103" t="s">
        <v>546</v>
      </c>
      <c r="C2092" s="104" t="s">
        <v>2604</v>
      </c>
      <c r="D2092" s="104">
        <v>170.99</v>
      </c>
    </row>
    <row r="2093" spans="1:4">
      <c r="A2093" t="s">
        <v>40</v>
      </c>
      <c r="B2093" s="103" t="s">
        <v>546</v>
      </c>
      <c r="C2093" s="104" t="s">
        <v>2605</v>
      </c>
      <c r="D2093" s="104">
        <v>239.69</v>
      </c>
    </row>
    <row r="2094" spans="1:4" ht="21">
      <c r="A2094" t="s">
        <v>40</v>
      </c>
      <c r="B2094" s="103" t="s">
        <v>546</v>
      </c>
      <c r="C2094" s="104" t="s">
        <v>2016</v>
      </c>
      <c r="D2094" s="104">
        <v>77.989999999999995</v>
      </c>
    </row>
    <row r="2095" spans="1:4">
      <c r="A2095" t="s">
        <v>40</v>
      </c>
      <c r="B2095" s="103" t="s">
        <v>779</v>
      </c>
      <c r="C2095" s="104" t="s">
        <v>2606</v>
      </c>
      <c r="D2095" s="104">
        <v>279.99</v>
      </c>
    </row>
    <row r="2096" spans="1:4">
      <c r="A2096" t="s">
        <v>40</v>
      </c>
      <c r="B2096" s="103" t="s">
        <v>546</v>
      </c>
      <c r="C2096" s="104" t="s">
        <v>2607</v>
      </c>
      <c r="D2096" s="104">
        <v>236.97</v>
      </c>
    </row>
    <row r="2097" spans="1:4">
      <c r="A2097" t="s">
        <v>40</v>
      </c>
      <c r="B2097" s="103" t="s">
        <v>551</v>
      </c>
      <c r="C2097" s="104" t="s">
        <v>2608</v>
      </c>
      <c r="D2097" s="104">
        <v>286.99</v>
      </c>
    </row>
    <row r="2098" spans="1:4">
      <c r="A2098" t="s">
        <v>40</v>
      </c>
      <c r="B2098" s="103" t="s">
        <v>551</v>
      </c>
      <c r="C2098" s="104" t="s">
        <v>2609</v>
      </c>
      <c r="D2098" s="104">
        <v>348.99</v>
      </c>
    </row>
    <row r="2099" spans="1:4">
      <c r="A2099" t="s">
        <v>40</v>
      </c>
      <c r="B2099" s="103" t="s">
        <v>551</v>
      </c>
      <c r="C2099" s="104" t="s">
        <v>2610</v>
      </c>
      <c r="D2099" s="104">
        <v>219.95</v>
      </c>
    </row>
    <row r="2100" spans="1:4">
      <c r="A2100" t="s">
        <v>40</v>
      </c>
      <c r="B2100" s="103" t="s">
        <v>551</v>
      </c>
      <c r="C2100" s="104" t="s">
        <v>2611</v>
      </c>
      <c r="D2100" s="104">
        <v>132.94999999999999</v>
      </c>
    </row>
    <row r="2101" spans="1:4">
      <c r="A2101" t="s">
        <v>40</v>
      </c>
      <c r="B2101" s="103" t="s">
        <v>546</v>
      </c>
      <c r="C2101" s="104" t="s">
        <v>2612</v>
      </c>
      <c r="D2101" s="104">
        <v>236.97</v>
      </c>
    </row>
    <row r="2102" spans="1:4">
      <c r="A2102" t="s">
        <v>40</v>
      </c>
      <c r="B2102" s="103" t="s">
        <v>620</v>
      </c>
      <c r="C2102" s="104" t="s">
        <v>2613</v>
      </c>
      <c r="D2102" s="104">
        <v>456</v>
      </c>
    </row>
    <row r="2103" spans="1:4">
      <c r="A2103" t="s">
        <v>40</v>
      </c>
      <c r="B2103" s="103" t="s">
        <v>551</v>
      </c>
      <c r="C2103" s="104" t="s">
        <v>2614</v>
      </c>
      <c r="D2103" s="104">
        <v>307</v>
      </c>
    </row>
    <row r="2104" spans="1:4">
      <c r="A2104" t="s">
        <v>40</v>
      </c>
      <c r="B2104" s="103" t="s">
        <v>551</v>
      </c>
      <c r="C2104" s="104" t="s">
        <v>2615</v>
      </c>
      <c r="D2104" s="104">
        <v>539.99</v>
      </c>
    </row>
    <row r="2105" spans="1:4">
      <c r="A2105" t="s">
        <v>40</v>
      </c>
      <c r="B2105" s="103" t="s">
        <v>546</v>
      </c>
      <c r="C2105" s="104" t="s">
        <v>1071</v>
      </c>
      <c r="D2105" s="104">
        <v>599.79</v>
      </c>
    </row>
    <row r="2106" spans="1:4">
      <c r="A2106" t="s">
        <v>40</v>
      </c>
      <c r="B2106" s="103" t="s">
        <v>1378</v>
      </c>
      <c r="C2106" s="104" t="s">
        <v>2616</v>
      </c>
      <c r="D2106" s="104">
        <v>39.950000000000003</v>
      </c>
    </row>
    <row r="2107" spans="1:4">
      <c r="A2107" t="s">
        <v>40</v>
      </c>
      <c r="B2107" s="103" t="s">
        <v>546</v>
      </c>
      <c r="C2107" s="104" t="s">
        <v>2617</v>
      </c>
      <c r="D2107" s="104">
        <v>497.99</v>
      </c>
    </row>
    <row r="2108" spans="1:4">
      <c r="A2108" t="s">
        <v>40</v>
      </c>
      <c r="B2108" s="103" t="s">
        <v>551</v>
      </c>
      <c r="C2108" s="104" t="s">
        <v>2618</v>
      </c>
      <c r="D2108" s="104">
        <v>274.99</v>
      </c>
    </row>
    <row r="2109" spans="1:4">
      <c r="A2109" t="s">
        <v>40</v>
      </c>
      <c r="B2109" s="103" t="s">
        <v>551</v>
      </c>
      <c r="C2109" s="104" t="s">
        <v>2619</v>
      </c>
      <c r="D2109" s="104">
        <v>149.99</v>
      </c>
    </row>
    <row r="2110" spans="1:4">
      <c r="A2110" t="s">
        <v>40</v>
      </c>
      <c r="B2110" s="103" t="s">
        <v>546</v>
      </c>
      <c r="C2110" s="104" t="s">
        <v>2620</v>
      </c>
      <c r="D2110" s="104">
        <v>469.99</v>
      </c>
    </row>
    <row r="2111" spans="1:4">
      <c r="A2111" t="s">
        <v>40</v>
      </c>
      <c r="B2111" s="103" t="s">
        <v>546</v>
      </c>
      <c r="C2111" s="104" t="s">
        <v>2621</v>
      </c>
      <c r="D2111" s="104">
        <v>159.94999999999999</v>
      </c>
    </row>
    <row r="2112" spans="1:4">
      <c r="A2112" t="s">
        <v>40</v>
      </c>
      <c r="B2112" s="103" t="s">
        <v>551</v>
      </c>
      <c r="C2112" s="104" t="s">
        <v>2622</v>
      </c>
      <c r="D2112" s="104">
        <v>279.99</v>
      </c>
    </row>
    <row r="2113" spans="1:4">
      <c r="A2113" t="s">
        <v>40</v>
      </c>
      <c r="B2113" s="103" t="s">
        <v>851</v>
      </c>
      <c r="C2113" s="104" t="s">
        <v>2623</v>
      </c>
      <c r="D2113" s="104">
        <v>200</v>
      </c>
    </row>
    <row r="2114" spans="1:4">
      <c r="A2114" t="s">
        <v>40</v>
      </c>
      <c r="B2114" s="103" t="s">
        <v>551</v>
      </c>
      <c r="C2114" s="104" t="s">
        <v>1898</v>
      </c>
      <c r="D2114" s="104">
        <v>199.99</v>
      </c>
    </row>
    <row r="2115" spans="1:4">
      <c r="A2115" t="s">
        <v>40</v>
      </c>
      <c r="B2115" s="103" t="s">
        <v>551</v>
      </c>
      <c r="C2115" s="104" t="s">
        <v>2624</v>
      </c>
      <c r="D2115" s="104">
        <v>466.97</v>
      </c>
    </row>
    <row r="2116" spans="1:4">
      <c r="A2116" t="s">
        <v>40</v>
      </c>
      <c r="B2116" s="103" t="s">
        <v>546</v>
      </c>
      <c r="C2116" s="104" t="s">
        <v>2625</v>
      </c>
      <c r="D2116" s="104">
        <v>49.99</v>
      </c>
    </row>
    <row r="2117" spans="1:4">
      <c r="A2117" t="s">
        <v>40</v>
      </c>
      <c r="B2117" s="103" t="s">
        <v>546</v>
      </c>
      <c r="C2117" s="104" t="s">
        <v>2626</v>
      </c>
      <c r="D2117" s="104">
        <v>429.99</v>
      </c>
    </row>
    <row r="2118" spans="1:4">
      <c r="A2118" t="s">
        <v>40</v>
      </c>
      <c r="B2118" s="103" t="s">
        <v>546</v>
      </c>
      <c r="C2118" s="104" t="s">
        <v>2627</v>
      </c>
      <c r="D2118" s="104">
        <v>459.95</v>
      </c>
    </row>
    <row r="2119" spans="1:4">
      <c r="A2119" t="s">
        <v>40</v>
      </c>
      <c r="B2119" s="103" t="s">
        <v>546</v>
      </c>
      <c r="C2119" s="104" t="s">
        <v>2628</v>
      </c>
      <c r="D2119" s="104">
        <v>159.99</v>
      </c>
    </row>
    <row r="2120" spans="1:4">
      <c r="A2120" t="s">
        <v>40</v>
      </c>
      <c r="B2120" s="103" t="s">
        <v>610</v>
      </c>
      <c r="C2120" s="104" t="s">
        <v>2629</v>
      </c>
      <c r="D2120" s="104">
        <v>349.99</v>
      </c>
    </row>
    <row r="2121" spans="1:4">
      <c r="A2121" t="s">
        <v>40</v>
      </c>
      <c r="B2121" s="103" t="s">
        <v>551</v>
      </c>
      <c r="C2121" s="104" t="s">
        <v>2630</v>
      </c>
      <c r="D2121" s="104">
        <v>211</v>
      </c>
    </row>
    <row r="2122" spans="1:4">
      <c r="A2122" t="s">
        <v>40</v>
      </c>
      <c r="B2122" s="103" t="s">
        <v>551</v>
      </c>
      <c r="C2122" s="104" t="s">
        <v>1850</v>
      </c>
      <c r="D2122" s="104">
        <v>589.25</v>
      </c>
    </row>
    <row r="2123" spans="1:4">
      <c r="A2123" t="s">
        <v>40</v>
      </c>
      <c r="B2123" s="103" t="s">
        <v>779</v>
      </c>
      <c r="C2123" s="104" t="s">
        <v>2631</v>
      </c>
      <c r="D2123" s="104">
        <v>399</v>
      </c>
    </row>
    <row r="2124" spans="1:4">
      <c r="A2124" t="s">
        <v>40</v>
      </c>
      <c r="B2124" s="103" t="s">
        <v>546</v>
      </c>
      <c r="C2124" s="104" t="s">
        <v>2632</v>
      </c>
      <c r="D2124" s="104">
        <v>173.99</v>
      </c>
    </row>
    <row r="2125" spans="1:4">
      <c r="A2125" t="s">
        <v>40</v>
      </c>
      <c r="B2125" s="103" t="s">
        <v>546</v>
      </c>
      <c r="C2125" s="104" t="s">
        <v>2633</v>
      </c>
      <c r="D2125" s="104">
        <v>73.989999999999995</v>
      </c>
    </row>
    <row r="2126" spans="1:4">
      <c r="A2126" t="s">
        <v>40</v>
      </c>
      <c r="B2126" s="103" t="s">
        <v>546</v>
      </c>
      <c r="C2126" s="104" t="s">
        <v>2634</v>
      </c>
      <c r="D2126" s="104">
        <v>236.97</v>
      </c>
    </row>
    <row r="2127" spans="1:4">
      <c r="A2127" t="s">
        <v>40</v>
      </c>
      <c r="B2127" s="103" t="s">
        <v>551</v>
      </c>
      <c r="C2127" s="104" t="s">
        <v>2635</v>
      </c>
      <c r="D2127" s="104">
        <v>281</v>
      </c>
    </row>
    <row r="2128" spans="1:4">
      <c r="A2128" t="s">
        <v>40</v>
      </c>
      <c r="B2128" s="103" t="s">
        <v>546</v>
      </c>
      <c r="C2128" s="104" t="s">
        <v>2636</v>
      </c>
      <c r="D2128" s="104">
        <v>236.97</v>
      </c>
    </row>
    <row r="2129" spans="1:4">
      <c r="A2129" t="s">
        <v>40</v>
      </c>
      <c r="B2129" s="103" t="s">
        <v>551</v>
      </c>
      <c r="C2129" s="104" t="s">
        <v>2637</v>
      </c>
      <c r="D2129" s="104">
        <v>109.95</v>
      </c>
    </row>
    <row r="2130" spans="1:4">
      <c r="A2130" t="s">
        <v>40</v>
      </c>
      <c r="B2130" s="103" t="s">
        <v>546</v>
      </c>
      <c r="C2130" s="104" t="s">
        <v>2638</v>
      </c>
      <c r="D2130" s="104">
        <v>64.989999999999995</v>
      </c>
    </row>
    <row r="2131" spans="1:4">
      <c r="A2131" t="s">
        <v>40</v>
      </c>
      <c r="B2131" s="103" t="s">
        <v>551</v>
      </c>
      <c r="C2131" s="104" t="s">
        <v>2639</v>
      </c>
      <c r="D2131" s="104">
        <v>589.69000000000005</v>
      </c>
    </row>
    <row r="2132" spans="1:4">
      <c r="A2132" t="s">
        <v>40</v>
      </c>
      <c r="B2132" s="103" t="s">
        <v>602</v>
      </c>
      <c r="C2132" s="104" t="s">
        <v>2640</v>
      </c>
      <c r="D2132" s="104">
        <v>59.99</v>
      </c>
    </row>
    <row r="2133" spans="1:4">
      <c r="A2133" t="s">
        <v>40</v>
      </c>
      <c r="B2133" s="103" t="s">
        <v>546</v>
      </c>
      <c r="C2133" s="104" t="s">
        <v>2641</v>
      </c>
      <c r="D2133" s="104">
        <v>560</v>
      </c>
    </row>
    <row r="2134" spans="1:4">
      <c r="A2134" t="s">
        <v>40</v>
      </c>
      <c r="B2134" s="103" t="s">
        <v>546</v>
      </c>
      <c r="C2134" s="104" t="s">
        <v>2642</v>
      </c>
      <c r="D2134" s="104">
        <v>286.97000000000003</v>
      </c>
    </row>
    <row r="2135" spans="1:4">
      <c r="A2135" t="s">
        <v>40</v>
      </c>
      <c r="B2135" s="103" t="s">
        <v>551</v>
      </c>
      <c r="C2135" s="104" t="s">
        <v>2643</v>
      </c>
      <c r="D2135" s="104">
        <v>378.25</v>
      </c>
    </row>
    <row r="2136" spans="1:4">
      <c r="A2136" t="s">
        <v>40</v>
      </c>
      <c r="B2136" s="103" t="s">
        <v>546</v>
      </c>
      <c r="C2136" s="104" t="s">
        <v>2644</v>
      </c>
      <c r="D2136" s="104">
        <v>449.99</v>
      </c>
    </row>
    <row r="2137" spans="1:4">
      <c r="A2137" t="s">
        <v>40</v>
      </c>
      <c r="B2137" s="103" t="s">
        <v>564</v>
      </c>
      <c r="C2137" s="104" t="s">
        <v>2645</v>
      </c>
      <c r="D2137" s="104">
        <v>99.99</v>
      </c>
    </row>
    <row r="2138" spans="1:4">
      <c r="A2138" t="s">
        <v>40</v>
      </c>
      <c r="B2138" s="103" t="s">
        <v>546</v>
      </c>
      <c r="C2138" s="104" t="s">
        <v>2646</v>
      </c>
      <c r="D2138" s="104">
        <v>344.99</v>
      </c>
    </row>
    <row r="2139" spans="1:4">
      <c r="A2139" t="s">
        <v>40</v>
      </c>
      <c r="B2139" s="103" t="s">
        <v>551</v>
      </c>
      <c r="C2139" s="104" t="s">
        <v>2647</v>
      </c>
      <c r="D2139" s="104">
        <v>734.79</v>
      </c>
    </row>
    <row r="2140" spans="1:4">
      <c r="A2140" t="s">
        <v>40</v>
      </c>
      <c r="B2140" s="103" t="s">
        <v>546</v>
      </c>
      <c r="C2140" s="104" t="s">
        <v>2648</v>
      </c>
      <c r="D2140" s="104">
        <v>350</v>
      </c>
    </row>
    <row r="2141" spans="1:4">
      <c r="A2141" t="s">
        <v>40</v>
      </c>
      <c r="B2141" s="103" t="s">
        <v>546</v>
      </c>
      <c r="C2141" s="104" t="s">
        <v>2649</v>
      </c>
      <c r="D2141" s="104">
        <v>304.99</v>
      </c>
    </row>
    <row r="2142" spans="1:4">
      <c r="A2142" t="s">
        <v>40</v>
      </c>
      <c r="B2142" s="103" t="s">
        <v>779</v>
      </c>
      <c r="C2142" s="104" t="s">
        <v>2650</v>
      </c>
      <c r="D2142" s="104">
        <v>229.99</v>
      </c>
    </row>
    <row r="2143" spans="1:4">
      <c r="A2143" t="s">
        <v>40</v>
      </c>
      <c r="B2143" s="103" t="s">
        <v>546</v>
      </c>
      <c r="C2143" s="104" t="s">
        <v>2651</v>
      </c>
      <c r="D2143" s="104">
        <v>389.59</v>
      </c>
    </row>
    <row r="2144" spans="1:4">
      <c r="A2144" t="s">
        <v>40</v>
      </c>
      <c r="B2144" s="103" t="s">
        <v>564</v>
      </c>
      <c r="C2144" s="104" t="s">
        <v>2652</v>
      </c>
      <c r="D2144" s="104">
        <v>97.99</v>
      </c>
    </row>
    <row r="2145" spans="1:4">
      <c r="A2145" t="s">
        <v>40</v>
      </c>
      <c r="B2145" s="103" t="s">
        <v>570</v>
      </c>
      <c r="C2145" s="104" t="s">
        <v>2653</v>
      </c>
      <c r="D2145" s="104">
        <v>119.99</v>
      </c>
    </row>
    <row r="2146" spans="1:4">
      <c r="A2146" t="s">
        <v>40</v>
      </c>
      <c r="B2146" s="103" t="s">
        <v>548</v>
      </c>
      <c r="C2146" s="104" t="s">
        <v>2654</v>
      </c>
      <c r="D2146" s="104">
        <v>169.99</v>
      </c>
    </row>
    <row r="2147" spans="1:4">
      <c r="A2147" t="s">
        <v>40</v>
      </c>
      <c r="B2147" s="103" t="s">
        <v>551</v>
      </c>
      <c r="C2147" s="104" t="s">
        <v>2655</v>
      </c>
      <c r="D2147" s="104">
        <v>459.99</v>
      </c>
    </row>
    <row r="2148" spans="1:4" ht="21">
      <c r="A2148" t="s">
        <v>40</v>
      </c>
      <c r="B2148" s="103" t="s">
        <v>548</v>
      </c>
      <c r="C2148" s="104" t="s">
        <v>2656</v>
      </c>
      <c r="D2148" s="104">
        <v>89.99</v>
      </c>
    </row>
    <row r="2149" spans="1:4">
      <c r="A2149" t="s">
        <v>40</v>
      </c>
      <c r="B2149" s="103" t="s">
        <v>546</v>
      </c>
      <c r="C2149" s="104" t="s">
        <v>2657</v>
      </c>
      <c r="D2149" s="104">
        <v>227.99</v>
      </c>
    </row>
    <row r="2150" spans="1:4">
      <c r="A2150" t="s">
        <v>40</v>
      </c>
      <c r="B2150" s="103" t="s">
        <v>546</v>
      </c>
      <c r="C2150" s="104" t="s">
        <v>2658</v>
      </c>
      <c r="D2150" s="104">
        <v>179.99</v>
      </c>
    </row>
    <row r="2151" spans="1:4">
      <c r="A2151" t="s">
        <v>40</v>
      </c>
      <c r="B2151" s="103" t="s">
        <v>546</v>
      </c>
      <c r="C2151" s="104" t="s">
        <v>2659</v>
      </c>
      <c r="D2151" s="104">
        <v>625</v>
      </c>
    </row>
    <row r="2152" spans="1:4">
      <c r="A2152" t="s">
        <v>40</v>
      </c>
      <c r="B2152" s="103" t="s">
        <v>551</v>
      </c>
      <c r="C2152" s="104" t="s">
        <v>2660</v>
      </c>
      <c r="D2152" s="104">
        <v>959.99</v>
      </c>
    </row>
    <row r="2153" spans="1:4">
      <c r="A2153" t="s">
        <v>40</v>
      </c>
      <c r="B2153" s="103" t="s">
        <v>546</v>
      </c>
      <c r="C2153" s="104" t="s">
        <v>2661</v>
      </c>
      <c r="D2153" s="104">
        <v>216.97</v>
      </c>
    </row>
    <row r="2154" spans="1:4">
      <c r="A2154" t="s">
        <v>40</v>
      </c>
      <c r="B2154" s="103" t="s">
        <v>851</v>
      </c>
      <c r="C2154" s="104" t="s">
        <v>2662</v>
      </c>
      <c r="D2154" s="104">
        <v>229.99</v>
      </c>
    </row>
    <row r="2155" spans="1:4">
      <c r="A2155" t="s">
        <v>40</v>
      </c>
      <c r="B2155" s="103" t="s">
        <v>546</v>
      </c>
      <c r="C2155" s="104" t="s">
        <v>2663</v>
      </c>
      <c r="D2155" s="104">
        <v>181.97</v>
      </c>
    </row>
    <row r="2156" spans="1:4">
      <c r="A2156" t="s">
        <v>40</v>
      </c>
      <c r="B2156" s="103" t="s">
        <v>546</v>
      </c>
      <c r="C2156" s="104" t="s">
        <v>2664</v>
      </c>
      <c r="D2156" s="104">
        <v>34.99</v>
      </c>
    </row>
    <row r="2157" spans="1:4">
      <c r="A2157" t="s">
        <v>40</v>
      </c>
      <c r="B2157" s="103" t="s">
        <v>551</v>
      </c>
      <c r="C2157" s="104" t="s">
        <v>2665</v>
      </c>
      <c r="D2157" s="104">
        <v>359.95</v>
      </c>
    </row>
    <row r="2158" spans="1:4">
      <c r="A2158" t="s">
        <v>40</v>
      </c>
      <c r="B2158" s="103" t="s">
        <v>546</v>
      </c>
      <c r="C2158" s="104" t="s">
        <v>2666</v>
      </c>
      <c r="D2158" s="104">
        <v>114.59</v>
      </c>
    </row>
    <row r="2159" spans="1:4">
      <c r="A2159" t="s">
        <v>40</v>
      </c>
      <c r="B2159" s="103" t="s">
        <v>546</v>
      </c>
      <c r="C2159" s="104" t="s">
        <v>2667</v>
      </c>
      <c r="D2159" s="104">
        <v>119.99</v>
      </c>
    </row>
    <row r="2160" spans="1:4">
      <c r="A2160" t="s">
        <v>40</v>
      </c>
      <c r="B2160" s="103" t="s">
        <v>546</v>
      </c>
      <c r="C2160" s="104" t="s">
        <v>2668</v>
      </c>
      <c r="D2160" s="104">
        <v>689.79</v>
      </c>
    </row>
    <row r="2161" spans="1:4">
      <c r="A2161" t="s">
        <v>40</v>
      </c>
      <c r="B2161" s="103" t="s">
        <v>546</v>
      </c>
      <c r="C2161" s="104" t="s">
        <v>2669</v>
      </c>
      <c r="D2161" s="104">
        <v>239.95</v>
      </c>
    </row>
    <row r="2162" spans="1:4">
      <c r="A2162" t="s">
        <v>40</v>
      </c>
      <c r="B2162" s="103" t="s">
        <v>551</v>
      </c>
      <c r="C2162" s="104" t="s">
        <v>2670</v>
      </c>
      <c r="D2162" s="104">
        <v>884.29</v>
      </c>
    </row>
    <row r="2163" spans="1:4">
      <c r="A2163" t="s">
        <v>40</v>
      </c>
      <c r="B2163" s="103" t="s">
        <v>546</v>
      </c>
      <c r="C2163" s="104" t="s">
        <v>2671</v>
      </c>
      <c r="D2163" s="104">
        <v>184.47</v>
      </c>
    </row>
    <row r="2164" spans="1:4">
      <c r="A2164" t="s">
        <v>40</v>
      </c>
      <c r="B2164" s="103" t="s">
        <v>551</v>
      </c>
      <c r="C2164" s="104" t="s">
        <v>2672</v>
      </c>
      <c r="D2164" s="104">
        <v>289</v>
      </c>
    </row>
    <row r="2165" spans="1:4">
      <c r="A2165" t="s">
        <v>40</v>
      </c>
      <c r="B2165" s="103" t="s">
        <v>570</v>
      </c>
      <c r="C2165" s="104" t="s">
        <v>2673</v>
      </c>
      <c r="D2165" s="104">
        <v>304.99</v>
      </c>
    </row>
    <row r="2166" spans="1:4">
      <c r="A2166" t="s">
        <v>40</v>
      </c>
      <c r="B2166" s="103" t="s">
        <v>602</v>
      </c>
      <c r="C2166" s="104" t="s">
        <v>2674</v>
      </c>
      <c r="D2166" s="104">
        <v>54.99</v>
      </c>
    </row>
    <row r="2167" spans="1:4">
      <c r="A2167" t="s">
        <v>40</v>
      </c>
      <c r="B2167" s="103" t="s">
        <v>551</v>
      </c>
      <c r="C2167" s="104" t="s">
        <v>2675</v>
      </c>
      <c r="D2167" s="104">
        <v>388.99</v>
      </c>
    </row>
    <row r="2168" spans="1:4">
      <c r="A2168" t="s">
        <v>40</v>
      </c>
      <c r="B2168" s="103" t="s">
        <v>551</v>
      </c>
      <c r="C2168" s="104" t="s">
        <v>2676</v>
      </c>
      <c r="D2168" s="104">
        <v>309.95</v>
      </c>
    </row>
    <row r="2169" spans="1:4">
      <c r="A2169" t="s">
        <v>40</v>
      </c>
      <c r="B2169" s="103" t="s">
        <v>551</v>
      </c>
      <c r="C2169" s="104" t="s">
        <v>2677</v>
      </c>
      <c r="D2169" s="104">
        <v>349</v>
      </c>
    </row>
    <row r="2170" spans="1:4" ht="21">
      <c r="A2170" t="s">
        <v>40</v>
      </c>
      <c r="B2170" s="103" t="s">
        <v>548</v>
      </c>
      <c r="C2170" s="104" t="s">
        <v>2678</v>
      </c>
      <c r="D2170" s="104">
        <v>89.99</v>
      </c>
    </row>
    <row r="2171" spans="1:4" ht="21">
      <c r="A2171" t="s">
        <v>40</v>
      </c>
      <c r="B2171" s="103" t="s">
        <v>546</v>
      </c>
      <c r="C2171" s="104" t="s">
        <v>2016</v>
      </c>
      <c r="D2171" s="104">
        <v>75.989999999999995</v>
      </c>
    </row>
    <row r="2172" spans="1:4">
      <c r="A2172" t="s">
        <v>40</v>
      </c>
      <c r="B2172" s="103" t="s">
        <v>546</v>
      </c>
      <c r="C2172" s="104" t="s">
        <v>2679</v>
      </c>
      <c r="D2172" s="104">
        <v>154.94999999999999</v>
      </c>
    </row>
    <row r="2173" spans="1:4">
      <c r="A2173" t="s">
        <v>40</v>
      </c>
      <c r="B2173" s="103" t="s">
        <v>551</v>
      </c>
      <c r="C2173" s="104" t="s">
        <v>2680</v>
      </c>
      <c r="D2173" s="104">
        <v>139.99</v>
      </c>
    </row>
    <row r="2174" spans="1:4">
      <c r="A2174" t="s">
        <v>40</v>
      </c>
      <c r="B2174" s="103" t="s">
        <v>551</v>
      </c>
      <c r="C2174" s="104" t="s">
        <v>2681</v>
      </c>
      <c r="D2174" s="104">
        <v>549.99</v>
      </c>
    </row>
    <row r="2175" spans="1:4">
      <c r="A2175" t="s">
        <v>40</v>
      </c>
      <c r="B2175" s="103" t="s">
        <v>551</v>
      </c>
      <c r="C2175" s="104" t="s">
        <v>2682</v>
      </c>
      <c r="D2175" s="104">
        <v>66.489999999999995</v>
      </c>
    </row>
    <row r="2176" spans="1:4">
      <c r="A2176" t="s">
        <v>40</v>
      </c>
      <c r="B2176" s="103" t="s">
        <v>551</v>
      </c>
      <c r="C2176" s="104" t="s">
        <v>2683</v>
      </c>
      <c r="D2176" s="104">
        <v>289.69</v>
      </c>
    </row>
    <row r="2177" spans="1:4">
      <c r="A2177" t="s">
        <v>40</v>
      </c>
      <c r="B2177" s="103" t="s">
        <v>551</v>
      </c>
      <c r="C2177" s="104" t="s">
        <v>2684</v>
      </c>
      <c r="D2177" s="104">
        <v>409.49</v>
      </c>
    </row>
    <row r="2178" spans="1:4">
      <c r="A2178" t="s">
        <v>40</v>
      </c>
      <c r="B2178" s="103" t="s">
        <v>546</v>
      </c>
      <c r="C2178" s="104" t="s">
        <v>2685</v>
      </c>
      <c r="D2178" s="104">
        <v>271.98</v>
      </c>
    </row>
    <row r="2179" spans="1:4">
      <c r="A2179" t="s">
        <v>40</v>
      </c>
      <c r="B2179" s="103" t="s">
        <v>602</v>
      </c>
      <c r="C2179" s="104" t="s">
        <v>2686</v>
      </c>
      <c r="D2179" s="104">
        <v>165</v>
      </c>
    </row>
    <row r="2180" spans="1:4">
      <c r="A2180" t="s">
        <v>40</v>
      </c>
      <c r="B2180" s="103" t="s">
        <v>1036</v>
      </c>
      <c r="C2180" s="104" t="s">
        <v>2687</v>
      </c>
      <c r="D2180" s="104">
        <v>68.790000000000006</v>
      </c>
    </row>
    <row r="2181" spans="1:4">
      <c r="A2181" t="s">
        <v>40</v>
      </c>
      <c r="B2181" s="103" t="s">
        <v>551</v>
      </c>
      <c r="C2181" s="104" t="s">
        <v>2688</v>
      </c>
      <c r="D2181" s="104">
        <v>169.25</v>
      </c>
    </row>
    <row r="2182" spans="1:4">
      <c r="A2182" t="s">
        <v>40</v>
      </c>
      <c r="B2182" s="103" t="s">
        <v>551</v>
      </c>
      <c r="C2182" s="104" t="s">
        <v>2689</v>
      </c>
      <c r="D2182" s="104">
        <v>278.99</v>
      </c>
    </row>
    <row r="2183" spans="1:4">
      <c r="A2183" t="s">
        <v>40</v>
      </c>
      <c r="B2183" s="103" t="s">
        <v>551</v>
      </c>
      <c r="C2183" s="104" t="s">
        <v>2690</v>
      </c>
      <c r="D2183" s="104">
        <v>47.49</v>
      </c>
    </row>
    <row r="2184" spans="1:4">
      <c r="A2184" t="s">
        <v>40</v>
      </c>
      <c r="B2184" s="103" t="s">
        <v>546</v>
      </c>
      <c r="C2184" s="104" t="s">
        <v>2691</v>
      </c>
      <c r="D2184" s="104">
        <v>156.97999999999999</v>
      </c>
    </row>
    <row r="2185" spans="1:4">
      <c r="A2185" t="s">
        <v>40</v>
      </c>
      <c r="B2185" s="103" t="s">
        <v>551</v>
      </c>
      <c r="C2185" s="104" t="s">
        <v>2692</v>
      </c>
      <c r="D2185" s="104">
        <v>42.79</v>
      </c>
    </row>
    <row r="2186" spans="1:4">
      <c r="A2186" t="s">
        <v>40</v>
      </c>
      <c r="B2186" s="103" t="s">
        <v>546</v>
      </c>
      <c r="C2186" s="104" t="s">
        <v>2693</v>
      </c>
      <c r="D2186" s="104">
        <v>114.99</v>
      </c>
    </row>
    <row r="2187" spans="1:4">
      <c r="A2187" t="s">
        <v>40</v>
      </c>
      <c r="B2187" s="103" t="s">
        <v>546</v>
      </c>
      <c r="C2187" s="104" t="s">
        <v>2694</v>
      </c>
      <c r="D2187" s="104">
        <v>109.95</v>
      </c>
    </row>
    <row r="2188" spans="1:4">
      <c r="A2188" t="s">
        <v>40</v>
      </c>
      <c r="B2188" s="103" t="s">
        <v>546</v>
      </c>
      <c r="C2188" s="104" t="s">
        <v>2695</v>
      </c>
      <c r="D2188" s="104">
        <v>209.99</v>
      </c>
    </row>
    <row r="2189" spans="1:4">
      <c r="A2189" t="s">
        <v>40</v>
      </c>
      <c r="B2189" s="103" t="s">
        <v>551</v>
      </c>
      <c r="C2189" s="104" t="s">
        <v>2696</v>
      </c>
      <c r="D2189" s="104">
        <v>644.49</v>
      </c>
    </row>
    <row r="2190" spans="1:4">
      <c r="A2190" t="s">
        <v>40</v>
      </c>
      <c r="B2190" s="103" t="s">
        <v>551</v>
      </c>
      <c r="C2190" s="104" t="s">
        <v>2697</v>
      </c>
      <c r="D2190" s="104">
        <v>94.99</v>
      </c>
    </row>
    <row r="2191" spans="1:4">
      <c r="A2191" t="s">
        <v>40</v>
      </c>
      <c r="B2191" s="103" t="s">
        <v>551</v>
      </c>
      <c r="C2191" s="104" t="s">
        <v>2698</v>
      </c>
      <c r="D2191" s="104">
        <v>334.99</v>
      </c>
    </row>
    <row r="2192" spans="1:4">
      <c r="A2192" t="s">
        <v>40</v>
      </c>
      <c r="B2192" s="103" t="s">
        <v>546</v>
      </c>
      <c r="C2192" s="104" t="s">
        <v>2699</v>
      </c>
      <c r="D2192" s="104">
        <v>429.99</v>
      </c>
    </row>
    <row r="2193" spans="1:4">
      <c r="A2193" t="s">
        <v>40</v>
      </c>
      <c r="B2193" s="103" t="s">
        <v>551</v>
      </c>
      <c r="C2193" s="104" t="s">
        <v>2700</v>
      </c>
      <c r="D2193" s="104">
        <v>291.97000000000003</v>
      </c>
    </row>
    <row r="2194" spans="1:4">
      <c r="A2194" t="s">
        <v>40</v>
      </c>
      <c r="B2194" s="103" t="s">
        <v>602</v>
      </c>
      <c r="C2194" s="104" t="s">
        <v>2701</v>
      </c>
      <c r="D2194" s="104">
        <v>75</v>
      </c>
    </row>
    <row r="2195" spans="1:4">
      <c r="A2195" t="s">
        <v>40</v>
      </c>
      <c r="B2195" s="103" t="s">
        <v>551</v>
      </c>
      <c r="C2195" s="104" t="s">
        <v>2702</v>
      </c>
      <c r="D2195" s="104">
        <v>644.49</v>
      </c>
    </row>
    <row r="2196" spans="1:4">
      <c r="A2196" t="s">
        <v>40</v>
      </c>
      <c r="B2196" s="103" t="s">
        <v>546</v>
      </c>
      <c r="C2196" s="104" t="s">
        <v>2703</v>
      </c>
      <c r="D2196" s="104">
        <v>640</v>
      </c>
    </row>
    <row r="2197" spans="1:4">
      <c r="A2197" t="s">
        <v>40</v>
      </c>
      <c r="B2197" s="103" t="s">
        <v>546</v>
      </c>
      <c r="C2197" s="104" t="s">
        <v>2704</v>
      </c>
      <c r="D2197" s="104">
        <v>401</v>
      </c>
    </row>
    <row r="2198" spans="1:4">
      <c r="A2198" t="s">
        <v>40</v>
      </c>
      <c r="B2198" s="103" t="s">
        <v>546</v>
      </c>
      <c r="C2198" s="104" t="s">
        <v>2705</v>
      </c>
      <c r="D2198" s="104">
        <v>169.99</v>
      </c>
    </row>
    <row r="2199" spans="1:4">
      <c r="A2199" t="s">
        <v>40</v>
      </c>
      <c r="B2199" s="103" t="s">
        <v>551</v>
      </c>
      <c r="C2199" s="104" t="s">
        <v>2706</v>
      </c>
      <c r="D2199" s="104">
        <v>699.49</v>
      </c>
    </row>
    <row r="2200" spans="1:4">
      <c r="A2200" t="s">
        <v>40</v>
      </c>
      <c r="B2200" s="103" t="s">
        <v>851</v>
      </c>
      <c r="C2200" s="104" t="s">
        <v>2707</v>
      </c>
      <c r="D2200" s="104">
        <v>189.99</v>
      </c>
    </row>
    <row r="2201" spans="1:4">
      <c r="A2201" t="s">
        <v>40</v>
      </c>
      <c r="B2201" s="103" t="s">
        <v>551</v>
      </c>
      <c r="C2201" s="104" t="s">
        <v>2584</v>
      </c>
      <c r="D2201" s="104">
        <v>1124.69</v>
      </c>
    </row>
    <row r="2202" spans="1:4">
      <c r="A2202" t="s">
        <v>40</v>
      </c>
      <c r="B2202" s="103" t="s">
        <v>851</v>
      </c>
      <c r="C2202" s="104" t="s">
        <v>2708</v>
      </c>
      <c r="D2202" s="104">
        <v>314.99</v>
      </c>
    </row>
    <row r="2203" spans="1:4">
      <c r="A2203" t="s">
        <v>40</v>
      </c>
      <c r="B2203" s="103" t="s">
        <v>551</v>
      </c>
      <c r="C2203" s="104" t="s">
        <v>2709</v>
      </c>
      <c r="D2203" s="104">
        <v>886.98</v>
      </c>
    </row>
    <row r="2204" spans="1:4">
      <c r="A2204" t="s">
        <v>40</v>
      </c>
      <c r="B2204" s="103" t="s">
        <v>551</v>
      </c>
      <c r="C2204" s="104" t="s">
        <v>2710</v>
      </c>
      <c r="D2204" s="104">
        <v>1064.69</v>
      </c>
    </row>
    <row r="2205" spans="1:4">
      <c r="A2205" t="s">
        <v>40</v>
      </c>
      <c r="B2205" s="103" t="s">
        <v>602</v>
      </c>
      <c r="C2205" s="104" t="s">
        <v>2711</v>
      </c>
      <c r="D2205" s="104">
        <v>79.989999999999995</v>
      </c>
    </row>
    <row r="2206" spans="1:4">
      <c r="A2206" t="s">
        <v>40</v>
      </c>
      <c r="B2206" s="103" t="s">
        <v>551</v>
      </c>
      <c r="C2206" s="104" t="s">
        <v>2712</v>
      </c>
      <c r="D2206" s="104">
        <v>1014.79</v>
      </c>
    </row>
    <row r="2207" spans="1:4">
      <c r="A2207" t="s">
        <v>40</v>
      </c>
      <c r="B2207" s="103" t="s">
        <v>551</v>
      </c>
      <c r="C2207" s="104" t="s">
        <v>2713</v>
      </c>
      <c r="D2207" s="104">
        <v>99.99</v>
      </c>
    </row>
    <row r="2208" spans="1:4">
      <c r="A2208" t="s">
        <v>40</v>
      </c>
      <c r="B2208" s="103" t="s">
        <v>551</v>
      </c>
      <c r="C2208" s="104" t="s">
        <v>2714</v>
      </c>
      <c r="D2208" s="104">
        <v>304.99</v>
      </c>
    </row>
    <row r="2209" spans="1:4">
      <c r="A2209" t="s">
        <v>40</v>
      </c>
      <c r="B2209" s="103" t="s">
        <v>546</v>
      </c>
      <c r="C2209" s="104" t="s">
        <v>2715</v>
      </c>
      <c r="D2209" s="104">
        <v>369.99</v>
      </c>
    </row>
    <row r="2210" spans="1:4">
      <c r="A2210" t="s">
        <v>40</v>
      </c>
      <c r="B2210" s="103" t="s">
        <v>546</v>
      </c>
      <c r="C2210" s="104" t="s">
        <v>2716</v>
      </c>
      <c r="D2210" s="104">
        <v>272</v>
      </c>
    </row>
    <row r="2211" spans="1:4">
      <c r="A2211" t="s">
        <v>40</v>
      </c>
      <c r="B2211" s="103" t="s">
        <v>551</v>
      </c>
      <c r="C2211" s="104" t="s">
        <v>2717</v>
      </c>
      <c r="D2211" s="104">
        <v>301.97000000000003</v>
      </c>
    </row>
    <row r="2212" spans="1:4">
      <c r="A2212" t="s">
        <v>40</v>
      </c>
      <c r="B2212" s="103" t="s">
        <v>551</v>
      </c>
      <c r="C2212" s="104" t="s">
        <v>2718</v>
      </c>
      <c r="D2212" s="104">
        <v>259.95</v>
      </c>
    </row>
    <row r="2213" spans="1:4">
      <c r="A2213" t="s">
        <v>40</v>
      </c>
      <c r="B2213" s="103" t="s">
        <v>546</v>
      </c>
      <c r="C2213" s="104" t="s">
        <v>2719</v>
      </c>
      <c r="D2213" s="104">
        <v>475</v>
      </c>
    </row>
    <row r="2214" spans="1:4">
      <c r="A2214" t="s">
        <v>40</v>
      </c>
      <c r="B2214" s="103" t="s">
        <v>546</v>
      </c>
      <c r="C2214" s="104" t="s">
        <v>2720</v>
      </c>
      <c r="D2214" s="104">
        <v>169.99</v>
      </c>
    </row>
    <row r="2215" spans="1:4">
      <c r="A2215" t="s">
        <v>40</v>
      </c>
      <c r="B2215" s="103" t="s">
        <v>551</v>
      </c>
      <c r="C2215" s="104" t="s">
        <v>2721</v>
      </c>
      <c r="D2215" s="104">
        <v>329.95</v>
      </c>
    </row>
    <row r="2216" spans="1:4">
      <c r="A2216" t="s">
        <v>40</v>
      </c>
      <c r="B2216" s="103" t="s">
        <v>564</v>
      </c>
      <c r="C2216" s="104" t="s">
        <v>2722</v>
      </c>
      <c r="D2216" s="104">
        <v>301.97000000000003</v>
      </c>
    </row>
    <row r="2217" spans="1:4">
      <c r="A2217" t="s">
        <v>40</v>
      </c>
      <c r="B2217" s="103" t="s">
        <v>551</v>
      </c>
      <c r="C2217" s="104" t="s">
        <v>2723</v>
      </c>
      <c r="D2217" s="104">
        <v>489.99</v>
      </c>
    </row>
    <row r="2218" spans="1:4">
      <c r="A2218" t="s">
        <v>40</v>
      </c>
      <c r="B2218" s="103" t="s">
        <v>564</v>
      </c>
      <c r="C2218" s="104" t="s">
        <v>2724</v>
      </c>
      <c r="D2218" s="104">
        <v>209.95</v>
      </c>
    </row>
    <row r="2219" spans="1:4">
      <c r="A2219" t="s">
        <v>40</v>
      </c>
      <c r="B2219" s="103" t="s">
        <v>546</v>
      </c>
      <c r="C2219" s="104" t="s">
        <v>2725</v>
      </c>
      <c r="D2219" s="104">
        <v>216.97</v>
      </c>
    </row>
    <row r="2220" spans="1:4">
      <c r="A2220" t="s">
        <v>40</v>
      </c>
      <c r="B2220" s="103" t="s">
        <v>602</v>
      </c>
      <c r="C2220" s="104" t="s">
        <v>2726</v>
      </c>
      <c r="D2220" s="104">
        <v>199.99</v>
      </c>
    </row>
    <row r="2221" spans="1:4">
      <c r="A2221" t="s">
        <v>40</v>
      </c>
      <c r="B2221" s="103" t="s">
        <v>551</v>
      </c>
      <c r="C2221" s="104" t="s">
        <v>2516</v>
      </c>
      <c r="D2221" s="104">
        <v>259.99</v>
      </c>
    </row>
    <row r="2222" spans="1:4">
      <c r="A2222" t="s">
        <v>40</v>
      </c>
      <c r="B2222" s="103" t="s">
        <v>551</v>
      </c>
      <c r="C2222" s="104" t="s">
        <v>2727</v>
      </c>
      <c r="D2222" s="104">
        <v>176.95</v>
      </c>
    </row>
    <row r="2223" spans="1:4">
      <c r="A2223" t="s">
        <v>40</v>
      </c>
      <c r="B2223" s="103" t="s">
        <v>551</v>
      </c>
      <c r="C2223" s="104" t="s">
        <v>2728</v>
      </c>
      <c r="D2223" s="104">
        <v>664.69</v>
      </c>
    </row>
    <row r="2224" spans="1:4">
      <c r="A2224" t="s">
        <v>40</v>
      </c>
      <c r="B2224" s="103" t="s">
        <v>570</v>
      </c>
      <c r="C2224" s="104" t="s">
        <v>1351</v>
      </c>
      <c r="D2224" s="104">
        <v>69.489999999999995</v>
      </c>
    </row>
    <row r="2225" spans="1:4">
      <c r="A2225" t="s">
        <v>40</v>
      </c>
      <c r="B2225" s="103" t="s">
        <v>551</v>
      </c>
      <c r="C2225" s="104" t="s">
        <v>2729</v>
      </c>
      <c r="D2225" s="104">
        <v>664.69</v>
      </c>
    </row>
    <row r="2226" spans="1:4">
      <c r="A2226" t="s">
        <v>40</v>
      </c>
      <c r="B2226" s="103" t="s">
        <v>551</v>
      </c>
      <c r="C2226" s="104" t="s">
        <v>2730</v>
      </c>
      <c r="D2226" s="104">
        <v>109.99</v>
      </c>
    </row>
    <row r="2227" spans="1:4">
      <c r="A2227" t="s">
        <v>40</v>
      </c>
      <c r="B2227" s="103" t="s">
        <v>587</v>
      </c>
      <c r="C2227" s="104" t="s">
        <v>2731</v>
      </c>
      <c r="D2227" s="104">
        <v>29.95</v>
      </c>
    </row>
    <row r="2228" spans="1:4">
      <c r="A2228" t="s">
        <v>40</v>
      </c>
      <c r="B2228" s="103" t="s">
        <v>724</v>
      </c>
      <c r="C2228" s="104" t="s">
        <v>2732</v>
      </c>
      <c r="D2228" s="104">
        <v>315.58</v>
      </c>
    </row>
    <row r="2229" spans="1:4">
      <c r="A2229" t="s">
        <v>40</v>
      </c>
      <c r="B2229" s="103" t="s">
        <v>564</v>
      </c>
      <c r="C2229" s="104" t="s">
        <v>2733</v>
      </c>
      <c r="D2229" s="104">
        <v>359.97</v>
      </c>
    </row>
    <row r="2230" spans="1:4">
      <c r="A2230" t="s">
        <v>40</v>
      </c>
      <c r="B2230" s="103" t="s">
        <v>564</v>
      </c>
      <c r="C2230" s="104" t="s">
        <v>2734</v>
      </c>
      <c r="D2230" s="104">
        <v>354.99</v>
      </c>
    </row>
    <row r="2231" spans="1:4">
      <c r="A2231" t="s">
        <v>40</v>
      </c>
      <c r="B2231" s="103" t="s">
        <v>546</v>
      </c>
      <c r="C2231" s="104" t="s">
        <v>2735</v>
      </c>
      <c r="D2231" s="104">
        <v>44.99</v>
      </c>
    </row>
    <row r="2232" spans="1:4">
      <c r="A2232" t="s">
        <v>40</v>
      </c>
      <c r="B2232" s="103" t="s">
        <v>546</v>
      </c>
      <c r="C2232" s="104" t="s">
        <v>2736</v>
      </c>
      <c r="D2232" s="104">
        <v>619.98</v>
      </c>
    </row>
    <row r="2233" spans="1:4">
      <c r="A2233" t="s">
        <v>40</v>
      </c>
      <c r="B2233" s="103" t="s">
        <v>546</v>
      </c>
      <c r="C2233" s="104" t="s">
        <v>2737</v>
      </c>
      <c r="D2233" s="104">
        <v>729.95</v>
      </c>
    </row>
    <row r="2234" spans="1:4">
      <c r="A2234" t="s">
        <v>40</v>
      </c>
      <c r="B2234" s="103" t="s">
        <v>602</v>
      </c>
      <c r="C2234" s="104" t="s">
        <v>2738</v>
      </c>
      <c r="D2234" s="104">
        <v>210.1</v>
      </c>
    </row>
    <row r="2235" spans="1:4">
      <c r="A2235" t="s">
        <v>40</v>
      </c>
      <c r="B2235" s="103" t="s">
        <v>551</v>
      </c>
      <c r="C2235" s="104" t="s">
        <v>2739</v>
      </c>
      <c r="D2235" s="104">
        <v>709.49</v>
      </c>
    </row>
    <row r="2236" spans="1:4">
      <c r="A2236" t="s">
        <v>40</v>
      </c>
      <c r="B2236" s="103" t="s">
        <v>551</v>
      </c>
      <c r="C2236" s="104" t="s">
        <v>2740</v>
      </c>
      <c r="D2236" s="104">
        <v>1014.79</v>
      </c>
    </row>
    <row r="2237" spans="1:4">
      <c r="A2237" t="s">
        <v>40</v>
      </c>
      <c r="B2237" s="103" t="s">
        <v>546</v>
      </c>
      <c r="C2237" s="104" t="s">
        <v>2741</v>
      </c>
      <c r="D2237" s="104">
        <v>167</v>
      </c>
    </row>
    <row r="2238" spans="1:4">
      <c r="A2238" t="s">
        <v>40</v>
      </c>
      <c r="B2238" s="103" t="s">
        <v>551</v>
      </c>
      <c r="C2238" s="104" t="s">
        <v>2742</v>
      </c>
      <c r="D2238" s="104">
        <v>669.99</v>
      </c>
    </row>
    <row r="2239" spans="1:4">
      <c r="A2239" t="s">
        <v>40</v>
      </c>
      <c r="B2239" s="103" t="s">
        <v>602</v>
      </c>
      <c r="C2239" s="104" t="s">
        <v>2743</v>
      </c>
      <c r="D2239" s="104">
        <v>120</v>
      </c>
    </row>
    <row r="2240" spans="1:4">
      <c r="A2240" t="s">
        <v>40</v>
      </c>
      <c r="B2240" s="103" t="s">
        <v>551</v>
      </c>
      <c r="C2240" s="104" t="s">
        <v>2744</v>
      </c>
      <c r="D2240" s="104">
        <v>79.989999999999995</v>
      </c>
    </row>
    <row r="2241" spans="1:4">
      <c r="A2241" t="s">
        <v>40</v>
      </c>
      <c r="B2241" s="103" t="s">
        <v>546</v>
      </c>
      <c r="C2241" s="104" t="s">
        <v>2745</v>
      </c>
      <c r="D2241" s="104">
        <v>216.97</v>
      </c>
    </row>
    <row r="2242" spans="1:4">
      <c r="A2242" t="s">
        <v>40</v>
      </c>
      <c r="B2242" s="103" t="s">
        <v>546</v>
      </c>
      <c r="C2242" s="104" t="s">
        <v>2746</v>
      </c>
      <c r="D2242" s="104">
        <v>382.99</v>
      </c>
    </row>
    <row r="2243" spans="1:4">
      <c r="A2243" t="s">
        <v>40</v>
      </c>
      <c r="B2243" s="103" t="s">
        <v>551</v>
      </c>
      <c r="C2243" s="104" t="s">
        <v>2747</v>
      </c>
      <c r="D2243" s="104">
        <v>559.59</v>
      </c>
    </row>
    <row r="2244" spans="1:4">
      <c r="A2244" t="s">
        <v>40</v>
      </c>
      <c r="B2244" s="103" t="s">
        <v>546</v>
      </c>
      <c r="C2244" s="104" t="s">
        <v>2748</v>
      </c>
      <c r="D2244" s="104">
        <v>395.49</v>
      </c>
    </row>
    <row r="2245" spans="1:4">
      <c r="A2245" t="s">
        <v>40</v>
      </c>
      <c r="B2245" s="103" t="s">
        <v>551</v>
      </c>
      <c r="C2245" s="104" t="s">
        <v>2749</v>
      </c>
      <c r="D2245" s="104">
        <v>79.989999999999995</v>
      </c>
    </row>
    <row r="2246" spans="1:4">
      <c r="A2246" t="s">
        <v>40</v>
      </c>
      <c r="B2246" s="103" t="s">
        <v>551</v>
      </c>
      <c r="C2246" s="104" t="s">
        <v>2750</v>
      </c>
      <c r="D2246" s="104">
        <v>124.95</v>
      </c>
    </row>
    <row r="2247" spans="1:4">
      <c r="A2247" t="s">
        <v>40</v>
      </c>
      <c r="B2247" s="103" t="s">
        <v>551</v>
      </c>
      <c r="C2247" s="104" t="s">
        <v>2751</v>
      </c>
      <c r="D2247" s="104">
        <v>680</v>
      </c>
    </row>
    <row r="2248" spans="1:4">
      <c r="A2248" t="s">
        <v>40</v>
      </c>
      <c r="B2248" s="103" t="s">
        <v>564</v>
      </c>
      <c r="C2248" s="104" t="s">
        <v>2752</v>
      </c>
      <c r="D2248" s="104">
        <v>97.99</v>
      </c>
    </row>
    <row r="2249" spans="1:4">
      <c r="A2249" t="s">
        <v>40</v>
      </c>
      <c r="B2249" s="103" t="s">
        <v>551</v>
      </c>
      <c r="C2249" s="104" t="s">
        <v>2753</v>
      </c>
      <c r="D2249" s="104">
        <v>295.99</v>
      </c>
    </row>
    <row r="2250" spans="1:4">
      <c r="A2250" t="s">
        <v>40</v>
      </c>
      <c r="B2250" s="103" t="s">
        <v>546</v>
      </c>
      <c r="C2250" s="104" t="s">
        <v>2754</v>
      </c>
      <c r="D2250" s="104">
        <v>619.99</v>
      </c>
    </row>
    <row r="2251" spans="1:4">
      <c r="A2251" t="s">
        <v>40</v>
      </c>
      <c r="B2251" s="103" t="s">
        <v>546</v>
      </c>
      <c r="C2251" s="104" t="s">
        <v>2755</v>
      </c>
      <c r="D2251" s="104">
        <v>334.95</v>
      </c>
    </row>
    <row r="2252" spans="1:4">
      <c r="A2252" t="s">
        <v>40</v>
      </c>
      <c r="B2252" s="103" t="s">
        <v>546</v>
      </c>
      <c r="C2252" s="104" t="s">
        <v>2756</v>
      </c>
      <c r="D2252" s="104">
        <v>59</v>
      </c>
    </row>
    <row r="2253" spans="1:4">
      <c r="A2253" t="s">
        <v>40</v>
      </c>
      <c r="B2253" s="103" t="s">
        <v>546</v>
      </c>
      <c r="C2253" s="104" t="s">
        <v>2757</v>
      </c>
      <c r="D2253" s="104">
        <v>256.97000000000003</v>
      </c>
    </row>
    <row r="2254" spans="1:4">
      <c r="A2254" t="s">
        <v>40</v>
      </c>
      <c r="B2254" s="103" t="s">
        <v>546</v>
      </c>
      <c r="C2254" s="104" t="s">
        <v>700</v>
      </c>
      <c r="D2254" s="104">
        <v>74.989999999999995</v>
      </c>
    </row>
    <row r="2255" spans="1:4">
      <c r="A2255" t="s">
        <v>40</v>
      </c>
      <c r="B2255" s="103" t="s">
        <v>551</v>
      </c>
      <c r="C2255" s="104" t="s">
        <v>2758</v>
      </c>
      <c r="D2255" s="104">
        <v>339.95</v>
      </c>
    </row>
    <row r="2256" spans="1:4">
      <c r="A2256" t="s">
        <v>40</v>
      </c>
      <c r="B2256" s="103" t="s">
        <v>551</v>
      </c>
      <c r="C2256" s="104" t="s">
        <v>2759</v>
      </c>
      <c r="D2256" s="104">
        <v>44.29</v>
      </c>
    </row>
    <row r="2257" spans="1:4">
      <c r="A2257" t="s">
        <v>40</v>
      </c>
      <c r="B2257" s="103" t="s">
        <v>546</v>
      </c>
      <c r="C2257" s="104" t="s">
        <v>2760</v>
      </c>
      <c r="D2257" s="104">
        <v>709.99</v>
      </c>
    </row>
    <row r="2258" spans="1:4">
      <c r="A2258" t="s">
        <v>40</v>
      </c>
      <c r="B2258" s="103" t="s">
        <v>551</v>
      </c>
      <c r="C2258" s="104" t="s">
        <v>2761</v>
      </c>
      <c r="D2258" s="104">
        <v>278.99</v>
      </c>
    </row>
    <row r="2259" spans="1:4">
      <c r="A2259" t="s">
        <v>40</v>
      </c>
      <c r="B2259" s="103" t="s">
        <v>546</v>
      </c>
      <c r="C2259" s="104" t="s">
        <v>2762</v>
      </c>
      <c r="D2259" s="104">
        <v>379</v>
      </c>
    </row>
    <row r="2260" spans="1:4">
      <c r="A2260" t="s">
        <v>40</v>
      </c>
      <c r="B2260" s="103" t="s">
        <v>602</v>
      </c>
      <c r="C2260" s="104" t="s">
        <v>2763</v>
      </c>
      <c r="D2260" s="104">
        <v>194.99</v>
      </c>
    </row>
    <row r="2261" spans="1:4">
      <c r="A2261" t="s">
        <v>40</v>
      </c>
      <c r="B2261" s="103" t="s">
        <v>880</v>
      </c>
      <c r="C2261" s="104" t="s">
        <v>2764</v>
      </c>
      <c r="D2261" s="104">
        <v>174.99</v>
      </c>
    </row>
    <row r="2262" spans="1:4">
      <c r="A2262" t="s">
        <v>40</v>
      </c>
      <c r="B2262" s="103" t="s">
        <v>620</v>
      </c>
      <c r="C2262" s="104" t="s">
        <v>2765</v>
      </c>
      <c r="D2262" s="104">
        <v>519</v>
      </c>
    </row>
    <row r="2263" spans="1:4">
      <c r="A2263" t="s">
        <v>40</v>
      </c>
      <c r="B2263" s="103" t="s">
        <v>551</v>
      </c>
      <c r="C2263" s="104" t="s">
        <v>2766</v>
      </c>
      <c r="D2263" s="104">
        <v>147.94999999999999</v>
      </c>
    </row>
    <row r="2264" spans="1:4">
      <c r="A2264" t="s">
        <v>40</v>
      </c>
      <c r="B2264" s="103" t="s">
        <v>546</v>
      </c>
      <c r="C2264" s="104" t="s">
        <v>2767</v>
      </c>
      <c r="D2264" s="104">
        <v>429.08</v>
      </c>
    </row>
    <row r="2265" spans="1:4">
      <c r="A2265" t="s">
        <v>40</v>
      </c>
      <c r="B2265" s="103" t="s">
        <v>546</v>
      </c>
      <c r="C2265" s="104" t="s">
        <v>2768</v>
      </c>
      <c r="D2265" s="104">
        <v>621</v>
      </c>
    </row>
    <row r="2266" spans="1:4">
      <c r="A2266" t="s">
        <v>40</v>
      </c>
      <c r="B2266" s="103" t="s">
        <v>546</v>
      </c>
      <c r="C2266" s="104" t="s">
        <v>2769</v>
      </c>
      <c r="D2266" s="104">
        <v>54.95</v>
      </c>
    </row>
    <row r="2267" spans="1:4">
      <c r="A2267" t="s">
        <v>40</v>
      </c>
      <c r="B2267" s="103" t="s">
        <v>551</v>
      </c>
      <c r="C2267" s="104" t="s">
        <v>2770</v>
      </c>
      <c r="D2267" s="104">
        <v>299.99</v>
      </c>
    </row>
    <row r="2268" spans="1:4">
      <c r="A2268" t="s">
        <v>40</v>
      </c>
      <c r="B2268" s="103" t="s">
        <v>551</v>
      </c>
      <c r="C2268" s="104" t="s">
        <v>2771</v>
      </c>
      <c r="D2268" s="104">
        <v>315.99</v>
      </c>
    </row>
    <row r="2269" spans="1:4">
      <c r="A2269" t="s">
        <v>40</v>
      </c>
      <c r="B2269" s="103" t="s">
        <v>551</v>
      </c>
      <c r="C2269" s="104" t="s">
        <v>2772</v>
      </c>
      <c r="D2269" s="104">
        <v>549</v>
      </c>
    </row>
    <row r="2270" spans="1:4">
      <c r="A2270" t="s">
        <v>40</v>
      </c>
      <c r="B2270" s="103" t="s">
        <v>546</v>
      </c>
      <c r="C2270" s="104" t="s">
        <v>2773</v>
      </c>
      <c r="D2270" s="104">
        <v>609.49</v>
      </c>
    </row>
    <row r="2271" spans="1:4">
      <c r="A2271" t="s">
        <v>40</v>
      </c>
      <c r="B2271" s="103" t="s">
        <v>551</v>
      </c>
      <c r="C2271" s="104" t="s">
        <v>2774</v>
      </c>
      <c r="D2271" s="104">
        <v>525</v>
      </c>
    </row>
    <row r="2272" spans="1:4">
      <c r="A2272" t="s">
        <v>40</v>
      </c>
      <c r="B2272" s="103" t="s">
        <v>551</v>
      </c>
      <c r="C2272" s="104" t="s">
        <v>2775</v>
      </c>
      <c r="D2272" s="104">
        <v>349.69</v>
      </c>
    </row>
    <row r="2273" spans="1:4">
      <c r="A2273" t="s">
        <v>40</v>
      </c>
      <c r="B2273" s="103" t="s">
        <v>546</v>
      </c>
      <c r="C2273" s="104" t="s">
        <v>2776</v>
      </c>
      <c r="D2273" s="104">
        <v>89</v>
      </c>
    </row>
    <row r="2274" spans="1:4">
      <c r="A2274" t="s">
        <v>40</v>
      </c>
      <c r="B2274" s="103" t="s">
        <v>851</v>
      </c>
      <c r="C2274" s="104" t="s">
        <v>2777</v>
      </c>
      <c r="D2274" s="104">
        <v>186.97</v>
      </c>
    </row>
    <row r="2275" spans="1:4">
      <c r="A2275" t="s">
        <v>40</v>
      </c>
      <c r="B2275" s="103" t="s">
        <v>546</v>
      </c>
      <c r="C2275" s="104" t="s">
        <v>2778</v>
      </c>
      <c r="D2275" s="104">
        <v>245</v>
      </c>
    </row>
    <row r="2276" spans="1:4">
      <c r="A2276" t="s">
        <v>40</v>
      </c>
      <c r="B2276" s="103" t="s">
        <v>570</v>
      </c>
      <c r="C2276" s="104" t="s">
        <v>2779</v>
      </c>
      <c r="D2276" s="104">
        <v>339.99</v>
      </c>
    </row>
    <row r="2277" spans="1:4">
      <c r="A2277" t="s">
        <v>40</v>
      </c>
      <c r="B2277" s="103" t="s">
        <v>546</v>
      </c>
      <c r="C2277" s="104" t="s">
        <v>2780</v>
      </c>
      <c r="D2277" s="104">
        <v>279</v>
      </c>
    </row>
    <row r="2278" spans="1:4">
      <c r="A2278" t="s">
        <v>40</v>
      </c>
      <c r="B2278" s="103" t="s">
        <v>602</v>
      </c>
      <c r="C2278" s="104" t="s">
        <v>2781</v>
      </c>
      <c r="D2278" s="104">
        <v>149.99</v>
      </c>
    </row>
    <row r="2279" spans="1:4">
      <c r="A2279" t="s">
        <v>40</v>
      </c>
      <c r="B2279" s="103" t="s">
        <v>551</v>
      </c>
      <c r="C2279" s="104" t="s">
        <v>2782</v>
      </c>
      <c r="D2279" s="104">
        <v>354.99</v>
      </c>
    </row>
    <row r="2280" spans="1:4">
      <c r="A2280" t="s">
        <v>40</v>
      </c>
      <c r="B2280" s="103" t="s">
        <v>602</v>
      </c>
      <c r="C2280" s="104" t="s">
        <v>2783</v>
      </c>
      <c r="D2280" s="104">
        <v>89</v>
      </c>
    </row>
    <row r="2281" spans="1:4">
      <c r="A2281" t="s">
        <v>40</v>
      </c>
      <c r="B2281" s="103" t="s">
        <v>546</v>
      </c>
      <c r="C2281" s="104" t="s">
        <v>2784</v>
      </c>
      <c r="D2281" s="104">
        <v>38.99</v>
      </c>
    </row>
    <row r="2282" spans="1:4">
      <c r="A2282" t="s">
        <v>40</v>
      </c>
      <c r="B2282" s="103" t="s">
        <v>546</v>
      </c>
      <c r="C2282" s="104" t="s">
        <v>2785</v>
      </c>
      <c r="D2282" s="104">
        <v>331.97</v>
      </c>
    </row>
    <row r="2283" spans="1:4">
      <c r="A2283" t="s">
        <v>40</v>
      </c>
      <c r="B2283" s="103" t="s">
        <v>546</v>
      </c>
      <c r="C2283" s="104" t="s">
        <v>2786</v>
      </c>
      <c r="D2283" s="104">
        <v>669.69</v>
      </c>
    </row>
    <row r="2284" spans="1:4">
      <c r="A2284" t="s">
        <v>40</v>
      </c>
      <c r="B2284" s="103" t="s">
        <v>546</v>
      </c>
      <c r="C2284" s="104" t="s">
        <v>2787</v>
      </c>
      <c r="D2284" s="104">
        <v>209</v>
      </c>
    </row>
    <row r="2285" spans="1:4">
      <c r="A2285" t="s">
        <v>40</v>
      </c>
      <c r="B2285" s="103" t="s">
        <v>551</v>
      </c>
      <c r="C2285" s="104" t="s">
        <v>2788</v>
      </c>
      <c r="D2285" s="104">
        <v>649.99</v>
      </c>
    </row>
    <row r="2286" spans="1:4">
      <c r="A2286" t="s">
        <v>40</v>
      </c>
      <c r="B2286" s="103" t="s">
        <v>1683</v>
      </c>
      <c r="C2286" s="104" t="s">
        <v>2789</v>
      </c>
      <c r="D2286" s="104">
        <v>59.99</v>
      </c>
    </row>
    <row r="2287" spans="1:4">
      <c r="A2287" t="s">
        <v>40</v>
      </c>
      <c r="B2287" s="103" t="s">
        <v>551</v>
      </c>
      <c r="C2287" s="104" t="s">
        <v>2790</v>
      </c>
      <c r="D2287" s="104">
        <v>368.99</v>
      </c>
    </row>
    <row r="2288" spans="1:4">
      <c r="A2288" t="s">
        <v>40</v>
      </c>
      <c r="B2288" s="103" t="s">
        <v>551</v>
      </c>
      <c r="C2288" s="104" t="s">
        <v>2791</v>
      </c>
      <c r="D2288" s="104">
        <v>339.99</v>
      </c>
    </row>
    <row r="2289" spans="1:4">
      <c r="A2289" t="s">
        <v>40</v>
      </c>
      <c r="B2289" s="103" t="s">
        <v>564</v>
      </c>
      <c r="C2289" s="104" t="s">
        <v>2792</v>
      </c>
      <c r="D2289" s="104">
        <v>119.99</v>
      </c>
    </row>
    <row r="2290" spans="1:4">
      <c r="A2290" t="s">
        <v>40</v>
      </c>
      <c r="B2290" s="103" t="s">
        <v>546</v>
      </c>
      <c r="C2290" s="104" t="s">
        <v>2793</v>
      </c>
      <c r="D2290" s="104">
        <v>199.99</v>
      </c>
    </row>
    <row r="2291" spans="1:4">
      <c r="A2291" t="s">
        <v>40</v>
      </c>
      <c r="B2291" s="103" t="s">
        <v>779</v>
      </c>
      <c r="C2291" s="104" t="s">
        <v>2794</v>
      </c>
      <c r="D2291" s="104">
        <v>259.99</v>
      </c>
    </row>
    <row r="2292" spans="1:4">
      <c r="A2292" t="s">
        <v>40</v>
      </c>
      <c r="B2292" s="103" t="s">
        <v>546</v>
      </c>
      <c r="C2292" s="104" t="s">
        <v>2795</v>
      </c>
      <c r="D2292" s="104">
        <v>619.59</v>
      </c>
    </row>
    <row r="2293" spans="1:4">
      <c r="A2293" t="s">
        <v>40</v>
      </c>
      <c r="B2293" s="103" t="s">
        <v>551</v>
      </c>
      <c r="C2293" s="104" t="s">
        <v>2796</v>
      </c>
      <c r="D2293" s="104">
        <v>459.99</v>
      </c>
    </row>
    <row r="2294" spans="1:4">
      <c r="A2294" t="s">
        <v>40</v>
      </c>
      <c r="B2294" s="103" t="s">
        <v>546</v>
      </c>
      <c r="C2294" s="104" t="s">
        <v>2797</v>
      </c>
      <c r="D2294" s="104">
        <v>159.99</v>
      </c>
    </row>
    <row r="2295" spans="1:4">
      <c r="A2295" t="s">
        <v>40</v>
      </c>
      <c r="B2295" s="103" t="s">
        <v>551</v>
      </c>
      <c r="C2295" s="104" t="s">
        <v>2798</v>
      </c>
      <c r="D2295" s="104">
        <v>618.99</v>
      </c>
    </row>
    <row r="2296" spans="1:4">
      <c r="A2296" t="s">
        <v>40</v>
      </c>
      <c r="B2296" s="103" t="s">
        <v>551</v>
      </c>
      <c r="C2296" s="104" t="s">
        <v>2799</v>
      </c>
      <c r="D2296" s="104">
        <v>1394.79</v>
      </c>
    </row>
    <row r="2297" spans="1:4">
      <c r="A2297" t="s">
        <v>40</v>
      </c>
      <c r="B2297" s="103" t="s">
        <v>551</v>
      </c>
      <c r="C2297" s="104" t="s">
        <v>2800</v>
      </c>
      <c r="D2297" s="104">
        <v>489.95</v>
      </c>
    </row>
    <row r="2298" spans="1:4">
      <c r="A2298" t="s">
        <v>40</v>
      </c>
      <c r="B2298" s="103" t="s">
        <v>851</v>
      </c>
      <c r="C2298" s="104" t="s">
        <v>2801</v>
      </c>
      <c r="D2298" s="104">
        <v>136.47</v>
      </c>
    </row>
    <row r="2299" spans="1:4">
      <c r="A2299" t="s">
        <v>40</v>
      </c>
      <c r="B2299" s="103" t="s">
        <v>546</v>
      </c>
      <c r="C2299" s="104" t="s">
        <v>2802</v>
      </c>
      <c r="D2299" s="104">
        <v>199.99</v>
      </c>
    </row>
    <row r="2300" spans="1:4">
      <c r="A2300" t="s">
        <v>40</v>
      </c>
      <c r="B2300" s="103" t="s">
        <v>2803</v>
      </c>
      <c r="C2300" s="104" t="s">
        <v>2804</v>
      </c>
      <c r="D2300" s="104">
        <v>99.97</v>
      </c>
    </row>
    <row r="2301" spans="1:4">
      <c r="A2301" t="s">
        <v>40</v>
      </c>
      <c r="B2301" s="103" t="s">
        <v>546</v>
      </c>
      <c r="C2301" s="104" t="s">
        <v>2805</v>
      </c>
      <c r="D2301" s="104">
        <v>131.97999999999999</v>
      </c>
    </row>
    <row r="2302" spans="1:4">
      <c r="A2302" t="s">
        <v>40</v>
      </c>
      <c r="B2302" s="103" t="s">
        <v>564</v>
      </c>
      <c r="C2302" s="104" t="s">
        <v>2806</v>
      </c>
      <c r="D2302" s="104">
        <v>159.99</v>
      </c>
    </row>
    <row r="2303" spans="1:4">
      <c r="A2303" t="s">
        <v>40</v>
      </c>
      <c r="B2303" s="103" t="s">
        <v>546</v>
      </c>
      <c r="C2303" s="104" t="s">
        <v>2807</v>
      </c>
      <c r="D2303" s="104">
        <v>82.5</v>
      </c>
    </row>
    <row r="2304" spans="1:4">
      <c r="A2304" t="s">
        <v>40</v>
      </c>
      <c r="B2304" s="103" t="s">
        <v>546</v>
      </c>
      <c r="C2304" s="104" t="s">
        <v>2808</v>
      </c>
      <c r="D2304" s="104">
        <v>236.97</v>
      </c>
    </row>
    <row r="2305" spans="1:4">
      <c r="A2305" t="s">
        <v>40</v>
      </c>
      <c r="B2305" s="103" t="s">
        <v>874</v>
      </c>
      <c r="C2305" s="104" t="s">
        <v>2809</v>
      </c>
      <c r="D2305" s="104">
        <v>61.69</v>
      </c>
    </row>
    <row r="2306" spans="1:4">
      <c r="A2306" t="s">
        <v>40</v>
      </c>
      <c r="B2306" s="103" t="s">
        <v>551</v>
      </c>
      <c r="C2306" s="104" t="s">
        <v>2810</v>
      </c>
      <c r="D2306" s="104">
        <v>66.989999999999995</v>
      </c>
    </row>
    <row r="2307" spans="1:4">
      <c r="A2307" t="s">
        <v>40</v>
      </c>
      <c r="B2307" s="103" t="s">
        <v>551</v>
      </c>
      <c r="C2307" s="104" t="s">
        <v>2811</v>
      </c>
      <c r="D2307" s="104">
        <v>1074.79</v>
      </c>
    </row>
    <row r="2308" spans="1:4">
      <c r="A2308" t="s">
        <v>40</v>
      </c>
      <c r="B2308" s="103" t="s">
        <v>546</v>
      </c>
      <c r="C2308" s="104" t="s">
        <v>2812</v>
      </c>
      <c r="D2308" s="104">
        <v>286.97000000000003</v>
      </c>
    </row>
    <row r="2309" spans="1:4">
      <c r="A2309" t="s">
        <v>40</v>
      </c>
      <c r="B2309" s="103" t="s">
        <v>546</v>
      </c>
      <c r="C2309" s="104" t="s">
        <v>2813</v>
      </c>
      <c r="D2309" s="104">
        <v>269.99</v>
      </c>
    </row>
    <row r="2310" spans="1:4" ht="21">
      <c r="A2310" t="s">
        <v>40</v>
      </c>
      <c r="B2310" s="103" t="s">
        <v>548</v>
      </c>
      <c r="C2310" s="104" t="s">
        <v>549</v>
      </c>
      <c r="D2310" s="104">
        <v>87.99</v>
      </c>
    </row>
    <row r="2311" spans="1:4">
      <c r="A2311" t="s">
        <v>40</v>
      </c>
      <c r="B2311" s="103" t="s">
        <v>546</v>
      </c>
      <c r="C2311" s="104" t="s">
        <v>2814</v>
      </c>
      <c r="D2311" s="104">
        <v>168.97</v>
      </c>
    </row>
    <row r="2312" spans="1:4">
      <c r="A2312" t="s">
        <v>40</v>
      </c>
      <c r="B2312" s="103" t="s">
        <v>546</v>
      </c>
      <c r="C2312" s="104" t="s">
        <v>2815</v>
      </c>
      <c r="D2312" s="104">
        <v>429.99</v>
      </c>
    </row>
    <row r="2313" spans="1:4">
      <c r="A2313" t="s">
        <v>40</v>
      </c>
      <c r="B2313" s="103" t="s">
        <v>546</v>
      </c>
      <c r="C2313" s="104" t="s">
        <v>2816</v>
      </c>
      <c r="D2313" s="104">
        <v>619.59</v>
      </c>
    </row>
    <row r="2314" spans="1:4">
      <c r="A2314" t="s">
        <v>40</v>
      </c>
      <c r="B2314" s="103" t="s">
        <v>551</v>
      </c>
      <c r="C2314" s="104" t="s">
        <v>2817</v>
      </c>
      <c r="D2314" s="104">
        <v>134.99</v>
      </c>
    </row>
    <row r="2315" spans="1:4">
      <c r="A2315" t="s">
        <v>40</v>
      </c>
      <c r="B2315" s="103" t="s">
        <v>551</v>
      </c>
      <c r="C2315" s="104" t="s">
        <v>2818</v>
      </c>
      <c r="D2315" s="104">
        <v>382</v>
      </c>
    </row>
    <row r="2316" spans="1:4">
      <c r="A2316" t="s">
        <v>40</v>
      </c>
      <c r="B2316" s="103" t="s">
        <v>564</v>
      </c>
      <c r="C2316" s="104" t="s">
        <v>2819</v>
      </c>
      <c r="D2316" s="104">
        <v>218.49</v>
      </c>
    </row>
    <row r="2317" spans="1:4">
      <c r="A2317" t="s">
        <v>40</v>
      </c>
      <c r="B2317" s="103" t="s">
        <v>620</v>
      </c>
      <c r="C2317" s="104" t="s">
        <v>2443</v>
      </c>
      <c r="D2317" s="104">
        <v>304.99</v>
      </c>
    </row>
    <row r="2318" spans="1:4">
      <c r="A2318" t="s">
        <v>40</v>
      </c>
      <c r="B2318" s="103" t="s">
        <v>551</v>
      </c>
      <c r="C2318" s="104" t="s">
        <v>2820</v>
      </c>
      <c r="D2318" s="104">
        <v>304.99</v>
      </c>
    </row>
    <row r="2319" spans="1:4">
      <c r="A2319" t="s">
        <v>40</v>
      </c>
      <c r="B2319" s="103" t="s">
        <v>546</v>
      </c>
      <c r="C2319" s="104" t="s">
        <v>2821</v>
      </c>
      <c r="D2319" s="104">
        <v>147</v>
      </c>
    </row>
    <row r="2320" spans="1:4">
      <c r="A2320" t="s">
        <v>40</v>
      </c>
      <c r="B2320" s="103" t="s">
        <v>551</v>
      </c>
      <c r="C2320" s="104" t="s">
        <v>2822</v>
      </c>
      <c r="D2320" s="104">
        <v>380.99</v>
      </c>
    </row>
    <row r="2321" spans="1:4">
      <c r="A2321" t="s">
        <v>40</v>
      </c>
      <c r="B2321" s="103" t="s">
        <v>546</v>
      </c>
      <c r="C2321" s="104" t="s">
        <v>2823</v>
      </c>
      <c r="D2321" s="104">
        <v>74.989999999999995</v>
      </c>
    </row>
    <row r="2322" spans="1:4">
      <c r="A2322" t="s">
        <v>40</v>
      </c>
      <c r="B2322" s="103" t="s">
        <v>546</v>
      </c>
      <c r="C2322" s="104" t="s">
        <v>2824</v>
      </c>
      <c r="D2322" s="104">
        <v>609.49</v>
      </c>
    </row>
    <row r="2323" spans="1:4">
      <c r="A2323" t="s">
        <v>40</v>
      </c>
      <c r="B2323" s="103" t="s">
        <v>551</v>
      </c>
      <c r="C2323" s="104" t="s">
        <v>2825</v>
      </c>
      <c r="D2323" s="104">
        <v>104.89</v>
      </c>
    </row>
    <row r="2324" spans="1:4">
      <c r="A2324" t="s">
        <v>40</v>
      </c>
      <c r="B2324" s="103" t="s">
        <v>546</v>
      </c>
      <c r="C2324" s="104" t="s">
        <v>2826</v>
      </c>
      <c r="D2324" s="104">
        <v>114.99</v>
      </c>
    </row>
    <row r="2325" spans="1:4">
      <c r="A2325" t="s">
        <v>40</v>
      </c>
      <c r="B2325" s="103" t="s">
        <v>546</v>
      </c>
      <c r="C2325" s="104" t="s">
        <v>2827</v>
      </c>
      <c r="D2325" s="104">
        <v>189.99</v>
      </c>
    </row>
    <row r="2326" spans="1:4">
      <c r="A2326" t="s">
        <v>40</v>
      </c>
      <c r="B2326" s="103" t="s">
        <v>546</v>
      </c>
      <c r="C2326" s="104" t="s">
        <v>2828</v>
      </c>
      <c r="D2326" s="104">
        <v>169.99</v>
      </c>
    </row>
    <row r="2327" spans="1:4">
      <c r="A2327" t="s">
        <v>40</v>
      </c>
      <c r="B2327" s="103" t="s">
        <v>551</v>
      </c>
      <c r="C2327" s="104" t="s">
        <v>2829</v>
      </c>
      <c r="D2327" s="104">
        <v>129.99</v>
      </c>
    </row>
    <row r="2328" spans="1:4">
      <c r="A2328" t="s">
        <v>40</v>
      </c>
      <c r="B2328" s="103" t="s">
        <v>546</v>
      </c>
      <c r="C2328" s="104" t="s">
        <v>2830</v>
      </c>
      <c r="D2328" s="104">
        <v>113.99</v>
      </c>
    </row>
    <row r="2329" spans="1:4">
      <c r="A2329" t="s">
        <v>40</v>
      </c>
      <c r="B2329" s="103" t="s">
        <v>546</v>
      </c>
      <c r="C2329" s="104" t="s">
        <v>2831</v>
      </c>
      <c r="D2329" s="104">
        <v>409.99</v>
      </c>
    </row>
    <row r="2330" spans="1:4">
      <c r="A2330" t="s">
        <v>40</v>
      </c>
      <c r="B2330" s="103" t="s">
        <v>551</v>
      </c>
      <c r="C2330" s="104" t="s">
        <v>1619</v>
      </c>
      <c r="D2330" s="104">
        <v>74.989999999999995</v>
      </c>
    </row>
    <row r="2331" spans="1:4">
      <c r="A2331" t="s">
        <v>40</v>
      </c>
      <c r="B2331" s="103" t="s">
        <v>564</v>
      </c>
      <c r="C2331" s="104" t="s">
        <v>2832</v>
      </c>
      <c r="D2331" s="104">
        <v>701.97</v>
      </c>
    </row>
    <row r="2332" spans="1:4">
      <c r="A2332" t="s">
        <v>40</v>
      </c>
      <c r="B2332" s="103" t="s">
        <v>546</v>
      </c>
      <c r="C2332" s="104" t="s">
        <v>2833</v>
      </c>
      <c r="D2332" s="104">
        <v>304.95</v>
      </c>
    </row>
    <row r="2333" spans="1:4">
      <c r="A2333" t="s">
        <v>40</v>
      </c>
      <c r="B2333" s="103" t="s">
        <v>564</v>
      </c>
      <c r="C2333" s="104" t="s">
        <v>2834</v>
      </c>
      <c r="D2333" s="104">
        <v>81.97</v>
      </c>
    </row>
    <row r="2334" spans="1:4">
      <c r="A2334" t="s">
        <v>40</v>
      </c>
      <c r="B2334" s="103" t="s">
        <v>551</v>
      </c>
      <c r="C2334" s="104" t="s">
        <v>2835</v>
      </c>
      <c r="D2334" s="104">
        <v>739.99</v>
      </c>
    </row>
    <row r="2335" spans="1:4">
      <c r="A2335" t="s">
        <v>40</v>
      </c>
      <c r="B2335" s="103" t="s">
        <v>546</v>
      </c>
      <c r="C2335" s="104" t="s">
        <v>2836</v>
      </c>
      <c r="D2335" s="104">
        <v>429.99</v>
      </c>
    </row>
    <row r="2336" spans="1:4">
      <c r="A2336" t="s">
        <v>40</v>
      </c>
      <c r="B2336" s="103" t="s">
        <v>546</v>
      </c>
      <c r="C2336" s="104" t="s">
        <v>2837</v>
      </c>
      <c r="D2336" s="104">
        <v>299.99</v>
      </c>
    </row>
    <row r="2337" spans="1:4">
      <c r="A2337" t="s">
        <v>40</v>
      </c>
      <c r="B2337" s="103" t="s">
        <v>724</v>
      </c>
      <c r="C2337" s="104" t="s">
        <v>2838</v>
      </c>
      <c r="D2337" s="104">
        <v>109.99</v>
      </c>
    </row>
    <row r="2338" spans="1:4">
      <c r="A2338" t="s">
        <v>40</v>
      </c>
      <c r="B2338" s="103" t="s">
        <v>551</v>
      </c>
      <c r="C2338" s="104" t="s">
        <v>2839</v>
      </c>
      <c r="D2338" s="104">
        <v>429.99</v>
      </c>
    </row>
    <row r="2339" spans="1:4">
      <c r="A2339" t="s">
        <v>40</v>
      </c>
      <c r="B2339" s="103" t="s">
        <v>620</v>
      </c>
      <c r="C2339" s="104" t="s">
        <v>2840</v>
      </c>
      <c r="D2339" s="104">
        <v>330</v>
      </c>
    </row>
    <row r="2340" spans="1:4">
      <c r="A2340" t="s">
        <v>40</v>
      </c>
      <c r="B2340" s="103" t="s">
        <v>551</v>
      </c>
      <c r="C2340" s="104" t="s">
        <v>2841</v>
      </c>
      <c r="D2340" s="104">
        <v>459.99</v>
      </c>
    </row>
    <row r="2341" spans="1:4">
      <c r="A2341" t="s">
        <v>40</v>
      </c>
      <c r="B2341" s="103" t="s">
        <v>587</v>
      </c>
      <c r="C2341" s="104" t="s">
        <v>2842</v>
      </c>
      <c r="D2341" s="104">
        <v>19.989999999999998</v>
      </c>
    </row>
    <row r="2342" spans="1:4">
      <c r="A2342" t="s">
        <v>40</v>
      </c>
      <c r="B2342" s="103" t="s">
        <v>874</v>
      </c>
      <c r="C2342" s="104" t="s">
        <v>2843</v>
      </c>
      <c r="D2342" s="104">
        <v>80.69</v>
      </c>
    </row>
    <row r="2343" spans="1:4">
      <c r="A2343" t="s">
        <v>40</v>
      </c>
      <c r="B2343" s="103" t="s">
        <v>779</v>
      </c>
      <c r="C2343" s="104" t="s">
        <v>2844</v>
      </c>
      <c r="D2343" s="104">
        <v>115</v>
      </c>
    </row>
    <row r="2344" spans="1:4">
      <c r="A2344" t="s">
        <v>40</v>
      </c>
      <c r="B2344" s="103" t="s">
        <v>546</v>
      </c>
      <c r="C2344" s="104" t="s">
        <v>2845</v>
      </c>
      <c r="D2344" s="104">
        <v>331.97</v>
      </c>
    </row>
    <row r="2345" spans="1:4">
      <c r="A2345" t="s">
        <v>40</v>
      </c>
      <c r="B2345" s="103" t="s">
        <v>602</v>
      </c>
      <c r="C2345" s="104" t="s">
        <v>2846</v>
      </c>
      <c r="D2345" s="104">
        <v>294.99</v>
      </c>
    </row>
    <row r="2346" spans="1:4">
      <c r="A2346" t="s">
        <v>40</v>
      </c>
      <c r="B2346" s="103" t="s">
        <v>551</v>
      </c>
      <c r="C2346" s="104" t="s">
        <v>2847</v>
      </c>
      <c r="D2346" s="104">
        <v>709.49</v>
      </c>
    </row>
    <row r="2347" spans="1:4">
      <c r="A2347" t="s">
        <v>40</v>
      </c>
      <c r="B2347" s="103" t="s">
        <v>570</v>
      </c>
      <c r="C2347" s="104" t="s">
        <v>2848</v>
      </c>
      <c r="D2347" s="104">
        <v>79.98</v>
      </c>
    </row>
    <row r="2348" spans="1:4">
      <c r="A2348" t="s">
        <v>40</v>
      </c>
      <c r="B2348" s="103" t="s">
        <v>851</v>
      </c>
      <c r="C2348" s="104" t="s">
        <v>2849</v>
      </c>
      <c r="D2348" s="104">
        <v>114.99</v>
      </c>
    </row>
    <row r="2349" spans="1:4">
      <c r="A2349" t="s">
        <v>40</v>
      </c>
      <c r="B2349" s="103" t="s">
        <v>1036</v>
      </c>
      <c r="C2349" s="104" t="s">
        <v>2850</v>
      </c>
      <c r="D2349" s="104">
        <v>67.69</v>
      </c>
    </row>
    <row r="2350" spans="1:4">
      <c r="A2350" t="s">
        <v>40</v>
      </c>
      <c r="B2350" s="103" t="s">
        <v>546</v>
      </c>
      <c r="C2350" s="104" t="s">
        <v>2851</v>
      </c>
      <c r="D2350" s="104">
        <v>899</v>
      </c>
    </row>
    <row r="2351" spans="1:4">
      <c r="A2351" t="s">
        <v>40</v>
      </c>
      <c r="B2351" s="103" t="s">
        <v>551</v>
      </c>
      <c r="C2351" s="104" t="s">
        <v>2852</v>
      </c>
      <c r="D2351" s="104">
        <v>99.99</v>
      </c>
    </row>
    <row r="2352" spans="1:4">
      <c r="A2352" t="s">
        <v>40</v>
      </c>
      <c r="B2352" s="103" t="s">
        <v>551</v>
      </c>
      <c r="C2352" s="104" t="s">
        <v>2853</v>
      </c>
      <c r="D2352" s="104">
        <v>789.99</v>
      </c>
    </row>
    <row r="2353" spans="1:4">
      <c r="A2353" t="s">
        <v>40</v>
      </c>
      <c r="B2353" s="103" t="s">
        <v>546</v>
      </c>
      <c r="C2353" s="104" t="s">
        <v>2854</v>
      </c>
      <c r="D2353" s="104">
        <v>69.989999999999995</v>
      </c>
    </row>
    <row r="2354" spans="1:4">
      <c r="A2354" t="s">
        <v>40</v>
      </c>
      <c r="B2354" s="103" t="s">
        <v>546</v>
      </c>
      <c r="C2354" s="104" t="s">
        <v>2855</v>
      </c>
      <c r="D2354" s="104">
        <v>399.99</v>
      </c>
    </row>
    <row r="2355" spans="1:4">
      <c r="A2355" t="s">
        <v>40</v>
      </c>
      <c r="B2355" s="103" t="s">
        <v>570</v>
      </c>
      <c r="C2355" s="104" t="s">
        <v>2856</v>
      </c>
      <c r="D2355" s="104">
        <v>46.49</v>
      </c>
    </row>
    <row r="2356" spans="1:4">
      <c r="A2356" t="s">
        <v>40</v>
      </c>
      <c r="B2356" s="103" t="s">
        <v>551</v>
      </c>
      <c r="C2356" s="104" t="s">
        <v>2857</v>
      </c>
      <c r="D2356" s="104">
        <v>839.69</v>
      </c>
    </row>
    <row r="2357" spans="1:4">
      <c r="A2357" t="s">
        <v>40</v>
      </c>
      <c r="B2357" s="103" t="s">
        <v>551</v>
      </c>
      <c r="C2357" s="104" t="s">
        <v>2268</v>
      </c>
      <c r="D2357" s="104">
        <v>914.69</v>
      </c>
    </row>
    <row r="2358" spans="1:4">
      <c r="A2358" t="s">
        <v>40</v>
      </c>
      <c r="B2358" s="103" t="s">
        <v>551</v>
      </c>
      <c r="C2358" s="104" t="s">
        <v>2858</v>
      </c>
      <c r="D2358" s="104">
        <v>603</v>
      </c>
    </row>
    <row r="2359" spans="1:4">
      <c r="A2359" t="s">
        <v>40</v>
      </c>
      <c r="B2359" s="103" t="s">
        <v>546</v>
      </c>
      <c r="C2359" s="104" t="s">
        <v>2859</v>
      </c>
      <c r="D2359" s="104">
        <v>609.49</v>
      </c>
    </row>
    <row r="2360" spans="1:4">
      <c r="A2360" t="s">
        <v>40</v>
      </c>
      <c r="B2360" s="103" t="s">
        <v>551</v>
      </c>
      <c r="C2360" s="104" t="s">
        <v>2860</v>
      </c>
      <c r="D2360" s="104">
        <v>79.5</v>
      </c>
    </row>
    <row r="2361" spans="1:4">
      <c r="A2361" t="s">
        <v>40</v>
      </c>
      <c r="B2361" s="103" t="s">
        <v>546</v>
      </c>
      <c r="C2361" s="104" t="s">
        <v>2861</v>
      </c>
      <c r="D2361" s="104">
        <v>271.98</v>
      </c>
    </row>
    <row r="2362" spans="1:4">
      <c r="A2362" t="s">
        <v>40</v>
      </c>
      <c r="B2362" s="103" t="s">
        <v>551</v>
      </c>
      <c r="C2362" s="104" t="s">
        <v>2862</v>
      </c>
      <c r="D2362" s="104">
        <v>644.49</v>
      </c>
    </row>
    <row r="2363" spans="1:4">
      <c r="A2363" t="s">
        <v>40</v>
      </c>
      <c r="B2363" s="103" t="s">
        <v>551</v>
      </c>
      <c r="C2363" s="104" t="s">
        <v>2863</v>
      </c>
      <c r="D2363" s="104">
        <v>189.95</v>
      </c>
    </row>
    <row r="2364" spans="1:4">
      <c r="A2364" t="s">
        <v>40</v>
      </c>
      <c r="B2364" s="103" t="s">
        <v>546</v>
      </c>
      <c r="C2364" s="104" t="s">
        <v>2864</v>
      </c>
      <c r="D2364" s="104">
        <v>279.99</v>
      </c>
    </row>
    <row r="2365" spans="1:4">
      <c r="A2365" t="s">
        <v>40</v>
      </c>
      <c r="B2365" s="103" t="s">
        <v>551</v>
      </c>
      <c r="C2365" s="104" t="s">
        <v>2865</v>
      </c>
      <c r="D2365" s="104">
        <v>249.95</v>
      </c>
    </row>
    <row r="2366" spans="1:4">
      <c r="A2366" t="s">
        <v>40</v>
      </c>
      <c r="B2366" s="103" t="s">
        <v>551</v>
      </c>
      <c r="C2366" s="104" t="s">
        <v>2866</v>
      </c>
      <c r="D2366" s="104">
        <v>208.99</v>
      </c>
    </row>
    <row r="2367" spans="1:4">
      <c r="A2367" t="s">
        <v>40</v>
      </c>
      <c r="B2367" s="103" t="s">
        <v>551</v>
      </c>
      <c r="C2367" s="104" t="s">
        <v>2867</v>
      </c>
      <c r="D2367" s="104">
        <v>779.69</v>
      </c>
    </row>
    <row r="2368" spans="1:4">
      <c r="A2368" t="s">
        <v>40</v>
      </c>
      <c r="B2368" s="103" t="s">
        <v>546</v>
      </c>
      <c r="C2368" s="104" t="s">
        <v>2868</v>
      </c>
      <c r="D2368" s="104">
        <v>729.79</v>
      </c>
    </row>
    <row r="2369" spans="1:4">
      <c r="A2369" t="s">
        <v>40</v>
      </c>
      <c r="B2369" s="103" t="s">
        <v>551</v>
      </c>
      <c r="C2369" s="104" t="s">
        <v>2869</v>
      </c>
      <c r="D2369" s="104">
        <v>284.99</v>
      </c>
    </row>
    <row r="2370" spans="1:4">
      <c r="A2370" t="s">
        <v>40</v>
      </c>
      <c r="B2370" s="103" t="s">
        <v>564</v>
      </c>
      <c r="C2370" s="104" t="s">
        <v>2870</v>
      </c>
      <c r="D2370" s="104">
        <v>129.99</v>
      </c>
    </row>
    <row r="2371" spans="1:4">
      <c r="A2371" t="s">
        <v>40</v>
      </c>
      <c r="B2371" s="103" t="s">
        <v>551</v>
      </c>
      <c r="C2371" s="104" t="s">
        <v>2871</v>
      </c>
      <c r="D2371" s="104">
        <v>119.99</v>
      </c>
    </row>
    <row r="2372" spans="1:4">
      <c r="A2372" t="s">
        <v>40</v>
      </c>
      <c r="B2372" s="103" t="s">
        <v>546</v>
      </c>
      <c r="C2372" s="104" t="s">
        <v>2872</v>
      </c>
      <c r="D2372" s="104">
        <v>98.99</v>
      </c>
    </row>
    <row r="2373" spans="1:4">
      <c r="A2373" t="s">
        <v>40</v>
      </c>
      <c r="B2373" s="103" t="s">
        <v>620</v>
      </c>
      <c r="C2373" s="104" t="s">
        <v>2873</v>
      </c>
      <c r="D2373" s="104">
        <v>174.99</v>
      </c>
    </row>
    <row r="2374" spans="1:4">
      <c r="A2374" t="s">
        <v>40</v>
      </c>
      <c r="B2374" s="103" t="s">
        <v>551</v>
      </c>
      <c r="C2374" s="104" t="s">
        <v>2874</v>
      </c>
      <c r="D2374" s="104">
        <v>471.97</v>
      </c>
    </row>
    <row r="2375" spans="1:4">
      <c r="A2375" t="s">
        <v>40</v>
      </c>
      <c r="B2375" s="103" t="s">
        <v>551</v>
      </c>
      <c r="C2375" s="104" t="s">
        <v>2875</v>
      </c>
      <c r="D2375" s="104">
        <v>49.99</v>
      </c>
    </row>
    <row r="2376" spans="1:4">
      <c r="A2376" t="s">
        <v>40</v>
      </c>
      <c r="B2376" s="103" t="s">
        <v>551</v>
      </c>
      <c r="C2376" s="104" t="s">
        <v>2876</v>
      </c>
      <c r="D2376" s="104">
        <v>159.99</v>
      </c>
    </row>
    <row r="2377" spans="1:4">
      <c r="A2377" t="s">
        <v>40</v>
      </c>
      <c r="B2377" s="103" t="s">
        <v>724</v>
      </c>
      <c r="C2377" s="104" t="s">
        <v>2877</v>
      </c>
      <c r="D2377" s="104">
        <v>359.99</v>
      </c>
    </row>
    <row r="2378" spans="1:4">
      <c r="A2378" t="s">
        <v>40</v>
      </c>
      <c r="B2378" s="103" t="s">
        <v>551</v>
      </c>
      <c r="C2378" s="104" t="s">
        <v>2878</v>
      </c>
      <c r="D2378" s="104">
        <v>109.99</v>
      </c>
    </row>
    <row r="2379" spans="1:4">
      <c r="A2379" t="s">
        <v>40</v>
      </c>
      <c r="B2379" s="103" t="s">
        <v>546</v>
      </c>
      <c r="C2379" s="104" t="s">
        <v>2879</v>
      </c>
      <c r="D2379" s="104">
        <v>721</v>
      </c>
    </row>
    <row r="2380" spans="1:4">
      <c r="A2380" t="s">
        <v>40</v>
      </c>
      <c r="B2380" s="103" t="s">
        <v>551</v>
      </c>
      <c r="C2380" s="104" t="s">
        <v>2880</v>
      </c>
      <c r="D2380" s="104">
        <v>369.95</v>
      </c>
    </row>
    <row r="2381" spans="1:4">
      <c r="A2381" t="s">
        <v>40</v>
      </c>
      <c r="B2381" s="103" t="s">
        <v>551</v>
      </c>
      <c r="C2381" s="104" t="s">
        <v>2881</v>
      </c>
      <c r="D2381" s="104">
        <v>299</v>
      </c>
    </row>
    <row r="2382" spans="1:4">
      <c r="A2382" t="s">
        <v>40</v>
      </c>
      <c r="B2382" s="103" t="s">
        <v>551</v>
      </c>
      <c r="C2382" s="104" t="s">
        <v>2882</v>
      </c>
      <c r="D2382" s="104">
        <v>339.99</v>
      </c>
    </row>
    <row r="2383" spans="1:4">
      <c r="A2383" t="s">
        <v>40</v>
      </c>
      <c r="B2383" s="103" t="s">
        <v>551</v>
      </c>
      <c r="C2383" s="104" t="s">
        <v>2883</v>
      </c>
      <c r="D2383" s="104">
        <v>223.99</v>
      </c>
    </row>
    <row r="2384" spans="1:4">
      <c r="A2384" t="s">
        <v>40</v>
      </c>
      <c r="B2384" s="103" t="s">
        <v>546</v>
      </c>
      <c r="C2384" s="104" t="s">
        <v>2884</v>
      </c>
      <c r="D2384" s="104">
        <v>259</v>
      </c>
    </row>
    <row r="2385" spans="1:4">
      <c r="A2385" t="s">
        <v>40</v>
      </c>
      <c r="B2385" s="103" t="s">
        <v>2885</v>
      </c>
      <c r="C2385" s="104" t="s">
        <v>2886</v>
      </c>
      <c r="D2385" s="104">
        <v>130</v>
      </c>
    </row>
    <row r="2386" spans="1:4">
      <c r="A2386" t="s">
        <v>40</v>
      </c>
      <c r="B2386" s="103" t="s">
        <v>564</v>
      </c>
      <c r="C2386" s="104" t="s">
        <v>2887</v>
      </c>
      <c r="D2386" s="104">
        <v>379</v>
      </c>
    </row>
    <row r="2387" spans="1:4">
      <c r="A2387" t="s">
        <v>40</v>
      </c>
      <c r="B2387" s="103" t="s">
        <v>851</v>
      </c>
      <c r="C2387" s="104" t="s">
        <v>2888</v>
      </c>
      <c r="D2387" s="104">
        <v>244.99</v>
      </c>
    </row>
    <row r="2388" spans="1:4">
      <c r="A2388" t="s">
        <v>40</v>
      </c>
      <c r="B2388" s="103" t="s">
        <v>546</v>
      </c>
      <c r="C2388" s="104" t="s">
        <v>2889</v>
      </c>
      <c r="D2388" s="104">
        <v>486.97</v>
      </c>
    </row>
    <row r="2389" spans="1:4">
      <c r="A2389" t="s">
        <v>40</v>
      </c>
      <c r="B2389" s="103" t="s">
        <v>546</v>
      </c>
      <c r="C2389" s="104" t="s">
        <v>2890</v>
      </c>
      <c r="D2389" s="104">
        <v>293</v>
      </c>
    </row>
    <row r="2390" spans="1:4">
      <c r="A2390" t="s">
        <v>40</v>
      </c>
      <c r="B2390" s="103" t="s">
        <v>551</v>
      </c>
      <c r="C2390" s="104" t="s">
        <v>2891</v>
      </c>
      <c r="D2390" s="104">
        <v>49.99</v>
      </c>
    </row>
    <row r="2391" spans="1:4">
      <c r="A2391" t="s">
        <v>40</v>
      </c>
      <c r="B2391" s="103" t="s">
        <v>851</v>
      </c>
      <c r="C2391" s="104" t="s">
        <v>2892</v>
      </c>
      <c r="D2391" s="104">
        <v>189.99</v>
      </c>
    </row>
    <row r="2392" spans="1:4">
      <c r="A2392" t="s">
        <v>40</v>
      </c>
      <c r="B2392" s="103" t="s">
        <v>546</v>
      </c>
      <c r="C2392" s="104" t="s">
        <v>2893</v>
      </c>
      <c r="D2392" s="104">
        <v>244</v>
      </c>
    </row>
    <row r="2393" spans="1:4">
      <c r="A2393" t="s">
        <v>40</v>
      </c>
      <c r="B2393" s="103" t="s">
        <v>551</v>
      </c>
      <c r="C2393" s="104" t="s">
        <v>2894</v>
      </c>
      <c r="D2393" s="104">
        <v>34.49</v>
      </c>
    </row>
    <row r="2394" spans="1:4">
      <c r="A2394" t="s">
        <v>40</v>
      </c>
      <c r="B2394" s="103" t="s">
        <v>546</v>
      </c>
      <c r="C2394" s="104" t="s">
        <v>2452</v>
      </c>
      <c r="D2394" s="104">
        <v>989.69</v>
      </c>
    </row>
    <row r="2395" spans="1:4">
      <c r="A2395" t="s">
        <v>40</v>
      </c>
      <c r="B2395" s="103" t="s">
        <v>564</v>
      </c>
      <c r="C2395" s="104" t="s">
        <v>2895</v>
      </c>
      <c r="D2395" s="104">
        <v>374.99</v>
      </c>
    </row>
    <row r="2396" spans="1:4">
      <c r="A2396" t="s">
        <v>40</v>
      </c>
      <c r="B2396" s="103" t="s">
        <v>546</v>
      </c>
      <c r="C2396" s="104" t="s">
        <v>2896</v>
      </c>
      <c r="D2396" s="104">
        <v>234.99</v>
      </c>
    </row>
    <row r="2397" spans="1:4">
      <c r="A2397" t="s">
        <v>40</v>
      </c>
      <c r="B2397" s="103" t="s">
        <v>551</v>
      </c>
      <c r="C2397" s="104" t="s">
        <v>1119</v>
      </c>
      <c r="D2397" s="104">
        <v>199.79</v>
      </c>
    </row>
    <row r="2398" spans="1:4">
      <c r="A2398" t="s">
        <v>40</v>
      </c>
      <c r="B2398" s="103" t="s">
        <v>551</v>
      </c>
      <c r="C2398" s="104" t="s">
        <v>2897</v>
      </c>
      <c r="D2398" s="104">
        <v>529.69000000000005</v>
      </c>
    </row>
    <row r="2399" spans="1:4">
      <c r="A2399" t="s">
        <v>40</v>
      </c>
      <c r="B2399" s="103" t="s">
        <v>551</v>
      </c>
      <c r="C2399" s="104" t="s">
        <v>2898</v>
      </c>
      <c r="D2399" s="104">
        <v>315.99</v>
      </c>
    </row>
    <row r="2400" spans="1:4">
      <c r="A2400" t="s">
        <v>40</v>
      </c>
      <c r="B2400" s="103" t="s">
        <v>546</v>
      </c>
      <c r="C2400" s="104" t="s">
        <v>2899</v>
      </c>
      <c r="D2400" s="104">
        <v>119.99</v>
      </c>
    </row>
    <row r="2401" spans="1:4">
      <c r="A2401" t="s">
        <v>40</v>
      </c>
      <c r="B2401" s="103" t="s">
        <v>546</v>
      </c>
      <c r="C2401" s="104" t="s">
        <v>2900</v>
      </c>
      <c r="D2401" s="104">
        <v>499.99</v>
      </c>
    </row>
    <row r="2402" spans="1:4">
      <c r="A2402" t="s">
        <v>40</v>
      </c>
      <c r="B2402" s="103" t="s">
        <v>602</v>
      </c>
      <c r="C2402" s="104" t="s">
        <v>2901</v>
      </c>
      <c r="D2402" s="104">
        <v>80.989999999999995</v>
      </c>
    </row>
    <row r="2403" spans="1:4">
      <c r="A2403" t="s">
        <v>40</v>
      </c>
      <c r="B2403" s="103" t="s">
        <v>551</v>
      </c>
      <c r="C2403" s="104" t="s">
        <v>2902</v>
      </c>
      <c r="D2403" s="104">
        <v>59.95</v>
      </c>
    </row>
    <row r="2404" spans="1:4">
      <c r="A2404" t="s">
        <v>40</v>
      </c>
      <c r="B2404" s="103" t="s">
        <v>551</v>
      </c>
      <c r="C2404" s="104" t="s">
        <v>2903</v>
      </c>
      <c r="D2404" s="104">
        <v>319.99</v>
      </c>
    </row>
    <row r="2405" spans="1:4">
      <c r="A2405" t="s">
        <v>40</v>
      </c>
      <c r="B2405" s="103" t="s">
        <v>551</v>
      </c>
      <c r="C2405" s="104" t="s">
        <v>2904</v>
      </c>
      <c r="D2405" s="104">
        <v>34.29</v>
      </c>
    </row>
    <row r="2406" spans="1:4">
      <c r="A2406" t="s">
        <v>40</v>
      </c>
      <c r="B2406" s="103" t="s">
        <v>724</v>
      </c>
      <c r="C2406" s="104" t="s">
        <v>2905</v>
      </c>
      <c r="D2406" s="104">
        <v>218</v>
      </c>
    </row>
    <row r="2407" spans="1:4">
      <c r="A2407" t="s">
        <v>40</v>
      </c>
      <c r="B2407" s="103" t="s">
        <v>874</v>
      </c>
      <c r="C2407" s="104" t="s">
        <v>2098</v>
      </c>
      <c r="D2407" s="104">
        <v>74.790000000000006</v>
      </c>
    </row>
    <row r="2408" spans="1:4">
      <c r="A2408" t="s">
        <v>40</v>
      </c>
      <c r="B2408" s="103" t="s">
        <v>546</v>
      </c>
      <c r="C2408" s="104" t="s">
        <v>2906</v>
      </c>
      <c r="D2408" s="104">
        <v>429.99</v>
      </c>
    </row>
    <row r="2409" spans="1:4">
      <c r="A2409" t="s">
        <v>40</v>
      </c>
      <c r="B2409" s="103" t="s">
        <v>551</v>
      </c>
      <c r="C2409" s="104" t="s">
        <v>2907</v>
      </c>
      <c r="D2409" s="104">
        <v>301.97000000000003</v>
      </c>
    </row>
    <row r="2410" spans="1:4">
      <c r="A2410" t="s">
        <v>40</v>
      </c>
      <c r="B2410" s="103" t="s">
        <v>551</v>
      </c>
      <c r="C2410" s="104" t="s">
        <v>2908</v>
      </c>
      <c r="D2410" s="104">
        <v>359.99</v>
      </c>
    </row>
    <row r="2411" spans="1:4">
      <c r="A2411" t="s">
        <v>40</v>
      </c>
      <c r="B2411" s="103" t="s">
        <v>564</v>
      </c>
      <c r="C2411" s="104" t="s">
        <v>2909</v>
      </c>
      <c r="D2411" s="104">
        <v>89.99</v>
      </c>
    </row>
    <row r="2412" spans="1:4">
      <c r="A2412" t="s">
        <v>40</v>
      </c>
      <c r="B2412" s="103" t="s">
        <v>546</v>
      </c>
      <c r="C2412" s="104" t="s">
        <v>2910</v>
      </c>
      <c r="D2412" s="104">
        <v>215</v>
      </c>
    </row>
    <row r="2413" spans="1:4">
      <c r="A2413" t="s">
        <v>40</v>
      </c>
      <c r="B2413" s="103" t="s">
        <v>546</v>
      </c>
      <c r="C2413" s="104" t="s">
        <v>2911</v>
      </c>
      <c r="D2413" s="104">
        <v>572</v>
      </c>
    </row>
    <row r="2414" spans="1:4">
      <c r="A2414" t="s">
        <v>40</v>
      </c>
      <c r="B2414" s="103" t="s">
        <v>551</v>
      </c>
      <c r="C2414" s="104" t="s">
        <v>2912</v>
      </c>
      <c r="D2414" s="104">
        <v>369.59</v>
      </c>
    </row>
    <row r="2415" spans="1:4">
      <c r="A2415" t="s">
        <v>40</v>
      </c>
      <c r="B2415" s="103" t="s">
        <v>551</v>
      </c>
      <c r="C2415" s="104" t="s">
        <v>2913</v>
      </c>
      <c r="D2415" s="104">
        <v>219.99</v>
      </c>
    </row>
    <row r="2416" spans="1:4">
      <c r="A2416" t="s">
        <v>40</v>
      </c>
      <c r="B2416" s="103" t="s">
        <v>551</v>
      </c>
      <c r="C2416" s="104" t="s">
        <v>2914</v>
      </c>
      <c r="D2416" s="104">
        <v>509.99</v>
      </c>
    </row>
    <row r="2417" spans="1:4">
      <c r="A2417" t="s">
        <v>40</v>
      </c>
      <c r="B2417" s="103" t="s">
        <v>546</v>
      </c>
      <c r="C2417" s="104" t="s">
        <v>2915</v>
      </c>
      <c r="D2417" s="104">
        <v>424.99</v>
      </c>
    </row>
    <row r="2418" spans="1:4">
      <c r="A2418" t="s">
        <v>40</v>
      </c>
      <c r="B2418" s="103" t="s">
        <v>602</v>
      </c>
      <c r="C2418" s="104" t="s">
        <v>2916</v>
      </c>
      <c r="D2418" s="104">
        <v>64.989999999999995</v>
      </c>
    </row>
    <row r="2419" spans="1:4">
      <c r="A2419" t="s">
        <v>40</v>
      </c>
      <c r="B2419" s="103" t="s">
        <v>546</v>
      </c>
      <c r="C2419" s="104" t="s">
        <v>2917</v>
      </c>
      <c r="D2419" s="104">
        <v>139.99</v>
      </c>
    </row>
    <row r="2420" spans="1:4">
      <c r="A2420" t="s">
        <v>40</v>
      </c>
      <c r="B2420" s="103" t="s">
        <v>551</v>
      </c>
      <c r="C2420" s="104" t="s">
        <v>2918</v>
      </c>
      <c r="D2420" s="104">
        <v>289.99</v>
      </c>
    </row>
    <row r="2421" spans="1:4">
      <c r="A2421" t="s">
        <v>40</v>
      </c>
      <c r="B2421" s="103" t="s">
        <v>905</v>
      </c>
      <c r="C2421" s="104" t="s">
        <v>2919</v>
      </c>
      <c r="D2421" s="104">
        <v>300</v>
      </c>
    </row>
    <row r="2422" spans="1:4">
      <c r="A2422" t="s">
        <v>40</v>
      </c>
      <c r="B2422" s="103" t="s">
        <v>551</v>
      </c>
      <c r="C2422" s="104" t="s">
        <v>2920</v>
      </c>
      <c r="D2422" s="104">
        <v>169.99</v>
      </c>
    </row>
    <row r="2423" spans="1:4">
      <c r="A2423" t="s">
        <v>40</v>
      </c>
      <c r="B2423" s="103" t="s">
        <v>851</v>
      </c>
      <c r="C2423" s="104" t="s">
        <v>2921</v>
      </c>
      <c r="D2423" s="104">
        <v>139.99</v>
      </c>
    </row>
    <row r="2424" spans="1:4">
      <c r="A2424" t="s">
        <v>40</v>
      </c>
      <c r="B2424" s="103" t="s">
        <v>551</v>
      </c>
      <c r="C2424" s="104" t="s">
        <v>2922</v>
      </c>
      <c r="D2424" s="104">
        <v>69.95</v>
      </c>
    </row>
    <row r="2425" spans="1:4">
      <c r="A2425" t="s">
        <v>40</v>
      </c>
      <c r="B2425" s="103" t="s">
        <v>602</v>
      </c>
      <c r="C2425" s="104" t="s">
        <v>2923</v>
      </c>
      <c r="D2425" s="104">
        <v>119.99</v>
      </c>
    </row>
    <row r="2426" spans="1:4">
      <c r="A2426" t="s">
        <v>40</v>
      </c>
      <c r="B2426" s="103" t="s">
        <v>551</v>
      </c>
      <c r="C2426" s="104" t="s">
        <v>2924</v>
      </c>
      <c r="D2426" s="104">
        <v>104.25</v>
      </c>
    </row>
    <row r="2427" spans="1:4">
      <c r="A2427" t="s">
        <v>40</v>
      </c>
      <c r="B2427" s="103" t="s">
        <v>551</v>
      </c>
      <c r="C2427" s="104" t="s">
        <v>2925</v>
      </c>
      <c r="D2427" s="104">
        <v>365.99</v>
      </c>
    </row>
    <row r="2428" spans="1:4">
      <c r="A2428" t="s">
        <v>40</v>
      </c>
      <c r="B2428" s="103" t="s">
        <v>564</v>
      </c>
      <c r="C2428" s="104" t="s">
        <v>2926</v>
      </c>
      <c r="D2428" s="104">
        <v>136.97</v>
      </c>
    </row>
    <row r="2429" spans="1:4">
      <c r="A2429" t="s">
        <v>40</v>
      </c>
      <c r="B2429" s="103" t="s">
        <v>546</v>
      </c>
      <c r="C2429" s="104" t="s">
        <v>2927</v>
      </c>
      <c r="D2429" s="104">
        <v>255.99</v>
      </c>
    </row>
    <row r="2430" spans="1:4">
      <c r="A2430" t="s">
        <v>40</v>
      </c>
      <c r="B2430" s="103" t="s">
        <v>546</v>
      </c>
      <c r="C2430" s="104" t="s">
        <v>2928</v>
      </c>
      <c r="D2430" s="104">
        <v>236.97</v>
      </c>
    </row>
    <row r="2431" spans="1:4">
      <c r="A2431" t="s">
        <v>40</v>
      </c>
      <c r="B2431" s="103" t="s">
        <v>551</v>
      </c>
      <c r="C2431" s="104" t="s">
        <v>613</v>
      </c>
      <c r="D2431" s="104">
        <v>299.99</v>
      </c>
    </row>
    <row r="2432" spans="1:4">
      <c r="A2432" t="s">
        <v>40</v>
      </c>
      <c r="B2432" s="103" t="s">
        <v>551</v>
      </c>
      <c r="C2432" s="104" t="s">
        <v>2929</v>
      </c>
      <c r="D2432" s="104">
        <v>1074.79</v>
      </c>
    </row>
    <row r="2433" spans="1:4">
      <c r="A2433" t="s">
        <v>40</v>
      </c>
      <c r="B2433" s="103" t="s">
        <v>602</v>
      </c>
      <c r="C2433" s="104" t="s">
        <v>2930</v>
      </c>
      <c r="D2433" s="104">
        <v>119.99</v>
      </c>
    </row>
    <row r="2434" spans="1:4">
      <c r="A2434" t="s">
        <v>40</v>
      </c>
      <c r="B2434" s="103" t="s">
        <v>551</v>
      </c>
      <c r="C2434" s="104" t="s">
        <v>2931</v>
      </c>
      <c r="D2434" s="104">
        <v>129.99</v>
      </c>
    </row>
    <row r="2435" spans="1:4">
      <c r="A2435" t="s">
        <v>40</v>
      </c>
      <c r="B2435" s="103" t="s">
        <v>551</v>
      </c>
      <c r="C2435" s="104" t="s">
        <v>2932</v>
      </c>
      <c r="D2435" s="104">
        <v>131.47</v>
      </c>
    </row>
    <row r="2436" spans="1:4">
      <c r="A2436" t="s">
        <v>40</v>
      </c>
      <c r="B2436" s="103" t="s">
        <v>546</v>
      </c>
      <c r="C2436" s="104" t="s">
        <v>2933</v>
      </c>
      <c r="D2436" s="104">
        <v>135.99</v>
      </c>
    </row>
    <row r="2437" spans="1:4">
      <c r="A2437" t="s">
        <v>40</v>
      </c>
      <c r="B2437" s="103" t="s">
        <v>548</v>
      </c>
      <c r="C2437" s="104" t="s">
        <v>2934</v>
      </c>
      <c r="D2437" s="104">
        <v>84.99</v>
      </c>
    </row>
    <row r="2438" spans="1:4">
      <c r="A2438" t="s">
        <v>40</v>
      </c>
      <c r="B2438" s="103" t="s">
        <v>551</v>
      </c>
      <c r="C2438" s="104" t="s">
        <v>2935</v>
      </c>
      <c r="D2438" s="104">
        <v>625</v>
      </c>
    </row>
    <row r="2439" spans="1:4">
      <c r="A2439" t="s">
        <v>40</v>
      </c>
      <c r="B2439" s="103" t="s">
        <v>874</v>
      </c>
      <c r="C2439" s="104" t="s">
        <v>2936</v>
      </c>
      <c r="D2439" s="104">
        <v>109.49</v>
      </c>
    </row>
    <row r="2440" spans="1:4">
      <c r="A2440" t="s">
        <v>40</v>
      </c>
      <c r="B2440" s="103" t="s">
        <v>546</v>
      </c>
      <c r="C2440" s="104" t="s">
        <v>2937</v>
      </c>
      <c r="D2440" s="104">
        <v>286.97000000000003</v>
      </c>
    </row>
    <row r="2441" spans="1:4">
      <c r="A2441" t="s">
        <v>40</v>
      </c>
      <c r="B2441" s="103" t="s">
        <v>546</v>
      </c>
      <c r="C2441" s="104" t="s">
        <v>2938</v>
      </c>
      <c r="D2441" s="104">
        <v>184.47</v>
      </c>
    </row>
    <row r="2442" spans="1:4">
      <c r="A2442" t="s">
        <v>40</v>
      </c>
      <c r="B2442" s="103" t="s">
        <v>602</v>
      </c>
      <c r="C2442" s="104" t="s">
        <v>2939</v>
      </c>
      <c r="D2442" s="104">
        <v>79.989999999999995</v>
      </c>
    </row>
    <row r="2443" spans="1:4">
      <c r="A2443" t="s">
        <v>40</v>
      </c>
      <c r="B2443" s="103" t="s">
        <v>851</v>
      </c>
      <c r="C2443" s="104" t="s">
        <v>2940</v>
      </c>
      <c r="D2443" s="104">
        <v>214.97</v>
      </c>
    </row>
    <row r="2444" spans="1:4">
      <c r="A2444" t="s">
        <v>40</v>
      </c>
      <c r="B2444" s="103" t="s">
        <v>546</v>
      </c>
      <c r="C2444" s="104" t="s">
        <v>2941</v>
      </c>
      <c r="D2444" s="104">
        <v>108</v>
      </c>
    </row>
    <row r="2445" spans="1:4">
      <c r="A2445" t="s">
        <v>40</v>
      </c>
      <c r="B2445" s="103" t="s">
        <v>546</v>
      </c>
      <c r="C2445" s="104" t="s">
        <v>2942</v>
      </c>
      <c r="D2445" s="104">
        <v>236.97</v>
      </c>
    </row>
    <row r="2446" spans="1:4">
      <c r="A2446" t="s">
        <v>40</v>
      </c>
      <c r="B2446" s="103" t="s">
        <v>546</v>
      </c>
      <c r="C2446" s="104" t="s">
        <v>2943</v>
      </c>
      <c r="D2446" s="104">
        <v>379.49</v>
      </c>
    </row>
    <row r="2447" spans="1:4">
      <c r="A2447" t="s">
        <v>40</v>
      </c>
      <c r="B2447" s="103" t="s">
        <v>551</v>
      </c>
      <c r="C2447" s="104" t="s">
        <v>2944</v>
      </c>
      <c r="D2447" s="104">
        <v>65</v>
      </c>
    </row>
    <row r="2448" spans="1:4">
      <c r="A2448" t="s">
        <v>40</v>
      </c>
      <c r="B2448" s="103" t="s">
        <v>551</v>
      </c>
      <c r="C2448" s="104" t="s">
        <v>1418</v>
      </c>
      <c r="D2448" s="104">
        <v>119.49</v>
      </c>
    </row>
    <row r="2449" spans="1:4">
      <c r="A2449" t="s">
        <v>40</v>
      </c>
      <c r="B2449" s="103" t="s">
        <v>551</v>
      </c>
      <c r="C2449" s="104" t="s">
        <v>2945</v>
      </c>
      <c r="D2449" s="104">
        <v>969.99</v>
      </c>
    </row>
    <row r="2450" spans="1:4">
      <c r="A2450" t="s">
        <v>40</v>
      </c>
      <c r="B2450" s="103" t="s">
        <v>602</v>
      </c>
      <c r="C2450" s="104" t="s">
        <v>2946</v>
      </c>
      <c r="D2450" s="104">
        <v>139.99</v>
      </c>
    </row>
    <row r="2451" spans="1:4">
      <c r="A2451" t="s">
        <v>40</v>
      </c>
      <c r="B2451" s="103" t="s">
        <v>551</v>
      </c>
      <c r="C2451" s="104" t="s">
        <v>2947</v>
      </c>
      <c r="D2451" s="104">
        <v>149.49</v>
      </c>
    </row>
    <row r="2452" spans="1:4">
      <c r="A2452" t="s">
        <v>40</v>
      </c>
      <c r="B2452" s="103" t="s">
        <v>546</v>
      </c>
      <c r="C2452" s="104" t="s">
        <v>2948</v>
      </c>
      <c r="D2452" s="104">
        <v>339.49</v>
      </c>
    </row>
    <row r="2453" spans="1:4">
      <c r="A2453" t="s">
        <v>40</v>
      </c>
      <c r="B2453" s="103" t="s">
        <v>551</v>
      </c>
      <c r="C2453" s="104" t="s">
        <v>2949</v>
      </c>
      <c r="D2453" s="104">
        <v>203.97</v>
      </c>
    </row>
    <row r="2454" spans="1:4">
      <c r="A2454" t="s">
        <v>40</v>
      </c>
      <c r="B2454" s="103" t="s">
        <v>551</v>
      </c>
      <c r="C2454" s="104" t="s">
        <v>2950</v>
      </c>
      <c r="D2454" s="104">
        <v>924.79</v>
      </c>
    </row>
    <row r="2455" spans="1:4">
      <c r="A2455" t="s">
        <v>40</v>
      </c>
      <c r="B2455" s="103" t="s">
        <v>546</v>
      </c>
      <c r="C2455" s="104" t="s">
        <v>2487</v>
      </c>
      <c r="D2455" s="104">
        <v>399.29</v>
      </c>
    </row>
    <row r="2456" spans="1:4">
      <c r="A2456" t="s">
        <v>40</v>
      </c>
      <c r="B2456" s="103" t="s">
        <v>546</v>
      </c>
      <c r="C2456" s="104" t="s">
        <v>2951</v>
      </c>
      <c r="D2456" s="104">
        <v>349.99</v>
      </c>
    </row>
    <row r="2457" spans="1:4">
      <c r="A2457" t="s">
        <v>40</v>
      </c>
      <c r="B2457" s="103" t="s">
        <v>546</v>
      </c>
      <c r="C2457" s="104" t="s">
        <v>2952</v>
      </c>
      <c r="D2457" s="104">
        <v>79.989999999999995</v>
      </c>
    </row>
    <row r="2458" spans="1:4">
      <c r="A2458" t="s">
        <v>40</v>
      </c>
      <c r="B2458" s="103" t="s">
        <v>551</v>
      </c>
      <c r="C2458" s="104" t="s">
        <v>2953</v>
      </c>
      <c r="D2458" s="104">
        <v>393</v>
      </c>
    </row>
    <row r="2459" spans="1:4">
      <c r="A2459" t="s">
        <v>40</v>
      </c>
      <c r="B2459" s="103" t="s">
        <v>546</v>
      </c>
      <c r="C2459" s="104" t="s">
        <v>2954</v>
      </c>
      <c r="D2459" s="104">
        <v>503</v>
      </c>
    </row>
    <row r="2460" spans="1:4">
      <c r="A2460" t="s">
        <v>40</v>
      </c>
      <c r="B2460" s="103" t="s">
        <v>546</v>
      </c>
      <c r="C2460" s="104" t="s">
        <v>2955</v>
      </c>
      <c r="D2460" s="104">
        <v>199.97</v>
      </c>
    </row>
    <row r="2461" spans="1:4">
      <c r="A2461" t="s">
        <v>40</v>
      </c>
      <c r="B2461" s="103" t="s">
        <v>546</v>
      </c>
      <c r="C2461" s="104" t="s">
        <v>2956</v>
      </c>
      <c r="D2461" s="104">
        <v>256.49</v>
      </c>
    </row>
    <row r="2462" spans="1:4">
      <c r="A2462" t="s">
        <v>40</v>
      </c>
      <c r="B2462" s="103" t="s">
        <v>546</v>
      </c>
      <c r="C2462" s="104" t="s">
        <v>2957</v>
      </c>
      <c r="D2462" s="104">
        <v>34.99</v>
      </c>
    </row>
    <row r="2463" spans="1:4">
      <c r="A2463" t="s">
        <v>40</v>
      </c>
      <c r="B2463" s="103" t="s">
        <v>546</v>
      </c>
      <c r="C2463" s="104" t="s">
        <v>2958</v>
      </c>
      <c r="D2463" s="104">
        <v>89.99</v>
      </c>
    </row>
    <row r="2464" spans="1:4">
      <c r="A2464" t="s">
        <v>40</v>
      </c>
      <c r="B2464" s="103" t="s">
        <v>2959</v>
      </c>
      <c r="C2464" s="104" t="s">
        <v>2960</v>
      </c>
      <c r="D2464" s="104">
        <v>25</v>
      </c>
    </row>
    <row r="2465" spans="1:4">
      <c r="A2465" t="s">
        <v>40</v>
      </c>
      <c r="B2465" s="103" t="s">
        <v>546</v>
      </c>
      <c r="C2465" s="104" t="s">
        <v>2961</v>
      </c>
      <c r="D2465" s="104">
        <v>75</v>
      </c>
    </row>
    <row r="2466" spans="1:4">
      <c r="A2466" t="s">
        <v>40</v>
      </c>
      <c r="B2466" s="103" t="s">
        <v>546</v>
      </c>
      <c r="C2466" s="104" t="s">
        <v>2962</v>
      </c>
      <c r="D2466" s="104">
        <v>249.99</v>
      </c>
    </row>
    <row r="2467" spans="1:4">
      <c r="A2467" t="s">
        <v>40</v>
      </c>
      <c r="B2467" s="103" t="s">
        <v>786</v>
      </c>
      <c r="C2467" s="104" t="s">
        <v>2963</v>
      </c>
      <c r="D2467" s="104">
        <v>104.05</v>
      </c>
    </row>
    <row r="2468" spans="1:4">
      <c r="A2468" t="s">
        <v>40</v>
      </c>
      <c r="B2468" s="103" t="s">
        <v>546</v>
      </c>
      <c r="C2468" s="104" t="s">
        <v>2964</v>
      </c>
      <c r="D2468" s="104">
        <v>299.52999999999997</v>
      </c>
    </row>
    <row r="2469" spans="1:4">
      <c r="A2469" t="s">
        <v>40</v>
      </c>
      <c r="B2469" s="103" t="s">
        <v>570</v>
      </c>
      <c r="C2469" s="104" t="s">
        <v>2965</v>
      </c>
      <c r="D2469" s="104">
        <v>149.99</v>
      </c>
    </row>
    <row r="2470" spans="1:4">
      <c r="A2470" t="s">
        <v>40</v>
      </c>
      <c r="B2470" s="103" t="s">
        <v>546</v>
      </c>
      <c r="C2470" s="104" t="s">
        <v>2966</v>
      </c>
      <c r="D2470" s="104">
        <v>251.99</v>
      </c>
    </row>
    <row r="2471" spans="1:4">
      <c r="A2471" t="s">
        <v>40</v>
      </c>
      <c r="B2471" s="103" t="s">
        <v>551</v>
      </c>
      <c r="C2471" s="104" t="s">
        <v>2967</v>
      </c>
      <c r="D2471" s="104">
        <v>69.989999999999995</v>
      </c>
    </row>
    <row r="2472" spans="1:4">
      <c r="A2472" t="s">
        <v>40</v>
      </c>
      <c r="B2472" s="103" t="s">
        <v>551</v>
      </c>
      <c r="C2472" s="104" t="s">
        <v>2968</v>
      </c>
      <c r="D2472" s="104">
        <v>289.99</v>
      </c>
    </row>
    <row r="2473" spans="1:4">
      <c r="A2473" t="s">
        <v>40</v>
      </c>
      <c r="B2473" s="103" t="s">
        <v>779</v>
      </c>
      <c r="C2473" s="104" t="s">
        <v>2969</v>
      </c>
      <c r="D2473" s="104">
        <v>105</v>
      </c>
    </row>
    <row r="2474" spans="1:4">
      <c r="A2474" t="s">
        <v>40</v>
      </c>
      <c r="B2474" s="103" t="s">
        <v>610</v>
      </c>
      <c r="C2474" s="104" t="s">
        <v>2970</v>
      </c>
      <c r="D2474" s="104">
        <v>89.95</v>
      </c>
    </row>
    <row r="2475" spans="1:4">
      <c r="A2475" t="s">
        <v>40</v>
      </c>
      <c r="B2475" s="103" t="s">
        <v>551</v>
      </c>
      <c r="C2475" s="104" t="s">
        <v>2971</v>
      </c>
      <c r="D2475" s="104">
        <v>164.99</v>
      </c>
    </row>
    <row r="2476" spans="1:4">
      <c r="A2476" t="s">
        <v>40</v>
      </c>
      <c r="B2476" s="103" t="s">
        <v>546</v>
      </c>
      <c r="C2476" s="104" t="s">
        <v>2972</v>
      </c>
      <c r="D2476" s="104">
        <v>242.99</v>
      </c>
    </row>
    <row r="2477" spans="1:4">
      <c r="A2477" t="s">
        <v>40</v>
      </c>
      <c r="B2477" s="103" t="s">
        <v>546</v>
      </c>
      <c r="C2477" s="104" t="s">
        <v>2973</v>
      </c>
      <c r="D2477" s="104">
        <v>699.99</v>
      </c>
    </row>
    <row r="2478" spans="1:4">
      <c r="A2478" t="s">
        <v>40</v>
      </c>
      <c r="B2478" s="103" t="s">
        <v>1683</v>
      </c>
      <c r="C2478" s="104" t="s">
        <v>2974</v>
      </c>
      <c r="D2478" s="104">
        <v>64.989999999999995</v>
      </c>
    </row>
    <row r="2479" spans="1:4">
      <c r="A2479" t="s">
        <v>40</v>
      </c>
      <c r="B2479" s="103" t="s">
        <v>551</v>
      </c>
      <c r="C2479" s="104" t="s">
        <v>2975</v>
      </c>
      <c r="D2479" s="104">
        <v>274.49</v>
      </c>
    </row>
    <row r="2480" spans="1:4">
      <c r="A2480" t="s">
        <v>40</v>
      </c>
      <c r="B2480" s="103" t="s">
        <v>546</v>
      </c>
      <c r="C2480" s="104" t="s">
        <v>2976</v>
      </c>
      <c r="D2480" s="104">
        <v>369.99</v>
      </c>
    </row>
    <row r="2481" spans="1:4">
      <c r="A2481" t="s">
        <v>40</v>
      </c>
      <c r="B2481" s="103" t="s">
        <v>551</v>
      </c>
      <c r="C2481" s="104" t="s">
        <v>2977</v>
      </c>
      <c r="D2481" s="104">
        <v>159.99</v>
      </c>
    </row>
    <row r="2482" spans="1:4">
      <c r="A2482" t="s">
        <v>40</v>
      </c>
      <c r="B2482" s="71"/>
      <c r="C2482" s="104" t="s">
        <v>2978</v>
      </c>
      <c r="D2482" s="104">
        <v>159.99</v>
      </c>
    </row>
    <row r="2483" spans="1:4">
      <c r="A2483" t="s">
        <v>40</v>
      </c>
      <c r="B2483" s="103" t="s">
        <v>779</v>
      </c>
      <c r="C2483" s="104" t="s">
        <v>2979</v>
      </c>
      <c r="D2483" s="104">
        <v>195</v>
      </c>
    </row>
    <row r="2484" spans="1:4">
      <c r="A2484" t="s">
        <v>40</v>
      </c>
      <c r="B2484" s="103" t="s">
        <v>546</v>
      </c>
      <c r="C2484" s="104" t="s">
        <v>2980</v>
      </c>
      <c r="D2484" s="104">
        <v>121.49</v>
      </c>
    </row>
    <row r="2485" spans="1:4">
      <c r="A2485" t="s">
        <v>40</v>
      </c>
      <c r="B2485" s="103" t="s">
        <v>570</v>
      </c>
      <c r="C2485" s="104" t="s">
        <v>2981</v>
      </c>
      <c r="D2485" s="104">
        <v>49.99</v>
      </c>
    </row>
    <row r="2486" spans="1:4">
      <c r="A2486" t="s">
        <v>40</v>
      </c>
      <c r="B2486" s="103" t="s">
        <v>551</v>
      </c>
      <c r="C2486" s="104" t="s">
        <v>2982</v>
      </c>
      <c r="D2486" s="104">
        <v>589.99</v>
      </c>
    </row>
    <row r="2487" spans="1:4">
      <c r="A2487" t="s">
        <v>40</v>
      </c>
      <c r="B2487" s="103" t="s">
        <v>551</v>
      </c>
      <c r="C2487" s="104" t="s">
        <v>2983</v>
      </c>
      <c r="D2487" s="104">
        <v>457.99</v>
      </c>
    </row>
    <row r="2488" spans="1:4">
      <c r="A2488" t="s">
        <v>40</v>
      </c>
      <c r="B2488" s="103" t="s">
        <v>851</v>
      </c>
      <c r="C2488" s="104" t="s">
        <v>2984</v>
      </c>
      <c r="D2488" s="104">
        <v>299</v>
      </c>
    </row>
    <row r="2489" spans="1:4">
      <c r="A2489" t="s">
        <v>40</v>
      </c>
      <c r="B2489" s="103" t="s">
        <v>851</v>
      </c>
      <c r="C2489" s="104" t="s">
        <v>2985</v>
      </c>
      <c r="D2489" s="104">
        <v>211.49</v>
      </c>
    </row>
    <row r="2490" spans="1:4">
      <c r="A2490" t="s">
        <v>40</v>
      </c>
      <c r="B2490" s="103" t="s">
        <v>570</v>
      </c>
      <c r="C2490" s="104" t="s">
        <v>2986</v>
      </c>
      <c r="D2490" s="104">
        <v>119.99</v>
      </c>
    </row>
    <row r="2491" spans="1:4">
      <c r="A2491" t="s">
        <v>40</v>
      </c>
      <c r="B2491" s="103" t="s">
        <v>546</v>
      </c>
      <c r="C2491" s="104" t="s">
        <v>2987</v>
      </c>
      <c r="D2491" s="104">
        <v>149</v>
      </c>
    </row>
    <row r="2492" spans="1:4">
      <c r="A2492" t="s">
        <v>40</v>
      </c>
      <c r="B2492" s="103" t="s">
        <v>546</v>
      </c>
      <c r="C2492" s="104" t="s">
        <v>2988</v>
      </c>
      <c r="D2492" s="104">
        <v>299.54000000000002</v>
      </c>
    </row>
    <row r="2493" spans="1:4">
      <c r="A2493" t="s">
        <v>40</v>
      </c>
      <c r="B2493" s="103" t="s">
        <v>587</v>
      </c>
      <c r="C2493" s="104" t="s">
        <v>2989</v>
      </c>
      <c r="D2493" s="104">
        <v>24.99</v>
      </c>
    </row>
    <row r="2494" spans="1:4">
      <c r="A2494" t="s">
        <v>40</v>
      </c>
      <c r="B2494" s="103" t="s">
        <v>1724</v>
      </c>
      <c r="C2494" s="104" t="s">
        <v>2990</v>
      </c>
      <c r="D2494" s="104">
        <v>165.9</v>
      </c>
    </row>
    <row r="2495" spans="1:4">
      <c r="A2495" t="s">
        <v>40</v>
      </c>
      <c r="B2495" s="103" t="s">
        <v>564</v>
      </c>
      <c r="C2495" s="104" t="s">
        <v>2991</v>
      </c>
      <c r="D2495" s="104">
        <v>680.4</v>
      </c>
    </row>
    <row r="2496" spans="1:4">
      <c r="A2496" t="s">
        <v>40</v>
      </c>
      <c r="B2496" s="103" t="s">
        <v>570</v>
      </c>
      <c r="C2496" s="104" t="s">
        <v>2992</v>
      </c>
      <c r="D2496" s="104">
        <v>116.99</v>
      </c>
    </row>
    <row r="2497" spans="1:4">
      <c r="A2497" t="s">
        <v>40</v>
      </c>
      <c r="B2497" s="103" t="s">
        <v>610</v>
      </c>
      <c r="C2497" s="104" t="s">
        <v>2993</v>
      </c>
      <c r="D2497" s="104">
        <v>65</v>
      </c>
    </row>
    <row r="2498" spans="1:4" ht="21">
      <c r="A2498" t="s">
        <v>40</v>
      </c>
      <c r="B2498" s="103" t="s">
        <v>546</v>
      </c>
      <c r="C2498" s="104" t="s">
        <v>2016</v>
      </c>
      <c r="D2498" s="104">
        <v>72.89</v>
      </c>
    </row>
    <row r="2499" spans="1:4">
      <c r="A2499" t="s">
        <v>40</v>
      </c>
      <c r="B2499" s="103" t="s">
        <v>546</v>
      </c>
      <c r="C2499" s="104" t="s">
        <v>2994</v>
      </c>
      <c r="D2499" s="104">
        <v>189.99</v>
      </c>
    </row>
    <row r="2500" spans="1:4">
      <c r="A2500" t="s">
        <v>40</v>
      </c>
      <c r="B2500" s="103" t="s">
        <v>546</v>
      </c>
      <c r="C2500" s="104" t="s">
        <v>2995</v>
      </c>
      <c r="D2500" s="104">
        <v>264.52</v>
      </c>
    </row>
    <row r="2501" spans="1:4">
      <c r="A2501" t="s">
        <v>40</v>
      </c>
      <c r="B2501" s="103" t="s">
        <v>851</v>
      </c>
      <c r="C2501" s="104" t="s">
        <v>2996</v>
      </c>
      <c r="D2501" s="104">
        <v>149.99</v>
      </c>
    </row>
    <row r="2502" spans="1:4">
      <c r="A2502" t="s">
        <v>40</v>
      </c>
      <c r="B2502" s="103" t="s">
        <v>1724</v>
      </c>
      <c r="C2502" s="104" t="s">
        <v>2997</v>
      </c>
      <c r="D2502" s="104">
        <v>523.95000000000005</v>
      </c>
    </row>
    <row r="2503" spans="1:4">
      <c r="A2503" t="s">
        <v>40</v>
      </c>
      <c r="B2503" s="103" t="s">
        <v>602</v>
      </c>
      <c r="C2503" s="104" t="s">
        <v>2998</v>
      </c>
      <c r="D2503" s="104">
        <v>169.9</v>
      </c>
    </row>
    <row r="2504" spans="1:4">
      <c r="A2504" t="s">
        <v>40</v>
      </c>
      <c r="B2504" s="103" t="s">
        <v>551</v>
      </c>
      <c r="C2504" s="104" t="s">
        <v>2999</v>
      </c>
      <c r="D2504" s="104">
        <v>215.99</v>
      </c>
    </row>
    <row r="2505" spans="1:4">
      <c r="A2505" t="s">
        <v>40</v>
      </c>
      <c r="B2505" s="103" t="s">
        <v>570</v>
      </c>
      <c r="C2505" s="104" t="s">
        <v>3000</v>
      </c>
      <c r="D2505" s="104">
        <v>219.99</v>
      </c>
    </row>
    <row r="2506" spans="1:4">
      <c r="A2506" t="s">
        <v>40</v>
      </c>
      <c r="B2506" s="103" t="s">
        <v>546</v>
      </c>
      <c r="C2506" s="104" t="s">
        <v>3001</v>
      </c>
      <c r="D2506" s="104">
        <v>184.53</v>
      </c>
    </row>
    <row r="2507" spans="1:4">
      <c r="A2507" t="s">
        <v>40</v>
      </c>
      <c r="B2507" s="103" t="s">
        <v>587</v>
      </c>
      <c r="C2507" s="104" t="s">
        <v>3002</v>
      </c>
      <c r="D2507" s="104">
        <v>19.95</v>
      </c>
    </row>
    <row r="2508" spans="1:4">
      <c r="A2508" t="s">
        <v>40</v>
      </c>
      <c r="B2508" s="103" t="s">
        <v>546</v>
      </c>
      <c r="C2508" s="104" t="s">
        <v>3003</v>
      </c>
      <c r="D2508" s="104">
        <v>124.19</v>
      </c>
    </row>
    <row r="2509" spans="1:4">
      <c r="A2509" t="s">
        <v>40</v>
      </c>
      <c r="B2509" s="103" t="s">
        <v>570</v>
      </c>
      <c r="C2509" s="104" t="s">
        <v>3004</v>
      </c>
      <c r="D2509" s="104">
        <v>184.99</v>
      </c>
    </row>
    <row r="2510" spans="1:4">
      <c r="A2510" t="s">
        <v>40</v>
      </c>
      <c r="B2510" s="103" t="s">
        <v>551</v>
      </c>
      <c r="C2510" s="104" t="s">
        <v>3005</v>
      </c>
      <c r="D2510" s="104">
        <v>660.45</v>
      </c>
    </row>
    <row r="2511" spans="1:4">
      <c r="A2511" t="s">
        <v>40</v>
      </c>
      <c r="B2511" s="103" t="s">
        <v>546</v>
      </c>
      <c r="C2511" s="104" t="s">
        <v>3006</v>
      </c>
      <c r="D2511" s="104">
        <v>279.99</v>
      </c>
    </row>
    <row r="2512" spans="1:4">
      <c r="A2512" t="s">
        <v>40</v>
      </c>
      <c r="B2512" s="103" t="s">
        <v>546</v>
      </c>
      <c r="C2512" s="104" t="s">
        <v>3007</v>
      </c>
      <c r="D2512" s="104">
        <v>159.99</v>
      </c>
    </row>
    <row r="2513" spans="1:4">
      <c r="A2513" t="s">
        <v>40</v>
      </c>
      <c r="B2513" s="103" t="s">
        <v>551</v>
      </c>
      <c r="C2513" s="104" t="s">
        <v>3008</v>
      </c>
      <c r="D2513" s="104">
        <v>324.99</v>
      </c>
    </row>
    <row r="2514" spans="1:4">
      <c r="A2514" t="s">
        <v>40</v>
      </c>
      <c r="B2514" s="103" t="s">
        <v>546</v>
      </c>
      <c r="C2514" s="104" t="s">
        <v>3009</v>
      </c>
      <c r="D2514" s="104">
        <v>287.99</v>
      </c>
    </row>
    <row r="2515" spans="1:4">
      <c r="A2515" t="s">
        <v>40</v>
      </c>
      <c r="B2515" s="103" t="s">
        <v>851</v>
      </c>
      <c r="C2515" s="104" t="s">
        <v>3010</v>
      </c>
      <c r="D2515" s="104">
        <v>406.94</v>
      </c>
    </row>
    <row r="2516" spans="1:4">
      <c r="A2516" t="s">
        <v>40</v>
      </c>
      <c r="B2516" s="103" t="s">
        <v>546</v>
      </c>
      <c r="C2516" s="104" t="s">
        <v>3011</v>
      </c>
      <c r="D2516" s="104">
        <v>242.99</v>
      </c>
    </row>
    <row r="2517" spans="1:4">
      <c r="A2517" t="s">
        <v>40</v>
      </c>
      <c r="B2517" s="103" t="s">
        <v>874</v>
      </c>
      <c r="C2517" s="104" t="s">
        <v>3012</v>
      </c>
      <c r="D2517" s="104">
        <v>85</v>
      </c>
    </row>
    <row r="2518" spans="1:4">
      <c r="A2518" t="s">
        <v>40</v>
      </c>
      <c r="B2518" s="103" t="s">
        <v>570</v>
      </c>
      <c r="C2518" s="104" t="s">
        <v>3013</v>
      </c>
      <c r="D2518" s="104">
        <v>229.99</v>
      </c>
    </row>
    <row r="2519" spans="1:4">
      <c r="A2519" t="s">
        <v>40</v>
      </c>
      <c r="B2519" s="103" t="s">
        <v>546</v>
      </c>
      <c r="C2519" s="104" t="s">
        <v>3014</v>
      </c>
      <c r="D2519" s="104">
        <v>219.99</v>
      </c>
    </row>
    <row r="2520" spans="1:4">
      <c r="A2520" t="s">
        <v>40</v>
      </c>
      <c r="B2520" s="103" t="s">
        <v>546</v>
      </c>
      <c r="C2520" s="104" t="s">
        <v>3015</v>
      </c>
      <c r="D2520" s="104">
        <v>202.81</v>
      </c>
    </row>
    <row r="2521" spans="1:4">
      <c r="A2521" t="s">
        <v>40</v>
      </c>
      <c r="B2521" s="103" t="s">
        <v>551</v>
      </c>
      <c r="C2521" s="104" t="s">
        <v>3016</v>
      </c>
      <c r="D2521" s="104">
        <v>449.99</v>
      </c>
    </row>
    <row r="2522" spans="1:4">
      <c r="A2522" t="s">
        <v>40</v>
      </c>
      <c r="B2522" s="103" t="s">
        <v>546</v>
      </c>
      <c r="C2522" s="104" t="s">
        <v>3017</v>
      </c>
      <c r="D2522" s="104">
        <v>311.97000000000003</v>
      </c>
    </row>
    <row r="2523" spans="1:4">
      <c r="A2523" t="s">
        <v>40</v>
      </c>
      <c r="B2523" s="103" t="s">
        <v>551</v>
      </c>
      <c r="C2523" s="104" t="s">
        <v>2791</v>
      </c>
      <c r="D2523" s="104">
        <v>339.99</v>
      </c>
    </row>
    <row r="2524" spans="1:4">
      <c r="A2524" t="s">
        <v>40</v>
      </c>
      <c r="B2524" t="s">
        <v>3018</v>
      </c>
      <c r="C2524" t="s">
        <v>3019</v>
      </c>
      <c r="D2524">
        <v>94.99</v>
      </c>
    </row>
    <row r="2525" spans="1:4">
      <c r="A2525" t="s">
        <v>40</v>
      </c>
      <c r="B2525" t="s">
        <v>1378</v>
      </c>
      <c r="C2525" t="s">
        <v>3020</v>
      </c>
      <c r="D2525">
        <v>294.76</v>
      </c>
    </row>
    <row r="2526" spans="1:4">
      <c r="A2526" t="s">
        <v>40</v>
      </c>
      <c r="B2526" t="s">
        <v>3021</v>
      </c>
      <c r="C2526" t="s">
        <v>3022</v>
      </c>
      <c r="D2526">
        <v>119.99</v>
      </c>
    </row>
    <row r="2527" spans="1:4">
      <c r="A2527" t="s">
        <v>40</v>
      </c>
      <c r="B2527" t="s">
        <v>3021</v>
      </c>
      <c r="C2527" t="s">
        <v>3023</v>
      </c>
      <c r="D2527">
        <v>180</v>
      </c>
    </row>
    <row r="2528" spans="1:4">
      <c r="A2528" t="s">
        <v>40</v>
      </c>
      <c r="B2528" t="s">
        <v>3024</v>
      </c>
      <c r="C2528" t="s">
        <v>3025</v>
      </c>
      <c r="D2528">
        <v>119.99</v>
      </c>
    </row>
    <row r="2529" spans="1:4">
      <c r="A2529" t="s">
        <v>40</v>
      </c>
      <c r="B2529" t="s">
        <v>1378</v>
      </c>
      <c r="C2529" t="s">
        <v>3026</v>
      </c>
      <c r="D2529">
        <v>189.99</v>
      </c>
    </row>
    <row r="2530" spans="1:4">
      <c r="A2530" t="s">
        <v>40</v>
      </c>
      <c r="B2530" t="s">
        <v>3027</v>
      </c>
      <c r="C2530" t="s">
        <v>3028</v>
      </c>
      <c r="D2530">
        <v>99.94</v>
      </c>
    </row>
    <row r="2531" spans="1:4">
      <c r="A2531" t="s">
        <v>40</v>
      </c>
      <c r="B2531" t="s">
        <v>3029</v>
      </c>
      <c r="C2531" t="s">
        <v>3030</v>
      </c>
      <c r="D2531">
        <v>69.989999999999995</v>
      </c>
    </row>
    <row r="2532" spans="1:4">
      <c r="A2532" t="s">
        <v>40</v>
      </c>
      <c r="B2532" t="s">
        <v>3031</v>
      </c>
      <c r="C2532" t="s">
        <v>3032</v>
      </c>
      <c r="D2532">
        <v>99.99</v>
      </c>
    </row>
    <row r="2533" spans="1:4">
      <c r="A2533" t="s">
        <v>40</v>
      </c>
      <c r="B2533" t="s">
        <v>3033</v>
      </c>
      <c r="C2533" t="s">
        <v>3034</v>
      </c>
      <c r="D2533">
        <v>89.99</v>
      </c>
    </row>
    <row r="2534" spans="1:4">
      <c r="A2534" t="s">
        <v>40</v>
      </c>
      <c r="B2534" t="s">
        <v>3035</v>
      </c>
      <c r="C2534" t="s">
        <v>3036</v>
      </c>
      <c r="D2534">
        <v>64.989999999999995</v>
      </c>
    </row>
    <row r="2535" spans="1:4">
      <c r="A2535" t="s">
        <v>40</v>
      </c>
      <c r="B2535" t="s">
        <v>3021</v>
      </c>
      <c r="C2535" t="s">
        <v>3037</v>
      </c>
      <c r="D2535">
        <v>349</v>
      </c>
    </row>
    <row r="2536" spans="1:4">
      <c r="A2536" t="s">
        <v>40</v>
      </c>
      <c r="B2536" t="s">
        <v>3024</v>
      </c>
      <c r="C2536" t="s">
        <v>3038</v>
      </c>
      <c r="D2536">
        <v>169</v>
      </c>
    </row>
    <row r="2537" spans="1:4">
      <c r="A2537" t="s">
        <v>40</v>
      </c>
      <c r="B2537" t="s">
        <v>3021</v>
      </c>
      <c r="C2537" t="s">
        <v>3039</v>
      </c>
      <c r="D2537">
        <v>164.95</v>
      </c>
    </row>
    <row r="2538" spans="1:4">
      <c r="A2538" t="s">
        <v>40</v>
      </c>
      <c r="B2538" t="s">
        <v>3040</v>
      </c>
      <c r="C2538" t="s">
        <v>3041</v>
      </c>
      <c r="D2538">
        <v>59.99</v>
      </c>
    </row>
    <row r="2539" spans="1:4">
      <c r="A2539" t="s">
        <v>40</v>
      </c>
      <c r="B2539" t="s">
        <v>3021</v>
      </c>
      <c r="C2539" t="s">
        <v>3042</v>
      </c>
      <c r="D2539">
        <v>199.95</v>
      </c>
    </row>
    <row r="2540" spans="1:4">
      <c r="A2540" t="s">
        <v>40</v>
      </c>
      <c r="B2540" t="s">
        <v>3021</v>
      </c>
      <c r="C2540" t="s">
        <v>3043</v>
      </c>
      <c r="D2540">
        <v>264.99</v>
      </c>
    </row>
    <row r="2541" spans="1:4">
      <c r="A2541" t="s">
        <v>40</v>
      </c>
      <c r="B2541" t="s">
        <v>3021</v>
      </c>
      <c r="C2541" t="s">
        <v>3044</v>
      </c>
      <c r="D2541">
        <v>89.99</v>
      </c>
    </row>
    <row r="2542" spans="1:4">
      <c r="A2542" t="s">
        <v>40</v>
      </c>
      <c r="B2542" t="s">
        <v>3021</v>
      </c>
      <c r="C2542" t="s">
        <v>3045</v>
      </c>
      <c r="D2542">
        <v>134.99</v>
      </c>
    </row>
    <row r="2543" spans="1:4">
      <c r="A2543" t="s">
        <v>40</v>
      </c>
      <c r="B2543" t="s">
        <v>3024</v>
      </c>
      <c r="C2543" t="s">
        <v>3046</v>
      </c>
      <c r="D2543">
        <v>399.99</v>
      </c>
    </row>
    <row r="2544" spans="1:4">
      <c r="A2544" t="s">
        <v>40</v>
      </c>
      <c r="B2544" t="s">
        <v>3047</v>
      </c>
      <c r="C2544" t="s">
        <v>3048</v>
      </c>
      <c r="D2544">
        <v>104.99</v>
      </c>
    </row>
    <row r="2545" spans="1:4">
      <c r="A2545" t="s">
        <v>40</v>
      </c>
      <c r="B2545" t="s">
        <v>3047</v>
      </c>
      <c r="C2545" t="s">
        <v>3049</v>
      </c>
      <c r="D2545">
        <v>119.99</v>
      </c>
    </row>
    <row r="2546" spans="1:4">
      <c r="A2546" t="s">
        <v>40</v>
      </c>
      <c r="B2546" t="s">
        <v>3050</v>
      </c>
      <c r="C2546" t="s">
        <v>3051</v>
      </c>
      <c r="D2546">
        <v>125.74</v>
      </c>
    </row>
    <row r="2547" spans="1:4">
      <c r="A2547" t="s">
        <v>40</v>
      </c>
      <c r="B2547" t="s">
        <v>3024</v>
      </c>
      <c r="C2547" t="s">
        <v>3052</v>
      </c>
      <c r="D2547">
        <v>324.99</v>
      </c>
    </row>
    <row r="2548" spans="1:4">
      <c r="A2548" t="s">
        <v>40</v>
      </c>
      <c r="B2548" t="s">
        <v>1378</v>
      </c>
      <c r="C2548" t="s">
        <v>3053</v>
      </c>
      <c r="D2548">
        <v>124.99</v>
      </c>
    </row>
    <row r="2549" spans="1:4">
      <c r="A2549" t="s">
        <v>40</v>
      </c>
      <c r="B2549" t="s">
        <v>3035</v>
      </c>
      <c r="C2549" t="s">
        <v>3054</v>
      </c>
      <c r="D2549">
        <v>63.99</v>
      </c>
    </row>
    <row r="2550" spans="1:4">
      <c r="A2550" t="s">
        <v>40</v>
      </c>
      <c r="B2550" t="s">
        <v>3055</v>
      </c>
      <c r="C2550" t="s">
        <v>3056</v>
      </c>
      <c r="D2550">
        <v>209.99</v>
      </c>
    </row>
    <row r="2551" spans="1:4">
      <c r="A2551" t="s">
        <v>40</v>
      </c>
      <c r="B2551" t="s">
        <v>1378</v>
      </c>
      <c r="C2551" t="s">
        <v>3057</v>
      </c>
      <c r="D2551">
        <v>139.99</v>
      </c>
    </row>
    <row r="2552" spans="1:4">
      <c r="A2552" t="s">
        <v>40</v>
      </c>
      <c r="B2552" t="s">
        <v>3047</v>
      </c>
      <c r="C2552" t="s">
        <v>3058</v>
      </c>
      <c r="D2552">
        <v>299.99</v>
      </c>
    </row>
    <row r="2553" spans="1:4">
      <c r="A2553" t="s">
        <v>40</v>
      </c>
      <c r="B2553" t="s">
        <v>3021</v>
      </c>
      <c r="C2553" t="s">
        <v>3059</v>
      </c>
      <c r="D2553">
        <v>165</v>
      </c>
    </row>
    <row r="2554" spans="1:4">
      <c r="A2554" t="s">
        <v>40</v>
      </c>
      <c r="B2554" t="s">
        <v>3021</v>
      </c>
      <c r="C2554" t="s">
        <v>3060</v>
      </c>
      <c r="D2554">
        <v>149.99</v>
      </c>
    </row>
    <row r="2555" spans="1:4">
      <c r="A2555" t="s">
        <v>40</v>
      </c>
      <c r="B2555" t="s">
        <v>3047</v>
      </c>
      <c r="C2555" t="s">
        <v>3061</v>
      </c>
      <c r="D2555">
        <v>329.99</v>
      </c>
    </row>
    <row r="2556" spans="1:4">
      <c r="A2556" t="s">
        <v>40</v>
      </c>
      <c r="B2556" t="s">
        <v>3024</v>
      </c>
      <c r="C2556" t="s">
        <v>3062</v>
      </c>
      <c r="D2556">
        <v>169.99</v>
      </c>
    </row>
    <row r="2557" spans="1:4">
      <c r="A2557" t="s">
        <v>40</v>
      </c>
      <c r="B2557" t="s">
        <v>3055</v>
      </c>
      <c r="C2557" t="s">
        <v>3063</v>
      </c>
      <c r="D2557">
        <v>85.99</v>
      </c>
    </row>
    <row r="2558" spans="1:4">
      <c r="A2558" t="s">
        <v>40</v>
      </c>
      <c r="B2558" t="s">
        <v>3027</v>
      </c>
      <c r="C2558" t="s">
        <v>3064</v>
      </c>
      <c r="D2558">
        <v>84.94</v>
      </c>
    </row>
    <row r="2559" spans="1:4">
      <c r="A2559" t="s">
        <v>40</v>
      </c>
      <c r="B2559" t="s">
        <v>3024</v>
      </c>
      <c r="C2559" t="s">
        <v>3065</v>
      </c>
      <c r="D2559">
        <v>109.99</v>
      </c>
    </row>
    <row r="2560" spans="1:4">
      <c r="A2560" t="s">
        <v>40</v>
      </c>
      <c r="B2560" t="s">
        <v>3021</v>
      </c>
      <c r="C2560" t="s">
        <v>3066</v>
      </c>
      <c r="D2560">
        <v>169.99</v>
      </c>
    </row>
    <row r="2561" spans="1:4">
      <c r="A2561" t="s">
        <v>40</v>
      </c>
      <c r="B2561" t="s">
        <v>3047</v>
      </c>
      <c r="C2561" t="s">
        <v>3067</v>
      </c>
      <c r="D2561">
        <v>299.99</v>
      </c>
    </row>
    <row r="2562" spans="1:4">
      <c r="A2562" t="s">
        <v>40</v>
      </c>
      <c r="B2562" t="s">
        <v>3021</v>
      </c>
      <c r="C2562" t="s">
        <v>3068</v>
      </c>
      <c r="D2562">
        <v>154.99</v>
      </c>
    </row>
    <row r="2563" spans="1:4">
      <c r="A2563" t="s">
        <v>40</v>
      </c>
      <c r="B2563" t="s">
        <v>3021</v>
      </c>
      <c r="C2563" t="s">
        <v>3069</v>
      </c>
      <c r="D2563">
        <v>169.99</v>
      </c>
    </row>
    <row r="2564" spans="1:4">
      <c r="A2564" t="s">
        <v>40</v>
      </c>
      <c r="B2564" t="s">
        <v>3024</v>
      </c>
      <c r="C2564" t="s">
        <v>3070</v>
      </c>
      <c r="D2564">
        <v>72.989999999999995</v>
      </c>
    </row>
    <row r="2565" spans="1:4">
      <c r="A2565" t="s">
        <v>40</v>
      </c>
      <c r="B2565" t="s">
        <v>3071</v>
      </c>
      <c r="C2565" t="s">
        <v>3072</v>
      </c>
      <c r="D2565">
        <v>349.99</v>
      </c>
    </row>
    <row r="2566" spans="1:4">
      <c r="A2566" t="s">
        <v>40</v>
      </c>
      <c r="B2566" t="s">
        <v>3021</v>
      </c>
      <c r="C2566" t="s">
        <v>3073</v>
      </c>
      <c r="D2566">
        <v>157.94999999999999</v>
      </c>
    </row>
    <row r="2567" spans="1:4">
      <c r="A2567" t="s">
        <v>40</v>
      </c>
      <c r="B2567" t="s">
        <v>3024</v>
      </c>
      <c r="C2567" t="s">
        <v>3074</v>
      </c>
      <c r="D2567">
        <v>349.95</v>
      </c>
    </row>
    <row r="2568" spans="1:4">
      <c r="A2568" t="s">
        <v>40</v>
      </c>
      <c r="B2568" t="s">
        <v>3021</v>
      </c>
      <c r="C2568" t="s">
        <v>3075</v>
      </c>
      <c r="D2568">
        <v>124.99</v>
      </c>
    </row>
    <row r="2569" spans="1:4">
      <c r="A2569" t="s">
        <v>40</v>
      </c>
      <c r="B2569" t="s">
        <v>3047</v>
      </c>
      <c r="C2569" t="s">
        <v>3076</v>
      </c>
      <c r="D2569">
        <v>139.99</v>
      </c>
    </row>
    <row r="2570" spans="1:4">
      <c r="A2570" t="s">
        <v>40</v>
      </c>
      <c r="B2570" t="s">
        <v>3021</v>
      </c>
      <c r="C2570" t="s">
        <v>3077</v>
      </c>
      <c r="D2570">
        <v>699.95</v>
      </c>
    </row>
    <row r="2571" spans="1:4">
      <c r="A2571" t="s">
        <v>40</v>
      </c>
      <c r="B2571" t="s">
        <v>3021</v>
      </c>
      <c r="C2571" t="s">
        <v>3078</v>
      </c>
      <c r="D2571">
        <v>399.99</v>
      </c>
    </row>
    <row r="2572" spans="1:4">
      <c r="A2572" t="s">
        <v>40</v>
      </c>
      <c r="B2572" t="s">
        <v>546</v>
      </c>
      <c r="C2572" t="s">
        <v>3079</v>
      </c>
      <c r="D2572">
        <v>69.95</v>
      </c>
    </row>
    <row r="2573" spans="1:4">
      <c r="A2573" t="s">
        <v>40</v>
      </c>
      <c r="B2573" t="s">
        <v>3080</v>
      </c>
      <c r="C2573" t="s">
        <v>3081</v>
      </c>
      <c r="D2573">
        <v>123.75</v>
      </c>
    </row>
    <row r="2574" spans="1:4">
      <c r="A2574" t="s">
        <v>40</v>
      </c>
      <c r="B2574" t="s">
        <v>3047</v>
      </c>
      <c r="C2574" t="s">
        <v>3082</v>
      </c>
      <c r="D2574">
        <v>190</v>
      </c>
    </row>
    <row r="2575" spans="1:4">
      <c r="A2575" t="s">
        <v>40</v>
      </c>
      <c r="B2575" t="s">
        <v>3083</v>
      </c>
      <c r="C2575" t="s">
        <v>3084</v>
      </c>
      <c r="D2575">
        <v>54.99</v>
      </c>
    </row>
    <row r="2576" spans="1:4">
      <c r="A2576" t="s">
        <v>40</v>
      </c>
      <c r="B2576" t="s">
        <v>1378</v>
      </c>
      <c r="C2576" t="s">
        <v>3085</v>
      </c>
      <c r="D2576">
        <v>275</v>
      </c>
    </row>
    <row r="2577" spans="1:4">
      <c r="A2577" t="s">
        <v>40</v>
      </c>
      <c r="B2577" t="s">
        <v>3024</v>
      </c>
      <c r="C2577" t="s">
        <v>3086</v>
      </c>
      <c r="D2577">
        <v>49</v>
      </c>
    </row>
    <row r="2578" spans="1:4">
      <c r="A2578" t="s">
        <v>40</v>
      </c>
      <c r="B2578" t="s">
        <v>3021</v>
      </c>
      <c r="C2578" t="s">
        <v>3087</v>
      </c>
      <c r="D2578">
        <v>89.99</v>
      </c>
    </row>
    <row r="2579" spans="1:4">
      <c r="A2579" t="s">
        <v>40</v>
      </c>
      <c r="B2579" t="s">
        <v>3021</v>
      </c>
      <c r="C2579" t="s">
        <v>3088</v>
      </c>
      <c r="D2579">
        <v>160</v>
      </c>
    </row>
    <row r="2580" spans="1:4">
      <c r="A2580" t="s">
        <v>40</v>
      </c>
      <c r="B2580" t="s">
        <v>3047</v>
      </c>
      <c r="C2580" t="s">
        <v>3089</v>
      </c>
      <c r="D2580">
        <v>244.99</v>
      </c>
    </row>
    <row r="2581" spans="1:4">
      <c r="A2581" t="s">
        <v>40</v>
      </c>
      <c r="B2581" t="s">
        <v>3047</v>
      </c>
      <c r="C2581" t="s">
        <v>3090</v>
      </c>
      <c r="D2581">
        <v>319.99</v>
      </c>
    </row>
    <row r="2582" spans="1:4">
      <c r="A2582" t="s">
        <v>40</v>
      </c>
      <c r="B2582" t="s">
        <v>3047</v>
      </c>
      <c r="C2582" t="s">
        <v>3091</v>
      </c>
      <c r="D2582">
        <v>74.989999999999995</v>
      </c>
    </row>
    <row r="2583" spans="1:4">
      <c r="A2583" t="s">
        <v>40</v>
      </c>
      <c r="B2583" t="s">
        <v>3047</v>
      </c>
      <c r="C2583" t="s">
        <v>3092</v>
      </c>
      <c r="D2583">
        <v>425</v>
      </c>
    </row>
    <row r="2584" spans="1:4">
      <c r="A2584" t="s">
        <v>40</v>
      </c>
      <c r="B2584" t="s">
        <v>3050</v>
      </c>
      <c r="C2584" t="s">
        <v>3093</v>
      </c>
      <c r="D2584">
        <v>113.79</v>
      </c>
    </row>
    <row r="2585" spans="1:4">
      <c r="A2585" t="s">
        <v>40</v>
      </c>
      <c r="B2585" t="s">
        <v>3047</v>
      </c>
      <c r="C2585" t="s">
        <v>3094</v>
      </c>
      <c r="D2585">
        <v>210</v>
      </c>
    </row>
    <row r="2586" spans="1:4">
      <c r="A2586" t="s">
        <v>40</v>
      </c>
      <c r="B2586" t="s">
        <v>3024</v>
      </c>
      <c r="C2586" t="s">
        <v>3095</v>
      </c>
      <c r="D2586">
        <v>249.99</v>
      </c>
    </row>
    <row r="2587" spans="1:4">
      <c r="A2587" t="s">
        <v>40</v>
      </c>
      <c r="B2587" t="s">
        <v>3021</v>
      </c>
      <c r="C2587" t="s">
        <v>3096</v>
      </c>
      <c r="D2587">
        <v>169.99</v>
      </c>
    </row>
    <row r="2588" spans="1:4">
      <c r="A2588" t="s">
        <v>40</v>
      </c>
      <c r="B2588" t="s">
        <v>3021</v>
      </c>
      <c r="C2588" t="s">
        <v>3097</v>
      </c>
      <c r="D2588">
        <v>119.99</v>
      </c>
    </row>
    <row r="2589" spans="1:4">
      <c r="A2589" t="s">
        <v>40</v>
      </c>
      <c r="B2589" t="s">
        <v>3021</v>
      </c>
      <c r="C2589" t="s">
        <v>3098</v>
      </c>
      <c r="D2589">
        <v>329.95</v>
      </c>
    </row>
    <row r="2590" spans="1:4">
      <c r="A2590" t="s">
        <v>40</v>
      </c>
      <c r="B2590" t="s">
        <v>3024</v>
      </c>
      <c r="C2590" t="s">
        <v>3099</v>
      </c>
      <c r="D2590">
        <v>149.85</v>
      </c>
    </row>
    <row r="2591" spans="1:4">
      <c r="A2591" t="s">
        <v>40</v>
      </c>
      <c r="B2591" t="s">
        <v>3047</v>
      </c>
      <c r="C2591" t="s">
        <v>3100</v>
      </c>
      <c r="D2591">
        <v>83</v>
      </c>
    </row>
    <row r="2592" spans="1:4">
      <c r="A2592" t="s">
        <v>40</v>
      </c>
      <c r="B2592" t="s">
        <v>3024</v>
      </c>
      <c r="C2592" t="s">
        <v>3101</v>
      </c>
      <c r="D2592">
        <v>244.53</v>
      </c>
    </row>
    <row r="2593" spans="1:4">
      <c r="A2593" t="s">
        <v>40</v>
      </c>
      <c r="B2593" t="s">
        <v>3021</v>
      </c>
      <c r="C2593" t="s">
        <v>3102</v>
      </c>
      <c r="D2593">
        <v>120</v>
      </c>
    </row>
    <row r="2594" spans="1:4">
      <c r="A2594" t="s">
        <v>40</v>
      </c>
      <c r="B2594" t="s">
        <v>3024</v>
      </c>
      <c r="C2594" t="s">
        <v>3103</v>
      </c>
      <c r="D2594">
        <v>124.99</v>
      </c>
    </row>
    <row r="2595" spans="1:4">
      <c r="A2595" t="s">
        <v>40</v>
      </c>
      <c r="B2595" t="s">
        <v>3021</v>
      </c>
      <c r="C2595" t="s">
        <v>3104</v>
      </c>
      <c r="D2595">
        <v>134.99</v>
      </c>
    </row>
    <row r="2596" spans="1:4">
      <c r="A2596" t="s">
        <v>40</v>
      </c>
      <c r="B2596" t="s">
        <v>3021</v>
      </c>
      <c r="C2596" t="s">
        <v>3105</v>
      </c>
      <c r="D2596">
        <v>124.85</v>
      </c>
    </row>
    <row r="2597" spans="1:4">
      <c r="A2597" t="s">
        <v>40</v>
      </c>
      <c r="B2597" t="s">
        <v>3024</v>
      </c>
      <c r="C2597" t="s">
        <v>3106</v>
      </c>
      <c r="D2597">
        <v>119.99</v>
      </c>
    </row>
    <row r="2598" spans="1:4">
      <c r="A2598" t="s">
        <v>40</v>
      </c>
      <c r="B2598" t="s">
        <v>3021</v>
      </c>
      <c r="C2598" t="s">
        <v>3107</v>
      </c>
      <c r="D2598">
        <v>114.99</v>
      </c>
    </row>
    <row r="2599" spans="1:4">
      <c r="A2599" t="s">
        <v>40</v>
      </c>
      <c r="B2599" t="s">
        <v>3047</v>
      </c>
      <c r="C2599" t="s">
        <v>3108</v>
      </c>
      <c r="D2599">
        <v>200</v>
      </c>
    </row>
    <row r="2600" spans="1:4">
      <c r="A2600" t="s">
        <v>40</v>
      </c>
      <c r="B2600" t="s">
        <v>3109</v>
      </c>
      <c r="C2600" t="s">
        <v>3110</v>
      </c>
      <c r="D2600">
        <v>64.989999999999995</v>
      </c>
    </row>
    <row r="2601" spans="1:4">
      <c r="A2601" t="s">
        <v>40</v>
      </c>
      <c r="B2601" t="s">
        <v>3024</v>
      </c>
      <c r="C2601" t="s">
        <v>3111</v>
      </c>
      <c r="D2601">
        <v>349.99</v>
      </c>
    </row>
    <row r="2602" spans="1:4">
      <c r="A2602" t="s">
        <v>40</v>
      </c>
      <c r="B2602" t="s">
        <v>3021</v>
      </c>
      <c r="C2602" t="s">
        <v>3112</v>
      </c>
      <c r="D2602">
        <v>164.99</v>
      </c>
    </row>
    <row r="2603" spans="1:4">
      <c r="A2603" t="s">
        <v>40</v>
      </c>
      <c r="B2603" t="s">
        <v>3024</v>
      </c>
      <c r="C2603" t="s">
        <v>3113</v>
      </c>
      <c r="D2603">
        <v>219.99</v>
      </c>
    </row>
    <row r="2604" spans="1:4">
      <c r="A2604" t="s">
        <v>40</v>
      </c>
      <c r="B2604" t="s">
        <v>551</v>
      </c>
      <c r="C2604" t="s">
        <v>3114</v>
      </c>
      <c r="D2604">
        <v>399.99</v>
      </c>
    </row>
    <row r="2605" spans="1:4">
      <c r="A2605" t="s">
        <v>40</v>
      </c>
      <c r="B2605" t="s">
        <v>3055</v>
      </c>
      <c r="C2605" t="s">
        <v>3115</v>
      </c>
      <c r="D2605">
        <v>119.99</v>
      </c>
    </row>
    <row r="2606" spans="1:4">
      <c r="A2606" t="s">
        <v>40</v>
      </c>
      <c r="B2606" t="s">
        <v>3024</v>
      </c>
      <c r="C2606" t="s">
        <v>3116</v>
      </c>
      <c r="D2606">
        <v>299.99</v>
      </c>
    </row>
    <row r="2607" spans="1:4">
      <c r="A2607" t="s">
        <v>40</v>
      </c>
      <c r="B2607" t="s">
        <v>3055</v>
      </c>
      <c r="C2607" t="s">
        <v>3117</v>
      </c>
      <c r="D2607">
        <v>119.99</v>
      </c>
    </row>
    <row r="2608" spans="1:4">
      <c r="A2608" t="s">
        <v>40</v>
      </c>
      <c r="B2608" t="s">
        <v>3035</v>
      </c>
      <c r="C2608" t="s">
        <v>3118</v>
      </c>
      <c r="D2608">
        <v>40</v>
      </c>
    </row>
    <row r="2609" spans="1:4">
      <c r="A2609" t="s">
        <v>40</v>
      </c>
      <c r="B2609" t="s">
        <v>1378</v>
      </c>
      <c r="C2609" t="s">
        <v>3119</v>
      </c>
      <c r="D2609">
        <v>289.5</v>
      </c>
    </row>
    <row r="2610" spans="1:4">
      <c r="A2610" t="s">
        <v>40</v>
      </c>
      <c r="B2610" t="s">
        <v>3021</v>
      </c>
      <c r="C2610" t="s">
        <v>3120</v>
      </c>
      <c r="D2610">
        <v>109.99</v>
      </c>
    </row>
    <row r="2611" spans="1:4">
      <c r="A2611" t="s">
        <v>40</v>
      </c>
      <c r="B2611" t="s">
        <v>3047</v>
      </c>
      <c r="C2611" t="s">
        <v>3121</v>
      </c>
      <c r="D2611">
        <v>119.99</v>
      </c>
    </row>
    <row r="2612" spans="1:4">
      <c r="A2612" t="s">
        <v>40</v>
      </c>
      <c r="B2612" t="s">
        <v>3122</v>
      </c>
      <c r="C2612" t="s">
        <v>3123</v>
      </c>
      <c r="D2612">
        <v>99.99</v>
      </c>
    </row>
    <row r="2613" spans="1:4">
      <c r="A2613" t="s">
        <v>40</v>
      </c>
      <c r="B2613" t="s">
        <v>3047</v>
      </c>
      <c r="C2613" t="s">
        <v>3124</v>
      </c>
      <c r="D2613">
        <v>139.99</v>
      </c>
    </row>
    <row r="2614" spans="1:4">
      <c r="A2614" t="s">
        <v>40</v>
      </c>
      <c r="B2614" t="s">
        <v>3021</v>
      </c>
      <c r="C2614" t="s">
        <v>3125</v>
      </c>
      <c r="D2614">
        <v>229.99</v>
      </c>
    </row>
    <row r="2615" spans="1:4">
      <c r="A2615" t="s">
        <v>40</v>
      </c>
      <c r="B2615" t="s">
        <v>3021</v>
      </c>
      <c r="C2615" t="s">
        <v>3126</v>
      </c>
      <c r="D2615">
        <v>149.99</v>
      </c>
    </row>
    <row r="2616" spans="1:4">
      <c r="A2616" t="s">
        <v>40</v>
      </c>
      <c r="B2616" t="s">
        <v>3047</v>
      </c>
      <c r="C2616" t="s">
        <v>3127</v>
      </c>
      <c r="D2616">
        <v>269.99</v>
      </c>
    </row>
    <row r="2617" spans="1:4">
      <c r="A2617" t="s">
        <v>40</v>
      </c>
      <c r="B2617" t="s">
        <v>3024</v>
      </c>
      <c r="C2617" t="s">
        <v>3128</v>
      </c>
      <c r="D2617">
        <v>159.99</v>
      </c>
    </row>
    <row r="2618" spans="1:4">
      <c r="A2618" t="s">
        <v>40</v>
      </c>
      <c r="B2618" t="s">
        <v>3047</v>
      </c>
      <c r="C2618" t="s">
        <v>3129</v>
      </c>
      <c r="D2618">
        <v>65</v>
      </c>
    </row>
    <row r="2619" spans="1:4">
      <c r="A2619" t="s">
        <v>40</v>
      </c>
      <c r="B2619" t="s">
        <v>3021</v>
      </c>
      <c r="C2619" t="s">
        <v>3130</v>
      </c>
      <c r="D2619">
        <v>249.95</v>
      </c>
    </row>
    <row r="2620" spans="1:4">
      <c r="A2620" t="s">
        <v>40</v>
      </c>
      <c r="B2620" t="s">
        <v>3055</v>
      </c>
      <c r="C2620" t="s">
        <v>3131</v>
      </c>
      <c r="D2620">
        <v>129.99</v>
      </c>
    </row>
    <row r="2621" spans="1:4">
      <c r="A2621" t="s">
        <v>40</v>
      </c>
      <c r="B2621" t="s">
        <v>3047</v>
      </c>
      <c r="C2621" t="s">
        <v>3132</v>
      </c>
      <c r="D2621">
        <v>144.99</v>
      </c>
    </row>
    <row r="2622" spans="1:4">
      <c r="A2622" t="s">
        <v>40</v>
      </c>
      <c r="B2622" t="s">
        <v>3122</v>
      </c>
      <c r="C2622" t="s">
        <v>3133</v>
      </c>
      <c r="D2622">
        <v>189.99</v>
      </c>
    </row>
    <row r="2623" spans="1:4">
      <c r="A2623" t="s">
        <v>40</v>
      </c>
      <c r="B2623" t="s">
        <v>3047</v>
      </c>
      <c r="C2623" t="s">
        <v>3134</v>
      </c>
      <c r="D2623">
        <v>109.99</v>
      </c>
    </row>
    <row r="2624" spans="1:4">
      <c r="A2624" t="s">
        <v>40</v>
      </c>
      <c r="B2624" t="s">
        <v>3021</v>
      </c>
      <c r="C2624" t="s">
        <v>3135</v>
      </c>
      <c r="D2624">
        <v>299.99</v>
      </c>
    </row>
    <row r="2625" spans="1:4">
      <c r="A2625" t="s">
        <v>40</v>
      </c>
      <c r="B2625" t="s">
        <v>3047</v>
      </c>
      <c r="C2625" t="s">
        <v>3136</v>
      </c>
      <c r="D2625">
        <v>119.99</v>
      </c>
    </row>
    <row r="2626" spans="1:4">
      <c r="A2626" t="s">
        <v>40</v>
      </c>
      <c r="B2626" t="s">
        <v>3024</v>
      </c>
      <c r="C2626" t="s">
        <v>3137</v>
      </c>
      <c r="D2626">
        <v>119</v>
      </c>
    </row>
    <row r="2627" spans="1:4">
      <c r="A2627" t="s">
        <v>40</v>
      </c>
      <c r="B2627" t="s">
        <v>3024</v>
      </c>
      <c r="C2627" t="s">
        <v>3138</v>
      </c>
      <c r="D2627">
        <v>119.99</v>
      </c>
    </row>
    <row r="2628" spans="1:4">
      <c r="A2628" t="s">
        <v>40</v>
      </c>
      <c r="B2628" t="s">
        <v>3047</v>
      </c>
      <c r="C2628" t="s">
        <v>3139</v>
      </c>
      <c r="D2628">
        <v>129.99</v>
      </c>
    </row>
    <row r="2629" spans="1:4">
      <c r="A2629" t="s">
        <v>40</v>
      </c>
      <c r="B2629" t="s">
        <v>3047</v>
      </c>
      <c r="C2629" t="s">
        <v>3140</v>
      </c>
      <c r="D2629">
        <v>174.99</v>
      </c>
    </row>
    <row r="2630" spans="1:4">
      <c r="A2630" t="s">
        <v>40</v>
      </c>
      <c r="B2630" t="s">
        <v>3021</v>
      </c>
      <c r="C2630" t="s">
        <v>3141</v>
      </c>
      <c r="D2630">
        <v>199.95</v>
      </c>
    </row>
    <row r="2631" spans="1:4">
      <c r="A2631" t="s">
        <v>40</v>
      </c>
      <c r="B2631" t="s">
        <v>3021</v>
      </c>
      <c r="C2631" t="s">
        <v>3142</v>
      </c>
      <c r="D2631">
        <v>259.99</v>
      </c>
    </row>
    <row r="2632" spans="1:4">
      <c r="A2632" t="s">
        <v>40</v>
      </c>
      <c r="B2632" t="s">
        <v>3024</v>
      </c>
      <c r="C2632" t="s">
        <v>3143</v>
      </c>
      <c r="D2632">
        <v>249.99</v>
      </c>
    </row>
    <row r="2633" spans="1:4">
      <c r="A2633" t="s">
        <v>40</v>
      </c>
      <c r="B2633" t="s">
        <v>3047</v>
      </c>
      <c r="C2633" t="s">
        <v>3144</v>
      </c>
      <c r="D2633">
        <v>339.99</v>
      </c>
    </row>
    <row r="2634" spans="1:4">
      <c r="A2634" t="s">
        <v>40</v>
      </c>
      <c r="B2634" t="s">
        <v>3024</v>
      </c>
      <c r="C2634" t="s">
        <v>3145</v>
      </c>
      <c r="D2634">
        <v>329.99</v>
      </c>
    </row>
    <row r="2635" spans="1:4">
      <c r="A2635" t="s">
        <v>40</v>
      </c>
      <c r="B2635" t="s">
        <v>1378</v>
      </c>
      <c r="C2635" t="s">
        <v>3146</v>
      </c>
      <c r="D2635">
        <v>300</v>
      </c>
    </row>
    <row r="2636" spans="1:4">
      <c r="A2636" t="s">
        <v>40</v>
      </c>
      <c r="B2636" t="s">
        <v>3024</v>
      </c>
      <c r="C2636" t="s">
        <v>3147</v>
      </c>
      <c r="D2636">
        <v>159.99</v>
      </c>
    </row>
    <row r="2637" spans="1:4">
      <c r="A2637" t="s">
        <v>40</v>
      </c>
      <c r="B2637" t="s">
        <v>3148</v>
      </c>
      <c r="C2637" t="s">
        <v>3149</v>
      </c>
      <c r="D2637">
        <v>769.3</v>
      </c>
    </row>
    <row r="2638" spans="1:4">
      <c r="A2638" t="s">
        <v>40</v>
      </c>
      <c r="B2638" t="s">
        <v>3027</v>
      </c>
      <c r="C2638" t="s">
        <v>3150</v>
      </c>
      <c r="D2638">
        <v>129.97999999999999</v>
      </c>
    </row>
    <row r="2639" spans="1:4">
      <c r="A2639" t="s">
        <v>40</v>
      </c>
      <c r="B2639" t="s">
        <v>3021</v>
      </c>
      <c r="C2639" t="s">
        <v>3151</v>
      </c>
      <c r="D2639">
        <v>119.99</v>
      </c>
    </row>
    <row r="2640" spans="1:4">
      <c r="A2640" t="s">
        <v>40</v>
      </c>
      <c r="B2640" t="s">
        <v>3029</v>
      </c>
      <c r="C2640" t="s">
        <v>3152</v>
      </c>
      <c r="D2640">
        <v>99.99</v>
      </c>
    </row>
    <row r="2641" spans="1:4">
      <c r="A2641" t="s">
        <v>40</v>
      </c>
      <c r="B2641" t="s">
        <v>3021</v>
      </c>
      <c r="C2641" t="s">
        <v>3153</v>
      </c>
      <c r="D2641">
        <v>135</v>
      </c>
    </row>
    <row r="2642" spans="1:4">
      <c r="A2642" t="s">
        <v>40</v>
      </c>
      <c r="B2642" t="s">
        <v>3024</v>
      </c>
      <c r="C2642" t="s">
        <v>3154</v>
      </c>
      <c r="D2642">
        <v>349.99</v>
      </c>
    </row>
    <row r="2643" spans="1:4">
      <c r="A2643" t="s">
        <v>40</v>
      </c>
      <c r="B2643" t="s">
        <v>3021</v>
      </c>
      <c r="C2643" t="s">
        <v>3155</v>
      </c>
      <c r="D2643">
        <v>119.98</v>
      </c>
    </row>
    <row r="2644" spans="1:4">
      <c r="A2644" t="s">
        <v>40</v>
      </c>
      <c r="B2644" t="s">
        <v>3024</v>
      </c>
      <c r="C2644" t="s">
        <v>3156</v>
      </c>
      <c r="D2644">
        <v>199.99</v>
      </c>
    </row>
    <row r="2645" spans="1:4">
      <c r="A2645" t="s">
        <v>40</v>
      </c>
      <c r="B2645" t="s">
        <v>3021</v>
      </c>
      <c r="C2645" t="s">
        <v>3157</v>
      </c>
      <c r="D2645">
        <v>134.99</v>
      </c>
    </row>
    <row r="2646" spans="1:4">
      <c r="A2646" t="s">
        <v>40</v>
      </c>
      <c r="B2646" t="s">
        <v>3024</v>
      </c>
      <c r="C2646" t="s">
        <v>3158</v>
      </c>
      <c r="D2646">
        <v>114.93</v>
      </c>
    </row>
    <row r="2647" spans="1:4">
      <c r="A2647" t="s">
        <v>40</v>
      </c>
      <c r="B2647" t="s">
        <v>3055</v>
      </c>
      <c r="C2647" t="s">
        <v>3159</v>
      </c>
      <c r="D2647">
        <v>109.99</v>
      </c>
    </row>
    <row r="2648" spans="1:4">
      <c r="A2648" t="s">
        <v>40</v>
      </c>
      <c r="B2648" t="s">
        <v>3047</v>
      </c>
      <c r="C2648" t="s">
        <v>3160</v>
      </c>
      <c r="D2648">
        <v>375</v>
      </c>
    </row>
    <row r="2649" spans="1:4">
      <c r="A2649" t="s">
        <v>40</v>
      </c>
      <c r="B2649" t="s">
        <v>3021</v>
      </c>
      <c r="C2649" t="s">
        <v>3161</v>
      </c>
      <c r="D2649">
        <v>345.99</v>
      </c>
    </row>
    <row r="2650" spans="1:4">
      <c r="A2650" t="s">
        <v>40</v>
      </c>
      <c r="B2650" t="s">
        <v>3162</v>
      </c>
      <c r="C2650" t="s">
        <v>3163</v>
      </c>
      <c r="D2650">
        <v>99.99</v>
      </c>
    </row>
    <row r="2651" spans="1:4">
      <c r="A2651" t="s">
        <v>40</v>
      </c>
      <c r="B2651" t="s">
        <v>3024</v>
      </c>
      <c r="C2651" t="s">
        <v>3164</v>
      </c>
      <c r="D2651">
        <v>149.85</v>
      </c>
    </row>
    <row r="2652" spans="1:4">
      <c r="A2652" t="s">
        <v>40</v>
      </c>
      <c r="B2652" t="s">
        <v>3024</v>
      </c>
      <c r="C2652" t="s">
        <v>3165</v>
      </c>
      <c r="D2652">
        <v>249.99</v>
      </c>
    </row>
    <row r="2653" spans="1:4">
      <c r="A2653" t="s">
        <v>40</v>
      </c>
      <c r="B2653" t="s">
        <v>3021</v>
      </c>
      <c r="C2653" t="s">
        <v>3166</v>
      </c>
      <c r="D2653">
        <v>89.99</v>
      </c>
    </row>
    <row r="2654" spans="1:4">
      <c r="A2654" t="s">
        <v>40</v>
      </c>
      <c r="B2654" t="s">
        <v>3024</v>
      </c>
      <c r="C2654" t="s">
        <v>3167</v>
      </c>
      <c r="D2654">
        <v>299.99</v>
      </c>
    </row>
    <row r="2655" spans="1:4">
      <c r="A2655" t="s">
        <v>40</v>
      </c>
      <c r="B2655" t="s">
        <v>3024</v>
      </c>
      <c r="C2655" t="s">
        <v>3168</v>
      </c>
      <c r="D2655">
        <v>179.99</v>
      </c>
    </row>
    <row r="2656" spans="1:4">
      <c r="A2656" t="s">
        <v>40</v>
      </c>
      <c r="B2656" t="s">
        <v>3021</v>
      </c>
      <c r="C2656" t="s">
        <v>3169</v>
      </c>
      <c r="D2656">
        <v>129.99</v>
      </c>
    </row>
    <row r="2657" spans="1:4">
      <c r="A2657" t="s">
        <v>40</v>
      </c>
      <c r="B2657" t="s">
        <v>3021</v>
      </c>
      <c r="C2657" t="s">
        <v>3170</v>
      </c>
      <c r="D2657">
        <v>169.99</v>
      </c>
    </row>
    <row r="2658" spans="1:4">
      <c r="A2658" t="s">
        <v>40</v>
      </c>
      <c r="B2658" t="s">
        <v>3024</v>
      </c>
      <c r="C2658" t="s">
        <v>3171</v>
      </c>
      <c r="D2658">
        <v>279.99</v>
      </c>
    </row>
    <row r="2659" spans="1:4">
      <c r="A2659" t="s">
        <v>40</v>
      </c>
      <c r="B2659" t="s">
        <v>3122</v>
      </c>
      <c r="C2659" t="s">
        <v>3172</v>
      </c>
      <c r="D2659">
        <v>189.99</v>
      </c>
    </row>
    <row r="2660" spans="1:4">
      <c r="A2660" t="s">
        <v>40</v>
      </c>
      <c r="B2660" t="s">
        <v>3024</v>
      </c>
      <c r="C2660" t="s">
        <v>3173</v>
      </c>
      <c r="D2660">
        <v>110</v>
      </c>
    </row>
    <row r="2661" spans="1:4">
      <c r="A2661" t="s">
        <v>40</v>
      </c>
      <c r="B2661" t="s">
        <v>3021</v>
      </c>
      <c r="C2661" t="s">
        <v>3174</v>
      </c>
      <c r="D2661">
        <v>229.99</v>
      </c>
    </row>
    <row r="2662" spans="1:4">
      <c r="A2662" t="s">
        <v>40</v>
      </c>
      <c r="B2662" t="s">
        <v>3021</v>
      </c>
      <c r="C2662" t="s">
        <v>3175</v>
      </c>
      <c r="D2662">
        <v>259.99</v>
      </c>
    </row>
    <row r="2663" spans="1:4">
      <c r="A2663" t="s">
        <v>40</v>
      </c>
      <c r="B2663" t="s">
        <v>3047</v>
      </c>
      <c r="C2663" t="s">
        <v>3121</v>
      </c>
      <c r="D2663">
        <v>139.99</v>
      </c>
    </row>
    <row r="2664" spans="1:4">
      <c r="A2664" t="s">
        <v>40</v>
      </c>
      <c r="B2664" t="s">
        <v>3021</v>
      </c>
      <c r="C2664" t="s">
        <v>3176</v>
      </c>
      <c r="D2664">
        <v>133.19</v>
      </c>
    </row>
    <row r="2665" spans="1:4">
      <c r="A2665" t="s">
        <v>40</v>
      </c>
      <c r="B2665" t="s">
        <v>3122</v>
      </c>
      <c r="C2665" t="s">
        <v>3177</v>
      </c>
      <c r="D2665">
        <v>159.99</v>
      </c>
    </row>
    <row r="2666" spans="1:4">
      <c r="A2666" t="s">
        <v>40</v>
      </c>
      <c r="B2666" t="s">
        <v>3021</v>
      </c>
      <c r="C2666" t="s">
        <v>3178</v>
      </c>
      <c r="D2666">
        <v>299.99</v>
      </c>
    </row>
    <row r="2667" spans="1:4">
      <c r="A2667" t="s">
        <v>40</v>
      </c>
      <c r="B2667" t="s">
        <v>3055</v>
      </c>
      <c r="C2667" t="s">
        <v>3179</v>
      </c>
      <c r="D2667">
        <v>106.99</v>
      </c>
    </row>
    <row r="2668" spans="1:4">
      <c r="A2668" t="s">
        <v>40</v>
      </c>
      <c r="B2668" t="s">
        <v>3024</v>
      </c>
      <c r="C2668" t="s">
        <v>3180</v>
      </c>
      <c r="D2668">
        <v>199.99</v>
      </c>
    </row>
    <row r="2669" spans="1:4">
      <c r="A2669" t="s">
        <v>40</v>
      </c>
      <c r="B2669" t="s">
        <v>3122</v>
      </c>
      <c r="C2669" t="s">
        <v>3181</v>
      </c>
      <c r="D2669">
        <v>224.99</v>
      </c>
    </row>
    <row r="2670" spans="1:4">
      <c r="A2670" t="s">
        <v>40</v>
      </c>
      <c r="B2670" t="s">
        <v>3071</v>
      </c>
      <c r="C2670" t="s">
        <v>3182</v>
      </c>
      <c r="D2670">
        <v>449.99</v>
      </c>
    </row>
    <row r="2671" spans="1:4">
      <c r="A2671" t="s">
        <v>40</v>
      </c>
      <c r="B2671" t="s">
        <v>564</v>
      </c>
      <c r="C2671" t="s">
        <v>3183</v>
      </c>
      <c r="D2671">
        <v>149</v>
      </c>
    </row>
    <row r="2672" spans="1:4">
      <c r="A2672" t="s">
        <v>40</v>
      </c>
      <c r="B2672" t="s">
        <v>3021</v>
      </c>
      <c r="C2672" t="s">
        <v>3184</v>
      </c>
      <c r="D2672">
        <v>179.99</v>
      </c>
    </row>
    <row r="2673" spans="1:4">
      <c r="A2673" t="s">
        <v>40</v>
      </c>
      <c r="B2673" t="s">
        <v>3024</v>
      </c>
      <c r="C2673" t="s">
        <v>3185</v>
      </c>
      <c r="D2673">
        <v>164.99</v>
      </c>
    </row>
    <row r="2674" spans="1:4">
      <c r="A2674" t="s">
        <v>40</v>
      </c>
      <c r="B2674" t="s">
        <v>3024</v>
      </c>
      <c r="C2674" t="s">
        <v>3186</v>
      </c>
      <c r="D2674">
        <v>141.11000000000001</v>
      </c>
    </row>
    <row r="2675" spans="1:4">
      <c r="A2675" t="s">
        <v>40</v>
      </c>
      <c r="B2675" t="s">
        <v>3047</v>
      </c>
      <c r="C2675" t="s">
        <v>3187</v>
      </c>
      <c r="D2675">
        <v>169.99</v>
      </c>
    </row>
    <row r="2676" spans="1:4">
      <c r="A2676" t="s">
        <v>40</v>
      </c>
      <c r="B2676" t="s">
        <v>3122</v>
      </c>
      <c r="C2676" t="s">
        <v>3188</v>
      </c>
      <c r="D2676">
        <v>74.989999999999995</v>
      </c>
    </row>
    <row r="2677" spans="1:4">
      <c r="A2677" t="s">
        <v>40</v>
      </c>
      <c r="B2677" t="s">
        <v>3021</v>
      </c>
      <c r="C2677" t="s">
        <v>3189</v>
      </c>
      <c r="D2677">
        <v>159.99</v>
      </c>
    </row>
    <row r="2678" spans="1:4">
      <c r="A2678" t="s">
        <v>40</v>
      </c>
      <c r="B2678" t="s">
        <v>3190</v>
      </c>
      <c r="C2678" t="s">
        <v>3191</v>
      </c>
      <c r="D2678">
        <v>399.99</v>
      </c>
    </row>
    <row r="2679" spans="1:4">
      <c r="A2679" t="s">
        <v>40</v>
      </c>
      <c r="B2679" t="s">
        <v>3021</v>
      </c>
      <c r="C2679" t="s">
        <v>3192</v>
      </c>
      <c r="D2679">
        <v>264.99</v>
      </c>
    </row>
    <row r="2680" spans="1:4">
      <c r="A2680" t="s">
        <v>40</v>
      </c>
      <c r="B2680" t="s">
        <v>3024</v>
      </c>
      <c r="C2680" t="s">
        <v>3193</v>
      </c>
      <c r="D2680">
        <v>159.99</v>
      </c>
    </row>
    <row r="2681" spans="1:4">
      <c r="A2681" t="s">
        <v>40</v>
      </c>
      <c r="B2681" t="s">
        <v>3024</v>
      </c>
      <c r="C2681" t="s">
        <v>3194</v>
      </c>
      <c r="D2681">
        <v>204.9</v>
      </c>
    </row>
    <row r="2682" spans="1:4">
      <c r="A2682" t="s">
        <v>40</v>
      </c>
      <c r="B2682" t="s">
        <v>3024</v>
      </c>
      <c r="C2682" t="s">
        <v>3195</v>
      </c>
      <c r="D2682">
        <v>164.99</v>
      </c>
    </row>
    <row r="2683" spans="1:4">
      <c r="A2683" t="s">
        <v>40</v>
      </c>
      <c r="B2683" t="s">
        <v>546</v>
      </c>
      <c r="C2683" t="s">
        <v>3196</v>
      </c>
      <c r="D2683">
        <v>148.76</v>
      </c>
    </row>
    <row r="2684" spans="1:4">
      <c r="A2684" t="s">
        <v>40</v>
      </c>
      <c r="B2684" t="s">
        <v>3024</v>
      </c>
      <c r="C2684" t="s">
        <v>3197</v>
      </c>
      <c r="D2684">
        <v>129.99</v>
      </c>
    </row>
    <row r="2685" spans="1:4">
      <c r="A2685" t="s">
        <v>40</v>
      </c>
      <c r="B2685" t="s">
        <v>3047</v>
      </c>
      <c r="C2685" t="s">
        <v>3198</v>
      </c>
      <c r="D2685">
        <v>124.99</v>
      </c>
    </row>
    <row r="2686" spans="1:4">
      <c r="A2686" t="s">
        <v>40</v>
      </c>
      <c r="B2686" t="s">
        <v>3024</v>
      </c>
      <c r="C2686" t="s">
        <v>3199</v>
      </c>
      <c r="D2686">
        <v>249.99</v>
      </c>
    </row>
    <row r="2687" spans="1:4">
      <c r="A2687" t="s">
        <v>40</v>
      </c>
      <c r="B2687" t="s">
        <v>3047</v>
      </c>
      <c r="C2687" t="s">
        <v>3200</v>
      </c>
      <c r="D2687">
        <v>299.99</v>
      </c>
    </row>
    <row r="2688" spans="1:4">
      <c r="A2688" t="s">
        <v>40</v>
      </c>
      <c r="B2688" t="s">
        <v>3024</v>
      </c>
      <c r="C2688" t="s">
        <v>3201</v>
      </c>
      <c r="D2688">
        <v>109.99</v>
      </c>
    </row>
    <row r="2689" spans="1:4">
      <c r="A2689" t="s">
        <v>40</v>
      </c>
      <c r="B2689" t="s">
        <v>3021</v>
      </c>
      <c r="C2689" t="s">
        <v>3202</v>
      </c>
      <c r="D2689">
        <v>159.99</v>
      </c>
    </row>
    <row r="2690" spans="1:4">
      <c r="A2690" t="s">
        <v>40</v>
      </c>
      <c r="B2690" t="s">
        <v>3148</v>
      </c>
      <c r="C2690" t="s">
        <v>3177</v>
      </c>
      <c r="D2690">
        <v>149.99</v>
      </c>
    </row>
    <row r="2691" spans="1:4">
      <c r="A2691" t="s">
        <v>40</v>
      </c>
      <c r="B2691" t="s">
        <v>3021</v>
      </c>
      <c r="C2691" t="s">
        <v>3203</v>
      </c>
      <c r="D2691">
        <v>65</v>
      </c>
    </row>
    <row r="2692" spans="1:4">
      <c r="A2692" t="s">
        <v>40</v>
      </c>
      <c r="B2692" t="s">
        <v>3021</v>
      </c>
      <c r="C2692" t="s">
        <v>3204</v>
      </c>
      <c r="D2692">
        <v>229.99</v>
      </c>
    </row>
    <row r="2693" spans="1:4">
      <c r="A2693" t="s">
        <v>40</v>
      </c>
      <c r="B2693" t="s">
        <v>3047</v>
      </c>
      <c r="C2693" t="s">
        <v>3205</v>
      </c>
      <c r="D2693">
        <v>179.99</v>
      </c>
    </row>
    <row r="2694" spans="1:4">
      <c r="A2694" t="s">
        <v>40</v>
      </c>
      <c r="B2694" t="s">
        <v>3024</v>
      </c>
      <c r="C2694" t="s">
        <v>3206</v>
      </c>
      <c r="D2694">
        <v>221.75</v>
      </c>
    </row>
    <row r="2695" spans="1:4">
      <c r="A2695" t="s">
        <v>40</v>
      </c>
      <c r="B2695" t="s">
        <v>3080</v>
      </c>
      <c r="C2695" t="s">
        <v>3207</v>
      </c>
      <c r="D2695">
        <v>180.95</v>
      </c>
    </row>
    <row r="2696" spans="1:4">
      <c r="A2696" t="s">
        <v>40</v>
      </c>
      <c r="B2696" t="s">
        <v>546</v>
      </c>
      <c r="C2696" t="s">
        <v>3208</v>
      </c>
      <c r="D2696">
        <v>109.79</v>
      </c>
    </row>
    <row r="2697" spans="1:4">
      <c r="A2697" t="s">
        <v>40</v>
      </c>
      <c r="B2697" t="s">
        <v>3047</v>
      </c>
      <c r="C2697" t="s">
        <v>3209</v>
      </c>
      <c r="D2697">
        <v>129.99</v>
      </c>
    </row>
    <row r="2698" spans="1:4">
      <c r="A2698" t="s">
        <v>40</v>
      </c>
      <c r="B2698" t="s">
        <v>3021</v>
      </c>
      <c r="C2698" t="s">
        <v>3210</v>
      </c>
      <c r="D2698">
        <v>150</v>
      </c>
    </row>
    <row r="2699" spans="1:4">
      <c r="A2699" t="s">
        <v>40</v>
      </c>
      <c r="B2699" t="s">
        <v>3021</v>
      </c>
      <c r="C2699" t="s">
        <v>3211</v>
      </c>
      <c r="D2699">
        <v>181.98</v>
      </c>
    </row>
    <row r="2700" spans="1:4">
      <c r="A2700" t="s">
        <v>40</v>
      </c>
      <c r="B2700" t="s">
        <v>3212</v>
      </c>
      <c r="C2700" t="s">
        <v>3213</v>
      </c>
      <c r="D2700">
        <v>109.99</v>
      </c>
    </row>
    <row r="2701" spans="1:4">
      <c r="A2701" t="s">
        <v>40</v>
      </c>
      <c r="B2701" t="s">
        <v>3024</v>
      </c>
      <c r="C2701" t="s">
        <v>3214</v>
      </c>
      <c r="D2701">
        <v>114.99</v>
      </c>
    </row>
    <row r="2702" spans="1:4">
      <c r="A2702" t="s">
        <v>40</v>
      </c>
      <c r="B2702" t="s">
        <v>3024</v>
      </c>
      <c r="C2702" t="s">
        <v>3215</v>
      </c>
      <c r="D2702">
        <v>149.99</v>
      </c>
    </row>
    <row r="2703" spans="1:4">
      <c r="A2703" t="s">
        <v>40</v>
      </c>
      <c r="B2703" t="s">
        <v>3216</v>
      </c>
      <c r="C2703" t="s">
        <v>3217</v>
      </c>
      <c r="D2703">
        <v>89.99</v>
      </c>
    </row>
    <row r="2704" spans="1:4">
      <c r="A2704" t="s">
        <v>40</v>
      </c>
      <c r="B2704" t="s">
        <v>3024</v>
      </c>
      <c r="C2704" t="s">
        <v>3218</v>
      </c>
      <c r="D2704">
        <v>199.99</v>
      </c>
    </row>
    <row r="2705" spans="1:4">
      <c r="A2705" t="s">
        <v>40</v>
      </c>
      <c r="B2705" t="s">
        <v>3047</v>
      </c>
      <c r="C2705" t="s">
        <v>3219</v>
      </c>
      <c r="D2705">
        <v>100</v>
      </c>
    </row>
    <row r="2706" spans="1:4">
      <c r="A2706" t="s">
        <v>40</v>
      </c>
      <c r="B2706" t="s">
        <v>3071</v>
      </c>
      <c r="C2706" t="s">
        <v>3220</v>
      </c>
      <c r="D2706">
        <v>249.99</v>
      </c>
    </row>
    <row r="2707" spans="1:4">
      <c r="A2707" t="s">
        <v>40</v>
      </c>
      <c r="B2707" t="s">
        <v>3221</v>
      </c>
      <c r="C2707" t="s">
        <v>3222</v>
      </c>
      <c r="D2707">
        <v>88.79</v>
      </c>
    </row>
    <row r="2708" spans="1:4">
      <c r="A2708" t="s">
        <v>40</v>
      </c>
      <c r="B2708" t="s">
        <v>3024</v>
      </c>
      <c r="C2708" t="s">
        <v>3223</v>
      </c>
      <c r="D2708">
        <v>129.99</v>
      </c>
    </row>
    <row r="2709" spans="1:4">
      <c r="A2709" t="s">
        <v>40</v>
      </c>
      <c r="B2709" t="s">
        <v>3021</v>
      </c>
      <c r="C2709" t="s">
        <v>3224</v>
      </c>
      <c r="D2709">
        <v>124.99</v>
      </c>
    </row>
    <row r="2710" spans="1:4">
      <c r="A2710" t="s">
        <v>40</v>
      </c>
      <c r="B2710" t="s">
        <v>3225</v>
      </c>
      <c r="C2710" t="s">
        <v>3226</v>
      </c>
      <c r="D2710">
        <v>94.99</v>
      </c>
    </row>
    <row r="2711" spans="1:4">
      <c r="A2711" t="s">
        <v>40</v>
      </c>
      <c r="B2711" t="s">
        <v>3021</v>
      </c>
      <c r="C2711" t="s">
        <v>3227</v>
      </c>
      <c r="D2711">
        <v>279.99</v>
      </c>
    </row>
    <row r="2712" spans="1:4">
      <c r="A2712" t="s">
        <v>40</v>
      </c>
      <c r="B2712" t="s">
        <v>3021</v>
      </c>
      <c r="C2712" t="s">
        <v>3228</v>
      </c>
      <c r="D2712">
        <v>124.99</v>
      </c>
    </row>
    <row r="2713" spans="1:4">
      <c r="A2713" t="s">
        <v>40</v>
      </c>
      <c r="B2713" t="s">
        <v>3024</v>
      </c>
      <c r="C2713" t="s">
        <v>3229</v>
      </c>
      <c r="D2713">
        <v>134.99</v>
      </c>
    </row>
    <row r="2714" spans="1:4">
      <c r="A2714" t="s">
        <v>40</v>
      </c>
      <c r="B2714" t="s">
        <v>3047</v>
      </c>
      <c r="C2714" t="s">
        <v>3230</v>
      </c>
      <c r="D2714">
        <v>124.99</v>
      </c>
    </row>
    <row r="2715" spans="1:4">
      <c r="A2715" t="s">
        <v>40</v>
      </c>
      <c r="B2715" t="s">
        <v>3047</v>
      </c>
      <c r="C2715" t="s">
        <v>3231</v>
      </c>
      <c r="D2715">
        <v>389.99</v>
      </c>
    </row>
    <row r="2716" spans="1:4">
      <c r="A2716" t="s">
        <v>40</v>
      </c>
      <c r="B2716" t="s">
        <v>3055</v>
      </c>
      <c r="C2716" t="s">
        <v>3232</v>
      </c>
      <c r="D2716">
        <v>130.99</v>
      </c>
    </row>
    <row r="2717" spans="1:4">
      <c r="A2717" t="s">
        <v>40</v>
      </c>
      <c r="B2717" t="s">
        <v>3018</v>
      </c>
      <c r="C2717" t="s">
        <v>3233</v>
      </c>
      <c r="D2717">
        <v>94.99</v>
      </c>
    </row>
    <row r="2718" spans="1:4">
      <c r="A2718" t="s">
        <v>40</v>
      </c>
      <c r="B2718" t="s">
        <v>3024</v>
      </c>
      <c r="C2718" t="s">
        <v>3234</v>
      </c>
      <c r="D2718">
        <v>129.99</v>
      </c>
    </row>
    <row r="2719" spans="1:4">
      <c r="A2719" t="s">
        <v>40</v>
      </c>
      <c r="B2719" t="s">
        <v>3047</v>
      </c>
      <c r="C2719" t="s">
        <v>3235</v>
      </c>
      <c r="D2719">
        <v>159.99</v>
      </c>
    </row>
    <row r="2720" spans="1:4">
      <c r="A2720" t="s">
        <v>40</v>
      </c>
      <c r="B2720" t="s">
        <v>3021</v>
      </c>
      <c r="C2720" t="s">
        <v>3236</v>
      </c>
      <c r="D2720">
        <v>181</v>
      </c>
    </row>
    <row r="2721" spans="1:4">
      <c r="A2721" t="s">
        <v>40</v>
      </c>
      <c r="B2721" t="s">
        <v>3080</v>
      </c>
      <c r="C2721" t="s">
        <v>3237</v>
      </c>
      <c r="D2721">
        <v>136.94999999999999</v>
      </c>
    </row>
    <row r="2722" spans="1:4">
      <c r="A2722" t="s">
        <v>40</v>
      </c>
      <c r="B2722" t="s">
        <v>3047</v>
      </c>
      <c r="C2722" t="s">
        <v>3238</v>
      </c>
      <c r="D2722">
        <v>99.99</v>
      </c>
    </row>
    <row r="2723" spans="1:4">
      <c r="A2723" t="s">
        <v>40</v>
      </c>
      <c r="B2723" t="s">
        <v>3024</v>
      </c>
      <c r="C2723" t="s">
        <v>3239</v>
      </c>
      <c r="D2723">
        <v>399.95</v>
      </c>
    </row>
    <row r="2724" spans="1:4">
      <c r="A2724" t="s">
        <v>40</v>
      </c>
      <c r="B2724" t="s">
        <v>3024</v>
      </c>
      <c r="C2724" t="s">
        <v>3240</v>
      </c>
      <c r="D2724">
        <v>141.11000000000001</v>
      </c>
    </row>
    <row r="2725" spans="1:4">
      <c r="A2725" t="s">
        <v>40</v>
      </c>
      <c r="B2725" t="s">
        <v>3024</v>
      </c>
      <c r="C2725" t="s">
        <v>3241</v>
      </c>
      <c r="D2725">
        <v>179.99</v>
      </c>
    </row>
    <row r="2726" spans="1:4">
      <c r="A2726" t="s">
        <v>40</v>
      </c>
      <c r="B2726" t="s">
        <v>3242</v>
      </c>
      <c r="C2726" t="s">
        <v>3243</v>
      </c>
      <c r="D2726">
        <v>119.99</v>
      </c>
    </row>
    <row r="2727" spans="1:4">
      <c r="A2727" t="s">
        <v>40</v>
      </c>
      <c r="B2727" t="s">
        <v>3047</v>
      </c>
      <c r="C2727" t="s">
        <v>3244</v>
      </c>
      <c r="D2727">
        <v>180</v>
      </c>
    </row>
    <row r="2728" spans="1:4">
      <c r="A2728" t="s">
        <v>40</v>
      </c>
      <c r="B2728" t="s">
        <v>3047</v>
      </c>
      <c r="C2728" t="s">
        <v>3245</v>
      </c>
      <c r="D2728">
        <v>159.99</v>
      </c>
    </row>
    <row r="2729" spans="1:4">
      <c r="A2729" t="s">
        <v>40</v>
      </c>
      <c r="B2729" t="s">
        <v>3024</v>
      </c>
      <c r="C2729" t="s">
        <v>3246</v>
      </c>
      <c r="D2729">
        <v>89.99</v>
      </c>
    </row>
    <row r="2730" spans="1:4">
      <c r="A2730" t="s">
        <v>40</v>
      </c>
      <c r="B2730" t="s">
        <v>3024</v>
      </c>
      <c r="C2730" t="s">
        <v>3247</v>
      </c>
      <c r="D2730">
        <v>199.99</v>
      </c>
    </row>
    <row r="2731" spans="1:4">
      <c r="A2731" t="s">
        <v>40</v>
      </c>
      <c r="B2731" t="s">
        <v>3021</v>
      </c>
      <c r="C2731" t="s">
        <v>3248</v>
      </c>
      <c r="D2731">
        <v>134.99</v>
      </c>
    </row>
    <row r="2732" spans="1:4">
      <c r="A2732" t="s">
        <v>40</v>
      </c>
      <c r="B2732" t="s">
        <v>3021</v>
      </c>
      <c r="C2732" t="s">
        <v>3249</v>
      </c>
      <c r="D2732">
        <v>170</v>
      </c>
    </row>
    <row r="2733" spans="1:4">
      <c r="A2733" t="s">
        <v>40</v>
      </c>
      <c r="B2733" t="s">
        <v>3021</v>
      </c>
      <c r="C2733" t="s">
        <v>3250</v>
      </c>
      <c r="D2733">
        <v>209.99</v>
      </c>
    </row>
    <row r="2734" spans="1:4">
      <c r="A2734" t="s">
        <v>40</v>
      </c>
      <c r="B2734" t="s">
        <v>3055</v>
      </c>
      <c r="C2734" t="s">
        <v>3251</v>
      </c>
      <c r="D2734">
        <v>169.5</v>
      </c>
    </row>
    <row r="2735" spans="1:4">
      <c r="A2735" t="s">
        <v>40</v>
      </c>
      <c r="B2735" t="s">
        <v>3024</v>
      </c>
      <c r="C2735" t="s">
        <v>3252</v>
      </c>
      <c r="D2735">
        <v>239.95</v>
      </c>
    </row>
    <row r="2736" spans="1:4">
      <c r="A2736" t="s">
        <v>40</v>
      </c>
      <c r="B2736" t="s">
        <v>3024</v>
      </c>
      <c r="C2736" t="s">
        <v>3253</v>
      </c>
      <c r="D2736">
        <v>189.99</v>
      </c>
    </row>
    <row r="2737" spans="1:4">
      <c r="A2737" t="s">
        <v>40</v>
      </c>
      <c r="B2737" t="s">
        <v>3148</v>
      </c>
      <c r="C2737" t="s">
        <v>3254</v>
      </c>
      <c r="D2737">
        <v>479.99</v>
      </c>
    </row>
    <row r="2738" spans="1:4">
      <c r="A2738" t="s">
        <v>40</v>
      </c>
      <c r="B2738" t="s">
        <v>3021</v>
      </c>
      <c r="C2738" t="s">
        <v>3255</v>
      </c>
      <c r="D2738">
        <v>129.99</v>
      </c>
    </row>
    <row r="2739" spans="1:4">
      <c r="A2739" t="s">
        <v>40</v>
      </c>
      <c r="B2739" t="s">
        <v>3047</v>
      </c>
      <c r="C2739" t="s">
        <v>3256</v>
      </c>
      <c r="D2739">
        <v>139.99</v>
      </c>
    </row>
    <row r="2740" spans="1:4">
      <c r="A2740" t="s">
        <v>40</v>
      </c>
      <c r="B2740" t="s">
        <v>3021</v>
      </c>
      <c r="C2740" t="s">
        <v>3135</v>
      </c>
      <c r="D2740">
        <v>329.99</v>
      </c>
    </row>
    <row r="2741" spans="1:4">
      <c r="A2741" t="s">
        <v>40</v>
      </c>
      <c r="B2741" t="s">
        <v>3021</v>
      </c>
      <c r="C2741" t="s">
        <v>3112</v>
      </c>
      <c r="D2741">
        <v>131.99</v>
      </c>
    </row>
    <row r="2742" spans="1:4">
      <c r="A2742" t="s">
        <v>40</v>
      </c>
      <c r="B2742" t="s">
        <v>3047</v>
      </c>
      <c r="C2742" t="s">
        <v>3257</v>
      </c>
      <c r="D2742">
        <v>399.99</v>
      </c>
    </row>
    <row r="2743" spans="1:4">
      <c r="A2743" t="s">
        <v>40</v>
      </c>
      <c r="B2743" t="s">
        <v>3047</v>
      </c>
      <c r="C2743" t="s">
        <v>3258</v>
      </c>
      <c r="D2743">
        <v>215.99</v>
      </c>
    </row>
    <row r="2744" spans="1:4">
      <c r="A2744" t="s">
        <v>40</v>
      </c>
      <c r="B2744" t="s">
        <v>1378</v>
      </c>
      <c r="C2744" t="s">
        <v>3259</v>
      </c>
      <c r="D2744">
        <v>209.99</v>
      </c>
    </row>
    <row r="2745" spans="1:4">
      <c r="A2745" t="s">
        <v>40</v>
      </c>
      <c r="B2745" t="s">
        <v>3071</v>
      </c>
      <c r="C2745" t="s">
        <v>3260</v>
      </c>
      <c r="D2745">
        <v>425</v>
      </c>
    </row>
    <row r="2746" spans="1:4">
      <c r="A2746" t="s">
        <v>40</v>
      </c>
      <c r="B2746" t="s">
        <v>3047</v>
      </c>
      <c r="C2746" t="s">
        <v>3261</v>
      </c>
      <c r="D2746">
        <v>180.49</v>
      </c>
    </row>
    <row r="2747" spans="1:4">
      <c r="A2747" t="s">
        <v>40</v>
      </c>
      <c r="B2747" t="s">
        <v>3024</v>
      </c>
      <c r="C2747" t="s">
        <v>3262</v>
      </c>
      <c r="D2747">
        <v>319.99</v>
      </c>
    </row>
    <row r="2748" spans="1:4">
      <c r="A2748" t="s">
        <v>40</v>
      </c>
      <c r="B2748" t="s">
        <v>3047</v>
      </c>
      <c r="C2748" t="s">
        <v>3263</v>
      </c>
      <c r="D2748">
        <v>429.99</v>
      </c>
    </row>
    <row r="2749" spans="1:4">
      <c r="A2749" t="s">
        <v>40</v>
      </c>
      <c r="B2749" t="s">
        <v>3021</v>
      </c>
      <c r="C2749" t="s">
        <v>3264</v>
      </c>
      <c r="D2749">
        <v>214.99</v>
      </c>
    </row>
    <row r="2750" spans="1:4">
      <c r="A2750" t="s">
        <v>40</v>
      </c>
      <c r="B2750" t="s">
        <v>3021</v>
      </c>
      <c r="C2750" t="s">
        <v>3265</v>
      </c>
      <c r="D2750">
        <v>279.99</v>
      </c>
    </row>
    <row r="2751" spans="1:4">
      <c r="A2751" t="s">
        <v>40</v>
      </c>
      <c r="B2751" t="s">
        <v>3021</v>
      </c>
      <c r="C2751" t="s">
        <v>3266</v>
      </c>
      <c r="D2751">
        <v>149.99</v>
      </c>
    </row>
    <row r="2752" spans="1:4">
      <c r="A2752" t="s">
        <v>40</v>
      </c>
      <c r="B2752" t="s">
        <v>3024</v>
      </c>
      <c r="C2752" t="s">
        <v>3267</v>
      </c>
      <c r="D2752">
        <v>399.99</v>
      </c>
    </row>
    <row r="2753" spans="1:4">
      <c r="A2753" t="s">
        <v>40</v>
      </c>
      <c r="B2753" t="s">
        <v>3021</v>
      </c>
      <c r="C2753" t="s">
        <v>3268</v>
      </c>
      <c r="D2753">
        <v>149.99</v>
      </c>
    </row>
    <row r="2754" spans="1:4">
      <c r="A2754" t="s">
        <v>40</v>
      </c>
      <c r="B2754" t="s">
        <v>3024</v>
      </c>
      <c r="C2754" t="s">
        <v>3269</v>
      </c>
      <c r="D2754">
        <v>369.95</v>
      </c>
    </row>
    <row r="2755" spans="1:4">
      <c r="A2755" t="s">
        <v>40</v>
      </c>
      <c r="B2755" t="s">
        <v>3024</v>
      </c>
      <c r="C2755" t="s">
        <v>3223</v>
      </c>
      <c r="D2755">
        <v>119.99</v>
      </c>
    </row>
    <row r="2756" spans="1:4">
      <c r="A2756" t="s">
        <v>40</v>
      </c>
      <c r="B2756" t="s">
        <v>3029</v>
      </c>
      <c r="C2756" t="s">
        <v>3270</v>
      </c>
      <c r="D2756">
        <v>199.98</v>
      </c>
    </row>
    <row r="2757" spans="1:4">
      <c r="A2757" t="s">
        <v>40</v>
      </c>
      <c r="B2757" t="s">
        <v>3047</v>
      </c>
      <c r="C2757" t="s">
        <v>3271</v>
      </c>
      <c r="D2757">
        <v>129.99</v>
      </c>
    </row>
    <row r="2758" spans="1:4">
      <c r="A2758" t="s">
        <v>40</v>
      </c>
      <c r="B2758" t="s">
        <v>3021</v>
      </c>
      <c r="C2758" t="s">
        <v>3272</v>
      </c>
      <c r="D2758">
        <v>184.99</v>
      </c>
    </row>
    <row r="2759" spans="1:4">
      <c r="A2759" t="s">
        <v>40</v>
      </c>
      <c r="B2759" t="s">
        <v>3024</v>
      </c>
      <c r="C2759" t="s">
        <v>3273</v>
      </c>
      <c r="D2759">
        <v>899.99</v>
      </c>
    </row>
    <row r="2760" spans="1:4">
      <c r="A2760" t="s">
        <v>40</v>
      </c>
      <c r="B2760" t="s">
        <v>3021</v>
      </c>
      <c r="C2760" t="s">
        <v>3274</v>
      </c>
      <c r="D2760">
        <v>839.99</v>
      </c>
    </row>
    <row r="2761" spans="1:4">
      <c r="A2761" t="s">
        <v>40</v>
      </c>
      <c r="B2761" t="s">
        <v>3024</v>
      </c>
      <c r="C2761" t="s">
        <v>3275</v>
      </c>
      <c r="D2761">
        <v>161.27000000000001</v>
      </c>
    </row>
    <row r="2762" spans="1:4">
      <c r="A2762" t="s">
        <v>40</v>
      </c>
      <c r="B2762" t="s">
        <v>3024</v>
      </c>
      <c r="C2762" t="s">
        <v>3276</v>
      </c>
      <c r="D2762">
        <v>279.99</v>
      </c>
    </row>
    <row r="2763" spans="1:4">
      <c r="A2763" t="s">
        <v>40</v>
      </c>
      <c r="B2763" t="s">
        <v>3080</v>
      </c>
      <c r="C2763" t="s">
        <v>3277</v>
      </c>
      <c r="D2763">
        <v>489.3</v>
      </c>
    </row>
    <row r="2764" spans="1:4">
      <c r="A2764" t="s">
        <v>40</v>
      </c>
      <c r="B2764" t="s">
        <v>3024</v>
      </c>
      <c r="C2764" t="s">
        <v>3278</v>
      </c>
      <c r="D2764">
        <v>142.99</v>
      </c>
    </row>
    <row r="2765" spans="1:4">
      <c r="A2765" t="s">
        <v>40</v>
      </c>
      <c r="B2765" t="s">
        <v>3024</v>
      </c>
      <c r="C2765" t="s">
        <v>3279</v>
      </c>
      <c r="D2765">
        <v>419.99</v>
      </c>
    </row>
    <row r="2766" spans="1:4">
      <c r="A2766" t="s">
        <v>40</v>
      </c>
      <c r="B2766" t="s">
        <v>3280</v>
      </c>
      <c r="C2766" t="s">
        <v>3281</v>
      </c>
      <c r="D2766">
        <v>129.99</v>
      </c>
    </row>
    <row r="2767" spans="1:4">
      <c r="A2767" t="s">
        <v>40</v>
      </c>
      <c r="B2767" t="s">
        <v>3122</v>
      </c>
      <c r="C2767" t="s">
        <v>3282</v>
      </c>
      <c r="D2767">
        <v>395</v>
      </c>
    </row>
    <row r="2768" spans="1:4">
      <c r="A2768" t="s">
        <v>40</v>
      </c>
      <c r="B2768" t="s">
        <v>3024</v>
      </c>
      <c r="C2768" t="s">
        <v>3283</v>
      </c>
      <c r="D2768">
        <v>219.99</v>
      </c>
    </row>
    <row r="2769" spans="1:4">
      <c r="A2769" t="s">
        <v>40</v>
      </c>
      <c r="B2769" t="s">
        <v>3122</v>
      </c>
      <c r="C2769" t="s">
        <v>3284</v>
      </c>
      <c r="D2769">
        <v>100.79</v>
      </c>
    </row>
    <row r="2770" spans="1:4">
      <c r="A2770" t="s">
        <v>40</v>
      </c>
      <c r="B2770" t="s">
        <v>3021</v>
      </c>
      <c r="C2770" t="s">
        <v>3285</v>
      </c>
      <c r="D2770">
        <v>279.99</v>
      </c>
    </row>
    <row r="2771" spans="1:4">
      <c r="A2771" t="s">
        <v>40</v>
      </c>
      <c r="B2771" t="s">
        <v>3047</v>
      </c>
      <c r="C2771" t="s">
        <v>3286</v>
      </c>
      <c r="D2771">
        <v>179.99</v>
      </c>
    </row>
    <row r="2772" spans="1:4">
      <c r="A2772" t="s">
        <v>40</v>
      </c>
      <c r="B2772" t="s">
        <v>3024</v>
      </c>
      <c r="C2772" t="s">
        <v>3287</v>
      </c>
      <c r="D2772">
        <v>449.99</v>
      </c>
    </row>
    <row r="2773" spans="1:4">
      <c r="A2773" t="s">
        <v>40</v>
      </c>
      <c r="B2773" t="s">
        <v>3021</v>
      </c>
      <c r="C2773" t="s">
        <v>3288</v>
      </c>
      <c r="D2773">
        <v>299.99</v>
      </c>
    </row>
    <row r="2774" spans="1:4">
      <c r="A2774" t="s">
        <v>40</v>
      </c>
      <c r="B2774" t="s">
        <v>3021</v>
      </c>
      <c r="C2774" t="s">
        <v>3289</v>
      </c>
      <c r="D2774">
        <v>109.99</v>
      </c>
    </row>
    <row r="2775" spans="1:4">
      <c r="A2775" t="s">
        <v>40</v>
      </c>
      <c r="B2775" t="s">
        <v>3071</v>
      </c>
      <c r="C2775" t="s">
        <v>3290</v>
      </c>
      <c r="D2775">
        <v>375</v>
      </c>
    </row>
    <row r="2776" spans="1:4">
      <c r="A2776" t="s">
        <v>40</v>
      </c>
      <c r="B2776" t="s">
        <v>3021</v>
      </c>
      <c r="C2776" t="s">
        <v>3291</v>
      </c>
      <c r="D2776">
        <v>199.99</v>
      </c>
    </row>
    <row r="2777" spans="1:4">
      <c r="A2777" t="s">
        <v>40</v>
      </c>
      <c r="B2777" t="s">
        <v>3047</v>
      </c>
      <c r="C2777" t="s">
        <v>3292</v>
      </c>
      <c r="D2777">
        <v>449.99</v>
      </c>
    </row>
    <row r="2778" spans="1:4">
      <c r="A2778" t="s">
        <v>40</v>
      </c>
      <c r="B2778" t="s">
        <v>3021</v>
      </c>
      <c r="C2778" t="s">
        <v>3293</v>
      </c>
      <c r="D2778">
        <v>149.99</v>
      </c>
    </row>
    <row r="2779" spans="1:4">
      <c r="A2779" t="s">
        <v>40</v>
      </c>
      <c r="B2779" t="s">
        <v>3021</v>
      </c>
      <c r="C2779" t="s">
        <v>3265</v>
      </c>
      <c r="D2779">
        <v>259.95</v>
      </c>
    </row>
    <row r="2780" spans="1:4">
      <c r="A2780" t="s">
        <v>40</v>
      </c>
      <c r="B2780" t="s">
        <v>3021</v>
      </c>
      <c r="C2780" t="s">
        <v>3294</v>
      </c>
      <c r="D2780">
        <v>139.99</v>
      </c>
    </row>
    <row r="2781" spans="1:4">
      <c r="A2781" t="s">
        <v>40</v>
      </c>
      <c r="B2781" t="s">
        <v>3021</v>
      </c>
      <c r="C2781" t="s">
        <v>3295</v>
      </c>
      <c r="D2781">
        <v>285</v>
      </c>
    </row>
    <row r="2782" spans="1:4">
      <c r="A2782" t="s">
        <v>40</v>
      </c>
      <c r="B2782" t="s">
        <v>3021</v>
      </c>
      <c r="C2782" t="s">
        <v>3296</v>
      </c>
      <c r="D2782">
        <v>154.99</v>
      </c>
    </row>
    <row r="2783" spans="1:4">
      <c r="A2783" t="s">
        <v>40</v>
      </c>
      <c r="B2783" t="s">
        <v>3021</v>
      </c>
      <c r="C2783" t="s">
        <v>3297</v>
      </c>
      <c r="D2783">
        <v>169.99</v>
      </c>
    </row>
    <row r="2784" spans="1:4">
      <c r="A2784" t="s">
        <v>40</v>
      </c>
      <c r="B2784" t="s">
        <v>3024</v>
      </c>
      <c r="C2784" t="s">
        <v>3298</v>
      </c>
      <c r="D2784">
        <v>389.99</v>
      </c>
    </row>
    <row r="2785" spans="1:4">
      <c r="A2785" t="s">
        <v>40</v>
      </c>
      <c r="B2785" t="s">
        <v>3024</v>
      </c>
      <c r="C2785" t="s">
        <v>3299</v>
      </c>
      <c r="D2785">
        <v>279.99</v>
      </c>
    </row>
    <row r="2786" spans="1:4">
      <c r="A2786" t="s">
        <v>40</v>
      </c>
      <c r="B2786" t="s">
        <v>3021</v>
      </c>
      <c r="C2786" t="s">
        <v>3300</v>
      </c>
      <c r="D2786">
        <v>149.99</v>
      </c>
    </row>
    <row r="2787" spans="1:4">
      <c r="A2787" t="s">
        <v>40</v>
      </c>
      <c r="B2787" t="s">
        <v>3024</v>
      </c>
      <c r="C2787" t="s">
        <v>3301</v>
      </c>
      <c r="D2787">
        <v>181.43</v>
      </c>
    </row>
    <row r="2788" spans="1:4">
      <c r="A2788" t="s">
        <v>40</v>
      </c>
      <c r="B2788" t="s">
        <v>3021</v>
      </c>
      <c r="C2788" t="s">
        <v>3302</v>
      </c>
      <c r="D2788">
        <v>141</v>
      </c>
    </row>
    <row r="2789" spans="1:4">
      <c r="A2789" t="s">
        <v>40</v>
      </c>
      <c r="B2789" t="s">
        <v>3024</v>
      </c>
      <c r="C2789" t="s">
        <v>3303</v>
      </c>
      <c r="D2789">
        <v>134.99</v>
      </c>
    </row>
    <row r="2790" spans="1:4">
      <c r="A2790" t="s">
        <v>40</v>
      </c>
      <c r="B2790" t="s">
        <v>3021</v>
      </c>
      <c r="C2790" t="s">
        <v>3304</v>
      </c>
      <c r="D2790">
        <v>184.99</v>
      </c>
    </row>
    <row r="2791" spans="1:4">
      <c r="A2791" t="s">
        <v>40</v>
      </c>
      <c r="B2791" t="s">
        <v>3050</v>
      </c>
      <c r="C2791" t="s">
        <v>3305</v>
      </c>
      <c r="D2791">
        <v>179.99</v>
      </c>
    </row>
    <row r="2792" spans="1:4">
      <c r="A2792" t="s">
        <v>40</v>
      </c>
      <c r="B2792" t="s">
        <v>3024</v>
      </c>
      <c r="C2792" t="s">
        <v>3306</v>
      </c>
      <c r="D2792">
        <v>119.99</v>
      </c>
    </row>
    <row r="2793" spans="1:4">
      <c r="A2793" t="s">
        <v>40</v>
      </c>
      <c r="B2793" t="s">
        <v>3024</v>
      </c>
      <c r="C2793" t="s">
        <v>3307</v>
      </c>
      <c r="D2793">
        <v>499.95</v>
      </c>
    </row>
    <row r="2794" spans="1:4">
      <c r="A2794" t="s">
        <v>40</v>
      </c>
      <c r="B2794" t="s">
        <v>3024</v>
      </c>
      <c r="C2794" t="s">
        <v>3308</v>
      </c>
      <c r="D2794">
        <v>279.99</v>
      </c>
    </row>
    <row r="2795" spans="1:4">
      <c r="A2795" t="s">
        <v>40</v>
      </c>
      <c r="B2795" t="s">
        <v>3024</v>
      </c>
      <c r="C2795" t="s">
        <v>3309</v>
      </c>
      <c r="D2795">
        <v>279.79000000000002</v>
      </c>
    </row>
    <row r="2796" spans="1:4">
      <c r="A2796" t="s">
        <v>40</v>
      </c>
      <c r="B2796" t="s">
        <v>3024</v>
      </c>
      <c r="C2796" t="s">
        <v>3310</v>
      </c>
      <c r="D2796">
        <v>219.99</v>
      </c>
    </row>
    <row r="2797" spans="1:4">
      <c r="A2797" t="s">
        <v>40</v>
      </c>
      <c r="B2797" t="s">
        <v>3024</v>
      </c>
      <c r="C2797" t="s">
        <v>3311</v>
      </c>
      <c r="D2797">
        <v>129.99</v>
      </c>
    </row>
    <row r="2798" spans="1:4">
      <c r="A2798" t="s">
        <v>40</v>
      </c>
      <c r="B2798" t="s">
        <v>3021</v>
      </c>
      <c r="C2798" t="s">
        <v>3312</v>
      </c>
      <c r="D2798">
        <v>137.99</v>
      </c>
    </row>
    <row r="2799" spans="1:4">
      <c r="A2799" t="s">
        <v>40</v>
      </c>
      <c r="B2799" t="s">
        <v>3024</v>
      </c>
      <c r="C2799" t="s">
        <v>3313</v>
      </c>
      <c r="D2799">
        <v>119.99</v>
      </c>
    </row>
    <row r="2800" spans="1:4">
      <c r="A2800" t="s">
        <v>40</v>
      </c>
      <c r="B2800" t="s">
        <v>3024</v>
      </c>
      <c r="C2800" t="s">
        <v>3314</v>
      </c>
      <c r="D2800">
        <v>171.35</v>
      </c>
    </row>
    <row r="2801" spans="1:4">
      <c r="A2801" t="s">
        <v>40</v>
      </c>
      <c r="B2801" t="s">
        <v>3047</v>
      </c>
      <c r="C2801" t="s">
        <v>3315</v>
      </c>
      <c r="D2801">
        <v>73</v>
      </c>
    </row>
    <row r="2802" spans="1:4">
      <c r="A2802" t="s">
        <v>40</v>
      </c>
      <c r="B2802" t="s">
        <v>3024</v>
      </c>
      <c r="C2802" t="s">
        <v>3316</v>
      </c>
      <c r="D2802">
        <v>569.99</v>
      </c>
    </row>
    <row r="2803" spans="1:4">
      <c r="A2803" t="s">
        <v>40</v>
      </c>
      <c r="B2803" t="s">
        <v>546</v>
      </c>
      <c r="C2803" t="s">
        <v>3317</v>
      </c>
      <c r="D2803">
        <v>399.96</v>
      </c>
    </row>
    <row r="2804" spans="1:4">
      <c r="A2804" t="s">
        <v>40</v>
      </c>
      <c r="B2804" t="s">
        <v>1378</v>
      </c>
      <c r="C2804" t="s">
        <v>3318</v>
      </c>
      <c r="D2804">
        <v>409.99</v>
      </c>
    </row>
    <row r="2805" spans="1:4">
      <c r="A2805" t="s">
        <v>40</v>
      </c>
      <c r="B2805" t="s">
        <v>3122</v>
      </c>
      <c r="C2805" t="s">
        <v>3319</v>
      </c>
      <c r="D2805">
        <v>699.99</v>
      </c>
    </row>
    <row r="2806" spans="1:4">
      <c r="A2806" t="s">
        <v>40</v>
      </c>
      <c r="B2806" t="s">
        <v>3047</v>
      </c>
      <c r="C2806" t="s">
        <v>3320</v>
      </c>
      <c r="D2806">
        <v>379.99</v>
      </c>
    </row>
    <row r="2807" spans="1:4">
      <c r="A2807" t="s">
        <v>40</v>
      </c>
      <c r="B2807" t="s">
        <v>3047</v>
      </c>
      <c r="C2807" t="s">
        <v>3321</v>
      </c>
      <c r="D2807">
        <v>249.99</v>
      </c>
    </row>
    <row r="2808" spans="1:4">
      <c r="A2808" t="s">
        <v>40</v>
      </c>
      <c r="B2808" t="s">
        <v>3024</v>
      </c>
      <c r="C2808" t="s">
        <v>3322</v>
      </c>
      <c r="D2808">
        <v>329.99</v>
      </c>
    </row>
    <row r="2809" spans="1:4">
      <c r="A2809" t="s">
        <v>40</v>
      </c>
      <c r="B2809" t="s">
        <v>3024</v>
      </c>
      <c r="C2809" t="s">
        <v>3323</v>
      </c>
      <c r="D2809">
        <v>139.99</v>
      </c>
    </row>
    <row r="2810" spans="1:4">
      <c r="A2810" t="s">
        <v>40</v>
      </c>
      <c r="B2810" t="s">
        <v>3122</v>
      </c>
      <c r="C2810" t="s">
        <v>3324</v>
      </c>
      <c r="D2810">
        <v>699.3</v>
      </c>
    </row>
    <row r="2811" spans="1:4">
      <c r="A2811" t="s">
        <v>40</v>
      </c>
      <c r="B2811" t="s">
        <v>3021</v>
      </c>
      <c r="C2811" t="s">
        <v>3325</v>
      </c>
      <c r="D2811">
        <v>224.99</v>
      </c>
    </row>
    <row r="2812" spans="1:4">
      <c r="A2812" t="s">
        <v>40</v>
      </c>
      <c r="B2812" t="s">
        <v>3326</v>
      </c>
      <c r="C2812" t="s">
        <v>3327</v>
      </c>
      <c r="D2812">
        <v>224.99</v>
      </c>
    </row>
    <row r="2813" spans="1:4">
      <c r="A2813" t="s">
        <v>40</v>
      </c>
      <c r="B2813" t="s">
        <v>3047</v>
      </c>
      <c r="C2813" t="s">
        <v>3328</v>
      </c>
      <c r="D2813">
        <v>189.99</v>
      </c>
    </row>
    <row r="2814" spans="1:4">
      <c r="A2814" t="s">
        <v>40</v>
      </c>
      <c r="B2814" t="s">
        <v>3021</v>
      </c>
      <c r="C2814" t="s">
        <v>3329</v>
      </c>
      <c r="D2814">
        <v>109.99</v>
      </c>
    </row>
    <row r="2815" spans="1:4">
      <c r="A2815" t="s">
        <v>40</v>
      </c>
      <c r="B2815" t="s">
        <v>3047</v>
      </c>
      <c r="C2815" t="s">
        <v>3330</v>
      </c>
      <c r="D2815">
        <v>299.85000000000002</v>
      </c>
    </row>
    <row r="2816" spans="1:4">
      <c r="A2816" t="s">
        <v>40</v>
      </c>
      <c r="B2816" t="s">
        <v>3047</v>
      </c>
      <c r="C2816" t="s">
        <v>3331</v>
      </c>
      <c r="D2816">
        <v>279.99</v>
      </c>
    </row>
    <row r="2817" spans="1:4">
      <c r="A2817" t="s">
        <v>40</v>
      </c>
      <c r="B2817" t="s">
        <v>3024</v>
      </c>
      <c r="C2817" t="s">
        <v>3332</v>
      </c>
      <c r="D2817">
        <v>109.99</v>
      </c>
    </row>
    <row r="2818" spans="1:4">
      <c r="A2818" t="s">
        <v>40</v>
      </c>
      <c r="B2818" t="s">
        <v>3021</v>
      </c>
      <c r="C2818" t="s">
        <v>3333</v>
      </c>
      <c r="D2818">
        <v>349.95</v>
      </c>
    </row>
    <row r="2819" spans="1:4">
      <c r="A2819" t="s">
        <v>40</v>
      </c>
      <c r="B2819" t="s">
        <v>3021</v>
      </c>
      <c r="C2819" t="s">
        <v>3334</v>
      </c>
      <c r="D2819">
        <v>149.99</v>
      </c>
    </row>
    <row r="2820" spans="1:4">
      <c r="A2820" t="s">
        <v>40</v>
      </c>
      <c r="B2820" t="s">
        <v>3024</v>
      </c>
      <c r="C2820" t="s">
        <v>3335</v>
      </c>
      <c r="D2820">
        <v>161.99</v>
      </c>
    </row>
    <row r="2821" spans="1:4">
      <c r="A2821" t="s">
        <v>40</v>
      </c>
      <c r="B2821" t="s">
        <v>3024</v>
      </c>
      <c r="C2821" t="s">
        <v>3336</v>
      </c>
      <c r="D2821">
        <v>299.99</v>
      </c>
    </row>
    <row r="2822" spans="1:4">
      <c r="A2822" t="s">
        <v>40</v>
      </c>
      <c r="B2822" t="s">
        <v>546</v>
      </c>
      <c r="C2822" t="s">
        <v>3208</v>
      </c>
      <c r="D2822">
        <v>109.79</v>
      </c>
    </row>
    <row r="2823" spans="1:4">
      <c r="A2823" t="s">
        <v>40</v>
      </c>
    </row>
    <row r="2824" spans="1:4">
      <c r="A2824" t="s">
        <v>40</v>
      </c>
      <c r="B2824" t="s">
        <v>3047</v>
      </c>
      <c r="C2824" t="s">
        <v>3337</v>
      </c>
      <c r="D2824">
        <v>119.99</v>
      </c>
    </row>
    <row r="2825" spans="1:4">
      <c r="A2825" t="s">
        <v>40</v>
      </c>
      <c r="B2825" t="s">
        <v>3047</v>
      </c>
      <c r="C2825" t="s">
        <v>3338</v>
      </c>
      <c r="D2825">
        <v>199.99</v>
      </c>
    </row>
    <row r="2826" spans="1:4">
      <c r="A2826" t="s">
        <v>40</v>
      </c>
      <c r="B2826" t="s">
        <v>3021</v>
      </c>
      <c r="C2826" t="s">
        <v>3339</v>
      </c>
      <c r="D2826">
        <v>159.99</v>
      </c>
    </row>
    <row r="2827" spans="1:4">
      <c r="A2827" t="s">
        <v>40</v>
      </c>
      <c r="B2827" t="s">
        <v>602</v>
      </c>
      <c r="C2827" t="s">
        <v>3340</v>
      </c>
      <c r="D2827">
        <v>449.99</v>
      </c>
    </row>
    <row r="2828" spans="1:4">
      <c r="A2828" t="s">
        <v>40</v>
      </c>
      <c r="B2828" t="s">
        <v>3024</v>
      </c>
      <c r="C2828" t="s">
        <v>3341</v>
      </c>
      <c r="D2828">
        <v>201.59</v>
      </c>
    </row>
    <row r="2829" spans="1:4">
      <c r="A2829" t="s">
        <v>40</v>
      </c>
      <c r="B2829" t="s">
        <v>3047</v>
      </c>
      <c r="C2829" t="s">
        <v>3342</v>
      </c>
      <c r="D2829">
        <v>849</v>
      </c>
    </row>
    <row r="2830" spans="1:4">
      <c r="A2830" t="s">
        <v>40</v>
      </c>
      <c r="B2830" t="s">
        <v>3047</v>
      </c>
      <c r="C2830" t="s">
        <v>3343</v>
      </c>
      <c r="D2830">
        <v>324.85000000000002</v>
      </c>
    </row>
    <row r="2831" spans="1:4">
      <c r="A2831" t="s">
        <v>40</v>
      </c>
      <c r="B2831" t="s">
        <v>3024</v>
      </c>
      <c r="C2831" t="s">
        <v>3344</v>
      </c>
      <c r="D2831">
        <v>196.55</v>
      </c>
    </row>
    <row r="2832" spans="1:4">
      <c r="A2832" t="s">
        <v>40</v>
      </c>
      <c r="B2832" t="s">
        <v>3080</v>
      </c>
      <c r="C2832" t="s">
        <v>3345</v>
      </c>
      <c r="D2832">
        <v>230.3</v>
      </c>
    </row>
    <row r="2833" spans="1:4">
      <c r="A2833" t="s">
        <v>40</v>
      </c>
      <c r="B2833" t="s">
        <v>3021</v>
      </c>
      <c r="C2833" t="s">
        <v>3346</v>
      </c>
      <c r="D2833">
        <v>129.99</v>
      </c>
    </row>
    <row r="2834" spans="1:4">
      <c r="A2834" t="s">
        <v>40</v>
      </c>
      <c r="B2834" t="s">
        <v>3047</v>
      </c>
      <c r="C2834" t="s">
        <v>3347</v>
      </c>
      <c r="D2834">
        <v>144.94</v>
      </c>
    </row>
    <row r="2835" spans="1:4">
      <c r="A2835" t="s">
        <v>40</v>
      </c>
      <c r="B2835" t="s">
        <v>3024</v>
      </c>
      <c r="C2835" t="s">
        <v>3348</v>
      </c>
      <c r="D2835">
        <v>239.99</v>
      </c>
    </row>
    <row r="2836" spans="1:4">
      <c r="A2836" t="s">
        <v>40</v>
      </c>
      <c r="B2836" t="s">
        <v>3024</v>
      </c>
      <c r="C2836" t="s">
        <v>3313</v>
      </c>
      <c r="D2836">
        <v>134.99</v>
      </c>
    </row>
    <row r="2837" spans="1:4">
      <c r="A2837" t="s">
        <v>40</v>
      </c>
      <c r="B2837" t="s">
        <v>3021</v>
      </c>
      <c r="C2837" t="s">
        <v>3349</v>
      </c>
      <c r="D2837">
        <v>184.98</v>
      </c>
    </row>
    <row r="2838" spans="1:4">
      <c r="A2838" t="s">
        <v>40</v>
      </c>
      <c r="B2838" t="s">
        <v>3024</v>
      </c>
      <c r="C2838" t="s">
        <v>3350</v>
      </c>
      <c r="D2838">
        <v>119.99</v>
      </c>
    </row>
    <row r="2839" spans="1:4">
      <c r="A2839" t="s">
        <v>40</v>
      </c>
      <c r="B2839" t="s">
        <v>3047</v>
      </c>
      <c r="C2839" t="s">
        <v>3351</v>
      </c>
      <c r="D2839">
        <v>315</v>
      </c>
    </row>
    <row r="2840" spans="1:4">
      <c r="A2840" t="s">
        <v>40</v>
      </c>
      <c r="B2840" t="s">
        <v>3047</v>
      </c>
      <c r="C2840" t="s">
        <v>3352</v>
      </c>
      <c r="D2840">
        <v>320</v>
      </c>
    </row>
    <row r="2841" spans="1:4">
      <c r="A2841" t="s">
        <v>40</v>
      </c>
      <c r="B2841" t="s">
        <v>3024</v>
      </c>
      <c r="C2841" t="s">
        <v>3353</v>
      </c>
      <c r="D2841">
        <v>264.99</v>
      </c>
    </row>
    <row r="2842" spans="1:4">
      <c r="A2842" t="s">
        <v>40</v>
      </c>
      <c r="B2842" t="s">
        <v>3080</v>
      </c>
      <c r="C2842" t="s">
        <v>3354</v>
      </c>
      <c r="D2842">
        <v>174.3</v>
      </c>
    </row>
    <row r="2843" spans="1:4">
      <c r="A2843" t="s">
        <v>40</v>
      </c>
      <c r="B2843" t="s">
        <v>3021</v>
      </c>
      <c r="C2843" t="s">
        <v>3355</v>
      </c>
      <c r="D2843">
        <v>650</v>
      </c>
    </row>
    <row r="2844" spans="1:4">
      <c r="A2844" t="s">
        <v>40</v>
      </c>
      <c r="B2844" t="s">
        <v>3021</v>
      </c>
      <c r="C2844" t="s">
        <v>3356</v>
      </c>
      <c r="D2844">
        <v>158.99</v>
      </c>
    </row>
    <row r="2845" spans="1:4">
      <c r="A2845" t="s">
        <v>40</v>
      </c>
      <c r="B2845" t="s">
        <v>3357</v>
      </c>
      <c r="C2845" t="s">
        <v>3358</v>
      </c>
      <c r="D2845">
        <v>699.99</v>
      </c>
    </row>
    <row r="2846" spans="1:4">
      <c r="A2846" t="s">
        <v>40</v>
      </c>
      <c r="B2846" t="s">
        <v>3024</v>
      </c>
      <c r="C2846" t="s">
        <v>3359</v>
      </c>
      <c r="D2846">
        <v>399.99</v>
      </c>
    </row>
    <row r="2847" spans="1:4">
      <c r="A2847" t="s">
        <v>40</v>
      </c>
      <c r="B2847" t="s">
        <v>3047</v>
      </c>
      <c r="C2847" t="s">
        <v>3360</v>
      </c>
      <c r="D2847">
        <v>179.99</v>
      </c>
    </row>
    <row r="2848" spans="1:4">
      <c r="A2848" t="s">
        <v>40</v>
      </c>
      <c r="B2848" t="s">
        <v>3047</v>
      </c>
      <c r="C2848" t="s">
        <v>3361</v>
      </c>
      <c r="D2848">
        <v>324.85000000000002</v>
      </c>
    </row>
    <row r="2849" spans="1:4">
      <c r="A2849" t="s">
        <v>40</v>
      </c>
      <c r="B2849" t="s">
        <v>3024</v>
      </c>
      <c r="C2849" t="s">
        <v>3362</v>
      </c>
      <c r="D2849">
        <v>514.07000000000005</v>
      </c>
    </row>
    <row r="2850" spans="1:4">
      <c r="A2850" t="s">
        <v>40</v>
      </c>
      <c r="B2850" t="s">
        <v>3047</v>
      </c>
      <c r="C2850" t="s">
        <v>3363</v>
      </c>
      <c r="D2850">
        <v>350</v>
      </c>
    </row>
    <row r="2851" spans="1:4">
      <c r="A2851" t="s">
        <v>40</v>
      </c>
      <c r="B2851" t="s">
        <v>3024</v>
      </c>
      <c r="C2851" t="s">
        <v>3364</v>
      </c>
      <c r="D2851">
        <v>295</v>
      </c>
    </row>
    <row r="2852" spans="1:4">
      <c r="A2852" t="s">
        <v>40</v>
      </c>
      <c r="B2852" t="s">
        <v>3047</v>
      </c>
      <c r="C2852" t="s">
        <v>3365</v>
      </c>
      <c r="D2852">
        <v>239.99</v>
      </c>
    </row>
    <row r="2853" spans="1:4">
      <c r="A2853" t="s">
        <v>40</v>
      </c>
      <c r="B2853" t="s">
        <v>3047</v>
      </c>
      <c r="C2853" t="s">
        <v>3366</v>
      </c>
      <c r="D2853">
        <v>149</v>
      </c>
    </row>
    <row r="2854" spans="1:4">
      <c r="A2854" t="s">
        <v>40</v>
      </c>
      <c r="B2854" t="s">
        <v>3021</v>
      </c>
      <c r="C2854" t="s">
        <v>3112</v>
      </c>
      <c r="D2854">
        <v>148.99</v>
      </c>
    </row>
    <row r="2855" spans="1:4">
      <c r="A2855" t="s">
        <v>40</v>
      </c>
      <c r="B2855" t="s">
        <v>3024</v>
      </c>
      <c r="C2855" t="s">
        <v>3367</v>
      </c>
      <c r="D2855">
        <v>149.99</v>
      </c>
    </row>
    <row r="2856" spans="1:4">
      <c r="A2856" t="s">
        <v>40</v>
      </c>
      <c r="B2856" t="s">
        <v>3047</v>
      </c>
      <c r="C2856" t="s">
        <v>3368</v>
      </c>
      <c r="D2856">
        <v>199</v>
      </c>
    </row>
    <row r="2857" spans="1:4">
      <c r="A2857" t="s">
        <v>40</v>
      </c>
      <c r="B2857" t="s">
        <v>3047</v>
      </c>
      <c r="C2857" t="s">
        <v>3369</v>
      </c>
      <c r="D2857">
        <v>159.94</v>
      </c>
    </row>
    <row r="2858" spans="1:4">
      <c r="A2858" t="s">
        <v>40</v>
      </c>
      <c r="B2858" t="s">
        <v>3024</v>
      </c>
      <c r="C2858" t="s">
        <v>3370</v>
      </c>
      <c r="D2858">
        <v>539.95000000000005</v>
      </c>
    </row>
    <row r="2859" spans="1:4">
      <c r="A2859" t="s">
        <v>40</v>
      </c>
      <c r="B2859" t="s">
        <v>3190</v>
      </c>
      <c r="C2859" t="s">
        <v>3371</v>
      </c>
      <c r="D2859">
        <v>130</v>
      </c>
    </row>
    <row r="2860" spans="1:4">
      <c r="A2860" t="s">
        <v>40</v>
      </c>
      <c r="B2860" t="s">
        <v>3021</v>
      </c>
      <c r="C2860" t="s">
        <v>3372</v>
      </c>
      <c r="D2860">
        <v>229.99</v>
      </c>
    </row>
    <row r="2861" spans="1:4">
      <c r="A2861" t="s">
        <v>40</v>
      </c>
      <c r="B2861" t="s">
        <v>3021</v>
      </c>
      <c r="C2861" t="s">
        <v>3373</v>
      </c>
      <c r="D2861">
        <v>165</v>
      </c>
    </row>
    <row r="2862" spans="1:4">
      <c r="A2862" t="s">
        <v>40</v>
      </c>
      <c r="B2862" t="s">
        <v>3122</v>
      </c>
      <c r="C2862" t="s">
        <v>3374</v>
      </c>
      <c r="D2862">
        <v>499.99</v>
      </c>
    </row>
    <row r="2863" spans="1:4">
      <c r="A2863" t="s">
        <v>40</v>
      </c>
      <c r="B2863" t="s">
        <v>3024</v>
      </c>
      <c r="C2863" t="s">
        <v>3375</v>
      </c>
      <c r="D2863">
        <v>279.99</v>
      </c>
    </row>
    <row r="2864" spans="1:4">
      <c r="A2864" t="s">
        <v>40</v>
      </c>
      <c r="B2864" t="s">
        <v>3122</v>
      </c>
      <c r="C2864" t="s">
        <v>3376</v>
      </c>
      <c r="D2864">
        <v>189.99</v>
      </c>
    </row>
    <row r="2865" spans="1:4">
      <c r="A2865" t="s">
        <v>40</v>
      </c>
      <c r="B2865" t="s">
        <v>3024</v>
      </c>
      <c r="C2865" t="s">
        <v>3377</v>
      </c>
      <c r="D2865">
        <v>449.9</v>
      </c>
    </row>
    <row r="2866" spans="1:4">
      <c r="A2866" t="s">
        <v>40</v>
      </c>
      <c r="B2866" t="s">
        <v>3024</v>
      </c>
      <c r="C2866" t="s">
        <v>3378</v>
      </c>
      <c r="D2866">
        <v>499.99</v>
      </c>
    </row>
    <row r="2867" spans="1:4">
      <c r="A2867" t="s">
        <v>40</v>
      </c>
      <c r="B2867" t="s">
        <v>3047</v>
      </c>
      <c r="C2867" t="s">
        <v>3379</v>
      </c>
      <c r="D2867">
        <v>369.99</v>
      </c>
    </row>
    <row r="2868" spans="1:4">
      <c r="A2868" t="s">
        <v>40</v>
      </c>
      <c r="B2868" t="s">
        <v>3080</v>
      </c>
      <c r="C2868" t="s">
        <v>3380</v>
      </c>
      <c r="D2868">
        <v>489.3</v>
      </c>
    </row>
    <row r="2869" spans="1:4">
      <c r="A2869" t="s">
        <v>40</v>
      </c>
      <c r="B2869" t="s">
        <v>3381</v>
      </c>
      <c r="C2869" t="s">
        <v>3382</v>
      </c>
      <c r="D2869">
        <v>184.79</v>
      </c>
    </row>
    <row r="2870" spans="1:4">
      <c r="A2870" t="s">
        <v>40</v>
      </c>
      <c r="B2870" t="s">
        <v>3021</v>
      </c>
      <c r="C2870" t="s">
        <v>3383</v>
      </c>
      <c r="D2870">
        <v>129.99</v>
      </c>
    </row>
    <row r="2871" spans="1:4">
      <c r="A2871" t="s">
        <v>40</v>
      </c>
      <c r="B2871" t="s">
        <v>3122</v>
      </c>
      <c r="C2871" t="s">
        <v>3384</v>
      </c>
      <c r="D2871">
        <v>999.99</v>
      </c>
    </row>
    <row r="2872" spans="1:4">
      <c r="A2872" t="s">
        <v>40</v>
      </c>
      <c r="B2872" t="s">
        <v>3024</v>
      </c>
      <c r="C2872" t="s">
        <v>3385</v>
      </c>
      <c r="D2872">
        <v>369.99</v>
      </c>
    </row>
    <row r="2873" spans="1:4">
      <c r="A2873" t="s">
        <v>40</v>
      </c>
      <c r="B2873" t="s">
        <v>1378</v>
      </c>
      <c r="C2873" t="s">
        <v>3386</v>
      </c>
      <c r="D2873">
        <v>459</v>
      </c>
    </row>
    <row r="2874" spans="1:4">
      <c r="A2874" t="s">
        <v>40</v>
      </c>
      <c r="B2874" t="s">
        <v>3047</v>
      </c>
      <c r="C2874" t="s">
        <v>3387</v>
      </c>
      <c r="D2874">
        <v>149</v>
      </c>
    </row>
    <row r="2875" spans="1:4">
      <c r="A2875" t="s">
        <v>40</v>
      </c>
      <c r="B2875" t="s">
        <v>3021</v>
      </c>
      <c r="C2875" t="s">
        <v>3388</v>
      </c>
      <c r="D2875">
        <v>174.99</v>
      </c>
    </row>
    <row r="2876" spans="1:4">
      <c r="A2876" t="s">
        <v>40</v>
      </c>
      <c r="B2876" t="s">
        <v>3280</v>
      </c>
      <c r="C2876" t="s">
        <v>3389</v>
      </c>
      <c r="D2876">
        <v>74.900000000000006</v>
      </c>
    </row>
    <row r="2877" spans="1:4">
      <c r="A2877" t="s">
        <v>40</v>
      </c>
      <c r="B2877" t="s">
        <v>3212</v>
      </c>
      <c r="C2877" t="s">
        <v>3390</v>
      </c>
      <c r="D2877">
        <v>129.99</v>
      </c>
    </row>
    <row r="2878" spans="1:4">
      <c r="A2878" t="s">
        <v>40</v>
      </c>
      <c r="B2878" t="s">
        <v>3024</v>
      </c>
      <c r="C2878" t="s">
        <v>3391</v>
      </c>
      <c r="D2878">
        <v>499.99</v>
      </c>
    </row>
    <row r="2879" spans="1:4">
      <c r="A2879" t="s">
        <v>40</v>
      </c>
      <c r="B2879" t="s">
        <v>3071</v>
      </c>
      <c r="C2879" t="s">
        <v>3392</v>
      </c>
      <c r="D2879">
        <v>399.99</v>
      </c>
    </row>
    <row r="2880" spans="1:4">
      <c r="A2880" t="s">
        <v>40</v>
      </c>
      <c r="B2880" t="s">
        <v>3021</v>
      </c>
      <c r="C2880" t="s">
        <v>3393</v>
      </c>
      <c r="D2880">
        <v>84.99</v>
      </c>
    </row>
    <row r="2881" spans="1:4">
      <c r="A2881" t="s">
        <v>40</v>
      </c>
      <c r="B2881" t="s">
        <v>3071</v>
      </c>
      <c r="C2881" t="s">
        <v>3394</v>
      </c>
      <c r="D2881">
        <v>349.99</v>
      </c>
    </row>
    <row r="2882" spans="1:4">
      <c r="A2882" t="s">
        <v>40</v>
      </c>
      <c r="B2882" t="s">
        <v>3047</v>
      </c>
      <c r="C2882" t="s">
        <v>3395</v>
      </c>
      <c r="D2882">
        <v>585</v>
      </c>
    </row>
    <row r="2883" spans="1:4">
      <c r="A2883" t="s">
        <v>40</v>
      </c>
      <c r="B2883" t="s">
        <v>3021</v>
      </c>
      <c r="C2883" t="s">
        <v>3396</v>
      </c>
      <c r="D2883">
        <v>374.99</v>
      </c>
    </row>
    <row r="2884" spans="1:4">
      <c r="A2884" t="s">
        <v>40</v>
      </c>
      <c r="B2884" t="s">
        <v>3021</v>
      </c>
      <c r="C2884" t="s">
        <v>3397</v>
      </c>
      <c r="D2884">
        <v>144.99</v>
      </c>
    </row>
    <row r="2885" spans="1:4">
      <c r="A2885" t="s">
        <v>40</v>
      </c>
      <c r="B2885" t="s">
        <v>3024</v>
      </c>
      <c r="C2885" t="s">
        <v>3398</v>
      </c>
      <c r="D2885">
        <v>149.99</v>
      </c>
    </row>
    <row r="2886" spans="1:4">
      <c r="A2886" t="s">
        <v>40</v>
      </c>
      <c r="B2886" t="s">
        <v>3024</v>
      </c>
      <c r="C2886" t="s">
        <v>3399</v>
      </c>
      <c r="D2886">
        <v>185</v>
      </c>
    </row>
    <row r="2887" spans="1:4">
      <c r="A2887" t="s">
        <v>40</v>
      </c>
      <c r="B2887" t="s">
        <v>3024</v>
      </c>
      <c r="C2887" t="s">
        <v>3400</v>
      </c>
      <c r="D2887">
        <v>499.98</v>
      </c>
    </row>
    <row r="2888" spans="1:4">
      <c r="A2888" t="s">
        <v>40</v>
      </c>
      <c r="B2888" t="s">
        <v>3021</v>
      </c>
      <c r="C2888" t="s">
        <v>3401</v>
      </c>
      <c r="D2888">
        <v>99.99</v>
      </c>
    </row>
    <row r="2889" spans="1:4">
      <c r="A2889" t="s">
        <v>40</v>
      </c>
      <c r="B2889" t="s">
        <v>3021</v>
      </c>
      <c r="C2889" t="s">
        <v>3402</v>
      </c>
      <c r="D2889">
        <v>499.99</v>
      </c>
    </row>
    <row r="2890" spans="1:4">
      <c r="A2890" t="s">
        <v>40</v>
      </c>
      <c r="B2890" t="s">
        <v>3024</v>
      </c>
      <c r="C2890" t="s">
        <v>3313</v>
      </c>
      <c r="D2890">
        <v>134.99</v>
      </c>
    </row>
    <row r="2891" spans="1:4">
      <c r="A2891" t="s">
        <v>40</v>
      </c>
      <c r="B2891" t="s">
        <v>3047</v>
      </c>
      <c r="C2891" t="s">
        <v>3231</v>
      </c>
      <c r="D2891">
        <v>349.99</v>
      </c>
    </row>
    <row r="2892" spans="1:4">
      <c r="A2892" t="s">
        <v>40</v>
      </c>
      <c r="B2892" t="s">
        <v>3080</v>
      </c>
      <c r="C2892" t="s">
        <v>3403</v>
      </c>
      <c r="D2892">
        <v>384.3</v>
      </c>
    </row>
    <row r="2893" spans="1:4">
      <c r="A2893" t="s">
        <v>40</v>
      </c>
      <c r="B2893" t="s">
        <v>3122</v>
      </c>
      <c r="C2893" t="s">
        <v>3404</v>
      </c>
      <c r="D2893">
        <v>300</v>
      </c>
    </row>
    <row r="2894" spans="1:4">
      <c r="A2894" t="s">
        <v>40</v>
      </c>
      <c r="B2894" t="s">
        <v>3071</v>
      </c>
      <c r="C2894" t="s">
        <v>3405</v>
      </c>
      <c r="D2894">
        <v>399.99</v>
      </c>
    </row>
    <row r="2895" spans="1:4">
      <c r="A2895" t="s">
        <v>40</v>
      </c>
      <c r="B2895" t="s">
        <v>3047</v>
      </c>
      <c r="C2895" t="s">
        <v>3406</v>
      </c>
      <c r="D2895">
        <v>99.99</v>
      </c>
    </row>
    <row r="2896" spans="1:4">
      <c r="A2896" t="s">
        <v>40</v>
      </c>
      <c r="B2896" t="s">
        <v>3024</v>
      </c>
      <c r="C2896" t="s">
        <v>3407</v>
      </c>
      <c r="D2896">
        <v>330</v>
      </c>
    </row>
    <row r="2897" spans="1:4">
      <c r="A2897" t="s">
        <v>40</v>
      </c>
      <c r="B2897" t="s">
        <v>3024</v>
      </c>
      <c r="C2897" t="s">
        <v>3408</v>
      </c>
      <c r="D2897">
        <v>529.99</v>
      </c>
    </row>
    <row r="2898" spans="1:4">
      <c r="A2898" t="s">
        <v>40</v>
      </c>
      <c r="B2898" t="s">
        <v>3024</v>
      </c>
      <c r="C2898" t="s">
        <v>3409</v>
      </c>
      <c r="D2898">
        <v>100</v>
      </c>
    </row>
    <row r="2899" spans="1:4">
      <c r="A2899" t="s">
        <v>40</v>
      </c>
      <c r="B2899" t="s">
        <v>3021</v>
      </c>
      <c r="C2899" t="s">
        <v>3410</v>
      </c>
      <c r="D2899">
        <v>259.99</v>
      </c>
    </row>
    <row r="2900" spans="1:4">
      <c r="A2900" t="s">
        <v>40</v>
      </c>
      <c r="B2900" t="s">
        <v>3024</v>
      </c>
      <c r="C2900" t="s">
        <v>3411</v>
      </c>
      <c r="D2900">
        <v>239.99</v>
      </c>
    </row>
    <row r="2901" spans="1:4">
      <c r="A2901" t="s">
        <v>40</v>
      </c>
      <c r="B2901" t="s">
        <v>3024</v>
      </c>
      <c r="C2901" t="s">
        <v>3412</v>
      </c>
      <c r="D2901">
        <v>249</v>
      </c>
    </row>
    <row r="2902" spans="1:4">
      <c r="A2902" t="s">
        <v>40</v>
      </c>
      <c r="B2902" t="s">
        <v>3021</v>
      </c>
      <c r="C2902" t="s">
        <v>3413</v>
      </c>
      <c r="D2902">
        <v>439.95</v>
      </c>
    </row>
    <row r="2903" spans="1:4">
      <c r="A2903" t="s">
        <v>40</v>
      </c>
      <c r="B2903" t="s">
        <v>3021</v>
      </c>
      <c r="C2903" t="s">
        <v>3414</v>
      </c>
      <c r="D2903">
        <v>785</v>
      </c>
    </row>
    <row r="2904" spans="1:4">
      <c r="A2904" t="s">
        <v>40</v>
      </c>
      <c r="B2904" t="s">
        <v>3071</v>
      </c>
      <c r="C2904" t="s">
        <v>3415</v>
      </c>
      <c r="D2904">
        <v>350</v>
      </c>
    </row>
    <row r="2905" spans="1:4">
      <c r="A2905" t="s">
        <v>40</v>
      </c>
      <c r="B2905" t="s">
        <v>3047</v>
      </c>
      <c r="C2905" t="s">
        <v>3416</v>
      </c>
      <c r="D2905">
        <v>549.99</v>
      </c>
    </row>
    <row r="2906" spans="1:4">
      <c r="A2906" t="s">
        <v>40</v>
      </c>
      <c r="B2906" t="s">
        <v>3021</v>
      </c>
      <c r="C2906" t="s">
        <v>3417</v>
      </c>
      <c r="D2906">
        <v>149.99</v>
      </c>
    </row>
    <row r="2907" spans="1:4">
      <c r="A2907" t="s">
        <v>40</v>
      </c>
      <c r="B2907" t="s">
        <v>3024</v>
      </c>
      <c r="C2907" t="s">
        <v>3418</v>
      </c>
      <c r="D2907">
        <v>279.99</v>
      </c>
    </row>
    <row r="2908" spans="1:4">
      <c r="A2908" t="s">
        <v>40</v>
      </c>
      <c r="B2908" t="s">
        <v>3148</v>
      </c>
      <c r="C2908" t="s">
        <v>3419</v>
      </c>
      <c r="D2908">
        <v>99.99</v>
      </c>
    </row>
    <row r="2909" spans="1:4">
      <c r="A2909" t="s">
        <v>40</v>
      </c>
      <c r="B2909" t="s">
        <v>3021</v>
      </c>
      <c r="C2909" t="s">
        <v>3420</v>
      </c>
      <c r="D2909">
        <v>749.99</v>
      </c>
    </row>
    <row r="2910" spans="1:4">
      <c r="A2910" t="s">
        <v>40</v>
      </c>
      <c r="B2910" t="s">
        <v>3021</v>
      </c>
      <c r="C2910" t="s">
        <v>3421</v>
      </c>
      <c r="D2910">
        <v>386.99</v>
      </c>
    </row>
    <row r="2911" spans="1:4">
      <c r="A2911" t="s">
        <v>40</v>
      </c>
      <c r="B2911" t="s">
        <v>3021</v>
      </c>
      <c r="C2911" t="s">
        <v>3422</v>
      </c>
      <c r="D2911">
        <v>1349.99</v>
      </c>
    </row>
    <row r="2912" spans="1:4">
      <c r="A2912" t="s">
        <v>40</v>
      </c>
      <c r="B2912" t="s">
        <v>3035</v>
      </c>
      <c r="C2912" t="s">
        <v>3423</v>
      </c>
      <c r="D2912">
        <v>227.99</v>
      </c>
    </row>
    <row r="2913" spans="1:4">
      <c r="A2913" t="s">
        <v>40</v>
      </c>
      <c r="B2913" t="s">
        <v>3047</v>
      </c>
      <c r="C2913" t="s">
        <v>3424</v>
      </c>
      <c r="D2913">
        <v>499.99</v>
      </c>
    </row>
    <row r="2914" spans="1:4">
      <c r="A2914" t="s">
        <v>40</v>
      </c>
      <c r="B2914" t="s">
        <v>3071</v>
      </c>
      <c r="C2914" t="s">
        <v>3425</v>
      </c>
      <c r="D2914">
        <v>299.99</v>
      </c>
    </row>
    <row r="2915" spans="1:4">
      <c r="A2915" t="s">
        <v>40</v>
      </c>
      <c r="B2915" t="s">
        <v>3047</v>
      </c>
      <c r="C2915" t="s">
        <v>3426</v>
      </c>
      <c r="D2915">
        <v>279.94</v>
      </c>
    </row>
    <row r="2916" spans="1:4">
      <c r="A2916" t="s">
        <v>40</v>
      </c>
      <c r="B2916" t="s">
        <v>3021</v>
      </c>
      <c r="C2916" t="s">
        <v>3427</v>
      </c>
      <c r="D2916">
        <v>244.99</v>
      </c>
    </row>
    <row r="2917" spans="1:4">
      <c r="A2917" t="s">
        <v>40</v>
      </c>
      <c r="B2917" t="s">
        <v>3021</v>
      </c>
      <c r="C2917" t="s">
        <v>3428</v>
      </c>
      <c r="D2917">
        <v>309.99</v>
      </c>
    </row>
    <row r="2918" spans="1:4">
      <c r="A2918" t="s">
        <v>40</v>
      </c>
      <c r="B2918" t="s">
        <v>3047</v>
      </c>
      <c r="C2918" t="s">
        <v>3429</v>
      </c>
      <c r="D2918">
        <v>129.99</v>
      </c>
    </row>
    <row r="2919" spans="1:4">
      <c r="A2919" t="s">
        <v>40</v>
      </c>
      <c r="B2919" t="s">
        <v>3047</v>
      </c>
      <c r="C2919" t="s">
        <v>3430</v>
      </c>
      <c r="D2919">
        <v>109.99</v>
      </c>
    </row>
    <row r="2920" spans="1:4">
      <c r="A2920" t="s">
        <v>40</v>
      </c>
      <c r="B2920" t="s">
        <v>3047</v>
      </c>
      <c r="C2920" t="s">
        <v>3431</v>
      </c>
      <c r="D2920">
        <v>129.99</v>
      </c>
    </row>
    <row r="2921" spans="1:4">
      <c r="A2921" t="s">
        <v>40</v>
      </c>
      <c r="B2921" t="s">
        <v>3035</v>
      </c>
      <c r="C2921" t="s">
        <v>3432</v>
      </c>
      <c r="D2921">
        <v>499.99</v>
      </c>
    </row>
    <row r="2922" spans="1:4">
      <c r="A2922" t="s">
        <v>40</v>
      </c>
      <c r="B2922" t="s">
        <v>3021</v>
      </c>
      <c r="C2922" t="s">
        <v>3433</v>
      </c>
      <c r="D2922">
        <v>219.99</v>
      </c>
    </row>
    <row r="2923" spans="1:4">
      <c r="A2923" t="s">
        <v>40</v>
      </c>
      <c r="B2923" t="s">
        <v>3021</v>
      </c>
      <c r="C2923" t="s">
        <v>3434</v>
      </c>
      <c r="D2923">
        <v>149.99</v>
      </c>
    </row>
    <row r="2924" spans="1:4">
      <c r="A2924" t="s">
        <v>40</v>
      </c>
      <c r="B2924" t="s">
        <v>3021</v>
      </c>
      <c r="C2924" t="s">
        <v>3435</v>
      </c>
      <c r="D2924">
        <v>299.99</v>
      </c>
    </row>
    <row r="2925" spans="1:4">
      <c r="A2925" t="s">
        <v>40</v>
      </c>
      <c r="B2925" t="s">
        <v>3047</v>
      </c>
      <c r="C2925" t="s">
        <v>3436</v>
      </c>
      <c r="D2925">
        <v>308.99</v>
      </c>
    </row>
    <row r="2926" spans="1:4">
      <c r="A2926" t="s">
        <v>40</v>
      </c>
      <c r="B2926" t="s">
        <v>3021</v>
      </c>
      <c r="C2926" t="s">
        <v>3437</v>
      </c>
      <c r="D2926">
        <v>445</v>
      </c>
    </row>
    <row r="2927" spans="1:4">
      <c r="A2927" t="s">
        <v>40</v>
      </c>
      <c r="B2927" t="s">
        <v>3024</v>
      </c>
      <c r="C2927" t="s">
        <v>3438</v>
      </c>
      <c r="D2927">
        <v>88.99</v>
      </c>
    </row>
    <row r="2928" spans="1:4">
      <c r="A2928" t="s">
        <v>40</v>
      </c>
      <c r="B2928" t="s">
        <v>3021</v>
      </c>
      <c r="C2928" t="s">
        <v>3439</v>
      </c>
      <c r="D2928">
        <v>699.99</v>
      </c>
    </row>
    <row r="2929" spans="1:4">
      <c r="A2929" t="s">
        <v>40</v>
      </c>
      <c r="B2929" t="s">
        <v>1063</v>
      </c>
      <c r="C2929" t="s">
        <v>3440</v>
      </c>
      <c r="D2929">
        <v>422.99</v>
      </c>
    </row>
    <row r="2930" spans="1:4">
      <c r="A2930" t="s">
        <v>40</v>
      </c>
      <c r="B2930" t="s">
        <v>602</v>
      </c>
      <c r="C2930" t="s">
        <v>3441</v>
      </c>
      <c r="D2930">
        <v>349.99</v>
      </c>
    </row>
    <row r="2931" spans="1:4">
      <c r="A2931" t="s">
        <v>40</v>
      </c>
      <c r="B2931" t="s">
        <v>3047</v>
      </c>
      <c r="C2931" t="s">
        <v>3442</v>
      </c>
      <c r="D2931">
        <v>299.69</v>
      </c>
    </row>
    <row r="2932" spans="1:4">
      <c r="A2932" t="s">
        <v>40</v>
      </c>
      <c r="B2932" t="s">
        <v>3035</v>
      </c>
      <c r="C2932" t="s">
        <v>3443</v>
      </c>
      <c r="D2932">
        <v>179.99</v>
      </c>
    </row>
    <row r="2933" spans="1:4">
      <c r="A2933" t="s">
        <v>40</v>
      </c>
      <c r="B2933" t="s">
        <v>3024</v>
      </c>
      <c r="C2933" t="s">
        <v>3444</v>
      </c>
      <c r="D2933">
        <v>158.99</v>
      </c>
    </row>
    <row r="2934" spans="1:4">
      <c r="A2934" t="s">
        <v>40</v>
      </c>
      <c r="B2934" t="s">
        <v>3024</v>
      </c>
      <c r="C2934" t="s">
        <v>3445</v>
      </c>
      <c r="D2934">
        <v>141.11000000000001</v>
      </c>
    </row>
    <row r="2935" spans="1:4">
      <c r="A2935" t="s">
        <v>40</v>
      </c>
      <c r="B2935" t="s">
        <v>3021</v>
      </c>
      <c r="C2935" t="s">
        <v>3446</v>
      </c>
      <c r="D2935">
        <v>449.99</v>
      </c>
    </row>
    <row r="2936" spans="1:4">
      <c r="A2936" t="s">
        <v>40</v>
      </c>
      <c r="B2936" t="s">
        <v>3024</v>
      </c>
      <c r="C2936" t="s">
        <v>3447</v>
      </c>
      <c r="D2936">
        <v>139.99</v>
      </c>
    </row>
    <row r="2937" spans="1:4">
      <c r="A2937" t="s">
        <v>40</v>
      </c>
      <c r="B2937" t="s">
        <v>3047</v>
      </c>
      <c r="C2937" t="s">
        <v>3448</v>
      </c>
      <c r="D2937">
        <v>174.99</v>
      </c>
    </row>
    <row r="2938" spans="1:4">
      <c r="A2938" t="s">
        <v>40</v>
      </c>
      <c r="B2938" t="s">
        <v>3047</v>
      </c>
      <c r="C2938" t="s">
        <v>3449</v>
      </c>
      <c r="D2938">
        <v>839.99</v>
      </c>
    </row>
    <row r="2939" spans="1:4">
      <c r="A2939" t="s">
        <v>40</v>
      </c>
      <c r="B2939" t="s">
        <v>3450</v>
      </c>
      <c r="C2939" t="s">
        <v>3451</v>
      </c>
      <c r="D2939">
        <v>1299.99</v>
      </c>
    </row>
    <row r="2940" spans="1:4">
      <c r="A2940" t="s">
        <v>40</v>
      </c>
      <c r="B2940" t="s">
        <v>3024</v>
      </c>
      <c r="C2940" t="s">
        <v>3452</v>
      </c>
      <c r="D2940">
        <v>239.9</v>
      </c>
    </row>
    <row r="2941" spans="1:4">
      <c r="A2941" t="s">
        <v>40</v>
      </c>
      <c r="B2941" t="s">
        <v>3047</v>
      </c>
      <c r="C2941" t="s">
        <v>3453</v>
      </c>
      <c r="D2941">
        <v>99.99</v>
      </c>
    </row>
    <row r="2942" spans="1:4">
      <c r="A2942" t="s">
        <v>40</v>
      </c>
      <c r="B2942" t="s">
        <v>546</v>
      </c>
      <c r="C2942" t="s">
        <v>3454</v>
      </c>
      <c r="D2942">
        <v>649.99</v>
      </c>
    </row>
    <row r="2943" spans="1:4">
      <c r="A2943" t="s">
        <v>40</v>
      </c>
      <c r="B2943" t="s">
        <v>3024</v>
      </c>
      <c r="C2943" t="s">
        <v>3455</v>
      </c>
      <c r="D2943">
        <v>409.99</v>
      </c>
    </row>
    <row r="2944" spans="1:4">
      <c r="A2944" t="s">
        <v>40</v>
      </c>
      <c r="B2944" t="s">
        <v>3047</v>
      </c>
      <c r="C2944" t="s">
        <v>3456</v>
      </c>
      <c r="D2944">
        <v>395</v>
      </c>
    </row>
    <row r="2945" spans="1:4">
      <c r="A2945" t="s">
        <v>40</v>
      </c>
      <c r="B2945" t="s">
        <v>3122</v>
      </c>
      <c r="C2945" t="s">
        <v>3457</v>
      </c>
      <c r="D2945">
        <v>300</v>
      </c>
    </row>
    <row r="2946" spans="1:4">
      <c r="A2946" t="s">
        <v>40</v>
      </c>
      <c r="B2946" t="s">
        <v>3021</v>
      </c>
      <c r="C2946" t="s">
        <v>3458</v>
      </c>
      <c r="D2946">
        <v>124.99</v>
      </c>
    </row>
    <row r="2947" spans="1:4">
      <c r="A2947" t="s">
        <v>40</v>
      </c>
      <c r="B2947" t="s">
        <v>3050</v>
      </c>
      <c r="C2947" t="s">
        <v>3459</v>
      </c>
      <c r="D2947">
        <v>164.99</v>
      </c>
    </row>
    <row r="2948" spans="1:4">
      <c r="A2948" t="s">
        <v>40</v>
      </c>
      <c r="B2948" t="s">
        <v>3122</v>
      </c>
      <c r="C2948" t="s">
        <v>3460</v>
      </c>
      <c r="D2948">
        <v>231.99</v>
      </c>
    </row>
    <row r="2949" spans="1:4">
      <c r="A2949" t="s">
        <v>40</v>
      </c>
      <c r="B2949" t="s">
        <v>3021</v>
      </c>
      <c r="C2949" t="s">
        <v>3461</v>
      </c>
      <c r="D2949">
        <v>495</v>
      </c>
    </row>
    <row r="2950" spans="1:4">
      <c r="A2950" t="s">
        <v>40</v>
      </c>
      <c r="B2950" t="s">
        <v>3047</v>
      </c>
      <c r="C2950" t="s">
        <v>3462</v>
      </c>
      <c r="D2950">
        <v>419.99</v>
      </c>
    </row>
    <row r="2951" spans="1:4">
      <c r="A2951" t="s">
        <v>40</v>
      </c>
      <c r="B2951" t="s">
        <v>1378</v>
      </c>
      <c r="C2951" t="s">
        <v>3463</v>
      </c>
      <c r="D2951">
        <v>259.99</v>
      </c>
    </row>
    <row r="2952" spans="1:4">
      <c r="A2952" t="s">
        <v>40</v>
      </c>
      <c r="B2952" t="s">
        <v>3326</v>
      </c>
      <c r="C2952" t="s">
        <v>3464</v>
      </c>
      <c r="D2952">
        <v>199</v>
      </c>
    </row>
    <row r="2953" spans="1:4">
      <c r="A2953" t="s">
        <v>40</v>
      </c>
      <c r="B2953" t="s">
        <v>546</v>
      </c>
      <c r="C2953" t="s">
        <v>3465</v>
      </c>
      <c r="D2953">
        <v>469.99</v>
      </c>
    </row>
    <row r="2954" spans="1:4">
      <c r="A2954" t="s">
        <v>40</v>
      </c>
      <c r="B2954" t="s">
        <v>3024</v>
      </c>
      <c r="C2954" t="s">
        <v>3466</v>
      </c>
      <c r="D2954">
        <v>189.99</v>
      </c>
    </row>
    <row r="2955" spans="1:4">
      <c r="A2955" t="s">
        <v>40</v>
      </c>
      <c r="B2955" t="s">
        <v>3047</v>
      </c>
      <c r="C2955" t="s">
        <v>3467</v>
      </c>
      <c r="D2955">
        <v>149.99</v>
      </c>
    </row>
    <row r="2956" spans="1:4">
      <c r="A2956" t="s">
        <v>40</v>
      </c>
      <c r="B2956" t="s">
        <v>3047</v>
      </c>
      <c r="C2956" t="s">
        <v>3468</v>
      </c>
      <c r="D2956">
        <v>159.99</v>
      </c>
    </row>
    <row r="2957" spans="1:4">
      <c r="A2957" t="s">
        <v>40</v>
      </c>
      <c r="B2957" t="s">
        <v>3024</v>
      </c>
      <c r="C2957" t="s">
        <v>3469</v>
      </c>
      <c r="D2957">
        <v>1259.99</v>
      </c>
    </row>
    <row r="2958" spans="1:4">
      <c r="A2958" t="s">
        <v>40</v>
      </c>
      <c r="B2958" t="s">
        <v>3024</v>
      </c>
      <c r="C2958" t="s">
        <v>3470</v>
      </c>
      <c r="D2958">
        <v>649.99</v>
      </c>
    </row>
    <row r="2959" spans="1:4">
      <c r="A2959" t="s">
        <v>40</v>
      </c>
      <c r="B2959" t="s">
        <v>3018</v>
      </c>
      <c r="C2959" t="s">
        <v>3019</v>
      </c>
      <c r="D2959">
        <v>94.99</v>
      </c>
    </row>
    <row r="2960" spans="1:4">
      <c r="A2960" t="s">
        <v>40</v>
      </c>
      <c r="B2960" t="s">
        <v>3024</v>
      </c>
      <c r="C2960" t="s">
        <v>3471</v>
      </c>
      <c r="D2960">
        <v>179.99</v>
      </c>
    </row>
    <row r="2961" spans="1:4">
      <c r="A2961" t="s">
        <v>40</v>
      </c>
      <c r="B2961" t="s">
        <v>3024</v>
      </c>
      <c r="C2961" t="s">
        <v>3472</v>
      </c>
      <c r="D2961">
        <v>205.19</v>
      </c>
    </row>
    <row r="2962" spans="1:4">
      <c r="A2962" t="s">
        <v>40</v>
      </c>
      <c r="B2962" t="s">
        <v>3035</v>
      </c>
      <c r="C2962" t="s">
        <v>3473</v>
      </c>
      <c r="D2962">
        <v>64.989999999999995</v>
      </c>
    </row>
    <row r="2963" spans="1:4">
      <c r="A2963" t="s">
        <v>40</v>
      </c>
      <c r="B2963" t="s">
        <v>3047</v>
      </c>
      <c r="C2963" t="s">
        <v>3474</v>
      </c>
      <c r="D2963">
        <v>153.99</v>
      </c>
    </row>
    <row r="2964" spans="1:4">
      <c r="A2964" t="s">
        <v>40</v>
      </c>
      <c r="B2964" t="s">
        <v>546</v>
      </c>
      <c r="C2964" t="s">
        <v>3475</v>
      </c>
      <c r="D2964">
        <v>211.99</v>
      </c>
    </row>
    <row r="2965" spans="1:4">
      <c r="A2965" t="s">
        <v>40</v>
      </c>
      <c r="B2965" t="s">
        <v>3148</v>
      </c>
      <c r="C2965" t="s">
        <v>3476</v>
      </c>
      <c r="D2965">
        <v>130.99</v>
      </c>
    </row>
    <row r="2966" spans="1:4">
      <c r="A2966" t="s">
        <v>40</v>
      </c>
      <c r="B2966" t="s">
        <v>3047</v>
      </c>
      <c r="C2966" t="s">
        <v>3477</v>
      </c>
      <c r="D2966">
        <v>150</v>
      </c>
    </row>
    <row r="2967" spans="1:4">
      <c r="A2967" t="s">
        <v>40</v>
      </c>
      <c r="B2967" t="s">
        <v>3047</v>
      </c>
      <c r="C2967" t="s">
        <v>3478</v>
      </c>
      <c r="D2967">
        <v>299.99</v>
      </c>
    </row>
    <row r="2968" spans="1:4">
      <c r="A2968" t="s">
        <v>40</v>
      </c>
      <c r="B2968" t="s">
        <v>3021</v>
      </c>
      <c r="C2968" t="s">
        <v>3479</v>
      </c>
      <c r="D2968">
        <v>355.99</v>
      </c>
    </row>
    <row r="2969" spans="1:4">
      <c r="A2969" t="s">
        <v>40</v>
      </c>
      <c r="B2969" t="s">
        <v>3024</v>
      </c>
      <c r="C2969" t="s">
        <v>3480</v>
      </c>
      <c r="D2969">
        <v>232.19</v>
      </c>
    </row>
    <row r="2970" spans="1:4">
      <c r="A2970" t="s">
        <v>40</v>
      </c>
      <c r="B2970" t="s">
        <v>3018</v>
      </c>
      <c r="C2970" t="s">
        <v>3481</v>
      </c>
      <c r="D2970">
        <v>119.99</v>
      </c>
    </row>
    <row r="2971" spans="1:4">
      <c r="A2971" t="s">
        <v>40</v>
      </c>
      <c r="B2971" t="s">
        <v>3024</v>
      </c>
      <c r="C2971" t="s">
        <v>3482</v>
      </c>
      <c r="D2971">
        <v>899.99</v>
      </c>
    </row>
    <row r="2972" spans="1:4">
      <c r="A2972" t="s">
        <v>40</v>
      </c>
      <c r="B2972" t="s">
        <v>3024</v>
      </c>
      <c r="C2972" t="s">
        <v>3483</v>
      </c>
      <c r="D2972">
        <v>221.75</v>
      </c>
    </row>
    <row r="2973" spans="1:4">
      <c r="A2973" t="s">
        <v>40</v>
      </c>
      <c r="B2973" t="s">
        <v>3047</v>
      </c>
      <c r="C2973" t="s">
        <v>3484</v>
      </c>
      <c r="D2973">
        <v>249.86</v>
      </c>
    </row>
    <row r="2974" spans="1:4">
      <c r="A2974" t="s">
        <v>40</v>
      </c>
      <c r="B2974" t="s">
        <v>3024</v>
      </c>
      <c r="C2974" t="s">
        <v>3485</v>
      </c>
      <c r="D2974">
        <v>674.99</v>
      </c>
    </row>
    <row r="2975" spans="1:4">
      <c r="A2975" t="s">
        <v>40</v>
      </c>
      <c r="B2975" t="s">
        <v>3021</v>
      </c>
      <c r="C2975" t="s">
        <v>3486</v>
      </c>
      <c r="D2975">
        <v>189.99</v>
      </c>
    </row>
    <row r="2976" spans="1:4">
      <c r="A2976" t="s">
        <v>40</v>
      </c>
      <c r="B2976" t="s">
        <v>3047</v>
      </c>
      <c r="C2976" t="s">
        <v>3487</v>
      </c>
      <c r="D2976">
        <v>169.98</v>
      </c>
    </row>
    <row r="2977" spans="1:4">
      <c r="A2977" t="s">
        <v>40</v>
      </c>
      <c r="B2977" t="s">
        <v>3047</v>
      </c>
      <c r="C2977" t="s">
        <v>3488</v>
      </c>
      <c r="D2977">
        <v>499.99</v>
      </c>
    </row>
    <row r="2978" spans="1:4">
      <c r="A2978" t="s">
        <v>40</v>
      </c>
      <c r="B2978" t="s">
        <v>3024</v>
      </c>
      <c r="C2978" t="s">
        <v>3489</v>
      </c>
      <c r="D2978">
        <v>131.03</v>
      </c>
    </row>
    <row r="2979" spans="1:4">
      <c r="A2979" t="s">
        <v>40</v>
      </c>
      <c r="B2979" t="s">
        <v>3021</v>
      </c>
      <c r="C2979" t="s">
        <v>3490</v>
      </c>
      <c r="D2979">
        <v>1099.99</v>
      </c>
    </row>
    <row r="2980" spans="1:4">
      <c r="A2980" t="s">
        <v>40</v>
      </c>
      <c r="B2980" t="s">
        <v>3021</v>
      </c>
      <c r="C2980" t="s">
        <v>3491</v>
      </c>
      <c r="D2980">
        <v>144.99</v>
      </c>
    </row>
    <row r="2981" spans="1:4">
      <c r="A2981" t="s">
        <v>40</v>
      </c>
      <c r="B2981" t="s">
        <v>3122</v>
      </c>
      <c r="C2981" t="s">
        <v>3492</v>
      </c>
      <c r="D2981">
        <v>300</v>
      </c>
    </row>
    <row r="2982" spans="1:4">
      <c r="A2982" t="s">
        <v>40</v>
      </c>
      <c r="B2982" t="s">
        <v>3080</v>
      </c>
      <c r="C2982" t="s">
        <v>3493</v>
      </c>
      <c r="D2982">
        <v>174.3</v>
      </c>
    </row>
    <row r="2983" spans="1:4">
      <c r="A2983" t="s">
        <v>40</v>
      </c>
      <c r="B2983" t="s">
        <v>3080</v>
      </c>
      <c r="C2983" t="s">
        <v>3494</v>
      </c>
      <c r="D2983">
        <v>244.3</v>
      </c>
    </row>
    <row r="2984" spans="1:4">
      <c r="A2984" t="s">
        <v>40</v>
      </c>
      <c r="B2984" t="s">
        <v>3021</v>
      </c>
      <c r="C2984" t="s">
        <v>3495</v>
      </c>
      <c r="D2984">
        <v>679.99</v>
      </c>
    </row>
    <row r="2985" spans="1:4">
      <c r="A2985" t="s">
        <v>40</v>
      </c>
      <c r="B2985" t="s">
        <v>3024</v>
      </c>
      <c r="C2985" t="s">
        <v>3496</v>
      </c>
      <c r="D2985">
        <v>134.97999999999999</v>
      </c>
    </row>
    <row r="2986" spans="1:4">
      <c r="A2986" t="s">
        <v>40</v>
      </c>
      <c r="B2986" t="s">
        <v>3021</v>
      </c>
      <c r="C2986" t="s">
        <v>3497</v>
      </c>
      <c r="D2986">
        <v>229.99</v>
      </c>
    </row>
    <row r="2987" spans="1:4">
      <c r="A2987" t="s">
        <v>40</v>
      </c>
      <c r="B2987" t="s">
        <v>3047</v>
      </c>
      <c r="C2987" t="s">
        <v>3498</v>
      </c>
      <c r="D2987">
        <v>279.99</v>
      </c>
    </row>
    <row r="2988" spans="1:4">
      <c r="A2988" t="s">
        <v>40</v>
      </c>
      <c r="B2988" t="s">
        <v>3021</v>
      </c>
      <c r="C2988" t="s">
        <v>3499</v>
      </c>
      <c r="D2988">
        <v>249.99</v>
      </c>
    </row>
    <row r="2989" spans="1:4">
      <c r="A2989" t="s">
        <v>40</v>
      </c>
      <c r="B2989" t="s">
        <v>1378</v>
      </c>
      <c r="C2989" t="s">
        <v>3500</v>
      </c>
      <c r="D2989">
        <v>424.95</v>
      </c>
    </row>
    <row r="2990" spans="1:4">
      <c r="A2990" t="s">
        <v>40</v>
      </c>
      <c r="B2990" t="s">
        <v>3035</v>
      </c>
      <c r="C2990" t="s">
        <v>3501</v>
      </c>
      <c r="D2990">
        <v>1199.99</v>
      </c>
    </row>
    <row r="2991" spans="1:4">
      <c r="A2991" t="s">
        <v>40</v>
      </c>
      <c r="B2991" t="s">
        <v>3021</v>
      </c>
      <c r="C2991" t="s">
        <v>3502</v>
      </c>
      <c r="D2991">
        <v>169.99</v>
      </c>
    </row>
    <row r="2992" spans="1:4">
      <c r="A2992" t="s">
        <v>40</v>
      </c>
      <c r="B2992" t="s">
        <v>3122</v>
      </c>
      <c r="C2992" t="s">
        <v>3503</v>
      </c>
      <c r="D2992">
        <v>520.99</v>
      </c>
    </row>
    <row r="2993" spans="1:4">
      <c r="A2993" t="s">
        <v>40</v>
      </c>
      <c r="B2993" t="s">
        <v>3047</v>
      </c>
      <c r="C2993" t="s">
        <v>3504</v>
      </c>
      <c r="D2993">
        <v>779.99</v>
      </c>
    </row>
    <row r="2994" spans="1:4">
      <c r="A2994" t="s">
        <v>40</v>
      </c>
      <c r="B2994" t="s">
        <v>3050</v>
      </c>
      <c r="C2994" t="s">
        <v>3505</v>
      </c>
      <c r="D2994">
        <v>149.99</v>
      </c>
    </row>
    <row r="2995" spans="1:4">
      <c r="A2995" t="s">
        <v>40</v>
      </c>
      <c r="B2995" t="s">
        <v>3024</v>
      </c>
      <c r="C2995" t="s">
        <v>3506</v>
      </c>
      <c r="D2995">
        <v>184.95</v>
      </c>
    </row>
    <row r="2996" spans="1:4">
      <c r="A2996" t="s">
        <v>40</v>
      </c>
      <c r="B2996" t="s">
        <v>3024</v>
      </c>
      <c r="C2996" t="s">
        <v>3507</v>
      </c>
      <c r="D2996">
        <v>209.99</v>
      </c>
    </row>
    <row r="2997" spans="1:4">
      <c r="A2997" t="s">
        <v>40</v>
      </c>
      <c r="B2997" t="s">
        <v>3047</v>
      </c>
      <c r="C2997" t="s">
        <v>3508</v>
      </c>
      <c r="D2997">
        <v>189</v>
      </c>
    </row>
    <row r="2998" spans="1:4">
      <c r="A2998" t="s">
        <v>40</v>
      </c>
      <c r="B2998" t="s">
        <v>3021</v>
      </c>
      <c r="C2998" t="s">
        <v>3509</v>
      </c>
      <c r="D2998">
        <v>149.97999999999999</v>
      </c>
    </row>
    <row r="2999" spans="1:4">
      <c r="A2999" t="s">
        <v>40</v>
      </c>
      <c r="B2999" t="s">
        <v>3047</v>
      </c>
      <c r="C2999" t="s">
        <v>3510</v>
      </c>
      <c r="D2999">
        <v>149.99</v>
      </c>
    </row>
    <row r="3000" spans="1:4">
      <c r="A3000" t="s">
        <v>40</v>
      </c>
      <c r="B3000" t="s">
        <v>3216</v>
      </c>
      <c r="C3000" t="s">
        <v>3511</v>
      </c>
      <c r="D3000">
        <v>99.99</v>
      </c>
    </row>
    <row r="3001" spans="1:4">
      <c r="A3001" t="s">
        <v>40</v>
      </c>
      <c r="B3001" t="s">
        <v>3122</v>
      </c>
      <c r="C3001" t="s">
        <v>3512</v>
      </c>
      <c r="D3001">
        <v>489.99</v>
      </c>
    </row>
    <row r="3002" spans="1:4">
      <c r="A3002" t="s">
        <v>40</v>
      </c>
      <c r="B3002" t="s">
        <v>3021</v>
      </c>
      <c r="C3002" t="s">
        <v>3513</v>
      </c>
      <c r="D3002">
        <v>199</v>
      </c>
    </row>
    <row r="3003" spans="1:4">
      <c r="A3003" t="s">
        <v>40</v>
      </c>
      <c r="B3003" t="s">
        <v>3024</v>
      </c>
      <c r="C3003" t="s">
        <v>3514</v>
      </c>
      <c r="D3003">
        <v>225.71</v>
      </c>
    </row>
    <row r="3004" spans="1:4">
      <c r="A3004" t="s">
        <v>40</v>
      </c>
      <c r="B3004" t="s">
        <v>546</v>
      </c>
      <c r="C3004" t="s">
        <v>3515</v>
      </c>
      <c r="D3004">
        <v>169.99</v>
      </c>
    </row>
    <row r="3005" spans="1:4">
      <c r="A3005" t="s">
        <v>40</v>
      </c>
      <c r="B3005" t="s">
        <v>3024</v>
      </c>
      <c r="C3005" t="s">
        <v>3516</v>
      </c>
      <c r="D3005">
        <v>249.99</v>
      </c>
    </row>
    <row r="3006" spans="1:4">
      <c r="A3006" t="s">
        <v>40</v>
      </c>
      <c r="B3006" t="s">
        <v>3021</v>
      </c>
      <c r="C3006" t="s">
        <v>3517</v>
      </c>
      <c r="D3006">
        <v>179.99</v>
      </c>
    </row>
    <row r="3007" spans="1:4">
      <c r="A3007" t="s">
        <v>40</v>
      </c>
      <c r="B3007" t="s">
        <v>3047</v>
      </c>
      <c r="C3007" t="s">
        <v>3518</v>
      </c>
      <c r="D3007">
        <v>184.99</v>
      </c>
    </row>
    <row r="3008" spans="1:4">
      <c r="A3008" t="s">
        <v>40</v>
      </c>
      <c r="B3008" t="s">
        <v>3024</v>
      </c>
      <c r="C3008" t="s">
        <v>3519</v>
      </c>
      <c r="D3008">
        <v>259</v>
      </c>
    </row>
    <row r="3009" spans="1:4">
      <c r="A3009" t="s">
        <v>40</v>
      </c>
      <c r="B3009" t="s">
        <v>3021</v>
      </c>
      <c r="C3009" t="s">
        <v>3520</v>
      </c>
      <c r="D3009">
        <v>229.99</v>
      </c>
    </row>
    <row r="3010" spans="1:4">
      <c r="A3010" t="s">
        <v>40</v>
      </c>
      <c r="B3010" t="s">
        <v>3024</v>
      </c>
      <c r="C3010" t="s">
        <v>3521</v>
      </c>
      <c r="D3010">
        <v>279.95</v>
      </c>
    </row>
    <row r="3011" spans="1:4">
      <c r="A3011" t="s">
        <v>40</v>
      </c>
      <c r="B3011" t="s">
        <v>1378</v>
      </c>
      <c r="C3011" t="s">
        <v>3522</v>
      </c>
      <c r="D3011">
        <v>299.99</v>
      </c>
    </row>
    <row r="3012" spans="1:4">
      <c r="A3012" t="s">
        <v>40</v>
      </c>
      <c r="B3012" t="s">
        <v>3047</v>
      </c>
      <c r="C3012" t="s">
        <v>3523</v>
      </c>
      <c r="D3012">
        <v>229</v>
      </c>
    </row>
    <row r="3013" spans="1:4">
      <c r="A3013" t="s">
        <v>40</v>
      </c>
      <c r="B3013" t="s">
        <v>3326</v>
      </c>
      <c r="C3013" t="s">
        <v>3524</v>
      </c>
      <c r="D3013">
        <v>74.989999999999995</v>
      </c>
    </row>
    <row r="3014" spans="1:4">
      <c r="A3014" t="s">
        <v>40</v>
      </c>
      <c r="B3014" t="s">
        <v>3021</v>
      </c>
      <c r="C3014" t="s">
        <v>3525</v>
      </c>
      <c r="D3014">
        <v>159.99</v>
      </c>
    </row>
    <row r="3015" spans="1:4">
      <c r="A3015" t="s">
        <v>40</v>
      </c>
      <c r="B3015" t="s">
        <v>3024</v>
      </c>
      <c r="C3015" t="s">
        <v>3526</v>
      </c>
      <c r="D3015">
        <v>99.99</v>
      </c>
    </row>
    <row r="3016" spans="1:4">
      <c r="A3016" t="s">
        <v>40</v>
      </c>
      <c r="B3016" t="s">
        <v>3122</v>
      </c>
      <c r="C3016" t="s">
        <v>3527</v>
      </c>
      <c r="D3016">
        <v>185</v>
      </c>
    </row>
    <row r="3017" spans="1:4">
      <c r="A3017" t="s">
        <v>40</v>
      </c>
      <c r="B3017" t="s">
        <v>3109</v>
      </c>
      <c r="C3017" t="s">
        <v>3528</v>
      </c>
      <c r="D3017">
        <v>64.989999999999995</v>
      </c>
    </row>
    <row r="3018" spans="1:4">
      <c r="A3018" t="s">
        <v>40</v>
      </c>
      <c r="B3018" t="s">
        <v>3024</v>
      </c>
      <c r="C3018" t="s">
        <v>3529</v>
      </c>
      <c r="D3018">
        <v>199.99</v>
      </c>
    </row>
    <row r="3019" spans="1:4">
      <c r="A3019" t="s">
        <v>40</v>
      </c>
      <c r="B3019" t="s">
        <v>3035</v>
      </c>
      <c r="C3019" t="s">
        <v>3530</v>
      </c>
      <c r="D3019">
        <v>149.97999999999999</v>
      </c>
    </row>
    <row r="3020" spans="1:4">
      <c r="A3020" t="s">
        <v>40</v>
      </c>
      <c r="B3020" t="s">
        <v>3021</v>
      </c>
      <c r="C3020" t="s">
        <v>3531</v>
      </c>
      <c r="D3020">
        <v>269.99</v>
      </c>
    </row>
    <row r="3021" spans="1:4">
      <c r="A3021" t="s">
        <v>40</v>
      </c>
      <c r="B3021" t="s">
        <v>3021</v>
      </c>
      <c r="C3021" t="s">
        <v>3532</v>
      </c>
      <c r="D3021">
        <v>138.97999999999999</v>
      </c>
    </row>
    <row r="3022" spans="1:4">
      <c r="A3022" t="s">
        <v>40</v>
      </c>
      <c r="B3022" t="s">
        <v>3024</v>
      </c>
      <c r="C3022" t="s">
        <v>3533</v>
      </c>
      <c r="D3022">
        <v>299.99</v>
      </c>
    </row>
    <row r="3023" spans="1:4">
      <c r="A3023" t="s">
        <v>40</v>
      </c>
      <c r="B3023" t="s">
        <v>3021</v>
      </c>
      <c r="C3023" t="s">
        <v>3534</v>
      </c>
      <c r="D3023">
        <v>178.99</v>
      </c>
    </row>
    <row r="3024" spans="1:4">
      <c r="A3024" t="s">
        <v>40</v>
      </c>
      <c r="B3024" t="s">
        <v>3024</v>
      </c>
      <c r="C3024" t="s">
        <v>3535</v>
      </c>
      <c r="D3024">
        <v>224.99</v>
      </c>
    </row>
    <row r="3025" spans="1:4">
      <c r="A3025" t="s">
        <v>40</v>
      </c>
      <c r="B3025" t="s">
        <v>3047</v>
      </c>
      <c r="C3025" t="s">
        <v>3536</v>
      </c>
      <c r="D3025">
        <v>179.99</v>
      </c>
    </row>
    <row r="3026" spans="1:4">
      <c r="A3026" t="s">
        <v>40</v>
      </c>
      <c r="B3026" t="s">
        <v>3024</v>
      </c>
      <c r="C3026" t="s">
        <v>3537</v>
      </c>
      <c r="D3026">
        <v>399.99</v>
      </c>
    </row>
    <row r="3027" spans="1:4">
      <c r="A3027" t="s">
        <v>40</v>
      </c>
      <c r="B3027" t="s">
        <v>3024</v>
      </c>
      <c r="C3027" t="s">
        <v>3538</v>
      </c>
      <c r="D3027">
        <v>119.99</v>
      </c>
    </row>
    <row r="3028" spans="1:4">
      <c r="A3028" t="s">
        <v>40</v>
      </c>
      <c r="B3028" t="s">
        <v>3021</v>
      </c>
      <c r="C3028" t="s">
        <v>3539</v>
      </c>
      <c r="D3028">
        <v>568.99</v>
      </c>
    </row>
    <row r="3029" spans="1:4">
      <c r="A3029" t="s">
        <v>40</v>
      </c>
      <c r="B3029" t="s">
        <v>3047</v>
      </c>
      <c r="C3029" t="s">
        <v>3540</v>
      </c>
      <c r="D3029">
        <v>199.98</v>
      </c>
    </row>
    <row r="3030" spans="1:4">
      <c r="A3030" t="s">
        <v>40</v>
      </c>
      <c r="B3030" t="s">
        <v>3024</v>
      </c>
      <c r="C3030" t="s">
        <v>3541</v>
      </c>
      <c r="D3030">
        <v>249.99</v>
      </c>
    </row>
    <row r="3031" spans="1:4">
      <c r="A3031" t="s">
        <v>40</v>
      </c>
      <c r="B3031" t="s">
        <v>3024</v>
      </c>
      <c r="C3031" t="s">
        <v>3542</v>
      </c>
      <c r="D3031">
        <v>179.99</v>
      </c>
    </row>
    <row r="3032" spans="1:4">
      <c r="A3032" t="s">
        <v>40</v>
      </c>
      <c r="B3032" t="s">
        <v>3024</v>
      </c>
      <c r="C3032" t="s">
        <v>3543</v>
      </c>
      <c r="D3032">
        <v>317.89</v>
      </c>
    </row>
    <row r="3033" spans="1:4">
      <c r="A3033" t="s">
        <v>40</v>
      </c>
      <c r="B3033" t="s">
        <v>3047</v>
      </c>
      <c r="C3033" t="s">
        <v>3544</v>
      </c>
      <c r="D3033">
        <v>449.99</v>
      </c>
    </row>
    <row r="3034" spans="1:4">
      <c r="A3034" t="s">
        <v>40</v>
      </c>
      <c r="B3034" t="s">
        <v>3021</v>
      </c>
      <c r="C3034" t="s">
        <v>3545</v>
      </c>
      <c r="D3034">
        <v>169.98</v>
      </c>
    </row>
    <row r="3035" spans="1:4">
      <c r="A3035" t="s">
        <v>40</v>
      </c>
      <c r="B3035" t="s">
        <v>3024</v>
      </c>
      <c r="C3035" t="s">
        <v>3546</v>
      </c>
      <c r="D3035">
        <v>119</v>
      </c>
    </row>
    <row r="3036" spans="1:4">
      <c r="A3036" t="s">
        <v>40</v>
      </c>
      <c r="B3036" t="s">
        <v>3071</v>
      </c>
      <c r="C3036" t="s">
        <v>3547</v>
      </c>
      <c r="D3036">
        <v>350</v>
      </c>
    </row>
    <row r="3037" spans="1:4">
      <c r="A3037" t="s">
        <v>40</v>
      </c>
      <c r="B3037" t="s">
        <v>3021</v>
      </c>
      <c r="C3037" t="s">
        <v>3548</v>
      </c>
      <c r="D3037">
        <v>289.95</v>
      </c>
    </row>
    <row r="3038" spans="1:4">
      <c r="A3038" t="s">
        <v>40</v>
      </c>
      <c r="B3038" t="s">
        <v>602</v>
      </c>
      <c r="C3038" t="s">
        <v>3549</v>
      </c>
      <c r="D3038">
        <v>379.99</v>
      </c>
    </row>
    <row r="3039" spans="1:4">
      <c r="A3039" t="s">
        <v>40</v>
      </c>
      <c r="B3039" t="s">
        <v>3047</v>
      </c>
      <c r="C3039" t="s">
        <v>3550</v>
      </c>
      <c r="D3039">
        <v>474</v>
      </c>
    </row>
    <row r="3040" spans="1:4">
      <c r="A3040" t="s">
        <v>40</v>
      </c>
      <c r="B3040" t="s">
        <v>3047</v>
      </c>
      <c r="C3040" t="s">
        <v>3551</v>
      </c>
      <c r="D3040">
        <v>349.99</v>
      </c>
    </row>
    <row r="3041" spans="1:4">
      <c r="A3041" t="s">
        <v>40</v>
      </c>
      <c r="B3041" t="s">
        <v>3047</v>
      </c>
      <c r="C3041" t="s">
        <v>3552</v>
      </c>
      <c r="D3041">
        <v>444.97</v>
      </c>
    </row>
    <row r="3042" spans="1:4">
      <c r="A3042" t="s">
        <v>40</v>
      </c>
      <c r="B3042" t="s">
        <v>3122</v>
      </c>
      <c r="C3042" t="s">
        <v>3553</v>
      </c>
      <c r="D3042">
        <v>399.99</v>
      </c>
    </row>
    <row r="3043" spans="1:4">
      <c r="A3043" t="s">
        <v>40</v>
      </c>
      <c r="B3043" t="s">
        <v>3024</v>
      </c>
      <c r="C3043" t="s">
        <v>3554</v>
      </c>
      <c r="D3043">
        <v>131.57</v>
      </c>
    </row>
    <row r="3044" spans="1:4">
      <c r="A3044" t="s">
        <v>40</v>
      </c>
      <c r="B3044" t="s">
        <v>3024</v>
      </c>
      <c r="C3044" t="s">
        <v>3555</v>
      </c>
      <c r="D3044">
        <v>119.99</v>
      </c>
    </row>
    <row r="3045" spans="1:4">
      <c r="A3045" t="s">
        <v>40</v>
      </c>
      <c r="B3045" t="s">
        <v>3021</v>
      </c>
      <c r="C3045" t="s">
        <v>3556</v>
      </c>
      <c r="D3045">
        <v>107.98</v>
      </c>
    </row>
    <row r="3046" spans="1:4">
      <c r="A3046" t="s">
        <v>40</v>
      </c>
      <c r="B3046" t="s">
        <v>3024</v>
      </c>
      <c r="C3046" t="s">
        <v>3557</v>
      </c>
      <c r="D3046">
        <v>159.99</v>
      </c>
    </row>
    <row r="3047" spans="1:4">
      <c r="A3047" t="s">
        <v>40</v>
      </c>
      <c r="B3047" t="s">
        <v>3035</v>
      </c>
      <c r="C3047" t="s">
        <v>3558</v>
      </c>
      <c r="D3047">
        <v>119.99</v>
      </c>
    </row>
    <row r="3048" spans="1:4">
      <c r="A3048" t="s">
        <v>40</v>
      </c>
      <c r="B3048" t="s">
        <v>3024</v>
      </c>
      <c r="C3048" t="s">
        <v>3559</v>
      </c>
      <c r="D3048">
        <v>89.99</v>
      </c>
    </row>
    <row r="3049" spans="1:4">
      <c r="A3049" t="s">
        <v>40</v>
      </c>
      <c r="B3049" t="s">
        <v>3021</v>
      </c>
      <c r="C3049" t="s">
        <v>3560</v>
      </c>
      <c r="D3049">
        <v>225</v>
      </c>
    </row>
    <row r="3050" spans="1:4">
      <c r="A3050" t="s">
        <v>40</v>
      </c>
      <c r="B3050" t="s">
        <v>3021</v>
      </c>
      <c r="C3050" t="s">
        <v>3561</v>
      </c>
      <c r="D3050">
        <v>149</v>
      </c>
    </row>
    <row r="3051" spans="1:4">
      <c r="A3051" t="s">
        <v>40</v>
      </c>
      <c r="B3051" t="s">
        <v>3021</v>
      </c>
      <c r="C3051" t="s">
        <v>3562</v>
      </c>
      <c r="D3051">
        <v>159</v>
      </c>
    </row>
    <row r="3052" spans="1:4">
      <c r="A3052" t="s">
        <v>40</v>
      </c>
      <c r="B3052" t="s">
        <v>3047</v>
      </c>
      <c r="C3052" t="s">
        <v>3563</v>
      </c>
      <c r="D3052">
        <v>399.99</v>
      </c>
    </row>
    <row r="3053" spans="1:4">
      <c r="A3053" t="s">
        <v>40</v>
      </c>
      <c r="B3053" t="s">
        <v>3021</v>
      </c>
      <c r="C3053" t="s">
        <v>3564</v>
      </c>
      <c r="D3053">
        <v>399.99</v>
      </c>
    </row>
    <row r="3054" spans="1:4">
      <c r="A3054" t="s">
        <v>40</v>
      </c>
      <c r="B3054" t="s">
        <v>3047</v>
      </c>
      <c r="C3054" t="s">
        <v>3565</v>
      </c>
      <c r="D3054">
        <v>549.99</v>
      </c>
    </row>
    <row r="3055" spans="1:4">
      <c r="A3055" t="s">
        <v>40</v>
      </c>
      <c r="B3055" t="s">
        <v>3047</v>
      </c>
      <c r="C3055" t="s">
        <v>3566</v>
      </c>
      <c r="D3055">
        <v>599.94000000000005</v>
      </c>
    </row>
    <row r="3056" spans="1:4">
      <c r="A3056" t="s">
        <v>40</v>
      </c>
      <c r="B3056" t="s">
        <v>3021</v>
      </c>
      <c r="C3056" t="s">
        <v>3567</v>
      </c>
      <c r="D3056">
        <v>259.95</v>
      </c>
    </row>
    <row r="3057" spans="1:4">
      <c r="A3057" t="s">
        <v>40</v>
      </c>
      <c r="B3057" t="s">
        <v>3024</v>
      </c>
      <c r="C3057" t="s">
        <v>3568</v>
      </c>
      <c r="D3057">
        <v>139.99</v>
      </c>
    </row>
    <row r="3058" spans="1:4">
      <c r="A3058" t="s">
        <v>40</v>
      </c>
      <c r="B3058" t="s">
        <v>3047</v>
      </c>
      <c r="C3058" t="s">
        <v>3569</v>
      </c>
      <c r="D3058">
        <v>339</v>
      </c>
    </row>
    <row r="3059" spans="1:4">
      <c r="A3059" t="s">
        <v>40</v>
      </c>
      <c r="B3059" t="s">
        <v>3047</v>
      </c>
      <c r="C3059" t="s">
        <v>3570</v>
      </c>
      <c r="D3059">
        <v>379.99</v>
      </c>
    </row>
    <row r="3060" spans="1:4">
      <c r="A3060" t="s">
        <v>40</v>
      </c>
      <c r="B3060" t="s">
        <v>3035</v>
      </c>
      <c r="C3060" t="s">
        <v>3571</v>
      </c>
      <c r="D3060">
        <v>169.99</v>
      </c>
    </row>
    <row r="3061" spans="1:4">
      <c r="A3061" t="s">
        <v>40</v>
      </c>
      <c r="B3061" t="s">
        <v>3021</v>
      </c>
      <c r="C3061" t="s">
        <v>3572</v>
      </c>
      <c r="D3061">
        <v>129.99</v>
      </c>
    </row>
    <row r="3062" spans="1:4">
      <c r="A3062" t="s">
        <v>40</v>
      </c>
      <c r="B3062" t="s">
        <v>546</v>
      </c>
      <c r="C3062" t="s">
        <v>3573</v>
      </c>
      <c r="D3062">
        <v>617.99</v>
      </c>
    </row>
    <row r="3063" spans="1:4">
      <c r="A3063" t="s">
        <v>40</v>
      </c>
      <c r="B3063" t="s">
        <v>3021</v>
      </c>
      <c r="C3063" t="s">
        <v>3574</v>
      </c>
      <c r="D3063">
        <v>499.99</v>
      </c>
    </row>
    <row r="3064" spans="1:4">
      <c r="A3064" t="s">
        <v>40</v>
      </c>
      <c r="B3064" t="s">
        <v>3021</v>
      </c>
      <c r="C3064" t="s">
        <v>3575</v>
      </c>
      <c r="D3064">
        <v>269.99</v>
      </c>
    </row>
    <row r="3065" spans="1:4">
      <c r="A3065" t="s">
        <v>40</v>
      </c>
      <c r="B3065" t="s">
        <v>3021</v>
      </c>
      <c r="C3065" t="s">
        <v>3576</v>
      </c>
      <c r="D3065">
        <v>419.99</v>
      </c>
    </row>
    <row r="3066" spans="1:4">
      <c r="A3066" t="s">
        <v>40</v>
      </c>
      <c r="B3066" t="s">
        <v>3021</v>
      </c>
      <c r="C3066" t="s">
        <v>3577</v>
      </c>
      <c r="D3066">
        <v>399</v>
      </c>
    </row>
    <row r="3067" spans="1:4">
      <c r="A3067" t="s">
        <v>40</v>
      </c>
      <c r="B3067" t="s">
        <v>3021</v>
      </c>
      <c r="C3067" t="s">
        <v>3578</v>
      </c>
      <c r="D3067">
        <v>119</v>
      </c>
    </row>
    <row r="3068" spans="1:4">
      <c r="A3068" t="s">
        <v>40</v>
      </c>
      <c r="B3068" t="s">
        <v>3071</v>
      </c>
      <c r="C3068" t="s">
        <v>3579</v>
      </c>
      <c r="D3068">
        <v>525</v>
      </c>
    </row>
    <row r="3069" spans="1:4">
      <c r="A3069" t="s">
        <v>40</v>
      </c>
      <c r="B3069" t="s">
        <v>3071</v>
      </c>
      <c r="C3069" t="s">
        <v>3580</v>
      </c>
      <c r="D3069">
        <v>375</v>
      </c>
    </row>
    <row r="3070" spans="1:4">
      <c r="A3070" t="s">
        <v>40</v>
      </c>
      <c r="B3070" t="s">
        <v>3021</v>
      </c>
      <c r="C3070" t="s">
        <v>3581</v>
      </c>
      <c r="D3070">
        <v>163.25</v>
      </c>
    </row>
    <row r="3071" spans="1:4">
      <c r="A3071" t="s">
        <v>40</v>
      </c>
      <c r="B3071" t="s">
        <v>3021</v>
      </c>
      <c r="C3071" t="s">
        <v>3582</v>
      </c>
      <c r="D3071">
        <v>174.99</v>
      </c>
    </row>
    <row r="3072" spans="1:4">
      <c r="A3072" t="s">
        <v>40</v>
      </c>
      <c r="B3072" t="s">
        <v>3047</v>
      </c>
      <c r="C3072" t="s">
        <v>3583</v>
      </c>
      <c r="D3072">
        <v>169.98</v>
      </c>
    </row>
    <row r="3073" spans="1:4">
      <c r="A3073" t="s">
        <v>40</v>
      </c>
      <c r="B3073" t="s">
        <v>3021</v>
      </c>
      <c r="C3073" t="s">
        <v>3584</v>
      </c>
      <c r="D3073">
        <v>111.18</v>
      </c>
    </row>
    <row r="3074" spans="1:4">
      <c r="A3074" t="s">
        <v>40</v>
      </c>
      <c r="B3074" t="s">
        <v>3021</v>
      </c>
      <c r="C3074" t="s">
        <v>3585</v>
      </c>
      <c r="D3074">
        <v>829.99</v>
      </c>
    </row>
    <row r="3075" spans="1:4">
      <c r="A3075" t="s">
        <v>40</v>
      </c>
      <c r="B3075" t="s">
        <v>3021</v>
      </c>
      <c r="C3075" t="s">
        <v>3586</v>
      </c>
      <c r="D3075">
        <v>219.99</v>
      </c>
    </row>
    <row r="3076" spans="1:4">
      <c r="A3076" t="s">
        <v>40</v>
      </c>
      <c r="B3076" t="s">
        <v>546</v>
      </c>
      <c r="C3076" t="s">
        <v>3587</v>
      </c>
      <c r="D3076">
        <v>699.99</v>
      </c>
    </row>
    <row r="3077" spans="1:4">
      <c r="A3077" t="s">
        <v>40</v>
      </c>
      <c r="B3077" t="s">
        <v>3024</v>
      </c>
      <c r="C3077" t="s">
        <v>3588</v>
      </c>
      <c r="D3077">
        <v>152.97999999999999</v>
      </c>
    </row>
    <row r="3078" spans="1:4">
      <c r="A3078" t="s">
        <v>40</v>
      </c>
      <c r="B3078" t="s">
        <v>3021</v>
      </c>
      <c r="C3078" t="s">
        <v>3589</v>
      </c>
      <c r="D3078">
        <v>974.99</v>
      </c>
    </row>
    <row r="3079" spans="1:4">
      <c r="A3079" t="s">
        <v>40</v>
      </c>
      <c r="B3079" t="s">
        <v>551</v>
      </c>
      <c r="C3079" t="s">
        <v>3590</v>
      </c>
      <c r="D3079">
        <v>260</v>
      </c>
    </row>
    <row r="3080" spans="1:4">
      <c r="A3080" t="s">
        <v>40</v>
      </c>
      <c r="B3080" t="s">
        <v>3021</v>
      </c>
      <c r="C3080" t="s">
        <v>3591</v>
      </c>
      <c r="D3080">
        <v>169.99</v>
      </c>
    </row>
    <row r="3081" spans="1:4">
      <c r="A3081" t="s">
        <v>40</v>
      </c>
      <c r="B3081" t="s">
        <v>3021</v>
      </c>
      <c r="C3081" t="s">
        <v>3592</v>
      </c>
      <c r="D3081">
        <v>159.99</v>
      </c>
    </row>
    <row r="3082" spans="1:4">
      <c r="A3082" t="s">
        <v>40</v>
      </c>
      <c r="B3082" t="s">
        <v>3021</v>
      </c>
      <c r="C3082" t="s">
        <v>3593</v>
      </c>
      <c r="D3082">
        <v>329.99</v>
      </c>
    </row>
    <row r="3083" spans="1:4">
      <c r="A3083" t="s">
        <v>40</v>
      </c>
      <c r="B3083" t="s">
        <v>3047</v>
      </c>
      <c r="C3083" t="s">
        <v>3594</v>
      </c>
      <c r="D3083">
        <v>129.99</v>
      </c>
    </row>
    <row r="3084" spans="1:4">
      <c r="A3084" t="s">
        <v>40</v>
      </c>
      <c r="B3084" t="s">
        <v>3024</v>
      </c>
      <c r="C3084" t="s">
        <v>3595</v>
      </c>
      <c r="D3084">
        <v>128.99</v>
      </c>
    </row>
    <row r="3085" spans="1:4">
      <c r="A3085" t="s">
        <v>40</v>
      </c>
      <c r="B3085" t="s">
        <v>3021</v>
      </c>
      <c r="C3085" t="s">
        <v>3596</v>
      </c>
      <c r="D3085">
        <v>179.99</v>
      </c>
    </row>
    <row r="3086" spans="1:4">
      <c r="A3086" t="s">
        <v>40</v>
      </c>
      <c r="B3086" t="s">
        <v>3047</v>
      </c>
      <c r="C3086" t="s">
        <v>3597</v>
      </c>
      <c r="D3086">
        <v>149.99</v>
      </c>
    </row>
    <row r="3087" spans="1:4">
      <c r="A3087" t="s">
        <v>40</v>
      </c>
      <c r="B3087" t="s">
        <v>3024</v>
      </c>
      <c r="C3087" t="s">
        <v>3598</v>
      </c>
      <c r="D3087">
        <v>195</v>
      </c>
    </row>
    <row r="3088" spans="1:4">
      <c r="A3088" t="s">
        <v>40</v>
      </c>
      <c r="B3088" t="s">
        <v>3047</v>
      </c>
      <c r="C3088" t="s">
        <v>3599</v>
      </c>
      <c r="D3088">
        <v>99.99</v>
      </c>
    </row>
    <row r="3089" spans="1:4">
      <c r="A3089" t="s">
        <v>40</v>
      </c>
      <c r="B3089" t="s">
        <v>3047</v>
      </c>
      <c r="C3089" t="s">
        <v>3600</v>
      </c>
      <c r="D3089">
        <v>350</v>
      </c>
    </row>
    <row r="3090" spans="1:4">
      <c r="A3090" t="s">
        <v>40</v>
      </c>
      <c r="B3090" t="s">
        <v>3021</v>
      </c>
      <c r="C3090" t="s">
        <v>3601</v>
      </c>
      <c r="D3090">
        <v>169.99</v>
      </c>
    </row>
    <row r="3091" spans="1:4">
      <c r="A3091" t="s">
        <v>40</v>
      </c>
      <c r="B3091" t="s">
        <v>3021</v>
      </c>
      <c r="C3091" t="s">
        <v>3602</v>
      </c>
      <c r="D3091">
        <v>159.99</v>
      </c>
    </row>
    <row r="3092" spans="1:4">
      <c r="A3092" t="s">
        <v>40</v>
      </c>
      <c r="B3092" t="s">
        <v>3021</v>
      </c>
      <c r="C3092" t="s">
        <v>3603</v>
      </c>
      <c r="D3092">
        <v>219.99</v>
      </c>
    </row>
    <row r="3093" spans="1:4">
      <c r="A3093" t="s">
        <v>40</v>
      </c>
      <c r="B3093" t="s">
        <v>3047</v>
      </c>
      <c r="C3093" t="s">
        <v>3604</v>
      </c>
      <c r="D3093">
        <v>109.99</v>
      </c>
    </row>
    <row r="3094" spans="1:4">
      <c r="A3094" t="s">
        <v>40</v>
      </c>
      <c r="B3094" t="s">
        <v>3122</v>
      </c>
      <c r="C3094" t="s">
        <v>3605</v>
      </c>
      <c r="D3094">
        <v>350</v>
      </c>
    </row>
    <row r="3095" spans="1:4">
      <c r="A3095" t="s">
        <v>40</v>
      </c>
      <c r="B3095" t="s">
        <v>3035</v>
      </c>
      <c r="C3095" t="s">
        <v>3606</v>
      </c>
      <c r="D3095">
        <v>449.99</v>
      </c>
    </row>
    <row r="3096" spans="1:4">
      <c r="A3096" t="s">
        <v>40</v>
      </c>
      <c r="B3096" t="s">
        <v>3021</v>
      </c>
      <c r="C3096" t="s">
        <v>3607</v>
      </c>
      <c r="D3096">
        <v>499.99</v>
      </c>
    </row>
    <row r="3097" spans="1:4">
      <c r="A3097" t="s">
        <v>40</v>
      </c>
      <c r="B3097" t="s">
        <v>3021</v>
      </c>
      <c r="C3097" t="s">
        <v>3608</v>
      </c>
      <c r="D3097">
        <v>114.38</v>
      </c>
    </row>
    <row r="3098" spans="1:4">
      <c r="A3098" t="s">
        <v>40</v>
      </c>
      <c r="B3098" t="s">
        <v>3024</v>
      </c>
      <c r="C3098" t="s">
        <v>3609</v>
      </c>
      <c r="D3098">
        <v>279.99</v>
      </c>
    </row>
    <row r="3099" spans="1:4">
      <c r="A3099" t="s">
        <v>40</v>
      </c>
      <c r="B3099" t="s">
        <v>3021</v>
      </c>
      <c r="C3099" t="s">
        <v>3610</v>
      </c>
      <c r="D3099">
        <v>133.19</v>
      </c>
    </row>
    <row r="3100" spans="1:4">
      <c r="A3100" t="s">
        <v>40</v>
      </c>
      <c r="B3100" t="s">
        <v>3035</v>
      </c>
      <c r="C3100" t="s">
        <v>3611</v>
      </c>
      <c r="D3100">
        <v>749.99</v>
      </c>
    </row>
    <row r="3101" spans="1:4">
      <c r="A3101" t="s">
        <v>40</v>
      </c>
      <c r="B3101" t="s">
        <v>3047</v>
      </c>
      <c r="C3101" t="s">
        <v>3612</v>
      </c>
      <c r="D3101">
        <v>159.99</v>
      </c>
    </row>
    <row r="3102" spans="1:4">
      <c r="A3102" t="s">
        <v>40</v>
      </c>
      <c r="B3102" t="s">
        <v>3021</v>
      </c>
      <c r="C3102" t="s">
        <v>3613</v>
      </c>
      <c r="D3102">
        <v>149.97999999999999</v>
      </c>
    </row>
    <row r="3103" spans="1:4">
      <c r="A3103" t="s">
        <v>40</v>
      </c>
      <c r="B3103" t="s">
        <v>3024</v>
      </c>
      <c r="C3103" t="s">
        <v>3614</v>
      </c>
      <c r="D3103">
        <v>164.99</v>
      </c>
    </row>
    <row r="3104" spans="1:4">
      <c r="A3104" t="s">
        <v>40</v>
      </c>
      <c r="B3104" t="s">
        <v>3047</v>
      </c>
      <c r="C3104" t="s">
        <v>3615</v>
      </c>
      <c r="D3104">
        <v>199.99</v>
      </c>
    </row>
    <row r="3105" spans="1:4">
      <c r="A3105" t="s">
        <v>40</v>
      </c>
      <c r="B3105" t="s">
        <v>3024</v>
      </c>
      <c r="C3105" t="s">
        <v>3616</v>
      </c>
      <c r="D3105">
        <v>399.99</v>
      </c>
    </row>
    <row r="3106" spans="1:4">
      <c r="A3106" t="s">
        <v>40</v>
      </c>
      <c r="B3106" t="s">
        <v>3122</v>
      </c>
      <c r="C3106" t="s">
        <v>3617</v>
      </c>
      <c r="D3106">
        <v>89.99</v>
      </c>
    </row>
    <row r="3107" spans="1:4">
      <c r="A3107" t="s">
        <v>40</v>
      </c>
      <c r="B3107" t="s">
        <v>3047</v>
      </c>
      <c r="C3107" t="s">
        <v>3618</v>
      </c>
      <c r="D3107">
        <v>799.99</v>
      </c>
    </row>
    <row r="3108" spans="1:4">
      <c r="A3108" t="s">
        <v>40</v>
      </c>
      <c r="B3108" t="s">
        <v>3024</v>
      </c>
      <c r="C3108" t="s">
        <v>3619</v>
      </c>
      <c r="D3108">
        <v>179.99</v>
      </c>
    </row>
    <row r="3109" spans="1:4">
      <c r="A3109" t="s">
        <v>40</v>
      </c>
      <c r="B3109" t="s">
        <v>3024</v>
      </c>
      <c r="C3109" t="s">
        <v>3620</v>
      </c>
      <c r="D3109">
        <v>299.99</v>
      </c>
    </row>
    <row r="3110" spans="1:4">
      <c r="A3110" t="s">
        <v>40</v>
      </c>
      <c r="B3110" t="s">
        <v>3021</v>
      </c>
      <c r="C3110" t="s">
        <v>3621</v>
      </c>
      <c r="D3110">
        <v>329.99</v>
      </c>
    </row>
    <row r="3111" spans="1:4">
      <c r="A3111" t="s">
        <v>40</v>
      </c>
      <c r="B3111" t="s">
        <v>3024</v>
      </c>
      <c r="C3111" t="s">
        <v>3622</v>
      </c>
      <c r="D3111">
        <v>877.99</v>
      </c>
    </row>
    <row r="3112" spans="1:4">
      <c r="A3112" t="s">
        <v>40</v>
      </c>
      <c r="B3112" t="s">
        <v>3024</v>
      </c>
      <c r="C3112" t="s">
        <v>3623</v>
      </c>
      <c r="D3112">
        <v>164.99</v>
      </c>
    </row>
    <row r="3113" spans="1:4">
      <c r="A3113" t="s">
        <v>40</v>
      </c>
      <c r="B3113" t="s">
        <v>3047</v>
      </c>
      <c r="C3113" t="s">
        <v>3624</v>
      </c>
      <c r="D3113">
        <v>169.98</v>
      </c>
    </row>
    <row r="3114" spans="1:4">
      <c r="A3114" t="s">
        <v>40</v>
      </c>
      <c r="B3114" t="s">
        <v>3122</v>
      </c>
      <c r="C3114" t="s">
        <v>3625</v>
      </c>
      <c r="D3114">
        <v>199.99</v>
      </c>
    </row>
    <row r="3115" spans="1:4">
      <c r="A3115" t="s">
        <v>40</v>
      </c>
      <c r="B3115" t="s">
        <v>3021</v>
      </c>
      <c r="C3115" t="s">
        <v>3626</v>
      </c>
      <c r="D3115">
        <v>359</v>
      </c>
    </row>
    <row r="3116" spans="1:4">
      <c r="A3116" t="s">
        <v>40</v>
      </c>
      <c r="B3116" t="s">
        <v>3024</v>
      </c>
      <c r="C3116" t="s">
        <v>3627</v>
      </c>
      <c r="D3116">
        <v>185</v>
      </c>
    </row>
    <row r="3117" spans="1:4">
      <c r="A3117" t="s">
        <v>40</v>
      </c>
      <c r="B3117" t="s">
        <v>3047</v>
      </c>
      <c r="C3117" t="s">
        <v>3628</v>
      </c>
      <c r="D3117">
        <v>1299.99</v>
      </c>
    </row>
    <row r="3118" spans="1:4">
      <c r="A3118" t="s">
        <v>40</v>
      </c>
      <c r="B3118" t="s">
        <v>3024</v>
      </c>
      <c r="C3118" t="s">
        <v>3629</v>
      </c>
      <c r="D3118">
        <v>349.99</v>
      </c>
    </row>
    <row r="3119" spans="1:4">
      <c r="A3119" t="s">
        <v>40</v>
      </c>
      <c r="B3119" t="s">
        <v>3021</v>
      </c>
      <c r="C3119" t="s">
        <v>3630</v>
      </c>
      <c r="D3119">
        <v>174.95</v>
      </c>
    </row>
    <row r="3120" spans="1:4">
      <c r="A3120" t="s">
        <v>40</v>
      </c>
      <c r="B3120" t="s">
        <v>3024</v>
      </c>
      <c r="C3120" t="s">
        <v>3631</v>
      </c>
      <c r="D3120">
        <v>329.99</v>
      </c>
    </row>
    <row r="3121" spans="1:4">
      <c r="A3121" t="s">
        <v>40</v>
      </c>
      <c r="B3121" t="s">
        <v>602</v>
      </c>
      <c r="C3121" t="s">
        <v>3632</v>
      </c>
      <c r="D3121">
        <v>329.99</v>
      </c>
    </row>
    <row r="3122" spans="1:4">
      <c r="A3122" t="s">
        <v>40</v>
      </c>
      <c r="B3122" t="s">
        <v>3148</v>
      </c>
      <c r="C3122" t="s">
        <v>3633</v>
      </c>
      <c r="D3122">
        <v>274.99</v>
      </c>
    </row>
    <row r="3123" spans="1:4">
      <c r="A3123" t="s">
        <v>40</v>
      </c>
      <c r="B3123" t="s">
        <v>3021</v>
      </c>
      <c r="C3123" t="s">
        <v>3634</v>
      </c>
      <c r="D3123">
        <v>139.99</v>
      </c>
    </row>
    <row r="3124" spans="1:4">
      <c r="A3124" t="s">
        <v>40</v>
      </c>
      <c r="B3124" t="s">
        <v>3024</v>
      </c>
      <c r="C3124" t="s">
        <v>3635</v>
      </c>
      <c r="D3124">
        <v>2849.99</v>
      </c>
    </row>
    <row r="3125" spans="1:4">
      <c r="A3125" t="s">
        <v>40</v>
      </c>
      <c r="B3125" t="s">
        <v>3021</v>
      </c>
      <c r="C3125" t="s">
        <v>3636</v>
      </c>
      <c r="D3125">
        <v>123.99</v>
      </c>
    </row>
    <row r="3126" spans="1:4">
      <c r="A3126" t="s">
        <v>40</v>
      </c>
      <c r="B3126" t="s">
        <v>546</v>
      </c>
      <c r="C3126" t="s">
        <v>3637</v>
      </c>
      <c r="D3126">
        <v>365</v>
      </c>
    </row>
    <row r="3127" spans="1:4">
      <c r="A3127" t="s">
        <v>40</v>
      </c>
      <c r="B3127" t="s">
        <v>1378</v>
      </c>
      <c r="C3127" t="s">
        <v>3638</v>
      </c>
      <c r="D3127">
        <v>329.99</v>
      </c>
    </row>
    <row r="3128" spans="1:4">
      <c r="A3128" t="s">
        <v>40</v>
      </c>
      <c r="B3128" t="s">
        <v>3148</v>
      </c>
      <c r="C3128" t="s">
        <v>3639</v>
      </c>
      <c r="D3128">
        <v>2399.9899999999998</v>
      </c>
    </row>
    <row r="3129" spans="1:4">
      <c r="A3129" t="s">
        <v>40</v>
      </c>
      <c r="B3129" t="s">
        <v>3024</v>
      </c>
      <c r="C3129" t="s">
        <v>3640</v>
      </c>
      <c r="D3129">
        <v>149.99</v>
      </c>
    </row>
    <row r="3130" spans="1:4">
      <c r="A3130" t="s">
        <v>40</v>
      </c>
      <c r="B3130" t="s">
        <v>3024</v>
      </c>
      <c r="C3130" t="s">
        <v>3641</v>
      </c>
      <c r="D3130">
        <v>269.99</v>
      </c>
    </row>
    <row r="3131" spans="1:4">
      <c r="A3131" t="s">
        <v>40</v>
      </c>
      <c r="B3131" t="s">
        <v>3047</v>
      </c>
      <c r="C3131" t="s">
        <v>3642</v>
      </c>
      <c r="D3131">
        <v>99.99</v>
      </c>
    </row>
    <row r="3132" spans="1:4">
      <c r="A3132" t="s">
        <v>40</v>
      </c>
      <c r="B3132" t="s">
        <v>3024</v>
      </c>
      <c r="C3132" t="s">
        <v>3595</v>
      </c>
      <c r="D3132">
        <v>123.99</v>
      </c>
    </row>
    <row r="3133" spans="1:4">
      <c r="A3133" t="s">
        <v>40</v>
      </c>
      <c r="B3133" t="s">
        <v>3035</v>
      </c>
      <c r="C3133" t="s">
        <v>3643</v>
      </c>
      <c r="D3133">
        <v>199.99</v>
      </c>
    </row>
    <row r="3134" spans="1:4">
      <c r="A3134" t="s">
        <v>40</v>
      </c>
      <c r="B3134" t="s">
        <v>3122</v>
      </c>
      <c r="C3134" t="s">
        <v>3644</v>
      </c>
      <c r="D3134">
        <v>299.99</v>
      </c>
    </row>
    <row r="3135" spans="1:4">
      <c r="A3135" t="s">
        <v>40</v>
      </c>
      <c r="B3135" t="s">
        <v>3035</v>
      </c>
      <c r="C3135" t="s">
        <v>3645</v>
      </c>
      <c r="D3135">
        <v>151.97999999999999</v>
      </c>
    </row>
    <row r="3136" spans="1:4">
      <c r="A3136" t="s">
        <v>40</v>
      </c>
      <c r="B3136" t="s">
        <v>3047</v>
      </c>
      <c r="C3136" t="s">
        <v>3646</v>
      </c>
      <c r="D3136">
        <v>129.99</v>
      </c>
    </row>
    <row r="3137" spans="1:4">
      <c r="A3137" t="s">
        <v>40</v>
      </c>
      <c r="B3137" t="s">
        <v>3047</v>
      </c>
      <c r="C3137" t="s">
        <v>3647</v>
      </c>
      <c r="D3137">
        <v>449.99</v>
      </c>
    </row>
    <row r="3138" spans="1:4">
      <c r="A3138" t="s">
        <v>40</v>
      </c>
      <c r="B3138" t="s">
        <v>3024</v>
      </c>
      <c r="C3138" t="s">
        <v>3648</v>
      </c>
      <c r="D3138">
        <v>221.75</v>
      </c>
    </row>
    <row r="3139" spans="1:4">
      <c r="A3139" t="s">
        <v>40</v>
      </c>
      <c r="B3139" t="s">
        <v>3021</v>
      </c>
      <c r="C3139" t="s">
        <v>3649</v>
      </c>
      <c r="D3139">
        <v>819.99</v>
      </c>
    </row>
    <row r="3140" spans="1:4">
      <c r="A3140" t="s">
        <v>40</v>
      </c>
      <c r="B3140" t="s">
        <v>3047</v>
      </c>
      <c r="C3140" t="s">
        <v>3650</v>
      </c>
      <c r="D3140">
        <v>299.99</v>
      </c>
    </row>
    <row r="3141" spans="1:4">
      <c r="A3141" t="s">
        <v>40</v>
      </c>
      <c r="B3141" t="s">
        <v>3050</v>
      </c>
      <c r="C3141" t="s">
        <v>3651</v>
      </c>
      <c r="D3141">
        <v>119.99</v>
      </c>
    </row>
    <row r="3142" spans="1:4">
      <c r="A3142" t="s">
        <v>40</v>
      </c>
      <c r="B3142" t="s">
        <v>3122</v>
      </c>
      <c r="C3142" t="s">
        <v>3652</v>
      </c>
      <c r="D3142">
        <v>499.99</v>
      </c>
    </row>
    <row r="3143" spans="1:4">
      <c r="A3143" t="s">
        <v>40</v>
      </c>
      <c r="B3143" t="s">
        <v>3021</v>
      </c>
      <c r="C3143" t="s">
        <v>3653</v>
      </c>
      <c r="D3143">
        <v>999.99</v>
      </c>
    </row>
    <row r="3144" spans="1:4">
      <c r="A3144" t="s">
        <v>40</v>
      </c>
      <c r="B3144" t="s">
        <v>3047</v>
      </c>
      <c r="C3144" t="s">
        <v>3654</v>
      </c>
      <c r="D3144">
        <v>399</v>
      </c>
    </row>
    <row r="3145" spans="1:4">
      <c r="A3145" t="s">
        <v>40</v>
      </c>
      <c r="B3145" t="s">
        <v>3021</v>
      </c>
      <c r="C3145" t="s">
        <v>3655</v>
      </c>
      <c r="D3145">
        <v>230</v>
      </c>
    </row>
    <row r="3146" spans="1:4">
      <c r="A3146" t="s">
        <v>40</v>
      </c>
      <c r="B3146" t="s">
        <v>3024</v>
      </c>
      <c r="C3146" t="s">
        <v>3656</v>
      </c>
      <c r="D3146">
        <v>599.99</v>
      </c>
    </row>
    <row r="3147" spans="1:4">
      <c r="A3147" t="s">
        <v>40</v>
      </c>
      <c r="B3147" t="s">
        <v>3021</v>
      </c>
      <c r="C3147" t="s">
        <v>3657</v>
      </c>
      <c r="D3147">
        <v>450</v>
      </c>
    </row>
    <row r="3148" spans="1:4">
      <c r="A3148" t="s">
        <v>40</v>
      </c>
      <c r="B3148" t="s">
        <v>3021</v>
      </c>
      <c r="C3148" t="s">
        <v>3658</v>
      </c>
      <c r="D3148">
        <v>299</v>
      </c>
    </row>
    <row r="3149" spans="1:4">
      <c r="A3149" t="s">
        <v>40</v>
      </c>
      <c r="B3149" t="s">
        <v>3024</v>
      </c>
      <c r="C3149" t="s">
        <v>3659</v>
      </c>
      <c r="D3149">
        <v>299</v>
      </c>
    </row>
    <row r="3150" spans="1:4">
      <c r="A3150" t="s">
        <v>40</v>
      </c>
      <c r="B3150" t="s">
        <v>3035</v>
      </c>
      <c r="C3150" t="s">
        <v>3660</v>
      </c>
      <c r="D3150">
        <v>299.99</v>
      </c>
    </row>
    <row r="3151" spans="1:4">
      <c r="A3151" t="s">
        <v>40</v>
      </c>
      <c r="B3151" t="s">
        <v>3024</v>
      </c>
      <c r="C3151" t="s">
        <v>3661</v>
      </c>
      <c r="D3151">
        <v>139.97999999999999</v>
      </c>
    </row>
    <row r="3152" spans="1:4">
      <c r="A3152" t="s">
        <v>40</v>
      </c>
      <c r="B3152" t="s">
        <v>3024</v>
      </c>
      <c r="C3152" t="s">
        <v>3662</v>
      </c>
      <c r="D3152">
        <v>104.99</v>
      </c>
    </row>
    <row r="3153" spans="1:4">
      <c r="A3153" t="s">
        <v>40</v>
      </c>
      <c r="B3153" t="s">
        <v>3047</v>
      </c>
      <c r="C3153" t="s">
        <v>3663</v>
      </c>
      <c r="D3153">
        <v>134.97999999999999</v>
      </c>
    </row>
    <row r="3154" spans="1:4">
      <c r="A3154" t="s">
        <v>40</v>
      </c>
      <c r="B3154" t="s">
        <v>3021</v>
      </c>
      <c r="C3154" t="s">
        <v>3664</v>
      </c>
      <c r="D3154">
        <v>280</v>
      </c>
    </row>
    <row r="3155" spans="1:4">
      <c r="A3155" t="s">
        <v>40</v>
      </c>
      <c r="B3155" t="s">
        <v>3024</v>
      </c>
      <c r="C3155" t="s">
        <v>3665</v>
      </c>
      <c r="D3155">
        <v>131.99</v>
      </c>
    </row>
    <row r="3156" spans="1:4">
      <c r="A3156" t="s">
        <v>40</v>
      </c>
      <c r="B3156" t="s">
        <v>3021</v>
      </c>
      <c r="C3156" t="s">
        <v>3666</v>
      </c>
      <c r="D3156">
        <v>299.99</v>
      </c>
    </row>
    <row r="3157" spans="1:4">
      <c r="A3157" t="s">
        <v>40</v>
      </c>
      <c r="B3157" t="s">
        <v>3024</v>
      </c>
      <c r="C3157" t="s">
        <v>3667</v>
      </c>
      <c r="D3157">
        <v>259.99</v>
      </c>
    </row>
    <row r="3158" spans="1:4">
      <c r="A3158" t="s">
        <v>40</v>
      </c>
      <c r="B3158" t="s">
        <v>3047</v>
      </c>
      <c r="C3158" t="s">
        <v>3668</v>
      </c>
      <c r="D3158">
        <v>699.97</v>
      </c>
    </row>
    <row r="3159" spans="1:4">
      <c r="A3159" t="s">
        <v>40</v>
      </c>
      <c r="B3159" t="s">
        <v>3021</v>
      </c>
      <c r="C3159" t="s">
        <v>3669</v>
      </c>
      <c r="D3159">
        <v>249.99</v>
      </c>
    </row>
    <row r="3160" spans="1:4">
      <c r="A3160" t="s">
        <v>40</v>
      </c>
      <c r="B3160" t="s">
        <v>3021</v>
      </c>
      <c r="C3160" t="s">
        <v>3670</v>
      </c>
      <c r="D3160">
        <v>190</v>
      </c>
    </row>
    <row r="3161" spans="1:4">
      <c r="A3161" t="s">
        <v>40</v>
      </c>
      <c r="B3161" t="s">
        <v>3047</v>
      </c>
      <c r="C3161" t="s">
        <v>3238</v>
      </c>
      <c r="D3161">
        <v>89.99</v>
      </c>
    </row>
    <row r="3162" spans="1:4">
      <c r="A3162" t="s">
        <v>40</v>
      </c>
      <c r="B3162" t="s">
        <v>3024</v>
      </c>
      <c r="C3162" t="s">
        <v>3671</v>
      </c>
      <c r="D3162">
        <v>159.9</v>
      </c>
    </row>
    <row r="3163" spans="1:4">
      <c r="A3163" t="s">
        <v>40</v>
      </c>
      <c r="B3163" t="s">
        <v>3047</v>
      </c>
      <c r="C3163" t="s">
        <v>3654</v>
      </c>
      <c r="D3163">
        <v>549</v>
      </c>
    </row>
    <row r="3164" spans="1:4">
      <c r="A3164" t="s">
        <v>40</v>
      </c>
      <c r="B3164" t="s">
        <v>3024</v>
      </c>
      <c r="C3164" t="s">
        <v>3672</v>
      </c>
      <c r="D3164">
        <v>599.99</v>
      </c>
    </row>
    <row r="3165" spans="1:4">
      <c r="A3165" t="s">
        <v>40</v>
      </c>
      <c r="B3165" t="s">
        <v>3047</v>
      </c>
      <c r="C3165" t="s">
        <v>3673</v>
      </c>
      <c r="D3165">
        <v>209.99</v>
      </c>
    </row>
    <row r="3166" spans="1:4">
      <c r="A3166" t="s">
        <v>40</v>
      </c>
      <c r="B3166" t="s">
        <v>3148</v>
      </c>
      <c r="C3166" t="s">
        <v>3674</v>
      </c>
      <c r="D3166">
        <v>219.99</v>
      </c>
    </row>
    <row r="3167" spans="1:4">
      <c r="A3167" t="s">
        <v>40</v>
      </c>
      <c r="B3167" t="s">
        <v>3021</v>
      </c>
      <c r="C3167" t="s">
        <v>3675</v>
      </c>
      <c r="D3167">
        <v>195</v>
      </c>
    </row>
    <row r="3168" spans="1:4">
      <c r="A3168" t="s">
        <v>40</v>
      </c>
      <c r="B3168" t="s">
        <v>3024</v>
      </c>
      <c r="C3168" t="s">
        <v>3676</v>
      </c>
      <c r="D3168">
        <v>419.99</v>
      </c>
    </row>
    <row r="3169" spans="1:4">
      <c r="A3169" t="s">
        <v>40</v>
      </c>
      <c r="B3169" t="s">
        <v>3024</v>
      </c>
      <c r="C3169" t="s">
        <v>3677</v>
      </c>
      <c r="D3169">
        <v>249.99</v>
      </c>
    </row>
    <row r="3170" spans="1:4">
      <c r="A3170" t="s">
        <v>40</v>
      </c>
      <c r="B3170" t="s">
        <v>3021</v>
      </c>
      <c r="C3170" t="s">
        <v>3678</v>
      </c>
      <c r="D3170">
        <v>125</v>
      </c>
    </row>
    <row r="3171" spans="1:4">
      <c r="A3171" t="s">
        <v>40</v>
      </c>
      <c r="B3171" t="s">
        <v>3021</v>
      </c>
      <c r="C3171" t="s">
        <v>3679</v>
      </c>
      <c r="D3171">
        <v>199.99</v>
      </c>
    </row>
    <row r="3172" spans="1:4">
      <c r="A3172" t="s">
        <v>40</v>
      </c>
      <c r="B3172" t="s">
        <v>3024</v>
      </c>
      <c r="C3172" t="s">
        <v>3680</v>
      </c>
      <c r="D3172">
        <v>209.99</v>
      </c>
    </row>
    <row r="3173" spans="1:4">
      <c r="A3173" t="s">
        <v>40</v>
      </c>
      <c r="B3173" t="s">
        <v>3024</v>
      </c>
      <c r="C3173" t="s">
        <v>3681</v>
      </c>
      <c r="D3173">
        <v>149.99</v>
      </c>
    </row>
    <row r="3174" spans="1:4">
      <c r="A3174" t="s">
        <v>40</v>
      </c>
      <c r="B3174" t="s">
        <v>3055</v>
      </c>
      <c r="C3174" t="s">
        <v>3682</v>
      </c>
      <c r="D3174">
        <v>259.99</v>
      </c>
    </row>
    <row r="3175" spans="1:4">
      <c r="A3175" t="s">
        <v>40</v>
      </c>
      <c r="B3175" t="s">
        <v>3024</v>
      </c>
      <c r="C3175" t="s">
        <v>3683</v>
      </c>
      <c r="D3175">
        <v>279</v>
      </c>
    </row>
    <row r="3176" spans="1:4">
      <c r="A3176" t="s">
        <v>40</v>
      </c>
      <c r="B3176" t="s">
        <v>551</v>
      </c>
      <c r="C3176" t="s">
        <v>3684</v>
      </c>
      <c r="D3176">
        <v>450</v>
      </c>
    </row>
    <row r="3177" spans="1:4">
      <c r="A3177" t="s">
        <v>40</v>
      </c>
      <c r="B3177" t="s">
        <v>3047</v>
      </c>
      <c r="C3177" t="s">
        <v>3685</v>
      </c>
      <c r="D3177">
        <v>589.99</v>
      </c>
    </row>
    <row r="3178" spans="1:4">
      <c r="A3178" t="s">
        <v>40</v>
      </c>
      <c r="B3178" t="s">
        <v>3021</v>
      </c>
      <c r="C3178" t="s">
        <v>3686</v>
      </c>
      <c r="D3178">
        <v>559</v>
      </c>
    </row>
    <row r="3179" spans="1:4">
      <c r="A3179" t="s">
        <v>40</v>
      </c>
      <c r="B3179" t="s">
        <v>3035</v>
      </c>
      <c r="C3179" t="s">
        <v>3687</v>
      </c>
      <c r="D3179">
        <v>184.98</v>
      </c>
    </row>
    <row r="3180" spans="1:4">
      <c r="A3180" t="s">
        <v>40</v>
      </c>
      <c r="B3180" t="s">
        <v>3035</v>
      </c>
      <c r="C3180" t="s">
        <v>3688</v>
      </c>
      <c r="D3180">
        <v>224.99</v>
      </c>
    </row>
    <row r="3181" spans="1:4">
      <c r="A3181" t="s">
        <v>40</v>
      </c>
      <c r="B3181" t="s">
        <v>3024</v>
      </c>
      <c r="C3181" t="s">
        <v>3689</v>
      </c>
      <c r="D3181">
        <v>153.99</v>
      </c>
    </row>
    <row r="3182" spans="1:4">
      <c r="A3182" t="s">
        <v>40</v>
      </c>
      <c r="B3182" t="s">
        <v>3021</v>
      </c>
      <c r="C3182" t="s">
        <v>3690</v>
      </c>
      <c r="D3182">
        <v>144.99</v>
      </c>
    </row>
    <row r="3183" spans="1:4">
      <c r="A3183" t="s">
        <v>40</v>
      </c>
      <c r="B3183" t="s">
        <v>3047</v>
      </c>
      <c r="C3183" t="s">
        <v>3691</v>
      </c>
      <c r="D3183">
        <v>99.99</v>
      </c>
    </row>
    <row r="3184" spans="1:4">
      <c r="A3184" t="s">
        <v>40</v>
      </c>
      <c r="B3184" t="s">
        <v>3024</v>
      </c>
      <c r="C3184" t="s">
        <v>3692</v>
      </c>
      <c r="D3184">
        <v>130</v>
      </c>
    </row>
    <row r="3185" spans="1:4">
      <c r="A3185" t="s">
        <v>40</v>
      </c>
      <c r="B3185" t="s">
        <v>3021</v>
      </c>
      <c r="C3185" t="s">
        <v>3693</v>
      </c>
      <c r="D3185">
        <v>749.95</v>
      </c>
    </row>
    <row r="3186" spans="1:4">
      <c r="A3186" t="s">
        <v>40</v>
      </c>
      <c r="B3186" t="s">
        <v>3047</v>
      </c>
      <c r="C3186" t="s">
        <v>3694</v>
      </c>
      <c r="D3186">
        <v>299.85000000000002</v>
      </c>
    </row>
    <row r="3187" spans="1:4">
      <c r="A3187" t="s">
        <v>40</v>
      </c>
      <c r="B3187" t="s">
        <v>3024</v>
      </c>
      <c r="C3187" t="s">
        <v>3695</v>
      </c>
      <c r="D3187">
        <v>174.99</v>
      </c>
    </row>
    <row r="3188" spans="1:4">
      <c r="A3188" t="s">
        <v>40</v>
      </c>
      <c r="B3188" t="s">
        <v>3021</v>
      </c>
      <c r="C3188" t="s">
        <v>3696</v>
      </c>
      <c r="D3188">
        <v>350</v>
      </c>
    </row>
    <row r="3189" spans="1:4">
      <c r="A3189" t="s">
        <v>40</v>
      </c>
      <c r="B3189" t="s">
        <v>3035</v>
      </c>
      <c r="C3189" t="s">
        <v>3697</v>
      </c>
      <c r="D3189">
        <v>179.98</v>
      </c>
    </row>
    <row r="3190" spans="1:4">
      <c r="A3190" t="s">
        <v>40</v>
      </c>
      <c r="B3190" t="s">
        <v>3047</v>
      </c>
      <c r="C3190" t="s">
        <v>3698</v>
      </c>
      <c r="D3190">
        <v>390</v>
      </c>
    </row>
    <row r="3191" spans="1:4">
      <c r="A3191" t="s">
        <v>40</v>
      </c>
      <c r="B3191" t="s">
        <v>3024</v>
      </c>
      <c r="C3191" t="s">
        <v>3699</v>
      </c>
      <c r="D3191">
        <v>133.99</v>
      </c>
    </row>
    <row r="3192" spans="1:4">
      <c r="A3192" t="s">
        <v>40</v>
      </c>
      <c r="B3192" t="s">
        <v>3024</v>
      </c>
      <c r="C3192" t="s">
        <v>3700</v>
      </c>
      <c r="D3192">
        <v>369.99</v>
      </c>
    </row>
    <row r="3193" spans="1:4">
      <c r="A3193" t="s">
        <v>40</v>
      </c>
      <c r="B3193" t="s">
        <v>602</v>
      </c>
      <c r="C3193" t="s">
        <v>3701</v>
      </c>
      <c r="D3193">
        <v>799.99</v>
      </c>
    </row>
    <row r="3194" spans="1:4">
      <c r="A3194" t="s">
        <v>40</v>
      </c>
      <c r="B3194" t="s">
        <v>3071</v>
      </c>
      <c r="C3194" t="s">
        <v>3702</v>
      </c>
      <c r="D3194">
        <v>275</v>
      </c>
    </row>
    <row r="3195" spans="1:4">
      <c r="A3195" t="s">
        <v>40</v>
      </c>
      <c r="B3195" t="s">
        <v>3080</v>
      </c>
      <c r="C3195" t="s">
        <v>3703</v>
      </c>
      <c r="D3195">
        <v>230.3</v>
      </c>
    </row>
    <row r="3196" spans="1:4">
      <c r="A3196" t="s">
        <v>40</v>
      </c>
      <c r="B3196" t="s">
        <v>3024</v>
      </c>
      <c r="C3196" t="s">
        <v>3704</v>
      </c>
      <c r="D3196">
        <v>122.54</v>
      </c>
    </row>
    <row r="3197" spans="1:4">
      <c r="A3197" t="s">
        <v>40</v>
      </c>
      <c r="B3197" t="s">
        <v>3047</v>
      </c>
      <c r="C3197" t="s">
        <v>3705</v>
      </c>
      <c r="D3197">
        <v>189.99</v>
      </c>
    </row>
    <row r="3198" spans="1:4">
      <c r="A3198" t="s">
        <v>40</v>
      </c>
      <c r="B3198" t="s">
        <v>3024</v>
      </c>
      <c r="C3198" t="s">
        <v>3706</v>
      </c>
      <c r="D3198">
        <v>117.79</v>
      </c>
    </row>
    <row r="3199" spans="1:4">
      <c r="A3199" t="s">
        <v>40</v>
      </c>
      <c r="B3199" t="s">
        <v>3021</v>
      </c>
      <c r="C3199" t="s">
        <v>3707</v>
      </c>
      <c r="D3199">
        <v>169.99</v>
      </c>
    </row>
    <row r="3200" spans="1:4">
      <c r="A3200" t="s">
        <v>40</v>
      </c>
      <c r="B3200" t="s">
        <v>3047</v>
      </c>
      <c r="C3200" t="s">
        <v>3708</v>
      </c>
      <c r="D3200">
        <v>599.95000000000005</v>
      </c>
    </row>
    <row r="3201" spans="1:4">
      <c r="A3201" t="s">
        <v>40</v>
      </c>
      <c r="B3201" t="s">
        <v>3021</v>
      </c>
      <c r="C3201" t="s">
        <v>3709</v>
      </c>
      <c r="D3201">
        <v>209.9</v>
      </c>
    </row>
    <row r="3202" spans="1:4">
      <c r="A3202" t="s">
        <v>40</v>
      </c>
      <c r="B3202" t="s">
        <v>3047</v>
      </c>
      <c r="C3202" t="s">
        <v>3710</v>
      </c>
      <c r="D3202">
        <v>150</v>
      </c>
    </row>
    <row r="3203" spans="1:4">
      <c r="A3203" t="s">
        <v>40</v>
      </c>
      <c r="B3203" t="s">
        <v>3021</v>
      </c>
      <c r="C3203" t="s">
        <v>3711</v>
      </c>
      <c r="D3203">
        <v>779.99</v>
      </c>
    </row>
    <row r="3204" spans="1:4">
      <c r="A3204" t="s">
        <v>40</v>
      </c>
      <c r="B3204" t="s">
        <v>3024</v>
      </c>
      <c r="C3204" t="s">
        <v>3565</v>
      </c>
      <c r="D3204">
        <v>499.99</v>
      </c>
    </row>
    <row r="3205" spans="1:4">
      <c r="A3205" t="s">
        <v>40</v>
      </c>
      <c r="B3205" t="s">
        <v>3021</v>
      </c>
      <c r="C3205" t="s">
        <v>3712</v>
      </c>
      <c r="D3205">
        <v>669.95</v>
      </c>
    </row>
    <row r="3206" spans="1:4">
      <c r="A3206" t="s">
        <v>40</v>
      </c>
      <c r="B3206" t="s">
        <v>3050</v>
      </c>
      <c r="C3206" t="s">
        <v>3713</v>
      </c>
      <c r="D3206">
        <v>229.99</v>
      </c>
    </row>
    <row r="3207" spans="1:4">
      <c r="A3207" t="s">
        <v>40</v>
      </c>
      <c r="B3207" t="s">
        <v>3047</v>
      </c>
      <c r="C3207" t="s">
        <v>3714</v>
      </c>
      <c r="D3207">
        <v>299.85000000000002</v>
      </c>
    </row>
    <row r="3208" spans="1:4">
      <c r="A3208" t="s">
        <v>40</v>
      </c>
      <c r="B3208" t="s">
        <v>3047</v>
      </c>
      <c r="C3208" t="s">
        <v>3715</v>
      </c>
      <c r="D3208">
        <v>142.99</v>
      </c>
    </row>
    <row r="3209" spans="1:4">
      <c r="A3209" t="s">
        <v>40</v>
      </c>
      <c r="B3209" t="s">
        <v>3148</v>
      </c>
      <c r="C3209" t="s">
        <v>3716</v>
      </c>
      <c r="D3209">
        <v>359.99</v>
      </c>
    </row>
    <row r="3210" spans="1:4">
      <c r="A3210" t="s">
        <v>40</v>
      </c>
      <c r="B3210" t="s">
        <v>3050</v>
      </c>
      <c r="C3210" t="s">
        <v>3717</v>
      </c>
      <c r="D3210">
        <v>229.99</v>
      </c>
    </row>
    <row r="3211" spans="1:4">
      <c r="A3211" t="s">
        <v>40</v>
      </c>
      <c r="B3211" t="s">
        <v>551</v>
      </c>
      <c r="C3211" t="s">
        <v>3718</v>
      </c>
      <c r="D3211">
        <v>825</v>
      </c>
    </row>
    <row r="3212" spans="1:4">
      <c r="A3212" t="s">
        <v>40</v>
      </c>
      <c r="B3212" t="s">
        <v>546</v>
      </c>
      <c r="C3212" t="s">
        <v>3719</v>
      </c>
      <c r="D3212">
        <v>334.99</v>
      </c>
    </row>
    <row r="3213" spans="1:4">
      <c r="A3213" t="s">
        <v>40</v>
      </c>
      <c r="B3213" t="s">
        <v>3021</v>
      </c>
      <c r="C3213" t="s">
        <v>3720</v>
      </c>
      <c r="D3213">
        <v>149.99</v>
      </c>
    </row>
    <row r="3214" spans="1:4">
      <c r="A3214" t="s">
        <v>40</v>
      </c>
      <c r="B3214" t="s">
        <v>3024</v>
      </c>
      <c r="C3214" t="s">
        <v>3721</v>
      </c>
      <c r="D3214">
        <v>75.59</v>
      </c>
    </row>
    <row r="3215" spans="1:4">
      <c r="A3215" t="s">
        <v>40</v>
      </c>
      <c r="B3215" t="s">
        <v>3029</v>
      </c>
      <c r="C3215" t="s">
        <v>3722</v>
      </c>
      <c r="D3215">
        <v>154.99</v>
      </c>
    </row>
    <row r="3216" spans="1:4">
      <c r="A3216" t="s">
        <v>40</v>
      </c>
      <c r="B3216" t="s">
        <v>3024</v>
      </c>
      <c r="C3216" t="s">
        <v>3723</v>
      </c>
      <c r="D3216">
        <v>245</v>
      </c>
    </row>
    <row r="3217" spans="1:4">
      <c r="A3217" t="s">
        <v>40</v>
      </c>
      <c r="B3217" t="s">
        <v>3021</v>
      </c>
      <c r="C3217" t="s">
        <v>3724</v>
      </c>
      <c r="D3217">
        <v>224.99</v>
      </c>
    </row>
    <row r="3218" spans="1:4">
      <c r="A3218" t="s">
        <v>40</v>
      </c>
      <c r="B3218" t="s">
        <v>3047</v>
      </c>
      <c r="C3218" t="s">
        <v>3725</v>
      </c>
      <c r="D3218">
        <v>829.58</v>
      </c>
    </row>
    <row r="3219" spans="1:4">
      <c r="A3219" t="s">
        <v>40</v>
      </c>
      <c r="B3219" t="s">
        <v>3122</v>
      </c>
      <c r="C3219" t="s">
        <v>3726</v>
      </c>
      <c r="D3219">
        <v>189.99</v>
      </c>
    </row>
    <row r="3220" spans="1:4">
      <c r="A3220" t="s">
        <v>40</v>
      </c>
      <c r="B3220" t="s">
        <v>3047</v>
      </c>
      <c r="C3220" t="s">
        <v>3727</v>
      </c>
      <c r="D3220">
        <v>164.99</v>
      </c>
    </row>
    <row r="3221" spans="1:4">
      <c r="A3221" t="s">
        <v>40</v>
      </c>
      <c r="B3221" t="s">
        <v>3035</v>
      </c>
      <c r="C3221" t="s">
        <v>3728</v>
      </c>
      <c r="D3221">
        <v>154.97999999999999</v>
      </c>
    </row>
    <row r="3222" spans="1:4">
      <c r="A3222" t="s">
        <v>40</v>
      </c>
      <c r="B3222" t="s">
        <v>3024</v>
      </c>
      <c r="C3222" t="s">
        <v>3729</v>
      </c>
      <c r="D3222">
        <v>129.99</v>
      </c>
    </row>
    <row r="3223" spans="1:4">
      <c r="A3223" t="s">
        <v>40</v>
      </c>
      <c r="B3223" t="s">
        <v>3047</v>
      </c>
      <c r="C3223" t="s">
        <v>3730</v>
      </c>
      <c r="D3223">
        <v>174.99</v>
      </c>
    </row>
    <row r="3224" spans="1:4">
      <c r="A3224" t="s">
        <v>40</v>
      </c>
      <c r="B3224" t="s">
        <v>3381</v>
      </c>
      <c r="C3224" t="s">
        <v>3731</v>
      </c>
      <c r="D3224">
        <v>359.4</v>
      </c>
    </row>
    <row r="3225" spans="1:4">
      <c r="A3225" t="s">
        <v>40</v>
      </c>
      <c r="B3225" t="s">
        <v>3122</v>
      </c>
      <c r="C3225" t="s">
        <v>3732</v>
      </c>
      <c r="D3225">
        <v>160.99</v>
      </c>
    </row>
    <row r="3226" spans="1:4">
      <c r="A3226" t="s">
        <v>40</v>
      </c>
      <c r="B3226" t="s">
        <v>3024</v>
      </c>
      <c r="C3226" t="s">
        <v>3733</v>
      </c>
      <c r="D3226">
        <v>269.89999999999998</v>
      </c>
    </row>
    <row r="3227" spans="1:4">
      <c r="A3227" t="s">
        <v>40</v>
      </c>
      <c r="B3227" t="s">
        <v>3122</v>
      </c>
      <c r="C3227" t="s">
        <v>3734</v>
      </c>
      <c r="D3227">
        <v>719.4</v>
      </c>
    </row>
    <row r="3228" spans="1:4">
      <c r="A3228" t="s">
        <v>40</v>
      </c>
      <c r="B3228" t="s">
        <v>3024</v>
      </c>
      <c r="C3228" t="s">
        <v>3735</v>
      </c>
      <c r="D3228">
        <v>514.99</v>
      </c>
    </row>
    <row r="3229" spans="1:4">
      <c r="A3229" t="s">
        <v>40</v>
      </c>
      <c r="B3229" t="s">
        <v>3047</v>
      </c>
      <c r="C3229" t="s">
        <v>3736</v>
      </c>
      <c r="D3229">
        <v>224.98</v>
      </c>
    </row>
    <row r="3230" spans="1:4">
      <c r="A3230" t="s">
        <v>40</v>
      </c>
      <c r="B3230" t="s">
        <v>3024</v>
      </c>
      <c r="C3230" t="s">
        <v>3737</v>
      </c>
      <c r="D3230">
        <v>249.99</v>
      </c>
    </row>
    <row r="3231" spans="1:4">
      <c r="A3231" t="s">
        <v>40</v>
      </c>
      <c r="B3231" t="s">
        <v>3148</v>
      </c>
      <c r="C3231" t="s">
        <v>3738</v>
      </c>
      <c r="D3231">
        <v>244.99</v>
      </c>
    </row>
    <row r="3232" spans="1:4">
      <c r="A3232" t="s">
        <v>40</v>
      </c>
      <c r="B3232" t="s">
        <v>3047</v>
      </c>
      <c r="C3232" t="s">
        <v>3739</v>
      </c>
      <c r="D3232">
        <v>114.99</v>
      </c>
    </row>
    <row r="3233" spans="1:4">
      <c r="A3233" t="s">
        <v>40</v>
      </c>
      <c r="B3233" t="s">
        <v>3021</v>
      </c>
      <c r="C3233" t="s">
        <v>3740</v>
      </c>
      <c r="D3233">
        <v>329.99</v>
      </c>
    </row>
    <row r="3234" spans="1:4">
      <c r="A3234" t="s">
        <v>40</v>
      </c>
      <c r="B3234" t="s">
        <v>3047</v>
      </c>
      <c r="C3234" t="s">
        <v>3741</v>
      </c>
      <c r="D3234">
        <v>124.99</v>
      </c>
    </row>
    <row r="3235" spans="1:4">
      <c r="A3235" t="s">
        <v>40</v>
      </c>
      <c r="B3235" t="s">
        <v>3021</v>
      </c>
      <c r="C3235" t="s">
        <v>3742</v>
      </c>
      <c r="D3235">
        <v>259.99</v>
      </c>
    </row>
    <row r="3236" spans="1:4">
      <c r="A3236" t="s">
        <v>40</v>
      </c>
      <c r="B3236" t="s">
        <v>3047</v>
      </c>
      <c r="C3236" t="s">
        <v>3743</v>
      </c>
      <c r="D3236">
        <v>169.98</v>
      </c>
    </row>
    <row r="3237" spans="1:4">
      <c r="A3237" t="s">
        <v>40</v>
      </c>
      <c r="B3237" t="s">
        <v>3021</v>
      </c>
      <c r="C3237" t="s">
        <v>3744</v>
      </c>
      <c r="D3237">
        <v>269</v>
      </c>
    </row>
    <row r="3238" spans="1:4">
      <c r="A3238" t="s">
        <v>40</v>
      </c>
      <c r="B3238" t="s">
        <v>3021</v>
      </c>
      <c r="C3238" t="s">
        <v>3745</v>
      </c>
      <c r="D3238">
        <v>249.99</v>
      </c>
    </row>
    <row r="3239" spans="1:4">
      <c r="A3239" t="s">
        <v>40</v>
      </c>
      <c r="B3239" t="s">
        <v>3021</v>
      </c>
      <c r="C3239" t="s">
        <v>3746</v>
      </c>
      <c r="D3239">
        <v>1569.99</v>
      </c>
    </row>
    <row r="3240" spans="1:4">
      <c r="A3240" t="s">
        <v>40</v>
      </c>
      <c r="B3240" t="s">
        <v>3047</v>
      </c>
      <c r="C3240" t="s">
        <v>3747</v>
      </c>
      <c r="D3240">
        <v>189.99</v>
      </c>
    </row>
    <row r="3241" spans="1:4">
      <c r="A3241" t="s">
        <v>40</v>
      </c>
      <c r="B3241" t="s">
        <v>3047</v>
      </c>
      <c r="C3241" t="s">
        <v>3748</v>
      </c>
      <c r="D3241">
        <v>349.99</v>
      </c>
    </row>
    <row r="3242" spans="1:4">
      <c r="A3242" t="s">
        <v>40</v>
      </c>
      <c r="B3242" t="s">
        <v>3021</v>
      </c>
      <c r="C3242" t="s">
        <v>3749</v>
      </c>
      <c r="D3242">
        <v>129.94999999999999</v>
      </c>
    </row>
    <row r="3243" spans="1:4">
      <c r="A3243" t="s">
        <v>40</v>
      </c>
      <c r="B3243" t="s">
        <v>3047</v>
      </c>
      <c r="C3243" t="s">
        <v>3750</v>
      </c>
      <c r="D3243">
        <v>169.99</v>
      </c>
    </row>
    <row r="3244" spans="1:4">
      <c r="A3244" t="s">
        <v>40</v>
      </c>
      <c r="B3244" t="s">
        <v>3047</v>
      </c>
      <c r="C3244" t="s">
        <v>3751</v>
      </c>
      <c r="D3244">
        <v>699.99</v>
      </c>
    </row>
    <row r="3245" spans="1:4">
      <c r="A3245" t="s">
        <v>40</v>
      </c>
      <c r="B3245" t="s">
        <v>3752</v>
      </c>
      <c r="C3245" t="s">
        <v>3753</v>
      </c>
      <c r="D3245">
        <v>1399.95</v>
      </c>
    </row>
    <row r="3246" spans="1:4">
      <c r="A3246" t="s">
        <v>40</v>
      </c>
      <c r="B3246" t="s">
        <v>3050</v>
      </c>
      <c r="C3246" t="s">
        <v>3754</v>
      </c>
      <c r="D3246">
        <v>135</v>
      </c>
    </row>
    <row r="3247" spans="1:4">
      <c r="A3247" t="s">
        <v>40</v>
      </c>
      <c r="B3247" t="s">
        <v>546</v>
      </c>
      <c r="C3247" t="s">
        <v>3755</v>
      </c>
      <c r="D3247">
        <v>749.99</v>
      </c>
    </row>
    <row r="3248" spans="1:4">
      <c r="A3248" t="s">
        <v>40</v>
      </c>
      <c r="B3248" t="s">
        <v>3024</v>
      </c>
      <c r="C3248" t="s">
        <v>3756</v>
      </c>
      <c r="D3248">
        <v>749.99</v>
      </c>
    </row>
    <row r="3249" spans="1:4">
      <c r="A3249" t="s">
        <v>40</v>
      </c>
      <c r="B3249" t="s">
        <v>1378</v>
      </c>
      <c r="C3249" t="s">
        <v>3757</v>
      </c>
      <c r="D3249">
        <v>359.99</v>
      </c>
    </row>
    <row r="3250" spans="1:4">
      <c r="A3250" t="s">
        <v>40</v>
      </c>
      <c r="B3250" t="s">
        <v>3021</v>
      </c>
      <c r="C3250" t="s">
        <v>3610</v>
      </c>
      <c r="D3250">
        <v>138.74</v>
      </c>
    </row>
    <row r="3251" spans="1:4">
      <c r="A3251" t="s">
        <v>40</v>
      </c>
      <c r="B3251" t="s">
        <v>3047</v>
      </c>
      <c r="C3251" t="s">
        <v>3758</v>
      </c>
      <c r="D3251">
        <v>169.98</v>
      </c>
    </row>
    <row r="3252" spans="1:4">
      <c r="A3252" t="s">
        <v>40</v>
      </c>
      <c r="B3252" t="s">
        <v>3021</v>
      </c>
      <c r="C3252" t="s">
        <v>3759</v>
      </c>
      <c r="D3252">
        <v>184.99</v>
      </c>
    </row>
    <row r="3253" spans="1:4">
      <c r="A3253" t="s">
        <v>40</v>
      </c>
      <c r="B3253" t="s">
        <v>3021</v>
      </c>
      <c r="C3253" t="s">
        <v>3760</v>
      </c>
      <c r="D3253">
        <v>229.99</v>
      </c>
    </row>
    <row r="3254" spans="1:4">
      <c r="A3254" t="s">
        <v>40</v>
      </c>
      <c r="B3254" t="s">
        <v>3047</v>
      </c>
      <c r="C3254" t="s">
        <v>3761</v>
      </c>
      <c r="D3254">
        <v>689.99</v>
      </c>
    </row>
    <row r="3255" spans="1:4">
      <c r="A3255" t="s">
        <v>40</v>
      </c>
      <c r="B3255" t="s">
        <v>3047</v>
      </c>
      <c r="C3255" t="s">
        <v>3762</v>
      </c>
      <c r="D3255">
        <v>159.99</v>
      </c>
    </row>
    <row r="3256" spans="1:4">
      <c r="A3256" t="s">
        <v>40</v>
      </c>
      <c r="B3256" t="s">
        <v>3047</v>
      </c>
      <c r="C3256" t="s">
        <v>3763</v>
      </c>
      <c r="D3256">
        <v>299.99</v>
      </c>
    </row>
    <row r="3257" spans="1:4">
      <c r="A3257" t="s">
        <v>40</v>
      </c>
      <c r="B3257" t="s">
        <v>3021</v>
      </c>
      <c r="C3257" t="s">
        <v>3764</v>
      </c>
      <c r="D3257">
        <v>131</v>
      </c>
    </row>
    <row r="3258" spans="1:4">
      <c r="A3258" t="s">
        <v>40</v>
      </c>
      <c r="B3258" t="s">
        <v>3047</v>
      </c>
      <c r="C3258" t="s">
        <v>3765</v>
      </c>
      <c r="D3258">
        <v>179.99</v>
      </c>
    </row>
    <row r="3259" spans="1:4">
      <c r="A3259" t="s">
        <v>40</v>
      </c>
      <c r="B3259" t="s">
        <v>3024</v>
      </c>
      <c r="C3259" t="s">
        <v>3554</v>
      </c>
      <c r="D3259">
        <v>131.57</v>
      </c>
    </row>
    <row r="3260" spans="1:4">
      <c r="A3260" t="s">
        <v>40</v>
      </c>
      <c r="B3260" t="s">
        <v>3024</v>
      </c>
      <c r="C3260" t="s">
        <v>3766</v>
      </c>
      <c r="D3260">
        <v>99.99</v>
      </c>
    </row>
    <row r="3261" spans="1:4">
      <c r="A3261" t="s">
        <v>40</v>
      </c>
      <c r="B3261" t="s">
        <v>3021</v>
      </c>
      <c r="C3261" t="s">
        <v>3767</v>
      </c>
      <c r="D3261">
        <v>449.99</v>
      </c>
    </row>
    <row r="3262" spans="1:4">
      <c r="A3262" t="s">
        <v>40</v>
      </c>
      <c r="B3262" t="s">
        <v>3035</v>
      </c>
      <c r="C3262" t="s">
        <v>3768</v>
      </c>
      <c r="D3262">
        <v>633.99</v>
      </c>
    </row>
    <row r="3263" spans="1:4">
      <c r="A3263" t="s">
        <v>40</v>
      </c>
      <c r="B3263" t="s">
        <v>3024</v>
      </c>
      <c r="C3263" t="s">
        <v>3769</v>
      </c>
      <c r="D3263">
        <v>449.99</v>
      </c>
    </row>
    <row r="3264" spans="1:4">
      <c r="A3264" t="s">
        <v>40</v>
      </c>
      <c r="B3264" t="s">
        <v>3047</v>
      </c>
      <c r="C3264" t="s">
        <v>3770</v>
      </c>
      <c r="D3264">
        <v>455.99</v>
      </c>
    </row>
    <row r="3265" spans="1:4">
      <c r="A3265" t="s">
        <v>40</v>
      </c>
      <c r="B3265" t="s">
        <v>3021</v>
      </c>
      <c r="C3265" t="s">
        <v>3771</v>
      </c>
      <c r="D3265">
        <v>799.95</v>
      </c>
    </row>
    <row r="3266" spans="1:4">
      <c r="A3266" t="s">
        <v>40</v>
      </c>
      <c r="B3266" t="s">
        <v>3024</v>
      </c>
      <c r="C3266" t="s">
        <v>3704</v>
      </c>
      <c r="D3266">
        <v>132.04</v>
      </c>
    </row>
    <row r="3267" spans="1:4">
      <c r="A3267" t="s">
        <v>40</v>
      </c>
      <c r="B3267" t="s">
        <v>3024</v>
      </c>
      <c r="C3267" t="s">
        <v>3772</v>
      </c>
      <c r="D3267">
        <v>174.99</v>
      </c>
    </row>
    <row r="3268" spans="1:4">
      <c r="A3268" t="s">
        <v>40</v>
      </c>
      <c r="B3268" t="s">
        <v>3148</v>
      </c>
      <c r="C3268" t="s">
        <v>3773</v>
      </c>
      <c r="D3268">
        <v>199.99</v>
      </c>
    </row>
    <row r="3269" spans="1:4">
      <c r="A3269" t="s">
        <v>40</v>
      </c>
      <c r="B3269" t="s">
        <v>3021</v>
      </c>
      <c r="C3269" t="s">
        <v>3774</v>
      </c>
      <c r="D3269">
        <v>549.99</v>
      </c>
    </row>
    <row r="3270" spans="1:4">
      <c r="A3270" t="s">
        <v>40</v>
      </c>
      <c r="B3270" t="s">
        <v>3024</v>
      </c>
      <c r="C3270" t="s">
        <v>3775</v>
      </c>
      <c r="D3270">
        <v>374.99</v>
      </c>
    </row>
    <row r="3271" spans="1:4">
      <c r="A3271" t="s">
        <v>40</v>
      </c>
      <c r="B3271" t="s">
        <v>3024</v>
      </c>
      <c r="C3271" t="s">
        <v>3776</v>
      </c>
      <c r="D3271">
        <v>119.95</v>
      </c>
    </row>
    <row r="3272" spans="1:4">
      <c r="A3272" t="s">
        <v>40</v>
      </c>
      <c r="B3272" t="s">
        <v>3122</v>
      </c>
      <c r="C3272" t="s">
        <v>3777</v>
      </c>
      <c r="D3272">
        <v>659.99</v>
      </c>
    </row>
    <row r="3273" spans="1:4">
      <c r="A3273" t="s">
        <v>40</v>
      </c>
      <c r="B3273" t="s">
        <v>3122</v>
      </c>
      <c r="C3273" t="s">
        <v>3778</v>
      </c>
      <c r="D3273">
        <v>659.99</v>
      </c>
    </row>
    <row r="3274" spans="1:4">
      <c r="A3274" t="s">
        <v>40</v>
      </c>
      <c r="B3274" t="s">
        <v>3024</v>
      </c>
      <c r="C3274" t="s">
        <v>3779</v>
      </c>
      <c r="D3274">
        <v>179.99</v>
      </c>
    </row>
    <row r="3275" spans="1:4">
      <c r="A3275" t="s">
        <v>40</v>
      </c>
      <c r="B3275" t="s">
        <v>1378</v>
      </c>
      <c r="C3275" t="s">
        <v>3780</v>
      </c>
      <c r="D3275">
        <v>249.98</v>
      </c>
    </row>
    <row r="3276" spans="1:4">
      <c r="A3276" t="s">
        <v>40</v>
      </c>
      <c r="B3276" t="s">
        <v>3021</v>
      </c>
      <c r="C3276" t="s">
        <v>3781</v>
      </c>
      <c r="D3276">
        <v>499.99</v>
      </c>
    </row>
    <row r="3277" spans="1:4">
      <c r="A3277" t="s">
        <v>40</v>
      </c>
      <c r="B3277" t="s">
        <v>3047</v>
      </c>
      <c r="C3277" t="s">
        <v>3782</v>
      </c>
      <c r="D3277">
        <v>299.99</v>
      </c>
    </row>
    <row r="3278" spans="1:4">
      <c r="A3278" t="s">
        <v>40</v>
      </c>
      <c r="B3278" t="s">
        <v>3148</v>
      </c>
      <c r="C3278" t="s">
        <v>3783</v>
      </c>
      <c r="D3278">
        <v>849.99</v>
      </c>
    </row>
    <row r="3279" spans="1:4">
      <c r="A3279" t="s">
        <v>40</v>
      </c>
      <c r="B3279" t="s">
        <v>3024</v>
      </c>
      <c r="C3279" t="s">
        <v>3784</v>
      </c>
      <c r="D3279">
        <v>149.99</v>
      </c>
    </row>
    <row r="3280" spans="1:4">
      <c r="A3280" t="s">
        <v>40</v>
      </c>
      <c r="B3280" t="s">
        <v>3047</v>
      </c>
      <c r="C3280" t="s">
        <v>3785</v>
      </c>
      <c r="D3280">
        <v>249.99</v>
      </c>
    </row>
    <row r="3281" spans="1:4">
      <c r="A3281" t="s">
        <v>40</v>
      </c>
      <c r="B3281" t="s">
        <v>3190</v>
      </c>
      <c r="C3281" t="s">
        <v>3786</v>
      </c>
      <c r="D3281">
        <v>161</v>
      </c>
    </row>
    <row r="3282" spans="1:4">
      <c r="A3282" t="s">
        <v>40</v>
      </c>
      <c r="B3282" t="s">
        <v>3021</v>
      </c>
      <c r="C3282" t="s">
        <v>3787</v>
      </c>
      <c r="D3282">
        <v>119.95</v>
      </c>
    </row>
    <row r="3283" spans="1:4">
      <c r="A3283" t="s">
        <v>40</v>
      </c>
      <c r="B3283" t="s">
        <v>3021</v>
      </c>
      <c r="C3283" t="s">
        <v>3711</v>
      </c>
      <c r="D3283">
        <v>809.99</v>
      </c>
    </row>
    <row r="3284" spans="1:4">
      <c r="A3284" t="s">
        <v>40</v>
      </c>
      <c r="B3284" t="s">
        <v>3021</v>
      </c>
      <c r="C3284" t="s">
        <v>3788</v>
      </c>
      <c r="D3284">
        <v>229.99</v>
      </c>
    </row>
    <row r="3285" spans="1:4">
      <c r="A3285" t="s">
        <v>40</v>
      </c>
      <c r="B3285" t="s">
        <v>546</v>
      </c>
      <c r="C3285" t="s">
        <v>3789</v>
      </c>
      <c r="D3285">
        <v>715.99</v>
      </c>
    </row>
    <row r="3286" spans="1:4">
      <c r="A3286" t="s">
        <v>40</v>
      </c>
      <c r="B3286" t="s">
        <v>3021</v>
      </c>
      <c r="C3286" t="s">
        <v>3790</v>
      </c>
      <c r="D3286">
        <v>132.12</v>
      </c>
    </row>
    <row r="3287" spans="1:4">
      <c r="A3287" t="s">
        <v>40</v>
      </c>
      <c r="B3287" t="s">
        <v>3021</v>
      </c>
      <c r="C3287" t="s">
        <v>3791</v>
      </c>
      <c r="D3287">
        <v>899</v>
      </c>
    </row>
    <row r="3288" spans="1:4">
      <c r="A3288" t="s">
        <v>40</v>
      </c>
      <c r="B3288" t="s">
        <v>3021</v>
      </c>
      <c r="C3288" t="s">
        <v>3792</v>
      </c>
      <c r="D3288">
        <v>299</v>
      </c>
    </row>
    <row r="3289" spans="1:4">
      <c r="A3289" t="s">
        <v>40</v>
      </c>
      <c r="B3289" t="s">
        <v>3024</v>
      </c>
      <c r="C3289" t="s">
        <v>3793</v>
      </c>
      <c r="D3289">
        <v>349.99</v>
      </c>
    </row>
    <row r="3290" spans="1:4">
      <c r="A3290" t="s">
        <v>40</v>
      </c>
      <c r="B3290" t="s">
        <v>3024</v>
      </c>
      <c r="C3290" t="s">
        <v>3794</v>
      </c>
      <c r="D3290">
        <v>185</v>
      </c>
    </row>
    <row r="3291" spans="1:4">
      <c r="A3291" t="s">
        <v>40</v>
      </c>
      <c r="B3291" t="s">
        <v>3024</v>
      </c>
      <c r="C3291" t="s">
        <v>3795</v>
      </c>
      <c r="D3291">
        <v>151.04</v>
      </c>
    </row>
    <row r="3292" spans="1:4">
      <c r="A3292" t="s">
        <v>40</v>
      </c>
      <c r="B3292" t="s">
        <v>3021</v>
      </c>
      <c r="C3292" t="s">
        <v>3796</v>
      </c>
      <c r="D3292">
        <v>230</v>
      </c>
    </row>
    <row r="3293" spans="1:4">
      <c r="A3293" t="s">
        <v>40</v>
      </c>
      <c r="B3293" t="s">
        <v>3024</v>
      </c>
      <c r="C3293" t="s">
        <v>3797</v>
      </c>
      <c r="D3293">
        <v>129.99</v>
      </c>
    </row>
    <row r="3294" spans="1:4">
      <c r="A3294" t="s">
        <v>40</v>
      </c>
      <c r="B3294" t="s">
        <v>3024</v>
      </c>
      <c r="C3294" t="s">
        <v>3798</v>
      </c>
      <c r="D3294">
        <v>129.99</v>
      </c>
    </row>
    <row r="3295" spans="1:4">
      <c r="A3295" t="s">
        <v>40</v>
      </c>
      <c r="B3295" t="s">
        <v>546</v>
      </c>
      <c r="C3295" t="s">
        <v>3799</v>
      </c>
      <c r="D3295">
        <v>399.99</v>
      </c>
    </row>
    <row r="3296" spans="1:4">
      <c r="A3296" t="s">
        <v>40</v>
      </c>
      <c r="B3296" t="s">
        <v>3024</v>
      </c>
      <c r="C3296" t="s">
        <v>3800</v>
      </c>
      <c r="D3296">
        <v>499.99</v>
      </c>
    </row>
    <row r="3297" spans="1:4">
      <c r="A3297" t="s">
        <v>40</v>
      </c>
      <c r="B3297" t="s">
        <v>3024</v>
      </c>
      <c r="C3297" t="s">
        <v>3801</v>
      </c>
      <c r="D3297">
        <v>349.99</v>
      </c>
    </row>
    <row r="3298" spans="1:4">
      <c r="A3298" t="s">
        <v>40</v>
      </c>
      <c r="B3298" t="s">
        <v>3047</v>
      </c>
      <c r="C3298" t="s">
        <v>3802</v>
      </c>
      <c r="D3298">
        <v>289.99</v>
      </c>
    </row>
    <row r="3299" spans="1:4">
      <c r="A3299" t="s">
        <v>40</v>
      </c>
      <c r="B3299" t="s">
        <v>3047</v>
      </c>
      <c r="C3299" t="s">
        <v>3803</v>
      </c>
      <c r="D3299">
        <v>195.99</v>
      </c>
    </row>
    <row r="3300" spans="1:4">
      <c r="A3300" t="s">
        <v>40</v>
      </c>
      <c r="B3300" t="s">
        <v>3024</v>
      </c>
      <c r="C3300" t="s">
        <v>3804</v>
      </c>
      <c r="D3300">
        <v>269.89999999999998</v>
      </c>
    </row>
    <row r="3301" spans="1:4">
      <c r="A3301" t="s">
        <v>40</v>
      </c>
      <c r="B3301" t="s">
        <v>3024</v>
      </c>
      <c r="C3301" t="s">
        <v>3805</v>
      </c>
      <c r="D3301">
        <v>139.99</v>
      </c>
    </row>
    <row r="3302" spans="1:4">
      <c r="A3302" t="s">
        <v>40</v>
      </c>
      <c r="B3302" t="s">
        <v>3047</v>
      </c>
      <c r="C3302" t="s">
        <v>3806</v>
      </c>
      <c r="D3302">
        <v>89.99</v>
      </c>
    </row>
    <row r="3303" spans="1:4">
      <c r="A3303" t="s">
        <v>40</v>
      </c>
      <c r="B3303" t="s">
        <v>3021</v>
      </c>
      <c r="C3303" t="s">
        <v>3807</v>
      </c>
      <c r="D3303">
        <v>141.54</v>
      </c>
    </row>
    <row r="3304" spans="1:4">
      <c r="A3304" t="s">
        <v>40</v>
      </c>
      <c r="B3304" t="s">
        <v>3021</v>
      </c>
      <c r="C3304" t="s">
        <v>3808</v>
      </c>
      <c r="D3304">
        <v>108.99</v>
      </c>
    </row>
    <row r="3305" spans="1:4">
      <c r="A3305" t="s">
        <v>40</v>
      </c>
      <c r="B3305" t="s">
        <v>3122</v>
      </c>
      <c r="C3305" t="s">
        <v>3809</v>
      </c>
      <c r="D3305">
        <v>2099.3000000000002</v>
      </c>
    </row>
    <row r="3306" spans="1:4">
      <c r="A3306" t="s">
        <v>40</v>
      </c>
      <c r="B3306" t="s">
        <v>3024</v>
      </c>
      <c r="C3306" t="s">
        <v>3810</v>
      </c>
      <c r="D3306">
        <v>189.99</v>
      </c>
    </row>
    <row r="3307" spans="1:4">
      <c r="A3307" t="s">
        <v>40</v>
      </c>
      <c r="B3307" t="s">
        <v>3024</v>
      </c>
      <c r="C3307" t="s">
        <v>3811</v>
      </c>
      <c r="D3307">
        <v>199.99</v>
      </c>
    </row>
    <row r="3308" spans="1:4">
      <c r="A3308" t="s">
        <v>40</v>
      </c>
      <c r="B3308" t="s">
        <v>3024</v>
      </c>
      <c r="C3308" t="s">
        <v>3812</v>
      </c>
      <c r="D3308">
        <v>345</v>
      </c>
    </row>
    <row r="3309" spans="1:4">
      <c r="A3309" t="s">
        <v>40</v>
      </c>
      <c r="B3309" t="s">
        <v>3021</v>
      </c>
      <c r="C3309" t="s">
        <v>3813</v>
      </c>
      <c r="D3309">
        <v>495</v>
      </c>
    </row>
    <row r="3310" spans="1:4">
      <c r="A3310" t="s">
        <v>40</v>
      </c>
      <c r="B3310" t="s">
        <v>3047</v>
      </c>
      <c r="C3310" t="s">
        <v>3814</v>
      </c>
      <c r="D3310">
        <v>399.97</v>
      </c>
    </row>
    <row r="3311" spans="1:4">
      <c r="A3311" t="s">
        <v>40</v>
      </c>
      <c r="B3311" t="s">
        <v>3047</v>
      </c>
      <c r="C3311" t="s">
        <v>3815</v>
      </c>
      <c r="D3311">
        <v>489.3</v>
      </c>
    </row>
    <row r="3312" spans="1:4">
      <c r="A3312" t="s">
        <v>40</v>
      </c>
      <c r="B3312" t="s">
        <v>3024</v>
      </c>
      <c r="C3312" t="s">
        <v>3816</v>
      </c>
      <c r="D3312">
        <v>219.99</v>
      </c>
    </row>
    <row r="3313" spans="1:4">
      <c r="A3313" t="s">
        <v>40</v>
      </c>
      <c r="B3313" t="s">
        <v>3021</v>
      </c>
      <c r="C3313" t="s">
        <v>3817</v>
      </c>
      <c r="D3313">
        <v>469</v>
      </c>
    </row>
    <row r="3314" spans="1:4">
      <c r="A3314" t="s">
        <v>40</v>
      </c>
      <c r="B3314" t="s">
        <v>3047</v>
      </c>
      <c r="C3314" t="s">
        <v>3818</v>
      </c>
      <c r="D3314">
        <v>224.98</v>
      </c>
    </row>
    <row r="3315" spans="1:4">
      <c r="A3315" t="s">
        <v>40</v>
      </c>
      <c r="B3315" t="s">
        <v>3021</v>
      </c>
      <c r="C3315" t="s">
        <v>3819</v>
      </c>
      <c r="D3315">
        <v>224.99</v>
      </c>
    </row>
    <row r="3316" spans="1:4">
      <c r="A3316" t="s">
        <v>40</v>
      </c>
      <c r="B3316" t="s">
        <v>3035</v>
      </c>
      <c r="C3316" t="s">
        <v>3820</v>
      </c>
      <c r="D3316">
        <v>399.99</v>
      </c>
    </row>
    <row r="3317" spans="1:4">
      <c r="A3317" t="s">
        <v>40</v>
      </c>
      <c r="B3317" t="s">
        <v>3021</v>
      </c>
      <c r="C3317" t="s">
        <v>3821</v>
      </c>
      <c r="D3317">
        <v>185</v>
      </c>
    </row>
    <row r="3318" spans="1:4">
      <c r="A3318" t="s">
        <v>40</v>
      </c>
      <c r="B3318" t="s">
        <v>3047</v>
      </c>
      <c r="C3318" t="s">
        <v>3822</v>
      </c>
      <c r="D3318">
        <v>229.99</v>
      </c>
    </row>
    <row r="3319" spans="1:4">
      <c r="A3319" t="s">
        <v>40</v>
      </c>
      <c r="B3319" t="s">
        <v>3071</v>
      </c>
      <c r="C3319" t="s">
        <v>3823</v>
      </c>
      <c r="D3319">
        <v>599.99</v>
      </c>
    </row>
    <row r="3320" spans="1:4">
      <c r="A3320" t="s">
        <v>40</v>
      </c>
      <c r="B3320" t="s">
        <v>1378</v>
      </c>
      <c r="C3320" t="s">
        <v>3824</v>
      </c>
      <c r="D3320">
        <v>399.94</v>
      </c>
    </row>
    <row r="3321" spans="1:4">
      <c r="A3321" t="s">
        <v>40</v>
      </c>
      <c r="B3321" t="s">
        <v>3047</v>
      </c>
      <c r="C3321" t="s">
        <v>3825</v>
      </c>
      <c r="D3321">
        <v>499.97</v>
      </c>
    </row>
    <row r="3322" spans="1:4">
      <c r="A3322" t="s">
        <v>40</v>
      </c>
      <c r="B3322" t="s">
        <v>3047</v>
      </c>
      <c r="C3322" t="s">
        <v>3826</v>
      </c>
      <c r="D3322">
        <v>569.99</v>
      </c>
    </row>
    <row r="3323" spans="1:4">
      <c r="A3323" t="s">
        <v>40</v>
      </c>
      <c r="B3323" t="s">
        <v>3021</v>
      </c>
      <c r="C3323" t="s">
        <v>3827</v>
      </c>
      <c r="D3323">
        <v>445</v>
      </c>
    </row>
    <row r="3324" spans="1:4">
      <c r="A3324" t="s">
        <v>40</v>
      </c>
      <c r="B3324" t="s">
        <v>3047</v>
      </c>
      <c r="C3324" t="s">
        <v>3828</v>
      </c>
      <c r="D3324">
        <v>269.99</v>
      </c>
    </row>
    <row r="3325" spans="1:4">
      <c r="A3325" t="s">
        <v>40</v>
      </c>
      <c r="B3325" t="s">
        <v>3071</v>
      </c>
      <c r="C3325" t="s">
        <v>3829</v>
      </c>
      <c r="D3325">
        <v>649.99</v>
      </c>
    </row>
    <row r="3326" spans="1:4">
      <c r="A3326" t="s">
        <v>40</v>
      </c>
      <c r="B3326" t="s">
        <v>3021</v>
      </c>
      <c r="C3326" t="s">
        <v>3830</v>
      </c>
      <c r="D3326">
        <v>179.99</v>
      </c>
    </row>
    <row r="3327" spans="1:4">
      <c r="A3327" t="s">
        <v>40</v>
      </c>
      <c r="B3327" t="s">
        <v>3024</v>
      </c>
      <c r="C3327" t="s">
        <v>3831</v>
      </c>
      <c r="D3327">
        <v>122.54</v>
      </c>
    </row>
    <row r="3328" spans="1:4">
      <c r="A3328" t="s">
        <v>40</v>
      </c>
      <c r="B3328" t="s">
        <v>3148</v>
      </c>
      <c r="C3328" t="s">
        <v>3832</v>
      </c>
      <c r="D3328">
        <v>239.99</v>
      </c>
    </row>
    <row r="3329" spans="1:4">
      <c r="A3329" t="s">
        <v>40</v>
      </c>
      <c r="B3329" t="s">
        <v>3047</v>
      </c>
      <c r="C3329" t="s">
        <v>3833</v>
      </c>
      <c r="D3329">
        <v>279.99</v>
      </c>
    </row>
    <row r="3330" spans="1:4">
      <c r="A3330" t="s">
        <v>40</v>
      </c>
      <c r="B3330" t="s">
        <v>3021</v>
      </c>
      <c r="C3330" t="s">
        <v>3834</v>
      </c>
      <c r="D3330">
        <v>109.99</v>
      </c>
    </row>
    <row r="3331" spans="1:4">
      <c r="A3331" t="s">
        <v>40</v>
      </c>
      <c r="B3331" t="s">
        <v>3024</v>
      </c>
      <c r="C3331" t="s">
        <v>3835</v>
      </c>
      <c r="D3331">
        <v>599.99</v>
      </c>
    </row>
    <row r="3332" spans="1:4">
      <c r="A3332" t="s">
        <v>40</v>
      </c>
      <c r="B3332" t="s">
        <v>3021</v>
      </c>
      <c r="C3332" t="s">
        <v>3836</v>
      </c>
      <c r="D3332">
        <v>429.99</v>
      </c>
    </row>
    <row r="3333" spans="1:4">
      <c r="A3333" t="s">
        <v>40</v>
      </c>
      <c r="B3333" t="s">
        <v>3035</v>
      </c>
      <c r="C3333" t="s">
        <v>3837</v>
      </c>
      <c r="D3333">
        <v>149.97999999999999</v>
      </c>
    </row>
    <row r="3334" spans="1:4">
      <c r="A3334" t="s">
        <v>40</v>
      </c>
      <c r="B3334" t="s">
        <v>3047</v>
      </c>
      <c r="C3334" t="s">
        <v>3838</v>
      </c>
      <c r="D3334">
        <v>199.99</v>
      </c>
    </row>
    <row r="3335" spans="1:4">
      <c r="A3335" t="s">
        <v>40</v>
      </c>
      <c r="B3335" t="s">
        <v>3047</v>
      </c>
      <c r="C3335" t="s">
        <v>3839</v>
      </c>
      <c r="D3335">
        <v>450</v>
      </c>
    </row>
    <row r="3336" spans="1:4">
      <c r="A3336" t="s">
        <v>40</v>
      </c>
      <c r="B3336" t="s">
        <v>3024</v>
      </c>
      <c r="C3336" t="s">
        <v>3840</v>
      </c>
      <c r="D3336">
        <v>499.99</v>
      </c>
    </row>
    <row r="3337" spans="1:4">
      <c r="A3337" t="s">
        <v>40</v>
      </c>
      <c r="B3337" t="s">
        <v>3021</v>
      </c>
      <c r="C3337" t="s">
        <v>3841</v>
      </c>
      <c r="D3337">
        <v>149.99</v>
      </c>
    </row>
    <row r="3338" spans="1:4">
      <c r="A3338" t="s">
        <v>40</v>
      </c>
      <c r="B3338" t="s">
        <v>3021</v>
      </c>
      <c r="C3338" t="s">
        <v>3842</v>
      </c>
      <c r="D3338">
        <v>699.99</v>
      </c>
    </row>
    <row r="3339" spans="1:4">
      <c r="A3339" t="s">
        <v>40</v>
      </c>
      <c r="B3339" t="s">
        <v>3122</v>
      </c>
      <c r="C3339" t="s">
        <v>3843</v>
      </c>
      <c r="D3339">
        <v>2199.9899999999998</v>
      </c>
    </row>
    <row r="3340" spans="1:4">
      <c r="A3340" t="s">
        <v>40</v>
      </c>
      <c r="B3340" t="s">
        <v>3844</v>
      </c>
      <c r="C3340" t="s">
        <v>3845</v>
      </c>
      <c r="D3340">
        <v>139.97999999999999</v>
      </c>
    </row>
    <row r="3341" spans="1:4">
      <c r="A3341" t="s">
        <v>40</v>
      </c>
      <c r="B3341" t="s">
        <v>3024</v>
      </c>
      <c r="C3341" t="s">
        <v>3846</v>
      </c>
      <c r="D3341">
        <v>148.99</v>
      </c>
    </row>
    <row r="3342" spans="1:4">
      <c r="A3342" t="s">
        <v>40</v>
      </c>
      <c r="B3342" t="s">
        <v>3035</v>
      </c>
      <c r="C3342" t="s">
        <v>3847</v>
      </c>
      <c r="D3342">
        <v>184.98</v>
      </c>
    </row>
    <row r="3343" spans="1:4">
      <c r="A3343" t="s">
        <v>40</v>
      </c>
      <c r="B3343" t="s">
        <v>3024</v>
      </c>
      <c r="C3343" t="s">
        <v>3848</v>
      </c>
      <c r="D3343">
        <v>219.99</v>
      </c>
    </row>
    <row r="3344" spans="1:4">
      <c r="A3344" t="s">
        <v>40</v>
      </c>
      <c r="B3344" t="s">
        <v>3024</v>
      </c>
      <c r="C3344" t="s">
        <v>3849</v>
      </c>
      <c r="D3344">
        <v>349.99</v>
      </c>
    </row>
    <row r="3345" spans="1:4">
      <c r="A3345" t="s">
        <v>40</v>
      </c>
      <c r="B3345" t="s">
        <v>3024</v>
      </c>
      <c r="C3345" t="s">
        <v>3223</v>
      </c>
      <c r="D3345">
        <v>137.99</v>
      </c>
    </row>
    <row r="3346" spans="1:4">
      <c r="A3346" t="s">
        <v>40</v>
      </c>
      <c r="B3346" t="s">
        <v>3024</v>
      </c>
      <c r="C3346" t="s">
        <v>3850</v>
      </c>
      <c r="D3346">
        <v>199.9</v>
      </c>
    </row>
    <row r="3347" spans="1:4">
      <c r="A3347" t="s">
        <v>40</v>
      </c>
      <c r="B3347" t="s">
        <v>3047</v>
      </c>
      <c r="C3347" t="s">
        <v>3851</v>
      </c>
      <c r="D3347">
        <v>346</v>
      </c>
    </row>
    <row r="3348" spans="1:4">
      <c r="A3348" t="s">
        <v>40</v>
      </c>
      <c r="B3348" t="s">
        <v>3021</v>
      </c>
      <c r="C3348" t="s">
        <v>3852</v>
      </c>
      <c r="D3348">
        <v>399.95</v>
      </c>
    </row>
    <row r="3349" spans="1:4">
      <c r="A3349" t="s">
        <v>40</v>
      </c>
      <c r="B3349" t="s">
        <v>3853</v>
      </c>
      <c r="C3349" t="s">
        <v>3854</v>
      </c>
      <c r="D3349">
        <v>129.99</v>
      </c>
    </row>
    <row r="3350" spans="1:4">
      <c r="A3350" t="s">
        <v>40</v>
      </c>
      <c r="B3350" t="s">
        <v>3047</v>
      </c>
      <c r="C3350" t="s">
        <v>3058</v>
      </c>
      <c r="D3350">
        <v>304.99</v>
      </c>
    </row>
    <row r="3351" spans="1:4">
      <c r="A3351" t="s">
        <v>40</v>
      </c>
      <c r="B3351" t="s">
        <v>3035</v>
      </c>
      <c r="C3351" t="s">
        <v>3855</v>
      </c>
      <c r="D3351">
        <v>549.99</v>
      </c>
    </row>
    <row r="3352" spans="1:4">
      <c r="A3352" t="s">
        <v>40</v>
      </c>
      <c r="B3352" t="s">
        <v>3024</v>
      </c>
      <c r="C3352" t="s">
        <v>3554</v>
      </c>
      <c r="D3352">
        <v>122.73</v>
      </c>
    </row>
    <row r="3353" spans="1:4">
      <c r="A3353" t="s">
        <v>40</v>
      </c>
      <c r="B3353" t="s">
        <v>3047</v>
      </c>
      <c r="C3353" t="s">
        <v>3856</v>
      </c>
      <c r="D3353">
        <v>439.99</v>
      </c>
    </row>
    <row r="3354" spans="1:4">
      <c r="A3354" t="s">
        <v>40</v>
      </c>
      <c r="B3354" t="s">
        <v>3035</v>
      </c>
      <c r="C3354" t="s">
        <v>3857</v>
      </c>
      <c r="D3354">
        <v>819.99</v>
      </c>
    </row>
    <row r="3355" spans="1:4">
      <c r="A3355" t="s">
        <v>40</v>
      </c>
      <c r="B3355" t="s">
        <v>3047</v>
      </c>
      <c r="C3355" t="s">
        <v>3858</v>
      </c>
      <c r="D3355">
        <v>1399.99</v>
      </c>
    </row>
    <row r="3356" spans="1:4">
      <c r="A3356" t="s">
        <v>40</v>
      </c>
      <c r="B3356" t="s">
        <v>3021</v>
      </c>
      <c r="C3356" t="s">
        <v>3859</v>
      </c>
      <c r="D3356">
        <v>122.98</v>
      </c>
    </row>
    <row r="3357" spans="1:4">
      <c r="A3357" t="s">
        <v>40</v>
      </c>
      <c r="B3357" t="s">
        <v>3024</v>
      </c>
      <c r="C3357" t="s">
        <v>3860</v>
      </c>
      <c r="D3357">
        <v>229.99</v>
      </c>
    </row>
    <row r="3358" spans="1:4">
      <c r="A3358" t="s">
        <v>40</v>
      </c>
      <c r="B3358" t="s">
        <v>3047</v>
      </c>
      <c r="C3358" t="s">
        <v>3861</v>
      </c>
      <c r="D3358">
        <v>413.99</v>
      </c>
    </row>
    <row r="3359" spans="1:4">
      <c r="A3359" t="s">
        <v>40</v>
      </c>
      <c r="B3359" t="s">
        <v>602</v>
      </c>
      <c r="C3359" t="s">
        <v>3862</v>
      </c>
      <c r="D3359">
        <v>541.99</v>
      </c>
    </row>
    <row r="3360" spans="1:4">
      <c r="A3360" t="s">
        <v>40</v>
      </c>
      <c r="B3360" t="s">
        <v>3024</v>
      </c>
      <c r="C3360" t="s">
        <v>3863</v>
      </c>
      <c r="D3360">
        <v>829.99</v>
      </c>
    </row>
    <row r="3361" spans="1:4">
      <c r="A3361" t="s">
        <v>40</v>
      </c>
      <c r="B3361" t="s">
        <v>3047</v>
      </c>
      <c r="C3361" t="s">
        <v>3864</v>
      </c>
      <c r="D3361">
        <v>209.99</v>
      </c>
    </row>
    <row r="3362" spans="1:4">
      <c r="A3362" t="s">
        <v>40</v>
      </c>
      <c r="B3362" t="s">
        <v>3047</v>
      </c>
      <c r="C3362" t="s">
        <v>3865</v>
      </c>
      <c r="D3362">
        <v>199.99</v>
      </c>
    </row>
    <row r="3363" spans="1:4">
      <c r="A3363" t="s">
        <v>40</v>
      </c>
      <c r="B3363" t="s">
        <v>3021</v>
      </c>
      <c r="C3363" t="s">
        <v>3525</v>
      </c>
      <c r="D3363">
        <v>139.99</v>
      </c>
    </row>
    <row r="3364" spans="1:4">
      <c r="A3364" t="s">
        <v>40</v>
      </c>
      <c r="B3364" t="s">
        <v>3021</v>
      </c>
      <c r="C3364" t="s">
        <v>3866</v>
      </c>
      <c r="D3364">
        <v>359.99</v>
      </c>
    </row>
    <row r="3365" spans="1:4">
      <c r="A3365" t="s">
        <v>40</v>
      </c>
      <c r="B3365" t="s">
        <v>3021</v>
      </c>
      <c r="C3365" t="s">
        <v>3867</v>
      </c>
      <c r="D3365">
        <v>125</v>
      </c>
    </row>
    <row r="3366" spans="1:4">
      <c r="A3366" t="s">
        <v>40</v>
      </c>
      <c r="B3366" t="s">
        <v>3021</v>
      </c>
      <c r="C3366" t="s">
        <v>3868</v>
      </c>
      <c r="D3366">
        <v>379.95</v>
      </c>
    </row>
    <row r="3367" spans="1:4">
      <c r="A3367" t="s">
        <v>40</v>
      </c>
      <c r="B3367" t="s">
        <v>3035</v>
      </c>
      <c r="C3367" t="s">
        <v>3869</v>
      </c>
      <c r="D3367">
        <v>111.99</v>
      </c>
    </row>
    <row r="3368" spans="1:4">
      <c r="A3368" t="s">
        <v>40</v>
      </c>
      <c r="B3368" t="s">
        <v>3035</v>
      </c>
      <c r="C3368" t="s">
        <v>3870</v>
      </c>
      <c r="D3368">
        <v>299.99</v>
      </c>
    </row>
    <row r="3369" spans="1:4">
      <c r="A3369" t="s">
        <v>40</v>
      </c>
      <c r="B3369" t="s">
        <v>3071</v>
      </c>
      <c r="C3369" t="s">
        <v>3871</v>
      </c>
      <c r="D3369">
        <v>450</v>
      </c>
    </row>
    <row r="3370" spans="1:4">
      <c r="A3370" t="s">
        <v>40</v>
      </c>
      <c r="B3370" t="s">
        <v>551</v>
      </c>
      <c r="C3370" t="s">
        <v>3872</v>
      </c>
      <c r="D3370">
        <v>330</v>
      </c>
    </row>
    <row r="3371" spans="1:4">
      <c r="A3371" t="s">
        <v>40</v>
      </c>
      <c r="B3371" t="s">
        <v>3021</v>
      </c>
      <c r="C3371" t="s">
        <v>3873</v>
      </c>
      <c r="D3371">
        <v>395</v>
      </c>
    </row>
    <row r="3372" spans="1:4">
      <c r="A3372" t="s">
        <v>40</v>
      </c>
      <c r="B3372" t="s">
        <v>3021</v>
      </c>
      <c r="C3372" t="s">
        <v>3874</v>
      </c>
      <c r="D3372">
        <v>449.99</v>
      </c>
    </row>
    <row r="3373" spans="1:4">
      <c r="A3373" t="s">
        <v>40</v>
      </c>
      <c r="B3373" t="s">
        <v>3047</v>
      </c>
      <c r="C3373" t="s">
        <v>3875</v>
      </c>
      <c r="D3373">
        <v>244.99</v>
      </c>
    </row>
    <row r="3374" spans="1:4">
      <c r="A3374" t="s">
        <v>40</v>
      </c>
      <c r="B3374" t="s">
        <v>3024</v>
      </c>
      <c r="C3374" t="s">
        <v>3876</v>
      </c>
      <c r="D3374">
        <v>144.99</v>
      </c>
    </row>
    <row r="3375" spans="1:4">
      <c r="A3375" t="s">
        <v>40</v>
      </c>
      <c r="B3375" t="s">
        <v>3122</v>
      </c>
      <c r="C3375" t="s">
        <v>3877</v>
      </c>
      <c r="D3375">
        <v>189.99</v>
      </c>
    </row>
    <row r="3376" spans="1:4">
      <c r="A3376" t="s">
        <v>40</v>
      </c>
      <c r="B3376" t="s">
        <v>3024</v>
      </c>
      <c r="C3376" t="s">
        <v>3878</v>
      </c>
      <c r="D3376">
        <v>159.99</v>
      </c>
    </row>
    <row r="3377" spans="1:4">
      <c r="A3377" t="s">
        <v>40</v>
      </c>
      <c r="B3377" t="s">
        <v>3024</v>
      </c>
      <c r="C3377" t="s">
        <v>3879</v>
      </c>
      <c r="D3377">
        <v>123.99</v>
      </c>
    </row>
    <row r="3378" spans="1:4">
      <c r="A3378" t="s">
        <v>40</v>
      </c>
      <c r="B3378" t="s">
        <v>3047</v>
      </c>
      <c r="C3378" t="s">
        <v>3880</v>
      </c>
      <c r="D3378">
        <v>379.99</v>
      </c>
    </row>
    <row r="3379" spans="1:4">
      <c r="A3379" t="s">
        <v>40</v>
      </c>
      <c r="B3379" t="s">
        <v>3047</v>
      </c>
      <c r="C3379" t="s">
        <v>3881</v>
      </c>
      <c r="D3379">
        <v>449.99</v>
      </c>
    </row>
    <row r="3380" spans="1:4">
      <c r="A3380" t="s">
        <v>40</v>
      </c>
      <c r="B3380" t="s">
        <v>3021</v>
      </c>
      <c r="C3380" t="s">
        <v>3882</v>
      </c>
      <c r="D3380">
        <v>99.99</v>
      </c>
    </row>
    <row r="3381" spans="1:4">
      <c r="A3381" t="s">
        <v>40</v>
      </c>
      <c r="B3381" t="s">
        <v>3021</v>
      </c>
      <c r="C3381" t="s">
        <v>3883</v>
      </c>
      <c r="D3381">
        <v>199.99</v>
      </c>
    </row>
    <row r="3382" spans="1:4">
      <c r="A3382" t="s">
        <v>40</v>
      </c>
      <c r="B3382" t="s">
        <v>3024</v>
      </c>
      <c r="C3382" t="s">
        <v>3480</v>
      </c>
      <c r="D3382">
        <v>205.19</v>
      </c>
    </row>
    <row r="3383" spans="1:4">
      <c r="A3383" t="s">
        <v>40</v>
      </c>
      <c r="B3383" t="s">
        <v>3021</v>
      </c>
      <c r="C3383" t="s">
        <v>3610</v>
      </c>
      <c r="D3383">
        <v>129.86000000000001</v>
      </c>
    </row>
    <row r="3384" spans="1:4">
      <c r="A3384" t="s">
        <v>40</v>
      </c>
      <c r="B3384" t="s">
        <v>3080</v>
      </c>
      <c r="C3384" t="s">
        <v>3884</v>
      </c>
      <c r="D3384">
        <v>109.45</v>
      </c>
    </row>
    <row r="3385" spans="1:4">
      <c r="A3385" t="s">
        <v>40</v>
      </c>
      <c r="B3385" t="s">
        <v>3021</v>
      </c>
      <c r="C3385" t="s">
        <v>3885</v>
      </c>
      <c r="D3385">
        <v>319.94</v>
      </c>
    </row>
    <row r="3386" spans="1:4">
      <c r="A3386" t="s">
        <v>40</v>
      </c>
      <c r="B3386" t="s">
        <v>3047</v>
      </c>
      <c r="C3386" t="s">
        <v>3886</v>
      </c>
      <c r="D3386">
        <v>119.99</v>
      </c>
    </row>
    <row r="3387" spans="1:4">
      <c r="A3387" t="s">
        <v>40</v>
      </c>
      <c r="B3387" t="s">
        <v>3021</v>
      </c>
      <c r="C3387" t="s">
        <v>3887</v>
      </c>
      <c r="D3387">
        <v>285</v>
      </c>
    </row>
    <row r="3388" spans="1:4">
      <c r="A3388" t="s">
        <v>40</v>
      </c>
      <c r="B3388" t="s">
        <v>1378</v>
      </c>
      <c r="C3388" t="s">
        <v>3888</v>
      </c>
      <c r="D3388">
        <v>244.99</v>
      </c>
    </row>
    <row r="3389" spans="1:4">
      <c r="A3389" t="s">
        <v>40</v>
      </c>
      <c r="B3389" t="s">
        <v>3109</v>
      </c>
      <c r="C3389" t="s">
        <v>3889</v>
      </c>
      <c r="D3389">
        <v>179.98</v>
      </c>
    </row>
    <row r="3390" spans="1:4">
      <c r="A3390" t="s">
        <v>40</v>
      </c>
      <c r="B3390" t="s">
        <v>3047</v>
      </c>
      <c r="C3390" t="s">
        <v>3890</v>
      </c>
      <c r="D3390">
        <v>159.99</v>
      </c>
    </row>
    <row r="3391" spans="1:4">
      <c r="A3391" t="s">
        <v>40</v>
      </c>
      <c r="B3391" t="s">
        <v>3024</v>
      </c>
      <c r="C3391" t="s">
        <v>3891</v>
      </c>
      <c r="D3391">
        <v>219.99</v>
      </c>
    </row>
    <row r="3392" spans="1:4">
      <c r="A3392" t="s">
        <v>40</v>
      </c>
      <c r="B3392" t="s">
        <v>3021</v>
      </c>
      <c r="C3392" t="s">
        <v>3892</v>
      </c>
      <c r="D3392">
        <v>329.99</v>
      </c>
    </row>
    <row r="3393" spans="1:4">
      <c r="A3393" t="s">
        <v>40</v>
      </c>
      <c r="B3393" t="s">
        <v>3047</v>
      </c>
      <c r="C3393" t="s">
        <v>3893</v>
      </c>
      <c r="D3393">
        <v>399.99</v>
      </c>
    </row>
    <row r="3394" spans="1:4">
      <c r="A3394" t="s">
        <v>40</v>
      </c>
      <c r="B3394" t="s">
        <v>3122</v>
      </c>
      <c r="C3394" t="s">
        <v>3894</v>
      </c>
      <c r="D3394">
        <v>399.99</v>
      </c>
    </row>
    <row r="3395" spans="1:4">
      <c r="A3395" t="s">
        <v>40</v>
      </c>
      <c r="B3395" t="s">
        <v>3021</v>
      </c>
      <c r="C3395" t="s">
        <v>3895</v>
      </c>
      <c r="D3395">
        <v>474.98</v>
      </c>
    </row>
    <row r="3396" spans="1:4">
      <c r="A3396" t="s">
        <v>40</v>
      </c>
      <c r="B3396" t="s">
        <v>3024</v>
      </c>
      <c r="C3396" t="s">
        <v>3896</v>
      </c>
      <c r="D3396">
        <v>199.99</v>
      </c>
    </row>
    <row r="3397" spans="1:4">
      <c r="A3397" t="s">
        <v>40</v>
      </c>
      <c r="B3397" t="s">
        <v>3024</v>
      </c>
      <c r="C3397" t="s">
        <v>3378</v>
      </c>
      <c r="D3397">
        <v>549.99</v>
      </c>
    </row>
    <row r="3398" spans="1:4">
      <c r="A3398" t="s">
        <v>40</v>
      </c>
      <c r="B3398" t="s">
        <v>3047</v>
      </c>
      <c r="C3398" t="s">
        <v>3897</v>
      </c>
      <c r="D3398">
        <v>119.99</v>
      </c>
    </row>
    <row r="3399" spans="1:4">
      <c r="A3399" t="s">
        <v>40</v>
      </c>
      <c r="B3399" t="s">
        <v>3047</v>
      </c>
      <c r="C3399" t="s">
        <v>3898</v>
      </c>
      <c r="D3399">
        <v>369.99</v>
      </c>
    </row>
    <row r="3400" spans="1:4">
      <c r="A3400" t="s">
        <v>40</v>
      </c>
      <c r="B3400" t="s">
        <v>3122</v>
      </c>
      <c r="C3400" t="s">
        <v>3899</v>
      </c>
      <c r="D3400">
        <v>134.99</v>
      </c>
    </row>
    <row r="3401" spans="1:4">
      <c r="A3401" t="s">
        <v>40</v>
      </c>
      <c r="B3401" t="s">
        <v>3047</v>
      </c>
      <c r="C3401" t="s">
        <v>3900</v>
      </c>
      <c r="D3401">
        <v>299.99</v>
      </c>
    </row>
    <row r="3402" spans="1:4">
      <c r="A3402" t="s">
        <v>40</v>
      </c>
      <c r="B3402" t="s">
        <v>3021</v>
      </c>
      <c r="C3402" t="s">
        <v>3901</v>
      </c>
      <c r="D3402">
        <v>349.99</v>
      </c>
    </row>
    <row r="3403" spans="1:4">
      <c r="A3403" t="s">
        <v>40</v>
      </c>
      <c r="B3403" t="s">
        <v>3021</v>
      </c>
      <c r="C3403" t="s">
        <v>3902</v>
      </c>
      <c r="D3403">
        <v>214.98</v>
      </c>
    </row>
    <row r="3404" spans="1:4">
      <c r="A3404" t="s">
        <v>40</v>
      </c>
      <c r="B3404" t="s">
        <v>3024</v>
      </c>
      <c r="C3404" t="s">
        <v>3903</v>
      </c>
      <c r="D3404">
        <v>269.98</v>
      </c>
    </row>
    <row r="3405" spans="1:4">
      <c r="A3405" t="s">
        <v>40</v>
      </c>
      <c r="B3405" t="s">
        <v>3021</v>
      </c>
      <c r="C3405" t="s">
        <v>3904</v>
      </c>
      <c r="D3405">
        <v>263.99</v>
      </c>
    </row>
    <row r="3406" spans="1:4">
      <c r="A3406" t="s">
        <v>40</v>
      </c>
      <c r="B3406" t="s">
        <v>3021</v>
      </c>
      <c r="C3406" t="s">
        <v>3905</v>
      </c>
      <c r="D3406">
        <v>449.99</v>
      </c>
    </row>
    <row r="3407" spans="1:4">
      <c r="A3407" t="s">
        <v>40</v>
      </c>
      <c r="B3407" t="s">
        <v>3021</v>
      </c>
      <c r="C3407" t="s">
        <v>3906</v>
      </c>
      <c r="D3407">
        <v>124.99</v>
      </c>
    </row>
    <row r="3408" spans="1:4">
      <c r="A3408" t="s">
        <v>40</v>
      </c>
      <c r="B3408" t="s">
        <v>3047</v>
      </c>
      <c r="C3408" t="s">
        <v>3907</v>
      </c>
      <c r="D3408">
        <v>479.99</v>
      </c>
    </row>
    <row r="3409" spans="1:4">
      <c r="A3409" t="s">
        <v>40</v>
      </c>
      <c r="B3409" t="s">
        <v>3071</v>
      </c>
      <c r="C3409" t="s">
        <v>3908</v>
      </c>
      <c r="D3409">
        <v>599.99</v>
      </c>
    </row>
    <row r="3410" spans="1:4">
      <c r="A3410" t="s">
        <v>40</v>
      </c>
      <c r="B3410" t="s">
        <v>3047</v>
      </c>
      <c r="C3410" t="s">
        <v>3909</v>
      </c>
      <c r="D3410">
        <v>279</v>
      </c>
    </row>
    <row r="3411" spans="1:4">
      <c r="A3411" t="s">
        <v>40</v>
      </c>
      <c r="B3411" t="s">
        <v>3050</v>
      </c>
      <c r="C3411" t="s">
        <v>3717</v>
      </c>
      <c r="D3411">
        <v>199.99</v>
      </c>
    </row>
    <row r="3412" spans="1:4">
      <c r="A3412" t="s">
        <v>40</v>
      </c>
      <c r="B3412" t="s">
        <v>3047</v>
      </c>
      <c r="C3412" t="s">
        <v>3910</v>
      </c>
      <c r="D3412">
        <v>625</v>
      </c>
    </row>
    <row r="3413" spans="1:4">
      <c r="A3413" t="s">
        <v>40</v>
      </c>
      <c r="B3413" t="s">
        <v>3024</v>
      </c>
      <c r="C3413" t="s">
        <v>3911</v>
      </c>
      <c r="D3413">
        <v>799.99</v>
      </c>
    </row>
    <row r="3414" spans="1:4">
      <c r="A3414" t="s">
        <v>40</v>
      </c>
      <c r="B3414" t="s">
        <v>3047</v>
      </c>
      <c r="C3414" t="s">
        <v>3912</v>
      </c>
      <c r="D3414">
        <v>149.99</v>
      </c>
    </row>
    <row r="3415" spans="1:4">
      <c r="A3415" t="s">
        <v>40</v>
      </c>
      <c r="B3415" t="s">
        <v>3021</v>
      </c>
      <c r="C3415" t="s">
        <v>3913</v>
      </c>
      <c r="D3415">
        <v>499.99</v>
      </c>
    </row>
    <row r="3416" spans="1:4">
      <c r="A3416" t="s">
        <v>40</v>
      </c>
      <c r="B3416" t="s">
        <v>3047</v>
      </c>
      <c r="C3416" t="s">
        <v>3914</v>
      </c>
      <c r="D3416">
        <v>149.99</v>
      </c>
    </row>
    <row r="3417" spans="1:4">
      <c r="A3417" t="s">
        <v>40</v>
      </c>
      <c r="B3417" t="s">
        <v>602</v>
      </c>
      <c r="C3417" t="s">
        <v>3915</v>
      </c>
      <c r="D3417">
        <v>299.99</v>
      </c>
    </row>
    <row r="3418" spans="1:4">
      <c r="A3418" t="s">
        <v>40</v>
      </c>
      <c r="B3418" t="s">
        <v>3047</v>
      </c>
      <c r="C3418" t="s">
        <v>3916</v>
      </c>
      <c r="D3418">
        <v>219.99</v>
      </c>
    </row>
    <row r="3419" spans="1:4">
      <c r="A3419" t="s">
        <v>40</v>
      </c>
      <c r="B3419" t="s">
        <v>3047</v>
      </c>
      <c r="C3419" t="s">
        <v>3917</v>
      </c>
      <c r="D3419">
        <v>113.04</v>
      </c>
    </row>
    <row r="3420" spans="1:4">
      <c r="A3420" t="s">
        <v>40</v>
      </c>
      <c r="B3420" t="s">
        <v>3047</v>
      </c>
      <c r="C3420" t="s">
        <v>3918</v>
      </c>
      <c r="D3420">
        <v>249.99</v>
      </c>
    </row>
    <row r="3421" spans="1:4">
      <c r="A3421" t="s">
        <v>40</v>
      </c>
      <c r="B3421" t="s">
        <v>602</v>
      </c>
      <c r="C3421" t="s">
        <v>3919</v>
      </c>
      <c r="D3421">
        <v>399.99</v>
      </c>
    </row>
    <row r="3422" spans="1:4">
      <c r="A3422" t="s">
        <v>40</v>
      </c>
      <c r="B3422" t="s">
        <v>3035</v>
      </c>
      <c r="C3422" t="s">
        <v>3920</v>
      </c>
      <c r="D3422">
        <v>269.99</v>
      </c>
    </row>
    <row r="3423" spans="1:4">
      <c r="A3423" t="s">
        <v>40</v>
      </c>
      <c r="B3423" t="s">
        <v>3047</v>
      </c>
      <c r="C3423" t="s">
        <v>3921</v>
      </c>
      <c r="D3423">
        <v>369.99</v>
      </c>
    </row>
    <row r="3424" spans="1:4">
      <c r="A3424" t="s">
        <v>40</v>
      </c>
      <c r="B3424" t="s">
        <v>3047</v>
      </c>
      <c r="C3424" t="s">
        <v>3922</v>
      </c>
      <c r="D3424">
        <v>619.99</v>
      </c>
    </row>
    <row r="3425" spans="1:4">
      <c r="A3425" t="s">
        <v>40</v>
      </c>
      <c r="B3425" t="s">
        <v>3021</v>
      </c>
      <c r="C3425" t="s">
        <v>3923</v>
      </c>
      <c r="D3425">
        <v>599.99</v>
      </c>
    </row>
    <row r="3426" spans="1:4">
      <c r="A3426" t="s">
        <v>40</v>
      </c>
      <c r="B3426" t="s">
        <v>3326</v>
      </c>
      <c r="C3426" t="s">
        <v>3924</v>
      </c>
      <c r="D3426">
        <v>159.99</v>
      </c>
    </row>
    <row r="3427" spans="1:4">
      <c r="A3427" t="s">
        <v>40</v>
      </c>
      <c r="B3427" t="s">
        <v>3024</v>
      </c>
      <c r="C3427" t="s">
        <v>3925</v>
      </c>
      <c r="D3427">
        <v>129.99</v>
      </c>
    </row>
    <row r="3428" spans="1:4">
      <c r="A3428" t="s">
        <v>40</v>
      </c>
      <c r="B3428" t="s">
        <v>3080</v>
      </c>
      <c r="C3428" t="s">
        <v>3926</v>
      </c>
      <c r="D3428">
        <v>384.3</v>
      </c>
    </row>
    <row r="3429" spans="1:4">
      <c r="A3429" t="s">
        <v>40</v>
      </c>
      <c r="B3429" t="s">
        <v>3035</v>
      </c>
      <c r="C3429" t="s">
        <v>3927</v>
      </c>
      <c r="D3429">
        <v>129.97999999999999</v>
      </c>
    </row>
    <row r="3430" spans="1:4">
      <c r="A3430" t="s">
        <v>40</v>
      </c>
      <c r="B3430" t="s">
        <v>3021</v>
      </c>
      <c r="C3430" t="s">
        <v>3928</v>
      </c>
      <c r="D3430">
        <v>499.99</v>
      </c>
    </row>
    <row r="3431" spans="1:4">
      <c r="A3431" t="s">
        <v>40</v>
      </c>
      <c r="B3431" t="s">
        <v>3021</v>
      </c>
      <c r="C3431" t="s">
        <v>3929</v>
      </c>
      <c r="D3431">
        <v>124.99</v>
      </c>
    </row>
    <row r="3432" spans="1:4">
      <c r="A3432" t="s">
        <v>40</v>
      </c>
      <c r="B3432" t="s">
        <v>3024</v>
      </c>
      <c r="C3432" t="s">
        <v>3930</v>
      </c>
      <c r="D3432">
        <v>115.98</v>
      </c>
    </row>
    <row r="3433" spans="1:4">
      <c r="A3433" t="s">
        <v>40</v>
      </c>
      <c r="B3433" t="s">
        <v>3024</v>
      </c>
      <c r="C3433" t="s">
        <v>3931</v>
      </c>
      <c r="D3433">
        <v>149.94999999999999</v>
      </c>
    </row>
    <row r="3434" spans="1:4">
      <c r="A3434" t="s">
        <v>40</v>
      </c>
      <c r="B3434" t="s">
        <v>3326</v>
      </c>
      <c r="C3434" t="s">
        <v>3932</v>
      </c>
      <c r="D3434">
        <v>109.99</v>
      </c>
    </row>
    <row r="3435" spans="1:4">
      <c r="A3435" t="s">
        <v>40</v>
      </c>
      <c r="B3435" t="s">
        <v>3024</v>
      </c>
      <c r="C3435" t="s">
        <v>3933</v>
      </c>
      <c r="D3435">
        <v>249.99</v>
      </c>
    </row>
    <row r="3436" spans="1:4">
      <c r="A3436" t="s">
        <v>40</v>
      </c>
      <c r="B3436" t="s">
        <v>3021</v>
      </c>
      <c r="C3436" t="s">
        <v>3934</v>
      </c>
      <c r="D3436">
        <v>199.99</v>
      </c>
    </row>
    <row r="3437" spans="1:4">
      <c r="A3437" t="s">
        <v>40</v>
      </c>
      <c r="B3437" t="s">
        <v>3047</v>
      </c>
      <c r="C3437" t="s">
        <v>3935</v>
      </c>
      <c r="D3437">
        <v>219.99</v>
      </c>
    </row>
    <row r="3438" spans="1:4">
      <c r="A3438" t="s">
        <v>40</v>
      </c>
      <c r="B3438" t="s">
        <v>3021</v>
      </c>
      <c r="C3438" t="s">
        <v>3936</v>
      </c>
      <c r="D3438">
        <v>2149.9899999999998</v>
      </c>
    </row>
    <row r="3439" spans="1:4">
      <c r="A3439" t="s">
        <v>40</v>
      </c>
      <c r="B3439" t="s">
        <v>3047</v>
      </c>
      <c r="C3439" t="s">
        <v>3937</v>
      </c>
      <c r="D3439">
        <v>143.99</v>
      </c>
    </row>
    <row r="3440" spans="1:4">
      <c r="A3440" t="s">
        <v>40</v>
      </c>
      <c r="B3440" t="s">
        <v>3021</v>
      </c>
      <c r="C3440" t="s">
        <v>3938</v>
      </c>
      <c r="D3440">
        <v>899.95</v>
      </c>
    </row>
    <row r="3441" spans="1:4">
      <c r="A3441" t="s">
        <v>40</v>
      </c>
      <c r="B3441" t="s">
        <v>3047</v>
      </c>
      <c r="C3441" t="s">
        <v>3939</v>
      </c>
      <c r="D3441">
        <v>399.99</v>
      </c>
    </row>
    <row r="3442" spans="1:4">
      <c r="A3442" t="s">
        <v>40</v>
      </c>
      <c r="B3442" t="s">
        <v>3021</v>
      </c>
      <c r="C3442" t="s">
        <v>3940</v>
      </c>
      <c r="D3442">
        <v>179.99</v>
      </c>
    </row>
    <row r="3443" spans="1:4">
      <c r="A3443" t="s">
        <v>40</v>
      </c>
      <c r="B3443" t="s">
        <v>3021</v>
      </c>
      <c r="C3443" t="s">
        <v>3941</v>
      </c>
      <c r="D3443">
        <v>122.73</v>
      </c>
    </row>
    <row r="3444" spans="1:4">
      <c r="A3444" t="s">
        <v>40</v>
      </c>
      <c r="B3444" t="s">
        <v>3024</v>
      </c>
      <c r="C3444" t="s">
        <v>3942</v>
      </c>
      <c r="D3444">
        <v>135</v>
      </c>
    </row>
    <row r="3445" spans="1:4">
      <c r="A3445" t="s">
        <v>40</v>
      </c>
      <c r="B3445" t="s">
        <v>3024</v>
      </c>
      <c r="C3445" t="s">
        <v>3943</v>
      </c>
      <c r="D3445">
        <v>109.99</v>
      </c>
    </row>
    <row r="3446" spans="1:4">
      <c r="A3446" t="s">
        <v>40</v>
      </c>
      <c r="B3446" t="s">
        <v>3024</v>
      </c>
      <c r="C3446" t="s">
        <v>3944</v>
      </c>
      <c r="D3446">
        <v>169.99</v>
      </c>
    </row>
    <row r="3447" spans="1:4">
      <c r="A3447" t="s">
        <v>40</v>
      </c>
      <c r="B3447" t="s">
        <v>3024</v>
      </c>
      <c r="C3447" t="s">
        <v>3704</v>
      </c>
      <c r="D3447">
        <v>122.54</v>
      </c>
    </row>
    <row r="3448" spans="1:4">
      <c r="A3448" t="s">
        <v>40</v>
      </c>
      <c r="B3448" t="s">
        <v>3021</v>
      </c>
      <c r="C3448" t="s">
        <v>3945</v>
      </c>
      <c r="D3448">
        <v>154.94999999999999</v>
      </c>
    </row>
    <row r="3449" spans="1:4">
      <c r="A3449" t="s">
        <v>40</v>
      </c>
      <c r="B3449" t="s">
        <v>3024</v>
      </c>
      <c r="C3449" t="s">
        <v>3946</v>
      </c>
      <c r="D3449">
        <v>152.97999999999999</v>
      </c>
    </row>
    <row r="3450" spans="1:4">
      <c r="A3450" t="s">
        <v>40</v>
      </c>
      <c r="B3450" t="s">
        <v>3024</v>
      </c>
      <c r="C3450" t="s">
        <v>3947</v>
      </c>
      <c r="D3450">
        <v>181.43</v>
      </c>
    </row>
    <row r="3451" spans="1:4">
      <c r="A3451" t="s">
        <v>40</v>
      </c>
      <c r="B3451" t="s">
        <v>3024</v>
      </c>
      <c r="C3451" t="s">
        <v>3948</v>
      </c>
      <c r="D3451">
        <v>445</v>
      </c>
    </row>
    <row r="3452" spans="1:4">
      <c r="A3452" t="s">
        <v>40</v>
      </c>
      <c r="B3452" t="s">
        <v>3021</v>
      </c>
      <c r="C3452" t="s">
        <v>3949</v>
      </c>
      <c r="D3452">
        <v>144.99</v>
      </c>
    </row>
    <row r="3453" spans="1:4">
      <c r="A3453" t="s">
        <v>40</v>
      </c>
      <c r="B3453" t="s">
        <v>3047</v>
      </c>
      <c r="C3453" t="s">
        <v>3950</v>
      </c>
      <c r="D3453">
        <v>184.99</v>
      </c>
    </row>
    <row r="3454" spans="1:4">
      <c r="A3454" t="s">
        <v>40</v>
      </c>
      <c r="B3454" t="s">
        <v>3021</v>
      </c>
      <c r="C3454" t="s">
        <v>3951</v>
      </c>
      <c r="D3454">
        <v>119.99</v>
      </c>
    </row>
    <row r="3455" spans="1:4">
      <c r="A3455" t="s">
        <v>40</v>
      </c>
      <c r="B3455" t="s">
        <v>3148</v>
      </c>
      <c r="C3455" t="s">
        <v>3952</v>
      </c>
      <c r="D3455">
        <v>299.99</v>
      </c>
    </row>
    <row r="3456" spans="1:4">
      <c r="A3456" t="s">
        <v>40</v>
      </c>
      <c r="B3456" t="s">
        <v>3024</v>
      </c>
      <c r="C3456" t="s">
        <v>3953</v>
      </c>
      <c r="D3456">
        <v>109</v>
      </c>
    </row>
    <row r="3457" spans="1:4">
      <c r="A3457" t="s">
        <v>40</v>
      </c>
      <c r="B3457" t="s">
        <v>3148</v>
      </c>
      <c r="C3457" t="s">
        <v>3954</v>
      </c>
      <c r="D3457">
        <v>1019.99</v>
      </c>
    </row>
    <row r="3458" spans="1:4">
      <c r="A3458" t="s">
        <v>40</v>
      </c>
      <c r="B3458" t="s">
        <v>3024</v>
      </c>
      <c r="C3458" t="s">
        <v>3955</v>
      </c>
      <c r="D3458">
        <v>109.99</v>
      </c>
    </row>
    <row r="3459" spans="1:4">
      <c r="A3459" t="s">
        <v>40</v>
      </c>
      <c r="B3459" t="s">
        <v>3148</v>
      </c>
      <c r="C3459" t="s">
        <v>3956</v>
      </c>
      <c r="D3459">
        <v>149.99</v>
      </c>
    </row>
    <row r="3460" spans="1:4">
      <c r="A3460" t="s">
        <v>40</v>
      </c>
      <c r="B3460" t="s">
        <v>3024</v>
      </c>
      <c r="C3460" t="s">
        <v>3957</v>
      </c>
      <c r="D3460">
        <v>141.11000000000001</v>
      </c>
    </row>
    <row r="3461" spans="1:4">
      <c r="A3461" t="s">
        <v>40</v>
      </c>
      <c r="B3461" t="s">
        <v>3021</v>
      </c>
      <c r="C3461" t="s">
        <v>3958</v>
      </c>
      <c r="D3461">
        <v>90.81</v>
      </c>
    </row>
    <row r="3462" spans="1:4">
      <c r="A3462" t="s">
        <v>40</v>
      </c>
      <c r="B3462" t="s">
        <v>3047</v>
      </c>
      <c r="C3462" t="s">
        <v>3959</v>
      </c>
      <c r="D3462">
        <v>139.99</v>
      </c>
    </row>
    <row r="3463" spans="1:4">
      <c r="A3463" t="s">
        <v>40</v>
      </c>
      <c r="B3463" t="s">
        <v>3021</v>
      </c>
      <c r="C3463" t="s">
        <v>3960</v>
      </c>
      <c r="D3463">
        <v>299</v>
      </c>
    </row>
    <row r="3464" spans="1:4">
      <c r="A3464" t="s">
        <v>40</v>
      </c>
      <c r="B3464" t="s">
        <v>3961</v>
      </c>
      <c r="C3464" t="s">
        <v>3962</v>
      </c>
      <c r="D3464">
        <v>129.97999999999999</v>
      </c>
    </row>
    <row r="3465" spans="1:4">
      <c r="A3465" t="s">
        <v>40</v>
      </c>
      <c r="B3465" t="s">
        <v>3021</v>
      </c>
      <c r="C3465" t="s">
        <v>3963</v>
      </c>
      <c r="D3465">
        <v>379.99</v>
      </c>
    </row>
    <row r="3466" spans="1:4">
      <c r="A3466" t="s">
        <v>40</v>
      </c>
      <c r="B3466" t="s">
        <v>3021</v>
      </c>
      <c r="C3466" t="s">
        <v>3964</v>
      </c>
      <c r="D3466">
        <v>379.99</v>
      </c>
    </row>
    <row r="3467" spans="1:4">
      <c r="A3467" t="s">
        <v>40</v>
      </c>
      <c r="B3467" t="s">
        <v>3021</v>
      </c>
      <c r="C3467" t="s">
        <v>3965</v>
      </c>
      <c r="D3467">
        <v>299.99</v>
      </c>
    </row>
    <row r="3468" spans="1:4">
      <c r="A3468" t="s">
        <v>40</v>
      </c>
      <c r="B3468" t="s">
        <v>3021</v>
      </c>
      <c r="C3468" t="s">
        <v>3966</v>
      </c>
      <c r="D3468">
        <v>169.99</v>
      </c>
    </row>
    <row r="3469" spans="1:4">
      <c r="A3469" t="s">
        <v>40</v>
      </c>
      <c r="B3469" t="s">
        <v>3024</v>
      </c>
      <c r="C3469" t="s">
        <v>3967</v>
      </c>
      <c r="D3469">
        <v>110.03</v>
      </c>
    </row>
    <row r="3470" spans="1:4">
      <c r="A3470" t="s">
        <v>40</v>
      </c>
      <c r="B3470" t="s">
        <v>3047</v>
      </c>
      <c r="C3470" t="s">
        <v>3968</v>
      </c>
      <c r="D3470">
        <v>149.97999999999999</v>
      </c>
    </row>
    <row r="3471" spans="1:4">
      <c r="A3471" t="s">
        <v>40</v>
      </c>
      <c r="B3471" t="s">
        <v>3024</v>
      </c>
      <c r="C3471" t="s">
        <v>3158</v>
      </c>
      <c r="D3471">
        <v>123.9</v>
      </c>
    </row>
    <row r="3472" spans="1:4">
      <c r="A3472" t="s">
        <v>40</v>
      </c>
      <c r="B3472" t="s">
        <v>3021</v>
      </c>
      <c r="C3472" t="s">
        <v>3969</v>
      </c>
      <c r="D3472">
        <v>299.99</v>
      </c>
    </row>
    <row r="3473" spans="1:4">
      <c r="A3473" t="s">
        <v>40</v>
      </c>
      <c r="B3473" t="s">
        <v>3024</v>
      </c>
      <c r="C3473" t="s">
        <v>3970</v>
      </c>
      <c r="D3473">
        <v>159.99</v>
      </c>
    </row>
    <row r="3474" spans="1:4">
      <c r="A3474" t="s">
        <v>40</v>
      </c>
      <c r="B3474" t="s">
        <v>3024</v>
      </c>
      <c r="C3474" t="s">
        <v>3971</v>
      </c>
      <c r="D3474">
        <v>122.54</v>
      </c>
    </row>
    <row r="3475" spans="1:4">
      <c r="A3475" t="s">
        <v>40</v>
      </c>
      <c r="B3475" t="s">
        <v>1378</v>
      </c>
      <c r="C3475" t="s">
        <v>3972</v>
      </c>
      <c r="D3475">
        <v>439</v>
      </c>
    </row>
    <row r="3476" spans="1:4">
      <c r="A3476" t="s">
        <v>40</v>
      </c>
      <c r="B3476" t="s">
        <v>3021</v>
      </c>
      <c r="C3476" t="s">
        <v>3973</v>
      </c>
      <c r="D3476">
        <v>164.99</v>
      </c>
    </row>
    <row r="3477" spans="1:4">
      <c r="A3477" t="s">
        <v>40</v>
      </c>
      <c r="B3477" t="s">
        <v>3024</v>
      </c>
      <c r="C3477" t="s">
        <v>3974</v>
      </c>
      <c r="D3477">
        <v>142.99</v>
      </c>
    </row>
    <row r="3478" spans="1:4">
      <c r="A3478" t="s">
        <v>40</v>
      </c>
      <c r="B3478" t="s">
        <v>3024</v>
      </c>
      <c r="C3478" t="s">
        <v>3975</v>
      </c>
      <c r="D3478">
        <v>139.99</v>
      </c>
    </row>
    <row r="3479" spans="1:4">
      <c r="A3479" t="s">
        <v>40</v>
      </c>
      <c r="B3479" t="s">
        <v>3047</v>
      </c>
      <c r="C3479" t="s">
        <v>3976</v>
      </c>
      <c r="D3479">
        <v>129.99</v>
      </c>
    </row>
    <row r="3480" spans="1:4">
      <c r="A3480" t="s">
        <v>40</v>
      </c>
      <c r="B3480" t="s">
        <v>3021</v>
      </c>
      <c r="C3480" t="s">
        <v>3977</v>
      </c>
      <c r="D3480">
        <v>1899.99</v>
      </c>
    </row>
    <row r="3481" spans="1:4">
      <c r="A3481" t="s">
        <v>40</v>
      </c>
      <c r="B3481" t="s">
        <v>3047</v>
      </c>
      <c r="C3481" t="s">
        <v>3978</v>
      </c>
      <c r="D3481">
        <v>449.99</v>
      </c>
    </row>
    <row r="3482" spans="1:4">
      <c r="A3482" t="s">
        <v>40</v>
      </c>
      <c r="B3482" t="s">
        <v>3047</v>
      </c>
      <c r="C3482" t="s">
        <v>3979</v>
      </c>
      <c r="D3482">
        <v>614.99</v>
      </c>
    </row>
    <row r="3483" spans="1:4">
      <c r="A3483" t="s">
        <v>40</v>
      </c>
      <c r="B3483" t="s">
        <v>3021</v>
      </c>
      <c r="C3483" t="s">
        <v>3980</v>
      </c>
      <c r="D3483">
        <v>194.99</v>
      </c>
    </row>
    <row r="3484" spans="1:4">
      <c r="A3484" t="s">
        <v>40</v>
      </c>
      <c r="B3484" t="s">
        <v>3047</v>
      </c>
      <c r="C3484" t="s">
        <v>3981</v>
      </c>
      <c r="D3484">
        <v>250</v>
      </c>
    </row>
    <row r="3485" spans="1:4">
      <c r="A3485" t="s">
        <v>40</v>
      </c>
      <c r="B3485" t="s">
        <v>3021</v>
      </c>
      <c r="C3485" t="s">
        <v>3982</v>
      </c>
      <c r="D3485">
        <v>89.29</v>
      </c>
    </row>
    <row r="3486" spans="1:4">
      <c r="A3486" t="s">
        <v>40</v>
      </c>
      <c r="B3486" t="s">
        <v>3024</v>
      </c>
      <c r="C3486" t="s">
        <v>3983</v>
      </c>
      <c r="D3486">
        <v>153.99</v>
      </c>
    </row>
    <row r="3487" spans="1:4">
      <c r="A3487" t="s">
        <v>40</v>
      </c>
      <c r="B3487" t="s">
        <v>3047</v>
      </c>
      <c r="C3487" t="s">
        <v>3984</v>
      </c>
      <c r="D3487">
        <v>189</v>
      </c>
    </row>
    <row r="3488" spans="1:4">
      <c r="A3488" t="s">
        <v>40</v>
      </c>
      <c r="B3488" t="s">
        <v>3047</v>
      </c>
      <c r="C3488" t="s">
        <v>3985</v>
      </c>
      <c r="D3488">
        <v>132.04</v>
      </c>
    </row>
    <row r="3489" spans="1:4">
      <c r="A3489" t="s">
        <v>40</v>
      </c>
      <c r="B3489" t="s">
        <v>3024</v>
      </c>
      <c r="C3489" t="s">
        <v>3986</v>
      </c>
      <c r="D3489">
        <v>443.51</v>
      </c>
    </row>
    <row r="3490" spans="1:4">
      <c r="A3490" t="s">
        <v>40</v>
      </c>
      <c r="B3490" t="s">
        <v>3326</v>
      </c>
      <c r="C3490" t="s">
        <v>3987</v>
      </c>
      <c r="D3490">
        <v>284.99</v>
      </c>
    </row>
    <row r="3491" spans="1:4">
      <c r="A3491" t="s">
        <v>40</v>
      </c>
      <c r="B3491" t="s">
        <v>3035</v>
      </c>
      <c r="C3491" t="s">
        <v>3988</v>
      </c>
      <c r="D3491">
        <v>999.99</v>
      </c>
    </row>
    <row r="3492" spans="1:4">
      <c r="A3492" t="s">
        <v>40</v>
      </c>
      <c r="B3492" t="s">
        <v>3021</v>
      </c>
      <c r="C3492" t="s">
        <v>3989</v>
      </c>
      <c r="D3492">
        <v>539</v>
      </c>
    </row>
    <row r="3493" spans="1:4">
      <c r="A3493" t="s">
        <v>40</v>
      </c>
      <c r="B3493" t="s">
        <v>3024</v>
      </c>
      <c r="C3493" t="s">
        <v>3990</v>
      </c>
      <c r="D3493">
        <v>119.99</v>
      </c>
    </row>
    <row r="3494" spans="1:4">
      <c r="A3494" t="s">
        <v>40</v>
      </c>
      <c r="B3494" t="s">
        <v>3047</v>
      </c>
      <c r="C3494" t="s">
        <v>3889</v>
      </c>
      <c r="D3494">
        <v>189.97</v>
      </c>
    </row>
    <row r="3495" spans="1:4">
      <c r="A3495" t="s">
        <v>40</v>
      </c>
      <c r="B3495" t="s">
        <v>3148</v>
      </c>
      <c r="C3495" t="s">
        <v>3991</v>
      </c>
      <c r="D3495">
        <v>849.99</v>
      </c>
    </row>
    <row r="3496" spans="1:4">
      <c r="A3496" t="s">
        <v>40</v>
      </c>
      <c r="B3496" t="s">
        <v>3047</v>
      </c>
      <c r="C3496" t="s">
        <v>3992</v>
      </c>
      <c r="D3496">
        <v>215</v>
      </c>
    </row>
    <row r="3497" spans="1:4">
      <c r="A3497" t="s">
        <v>40</v>
      </c>
      <c r="B3497" t="s">
        <v>3021</v>
      </c>
      <c r="C3497" t="s">
        <v>3993</v>
      </c>
      <c r="D3497">
        <v>345</v>
      </c>
    </row>
    <row r="3498" spans="1:4">
      <c r="A3498" t="s">
        <v>40</v>
      </c>
      <c r="B3498" t="s">
        <v>3024</v>
      </c>
      <c r="C3498" t="s">
        <v>3994</v>
      </c>
      <c r="D3498">
        <v>169.99</v>
      </c>
    </row>
    <row r="3499" spans="1:4">
      <c r="A3499" t="s">
        <v>40</v>
      </c>
      <c r="B3499" t="s">
        <v>3047</v>
      </c>
      <c r="C3499" t="s">
        <v>3995</v>
      </c>
      <c r="D3499">
        <v>584.99</v>
      </c>
    </row>
    <row r="3500" spans="1:4">
      <c r="A3500" t="s">
        <v>40</v>
      </c>
      <c r="B3500" t="s">
        <v>1378</v>
      </c>
      <c r="C3500" t="s">
        <v>3996</v>
      </c>
      <c r="D3500">
        <v>919.99</v>
      </c>
    </row>
    <row r="3501" spans="1:4">
      <c r="A3501" t="s">
        <v>40</v>
      </c>
      <c r="B3501" t="s">
        <v>3024</v>
      </c>
      <c r="C3501" t="s">
        <v>3378</v>
      </c>
      <c r="D3501">
        <v>599.99</v>
      </c>
    </row>
    <row r="3502" spans="1:4">
      <c r="A3502" t="s">
        <v>40</v>
      </c>
      <c r="B3502" t="s">
        <v>3853</v>
      </c>
      <c r="C3502" t="s">
        <v>3997</v>
      </c>
      <c r="D3502">
        <v>109.99</v>
      </c>
    </row>
    <row r="3503" spans="1:4">
      <c r="A3503" t="s">
        <v>40</v>
      </c>
      <c r="B3503" t="s">
        <v>3047</v>
      </c>
      <c r="C3503" t="s">
        <v>3998</v>
      </c>
      <c r="D3503">
        <v>129.99</v>
      </c>
    </row>
    <row r="3504" spans="1:4">
      <c r="A3504" t="s">
        <v>40</v>
      </c>
      <c r="B3504" t="s">
        <v>1378</v>
      </c>
      <c r="C3504" t="s">
        <v>3999</v>
      </c>
      <c r="D3504">
        <v>299.98</v>
      </c>
    </row>
    <row r="3505" spans="1:4">
      <c r="A3505" t="s">
        <v>40</v>
      </c>
      <c r="B3505" t="s">
        <v>3024</v>
      </c>
      <c r="C3505" t="s">
        <v>4000</v>
      </c>
      <c r="D3505">
        <v>191.51</v>
      </c>
    </row>
    <row r="3506" spans="1:4">
      <c r="A3506" t="s">
        <v>40</v>
      </c>
      <c r="B3506" t="s">
        <v>3035</v>
      </c>
      <c r="C3506" t="s">
        <v>4001</v>
      </c>
      <c r="D3506">
        <v>199.99</v>
      </c>
    </row>
    <row r="3507" spans="1:4">
      <c r="A3507" t="s">
        <v>40</v>
      </c>
      <c r="B3507" t="s">
        <v>4002</v>
      </c>
      <c r="C3507" t="s">
        <v>4003</v>
      </c>
      <c r="D3507">
        <v>419.99</v>
      </c>
    </row>
    <row r="3508" spans="1:4">
      <c r="A3508" t="s">
        <v>40</v>
      </c>
      <c r="B3508" t="s">
        <v>3021</v>
      </c>
      <c r="C3508" t="s">
        <v>4004</v>
      </c>
      <c r="D3508">
        <v>455</v>
      </c>
    </row>
    <row r="3509" spans="1:4">
      <c r="A3509" t="s">
        <v>40</v>
      </c>
      <c r="B3509" t="s">
        <v>3024</v>
      </c>
      <c r="C3509" t="s">
        <v>4005</v>
      </c>
      <c r="D3509">
        <v>249</v>
      </c>
    </row>
    <row r="3510" spans="1:4">
      <c r="A3510" t="s">
        <v>40</v>
      </c>
      <c r="B3510" t="s">
        <v>3047</v>
      </c>
      <c r="C3510" t="s">
        <v>4006</v>
      </c>
      <c r="D3510">
        <v>239.95</v>
      </c>
    </row>
    <row r="3511" spans="1:4">
      <c r="A3511" t="s">
        <v>40</v>
      </c>
      <c r="B3511" t="s">
        <v>3047</v>
      </c>
      <c r="C3511" t="s">
        <v>4007</v>
      </c>
      <c r="D3511">
        <v>199.99</v>
      </c>
    </row>
    <row r="3512" spans="1:4">
      <c r="A3512" t="s">
        <v>40</v>
      </c>
      <c r="B3512" t="s">
        <v>3050</v>
      </c>
      <c r="C3512" t="s">
        <v>4008</v>
      </c>
      <c r="D3512">
        <v>159.99</v>
      </c>
    </row>
    <row r="3513" spans="1:4">
      <c r="A3513" t="s">
        <v>40</v>
      </c>
      <c r="B3513" t="s">
        <v>546</v>
      </c>
      <c r="C3513" t="s">
        <v>4009</v>
      </c>
      <c r="D3513">
        <v>149.99</v>
      </c>
    </row>
    <row r="3514" spans="1:4">
      <c r="A3514" t="s">
        <v>40</v>
      </c>
      <c r="B3514" t="s">
        <v>3047</v>
      </c>
      <c r="C3514" t="s">
        <v>4010</v>
      </c>
      <c r="D3514">
        <v>189.99</v>
      </c>
    </row>
    <row r="3515" spans="1:4">
      <c r="A3515" t="s">
        <v>40</v>
      </c>
      <c r="B3515" t="s">
        <v>3035</v>
      </c>
      <c r="C3515" t="s">
        <v>4011</v>
      </c>
      <c r="D3515">
        <v>222.99</v>
      </c>
    </row>
    <row r="3516" spans="1:4">
      <c r="A3516" t="s">
        <v>40</v>
      </c>
      <c r="B3516" t="s">
        <v>3047</v>
      </c>
      <c r="C3516" t="s">
        <v>4012</v>
      </c>
      <c r="D3516">
        <v>229.99</v>
      </c>
    </row>
    <row r="3517" spans="1:4">
      <c r="A3517" t="s">
        <v>40</v>
      </c>
      <c r="B3517" t="s">
        <v>3047</v>
      </c>
      <c r="C3517" t="s">
        <v>4013</v>
      </c>
      <c r="D3517">
        <v>369.99</v>
      </c>
    </row>
    <row r="3518" spans="1:4">
      <c r="A3518" t="s">
        <v>40</v>
      </c>
      <c r="B3518" t="s">
        <v>3024</v>
      </c>
      <c r="C3518" t="s">
        <v>4014</v>
      </c>
      <c r="D3518">
        <v>529.99</v>
      </c>
    </row>
    <row r="3519" spans="1:4">
      <c r="A3519" t="s">
        <v>40</v>
      </c>
      <c r="B3519" t="s">
        <v>3021</v>
      </c>
      <c r="C3519" t="s">
        <v>4015</v>
      </c>
      <c r="D3519">
        <v>197.98</v>
      </c>
    </row>
    <row r="3520" spans="1:4">
      <c r="A3520" t="s">
        <v>40</v>
      </c>
      <c r="B3520" t="s">
        <v>3021</v>
      </c>
      <c r="C3520" t="s">
        <v>4016</v>
      </c>
      <c r="D3520">
        <v>199.95</v>
      </c>
    </row>
    <row r="3521" spans="1:4">
      <c r="A3521" t="s">
        <v>40</v>
      </c>
      <c r="B3521" t="s">
        <v>3021</v>
      </c>
      <c r="C3521" t="s">
        <v>4017</v>
      </c>
      <c r="D3521">
        <v>449.99</v>
      </c>
    </row>
    <row r="3522" spans="1:4">
      <c r="A3522" t="s">
        <v>40</v>
      </c>
      <c r="B3522" t="s">
        <v>3024</v>
      </c>
      <c r="C3522" t="s">
        <v>4018</v>
      </c>
      <c r="D3522">
        <v>208.82</v>
      </c>
    </row>
    <row r="3523" spans="1:4">
      <c r="A3523" t="s">
        <v>40</v>
      </c>
      <c r="B3523" t="s">
        <v>3021</v>
      </c>
      <c r="C3523" t="s">
        <v>4019</v>
      </c>
      <c r="D3523">
        <v>119.99</v>
      </c>
    </row>
    <row r="3524" spans="1:4">
      <c r="A3524" t="s">
        <v>40</v>
      </c>
      <c r="B3524" t="s">
        <v>3047</v>
      </c>
      <c r="C3524" t="s">
        <v>4020</v>
      </c>
      <c r="D3524">
        <v>350</v>
      </c>
    </row>
    <row r="3525" spans="1:4">
      <c r="A3525" t="s">
        <v>40</v>
      </c>
      <c r="B3525" t="s">
        <v>3021</v>
      </c>
      <c r="C3525" t="s">
        <v>4021</v>
      </c>
      <c r="D3525">
        <v>185</v>
      </c>
    </row>
    <row r="3526" spans="1:4">
      <c r="A3526" t="s">
        <v>40</v>
      </c>
      <c r="B3526" t="s">
        <v>3047</v>
      </c>
      <c r="C3526" t="s">
        <v>4022</v>
      </c>
      <c r="D3526">
        <v>879.99</v>
      </c>
    </row>
    <row r="3527" spans="1:4">
      <c r="A3527" t="s">
        <v>40</v>
      </c>
      <c r="B3527" t="s">
        <v>1378</v>
      </c>
      <c r="C3527" t="s">
        <v>4023</v>
      </c>
      <c r="D3527">
        <v>244.95</v>
      </c>
    </row>
    <row r="3528" spans="1:4">
      <c r="A3528" t="s">
        <v>40</v>
      </c>
      <c r="B3528" t="s">
        <v>3024</v>
      </c>
      <c r="C3528" t="s">
        <v>4024</v>
      </c>
      <c r="D3528">
        <v>429.99</v>
      </c>
    </row>
    <row r="3529" spans="1:4">
      <c r="A3529" t="s">
        <v>40</v>
      </c>
      <c r="B3529" t="s">
        <v>3021</v>
      </c>
      <c r="C3529" t="s">
        <v>4025</v>
      </c>
      <c r="D3529">
        <v>1649.99</v>
      </c>
    </row>
    <row r="3530" spans="1:4">
      <c r="A3530" t="s">
        <v>40</v>
      </c>
      <c r="B3530" t="s">
        <v>3050</v>
      </c>
      <c r="C3530" t="s">
        <v>4026</v>
      </c>
      <c r="D3530">
        <v>141.54</v>
      </c>
    </row>
    <row r="3531" spans="1:4">
      <c r="A3531" t="s">
        <v>40</v>
      </c>
      <c r="B3531" t="s">
        <v>3021</v>
      </c>
      <c r="C3531" t="s">
        <v>4027</v>
      </c>
      <c r="D3531">
        <v>95.98</v>
      </c>
    </row>
    <row r="3532" spans="1:4">
      <c r="A3532" t="s">
        <v>40</v>
      </c>
      <c r="B3532" t="s">
        <v>3024</v>
      </c>
      <c r="C3532" t="s">
        <v>4028</v>
      </c>
      <c r="D3532">
        <v>279.99</v>
      </c>
    </row>
    <row r="3533" spans="1:4">
      <c r="A3533" t="s">
        <v>40</v>
      </c>
      <c r="B3533" t="s">
        <v>3021</v>
      </c>
      <c r="C3533" t="s">
        <v>4029</v>
      </c>
      <c r="D3533">
        <v>379.99</v>
      </c>
    </row>
    <row r="3534" spans="1:4">
      <c r="A3534" t="s">
        <v>40</v>
      </c>
      <c r="B3534" t="s">
        <v>3047</v>
      </c>
      <c r="C3534" t="s">
        <v>4030</v>
      </c>
      <c r="D3534">
        <v>179.99</v>
      </c>
    </row>
    <row r="3535" spans="1:4">
      <c r="A3535" t="s">
        <v>40</v>
      </c>
      <c r="B3535" t="s">
        <v>3021</v>
      </c>
      <c r="C3535" t="s">
        <v>4031</v>
      </c>
      <c r="D3535">
        <v>79.989999999999995</v>
      </c>
    </row>
    <row r="3536" spans="1:4">
      <c r="A3536" t="s">
        <v>40</v>
      </c>
      <c r="B3536" t="s">
        <v>3024</v>
      </c>
      <c r="C3536" t="s">
        <v>4032</v>
      </c>
      <c r="D3536">
        <v>469.99</v>
      </c>
    </row>
    <row r="3537" spans="1:4">
      <c r="A3537" t="s">
        <v>40</v>
      </c>
      <c r="B3537" t="s">
        <v>3047</v>
      </c>
      <c r="C3537" t="s">
        <v>4033</v>
      </c>
      <c r="D3537">
        <v>239.69</v>
      </c>
    </row>
    <row r="3538" spans="1:4">
      <c r="A3538" t="s">
        <v>40</v>
      </c>
      <c r="B3538" t="s">
        <v>3050</v>
      </c>
      <c r="C3538" t="s">
        <v>4034</v>
      </c>
      <c r="D3538">
        <v>119.99</v>
      </c>
    </row>
    <row r="3539" spans="1:4">
      <c r="A3539" t="s">
        <v>40</v>
      </c>
      <c r="B3539" t="s">
        <v>3021</v>
      </c>
      <c r="C3539" t="s">
        <v>4035</v>
      </c>
      <c r="D3539">
        <v>124.99</v>
      </c>
    </row>
    <row r="3540" spans="1:4">
      <c r="A3540" t="s">
        <v>40</v>
      </c>
      <c r="B3540" t="s">
        <v>3024</v>
      </c>
      <c r="C3540" t="s">
        <v>4036</v>
      </c>
      <c r="D3540">
        <v>199.99</v>
      </c>
    </row>
    <row r="3541" spans="1:4">
      <c r="A3541" t="s">
        <v>40</v>
      </c>
      <c r="B3541" t="s">
        <v>3021</v>
      </c>
      <c r="C3541" t="s">
        <v>4037</v>
      </c>
      <c r="D3541">
        <v>249.99</v>
      </c>
    </row>
    <row r="3542" spans="1:4">
      <c r="A3542" t="s">
        <v>40</v>
      </c>
      <c r="B3542" t="s">
        <v>3021</v>
      </c>
      <c r="C3542" t="s">
        <v>4038</v>
      </c>
      <c r="D3542">
        <v>1149.99</v>
      </c>
    </row>
    <row r="3543" spans="1:4">
      <c r="A3543" t="s">
        <v>40</v>
      </c>
      <c r="B3543" t="s">
        <v>3029</v>
      </c>
      <c r="C3543" t="s">
        <v>4039</v>
      </c>
      <c r="D3543">
        <v>74.989999999999995</v>
      </c>
    </row>
    <row r="3544" spans="1:4">
      <c r="A3544" t="s">
        <v>40</v>
      </c>
      <c r="B3544" t="s">
        <v>3024</v>
      </c>
      <c r="C3544" t="s">
        <v>4040</v>
      </c>
      <c r="D3544">
        <v>161.27000000000001</v>
      </c>
    </row>
    <row r="3545" spans="1:4">
      <c r="A3545" t="s">
        <v>40</v>
      </c>
      <c r="B3545" t="s">
        <v>3021</v>
      </c>
      <c r="C3545" t="s">
        <v>4041</v>
      </c>
      <c r="D3545">
        <v>449.99</v>
      </c>
    </row>
    <row r="3546" spans="1:4">
      <c r="A3546" t="s">
        <v>40</v>
      </c>
      <c r="B3546" t="s">
        <v>3047</v>
      </c>
      <c r="C3546" t="s">
        <v>4042</v>
      </c>
      <c r="D3546">
        <v>139.99</v>
      </c>
    </row>
    <row r="3547" spans="1:4">
      <c r="A3547" t="s">
        <v>40</v>
      </c>
      <c r="B3547" t="s">
        <v>3024</v>
      </c>
      <c r="C3547" t="s">
        <v>4043</v>
      </c>
      <c r="D3547">
        <v>169.98</v>
      </c>
    </row>
    <row r="3548" spans="1:4">
      <c r="A3548" t="s">
        <v>40</v>
      </c>
      <c r="B3548" t="s">
        <v>4044</v>
      </c>
      <c r="C3548" t="s">
        <v>4045</v>
      </c>
      <c r="D3548">
        <v>162.58000000000001</v>
      </c>
    </row>
    <row r="3549" spans="1:4">
      <c r="A3549" t="s">
        <v>40</v>
      </c>
      <c r="B3549" t="s">
        <v>610</v>
      </c>
      <c r="C3549" t="s">
        <v>4046</v>
      </c>
      <c r="D3549">
        <v>179.99</v>
      </c>
    </row>
    <row r="3550" spans="1:4">
      <c r="A3550" t="s">
        <v>40</v>
      </c>
      <c r="B3550" t="s">
        <v>3047</v>
      </c>
      <c r="C3550" t="s">
        <v>4047</v>
      </c>
      <c r="D3550">
        <v>99</v>
      </c>
    </row>
    <row r="3551" spans="1:4">
      <c r="A3551" t="s">
        <v>40</v>
      </c>
      <c r="B3551" t="s">
        <v>3047</v>
      </c>
      <c r="C3551" t="s">
        <v>4048</v>
      </c>
      <c r="D3551">
        <v>169.99</v>
      </c>
    </row>
    <row r="3552" spans="1:4">
      <c r="A3552" t="s">
        <v>40</v>
      </c>
      <c r="B3552" t="s">
        <v>3047</v>
      </c>
      <c r="C3552" t="s">
        <v>4049</v>
      </c>
      <c r="D3552">
        <v>649.99</v>
      </c>
    </row>
    <row r="3553" spans="1:4">
      <c r="A3553" t="s">
        <v>40</v>
      </c>
      <c r="B3553" t="s">
        <v>3047</v>
      </c>
      <c r="C3553" t="s">
        <v>4050</v>
      </c>
      <c r="D3553">
        <v>769.99</v>
      </c>
    </row>
    <row r="3554" spans="1:4">
      <c r="A3554" t="s">
        <v>40</v>
      </c>
      <c r="B3554" t="s">
        <v>3024</v>
      </c>
      <c r="C3554" t="s">
        <v>4051</v>
      </c>
      <c r="D3554">
        <v>152.97999999999999</v>
      </c>
    </row>
    <row r="3555" spans="1:4">
      <c r="A3555" t="s">
        <v>40</v>
      </c>
      <c r="B3555" t="s">
        <v>3148</v>
      </c>
      <c r="C3555" t="s">
        <v>4052</v>
      </c>
      <c r="D3555">
        <v>179.98</v>
      </c>
    </row>
    <row r="3556" spans="1:4">
      <c r="A3556" t="s">
        <v>40</v>
      </c>
      <c r="B3556" t="s">
        <v>3024</v>
      </c>
      <c r="C3556" t="s">
        <v>4053</v>
      </c>
      <c r="D3556">
        <v>629.99</v>
      </c>
    </row>
    <row r="3557" spans="1:4">
      <c r="A3557" t="s">
        <v>40</v>
      </c>
      <c r="B3557" t="s">
        <v>3047</v>
      </c>
      <c r="C3557" t="s">
        <v>4054</v>
      </c>
      <c r="D3557">
        <v>273</v>
      </c>
    </row>
    <row r="3558" spans="1:4">
      <c r="A3558" t="s">
        <v>40</v>
      </c>
      <c r="B3558" t="s">
        <v>3122</v>
      </c>
      <c r="C3558" t="s">
        <v>4055</v>
      </c>
      <c r="D3558">
        <v>169.99</v>
      </c>
    </row>
    <row r="3559" spans="1:4">
      <c r="A3559" t="s">
        <v>40</v>
      </c>
      <c r="B3559" t="s">
        <v>3122</v>
      </c>
      <c r="C3559" t="s">
        <v>4056</v>
      </c>
      <c r="D3559">
        <v>259.99</v>
      </c>
    </row>
    <row r="3560" spans="1:4">
      <c r="A3560" t="s">
        <v>40</v>
      </c>
      <c r="B3560" t="s">
        <v>3047</v>
      </c>
      <c r="C3560" t="s">
        <v>4057</v>
      </c>
      <c r="D3560">
        <v>369.99</v>
      </c>
    </row>
    <row r="3561" spans="1:4">
      <c r="A3561" t="s">
        <v>40</v>
      </c>
      <c r="B3561" t="s">
        <v>3071</v>
      </c>
      <c r="C3561" t="s">
        <v>4058</v>
      </c>
      <c r="D3561">
        <v>294.99</v>
      </c>
    </row>
    <row r="3562" spans="1:4">
      <c r="A3562" t="s">
        <v>40</v>
      </c>
      <c r="B3562" t="s">
        <v>3021</v>
      </c>
      <c r="C3562" t="s">
        <v>4059</v>
      </c>
      <c r="D3562">
        <v>159.99</v>
      </c>
    </row>
    <row r="3563" spans="1:4">
      <c r="A3563" t="s">
        <v>40</v>
      </c>
      <c r="B3563" t="s">
        <v>3024</v>
      </c>
      <c r="C3563" t="s">
        <v>3704</v>
      </c>
      <c r="D3563">
        <v>127.29</v>
      </c>
    </row>
    <row r="3564" spans="1:4">
      <c r="A3564" t="s">
        <v>40</v>
      </c>
      <c r="B3564" t="s">
        <v>3021</v>
      </c>
      <c r="C3564" t="s">
        <v>4060</v>
      </c>
      <c r="D3564">
        <v>569.99</v>
      </c>
    </row>
    <row r="3565" spans="1:4">
      <c r="A3565" t="s">
        <v>40</v>
      </c>
      <c r="B3565" t="s">
        <v>3024</v>
      </c>
      <c r="C3565" t="s">
        <v>4061</v>
      </c>
      <c r="D3565">
        <v>449.99</v>
      </c>
    </row>
    <row r="3566" spans="1:4">
      <c r="A3566" t="s">
        <v>40</v>
      </c>
      <c r="B3566" t="s">
        <v>3024</v>
      </c>
      <c r="C3566" t="s">
        <v>4062</v>
      </c>
      <c r="D3566">
        <v>739</v>
      </c>
    </row>
    <row r="3567" spans="1:4">
      <c r="A3567" t="s">
        <v>40</v>
      </c>
      <c r="B3567" t="s">
        <v>3024</v>
      </c>
      <c r="C3567" t="s">
        <v>4063</v>
      </c>
      <c r="D3567">
        <v>199.99</v>
      </c>
    </row>
    <row r="3568" spans="1:4">
      <c r="A3568" t="s">
        <v>40</v>
      </c>
      <c r="B3568" t="s">
        <v>3021</v>
      </c>
      <c r="C3568" t="s">
        <v>4064</v>
      </c>
      <c r="D3568">
        <v>560</v>
      </c>
    </row>
    <row r="3569" spans="1:4">
      <c r="A3569" t="s">
        <v>40</v>
      </c>
      <c r="B3569" t="s">
        <v>3047</v>
      </c>
      <c r="C3569" t="s">
        <v>4065</v>
      </c>
      <c r="D3569">
        <v>296.99</v>
      </c>
    </row>
    <row r="3570" spans="1:4">
      <c r="A3570" t="s">
        <v>40</v>
      </c>
      <c r="B3570" t="s">
        <v>3021</v>
      </c>
      <c r="C3570" t="s">
        <v>4066</v>
      </c>
      <c r="D3570">
        <v>179.99</v>
      </c>
    </row>
    <row r="3571" spans="1:4">
      <c r="A3571" t="s">
        <v>40</v>
      </c>
      <c r="B3571" t="s">
        <v>3047</v>
      </c>
      <c r="C3571" t="s">
        <v>4067</v>
      </c>
      <c r="D3571">
        <v>274.98</v>
      </c>
    </row>
    <row r="3572" spans="1:4">
      <c r="A3572" t="s">
        <v>40</v>
      </c>
      <c r="B3572" t="s">
        <v>3047</v>
      </c>
      <c r="C3572" t="s">
        <v>4068</v>
      </c>
      <c r="D3572">
        <v>999.99</v>
      </c>
    </row>
    <row r="3573" spans="1:4">
      <c r="A3573" t="s">
        <v>40</v>
      </c>
      <c r="B3573" t="s">
        <v>3122</v>
      </c>
      <c r="C3573" t="s">
        <v>4069</v>
      </c>
      <c r="D3573">
        <v>149.4</v>
      </c>
    </row>
    <row r="3574" spans="1:4">
      <c r="A3574" t="s">
        <v>40</v>
      </c>
      <c r="B3574" t="s">
        <v>3024</v>
      </c>
      <c r="C3574" t="s">
        <v>3206</v>
      </c>
      <c r="D3574">
        <v>221.75</v>
      </c>
    </row>
    <row r="3575" spans="1:4">
      <c r="A3575" t="s">
        <v>40</v>
      </c>
      <c r="B3575" t="s">
        <v>3021</v>
      </c>
      <c r="C3575" t="s">
        <v>4070</v>
      </c>
      <c r="D3575">
        <v>179.08</v>
      </c>
    </row>
    <row r="3576" spans="1:4">
      <c r="A3576" t="s">
        <v>40</v>
      </c>
      <c r="B3576" t="s">
        <v>3047</v>
      </c>
      <c r="C3576" t="s">
        <v>4071</v>
      </c>
      <c r="D3576">
        <v>109.95</v>
      </c>
    </row>
    <row r="3577" spans="1:4">
      <c r="A3577" t="s">
        <v>40</v>
      </c>
      <c r="B3577" t="s">
        <v>3035</v>
      </c>
      <c r="C3577" t="s">
        <v>4072</v>
      </c>
      <c r="D3577">
        <v>199.99</v>
      </c>
    </row>
    <row r="3578" spans="1:4">
      <c r="A3578" t="s">
        <v>40</v>
      </c>
      <c r="B3578" t="s">
        <v>3024</v>
      </c>
      <c r="C3578" t="s">
        <v>4073</v>
      </c>
      <c r="D3578">
        <v>359.99</v>
      </c>
    </row>
    <row r="3579" spans="1:4">
      <c r="A3579" t="s">
        <v>40</v>
      </c>
      <c r="B3579" t="s">
        <v>3122</v>
      </c>
      <c r="C3579" t="s">
        <v>4074</v>
      </c>
      <c r="D3579">
        <v>449.99</v>
      </c>
    </row>
    <row r="3580" spans="1:4">
      <c r="A3580" t="s">
        <v>40</v>
      </c>
      <c r="B3580" t="s">
        <v>3021</v>
      </c>
      <c r="C3580" t="s">
        <v>4075</v>
      </c>
      <c r="D3580">
        <v>969.99</v>
      </c>
    </row>
    <row r="3581" spans="1:4">
      <c r="A3581" t="s">
        <v>40</v>
      </c>
      <c r="B3581" t="s">
        <v>3024</v>
      </c>
      <c r="C3581" t="s">
        <v>4076</v>
      </c>
      <c r="D3581">
        <v>149.99</v>
      </c>
    </row>
    <row r="3582" spans="1:4">
      <c r="A3582" t="s">
        <v>40</v>
      </c>
      <c r="B3582" t="s">
        <v>3024</v>
      </c>
      <c r="C3582" t="s">
        <v>4077</v>
      </c>
      <c r="D3582">
        <v>319.89999999999998</v>
      </c>
    </row>
    <row r="3583" spans="1:4">
      <c r="A3583" t="s">
        <v>40</v>
      </c>
      <c r="B3583" t="s">
        <v>3024</v>
      </c>
      <c r="C3583" t="s">
        <v>3298</v>
      </c>
      <c r="D3583">
        <v>399.99</v>
      </c>
    </row>
    <row r="3584" spans="1:4">
      <c r="A3584" t="s">
        <v>40</v>
      </c>
      <c r="B3584" t="s">
        <v>3122</v>
      </c>
      <c r="C3584" t="s">
        <v>4078</v>
      </c>
      <c r="D3584">
        <v>169.99</v>
      </c>
    </row>
    <row r="3585" spans="1:4">
      <c r="A3585" t="s">
        <v>40</v>
      </c>
      <c r="B3585" t="s">
        <v>3021</v>
      </c>
      <c r="C3585" t="s">
        <v>4079</v>
      </c>
      <c r="D3585">
        <v>499</v>
      </c>
    </row>
    <row r="3586" spans="1:4">
      <c r="A3586" t="s">
        <v>40</v>
      </c>
      <c r="B3586" t="s">
        <v>3024</v>
      </c>
      <c r="C3586" t="s">
        <v>4080</v>
      </c>
      <c r="D3586">
        <v>194.39</v>
      </c>
    </row>
    <row r="3587" spans="1:4">
      <c r="A3587" t="s">
        <v>40</v>
      </c>
      <c r="B3587" t="s">
        <v>3024</v>
      </c>
      <c r="C3587" t="s">
        <v>4081</v>
      </c>
      <c r="D3587">
        <v>129.99</v>
      </c>
    </row>
    <row r="3588" spans="1:4">
      <c r="A3588" t="s">
        <v>40</v>
      </c>
      <c r="B3588" t="s">
        <v>3047</v>
      </c>
      <c r="C3588" t="s">
        <v>4082</v>
      </c>
      <c r="D3588">
        <v>229.99</v>
      </c>
    </row>
    <row r="3589" spans="1:4">
      <c r="A3589" t="s">
        <v>40</v>
      </c>
      <c r="B3589" t="s">
        <v>4083</v>
      </c>
      <c r="C3589" t="s">
        <v>4084</v>
      </c>
      <c r="D3589">
        <v>109.98</v>
      </c>
    </row>
    <row r="3590" spans="1:4">
      <c r="A3590" t="s">
        <v>40</v>
      </c>
      <c r="B3590" t="s">
        <v>3021</v>
      </c>
      <c r="C3590" t="s">
        <v>4085</v>
      </c>
      <c r="D3590">
        <v>399.99</v>
      </c>
    </row>
    <row r="3591" spans="1:4">
      <c r="A3591" t="s">
        <v>40</v>
      </c>
      <c r="B3591" t="s">
        <v>3450</v>
      </c>
      <c r="C3591" t="s">
        <v>4086</v>
      </c>
      <c r="D3591">
        <v>1349.99</v>
      </c>
    </row>
    <row r="3592" spans="1:4">
      <c r="A3592" t="s">
        <v>40</v>
      </c>
      <c r="B3592" t="s">
        <v>3024</v>
      </c>
      <c r="C3592" t="s">
        <v>4087</v>
      </c>
      <c r="D3592">
        <v>269.99</v>
      </c>
    </row>
    <row r="3593" spans="1:4">
      <c r="A3593" t="s">
        <v>40</v>
      </c>
      <c r="B3593" t="s">
        <v>3024</v>
      </c>
      <c r="C3593" t="s">
        <v>3876</v>
      </c>
      <c r="D3593">
        <v>139.99</v>
      </c>
    </row>
    <row r="3594" spans="1:4">
      <c r="A3594" t="s">
        <v>40</v>
      </c>
      <c r="B3594" t="s">
        <v>3024</v>
      </c>
      <c r="C3594" t="s">
        <v>4088</v>
      </c>
      <c r="D3594">
        <v>429.99</v>
      </c>
    </row>
    <row r="3595" spans="1:4">
      <c r="A3595" t="s">
        <v>40</v>
      </c>
      <c r="B3595" t="s">
        <v>3047</v>
      </c>
      <c r="C3595" t="s">
        <v>4089</v>
      </c>
      <c r="D3595">
        <v>529.99</v>
      </c>
    </row>
    <row r="3596" spans="1:4">
      <c r="A3596" t="s">
        <v>40</v>
      </c>
      <c r="B3596" t="s">
        <v>3047</v>
      </c>
      <c r="C3596" t="s">
        <v>4090</v>
      </c>
      <c r="D3596">
        <v>129.99</v>
      </c>
    </row>
    <row r="3597" spans="1:4">
      <c r="A3597" t="s">
        <v>40</v>
      </c>
      <c r="B3597" t="s">
        <v>3280</v>
      </c>
      <c r="C3597" t="s">
        <v>4091</v>
      </c>
      <c r="D3597">
        <v>169.99</v>
      </c>
    </row>
    <row r="3598" spans="1:4">
      <c r="A3598" t="s">
        <v>40</v>
      </c>
      <c r="B3598" t="s">
        <v>3021</v>
      </c>
      <c r="C3598" t="s">
        <v>4092</v>
      </c>
      <c r="D3598">
        <v>849.99</v>
      </c>
    </row>
    <row r="3599" spans="1:4">
      <c r="A3599" t="s">
        <v>40</v>
      </c>
      <c r="B3599" t="s">
        <v>3047</v>
      </c>
      <c r="C3599" t="s">
        <v>4093</v>
      </c>
      <c r="D3599">
        <v>399.94</v>
      </c>
    </row>
    <row r="3600" spans="1:4">
      <c r="A3600" t="s">
        <v>40</v>
      </c>
      <c r="B3600" t="s">
        <v>3047</v>
      </c>
      <c r="C3600" t="s">
        <v>4094</v>
      </c>
      <c r="D3600">
        <v>615</v>
      </c>
    </row>
    <row r="3601" spans="1:4">
      <c r="A3601" t="s">
        <v>40</v>
      </c>
      <c r="B3601" t="s">
        <v>3148</v>
      </c>
      <c r="C3601" t="s">
        <v>4095</v>
      </c>
      <c r="D3601">
        <v>129.97999999999999</v>
      </c>
    </row>
    <row r="3602" spans="1:4">
      <c r="A3602" t="s">
        <v>40</v>
      </c>
      <c r="B3602" t="s">
        <v>3024</v>
      </c>
      <c r="C3602" t="s">
        <v>4096</v>
      </c>
      <c r="D3602">
        <v>249.99</v>
      </c>
    </row>
    <row r="3603" spans="1:4">
      <c r="A3603" t="s">
        <v>40</v>
      </c>
      <c r="B3603" t="s">
        <v>3021</v>
      </c>
      <c r="C3603" t="s">
        <v>4097</v>
      </c>
      <c r="D3603">
        <v>769.99</v>
      </c>
    </row>
    <row r="3604" spans="1:4">
      <c r="A3604" t="s">
        <v>40</v>
      </c>
      <c r="B3604" t="s">
        <v>3024</v>
      </c>
      <c r="C3604" t="s">
        <v>4098</v>
      </c>
      <c r="D3604">
        <v>174.99</v>
      </c>
    </row>
    <row r="3605" spans="1:4">
      <c r="A3605" t="s">
        <v>40</v>
      </c>
      <c r="B3605" t="s">
        <v>3047</v>
      </c>
      <c r="C3605" t="s">
        <v>4099</v>
      </c>
      <c r="D3605">
        <v>229.97</v>
      </c>
    </row>
    <row r="3606" spans="1:4">
      <c r="A3606" t="s">
        <v>40</v>
      </c>
      <c r="B3606" t="s">
        <v>3035</v>
      </c>
      <c r="C3606" t="s">
        <v>4100</v>
      </c>
      <c r="D3606">
        <v>429.99</v>
      </c>
    </row>
    <row r="3607" spans="1:4">
      <c r="A3607" t="s">
        <v>40</v>
      </c>
      <c r="B3607" t="s">
        <v>3024</v>
      </c>
      <c r="C3607" t="s">
        <v>4101</v>
      </c>
      <c r="D3607">
        <v>139.99</v>
      </c>
    </row>
    <row r="3608" spans="1:4">
      <c r="A3608" t="s">
        <v>40</v>
      </c>
      <c r="B3608" t="s">
        <v>3047</v>
      </c>
      <c r="C3608" t="s">
        <v>4102</v>
      </c>
      <c r="D3608">
        <v>569</v>
      </c>
    </row>
    <row r="3609" spans="1:4">
      <c r="A3609" t="s">
        <v>40</v>
      </c>
      <c r="B3609" t="s">
        <v>3021</v>
      </c>
      <c r="C3609" t="s">
        <v>4103</v>
      </c>
      <c r="D3609">
        <v>249.95</v>
      </c>
    </row>
    <row r="3610" spans="1:4">
      <c r="A3610" t="s">
        <v>40</v>
      </c>
      <c r="B3610" t="s">
        <v>3326</v>
      </c>
      <c r="C3610" t="s">
        <v>4104</v>
      </c>
      <c r="D3610">
        <v>109.99</v>
      </c>
    </row>
    <row r="3611" spans="1:4">
      <c r="A3611" t="s">
        <v>40</v>
      </c>
      <c r="B3611" t="s">
        <v>3047</v>
      </c>
      <c r="C3611" t="s">
        <v>4105</v>
      </c>
      <c r="D3611">
        <v>145</v>
      </c>
    </row>
    <row r="3612" spans="1:4">
      <c r="A3612" t="s">
        <v>40</v>
      </c>
      <c r="B3612" t="s">
        <v>3021</v>
      </c>
      <c r="C3612" t="s">
        <v>4106</v>
      </c>
      <c r="D3612">
        <v>119.99</v>
      </c>
    </row>
    <row r="3613" spans="1:4">
      <c r="A3613" t="s">
        <v>40</v>
      </c>
      <c r="B3613" t="s">
        <v>3047</v>
      </c>
      <c r="C3613" t="s">
        <v>4107</v>
      </c>
      <c r="D3613">
        <v>219.98</v>
      </c>
    </row>
    <row r="3614" spans="1:4">
      <c r="A3614" t="s">
        <v>40</v>
      </c>
      <c r="B3614" t="s">
        <v>3047</v>
      </c>
      <c r="C3614" t="s">
        <v>4108</v>
      </c>
      <c r="D3614">
        <v>120</v>
      </c>
    </row>
    <row r="3615" spans="1:4">
      <c r="A3615" t="s">
        <v>40</v>
      </c>
      <c r="B3615" t="s">
        <v>3047</v>
      </c>
      <c r="C3615" t="s">
        <v>4109</v>
      </c>
      <c r="D3615">
        <v>239.99</v>
      </c>
    </row>
    <row r="3616" spans="1:4">
      <c r="A3616" t="s">
        <v>40</v>
      </c>
      <c r="B3616" t="s">
        <v>3122</v>
      </c>
      <c r="C3616" t="s">
        <v>4110</v>
      </c>
      <c r="D3616">
        <v>629.29999999999995</v>
      </c>
    </row>
    <row r="3617" spans="1:4">
      <c r="A3617" t="s">
        <v>40</v>
      </c>
      <c r="B3617" t="s">
        <v>3024</v>
      </c>
      <c r="C3617" t="s">
        <v>4111</v>
      </c>
      <c r="D3617">
        <v>122.46</v>
      </c>
    </row>
    <row r="3618" spans="1:4">
      <c r="A3618" t="s">
        <v>40</v>
      </c>
      <c r="B3618" t="s">
        <v>3047</v>
      </c>
      <c r="C3618" t="s">
        <v>4112</v>
      </c>
      <c r="D3618">
        <v>369.99</v>
      </c>
    </row>
    <row r="3619" spans="1:4">
      <c r="A3619" t="s">
        <v>40</v>
      </c>
      <c r="B3619" t="s">
        <v>3024</v>
      </c>
      <c r="C3619" t="s">
        <v>4113</v>
      </c>
      <c r="D3619">
        <v>153.99</v>
      </c>
    </row>
    <row r="3620" spans="1:4">
      <c r="A3620" t="s">
        <v>40</v>
      </c>
      <c r="B3620" t="s">
        <v>4114</v>
      </c>
      <c r="C3620" t="s">
        <v>4115</v>
      </c>
      <c r="D3620">
        <v>399.99</v>
      </c>
    </row>
    <row r="3621" spans="1:4">
      <c r="A3621" t="s">
        <v>40</v>
      </c>
      <c r="B3621" t="s">
        <v>3021</v>
      </c>
      <c r="C3621" t="s">
        <v>4116</v>
      </c>
      <c r="D3621">
        <v>229.99</v>
      </c>
    </row>
    <row r="3622" spans="1:4">
      <c r="A3622" t="s">
        <v>40</v>
      </c>
      <c r="B3622" t="s">
        <v>3035</v>
      </c>
      <c r="C3622" t="s">
        <v>4117</v>
      </c>
      <c r="D3622">
        <v>389.95</v>
      </c>
    </row>
    <row r="3623" spans="1:4">
      <c r="A3623" t="s">
        <v>40</v>
      </c>
      <c r="B3623" t="s">
        <v>3148</v>
      </c>
      <c r="C3623" t="s">
        <v>4118</v>
      </c>
      <c r="D3623">
        <v>159.99</v>
      </c>
    </row>
    <row r="3624" spans="1:4">
      <c r="A3624" t="s">
        <v>40</v>
      </c>
      <c r="B3624" t="s">
        <v>3021</v>
      </c>
      <c r="C3624" t="s">
        <v>3227</v>
      </c>
      <c r="D3624">
        <v>274.95</v>
      </c>
    </row>
    <row r="3625" spans="1:4">
      <c r="A3625" t="s">
        <v>40</v>
      </c>
      <c r="B3625" t="s">
        <v>3024</v>
      </c>
      <c r="C3625" t="s">
        <v>4119</v>
      </c>
      <c r="D3625">
        <v>144.99</v>
      </c>
    </row>
    <row r="3626" spans="1:4">
      <c r="A3626" t="s">
        <v>40</v>
      </c>
      <c r="B3626" t="s">
        <v>3024</v>
      </c>
      <c r="C3626" t="s">
        <v>4120</v>
      </c>
      <c r="D3626">
        <v>189.99</v>
      </c>
    </row>
    <row r="3627" spans="1:4">
      <c r="A3627" t="s">
        <v>40</v>
      </c>
      <c r="B3627" t="s">
        <v>3024</v>
      </c>
      <c r="C3627" t="s">
        <v>4121</v>
      </c>
      <c r="D3627">
        <v>529.99</v>
      </c>
    </row>
    <row r="3628" spans="1:4">
      <c r="A3628" t="s">
        <v>40</v>
      </c>
      <c r="B3628" t="s">
        <v>3021</v>
      </c>
      <c r="C3628" t="s">
        <v>4122</v>
      </c>
      <c r="D3628">
        <v>349.99</v>
      </c>
    </row>
    <row r="3629" spans="1:4">
      <c r="A3629" t="s">
        <v>40</v>
      </c>
      <c r="B3629" t="s">
        <v>3024</v>
      </c>
      <c r="C3629" t="s">
        <v>4123</v>
      </c>
      <c r="D3629">
        <v>110</v>
      </c>
    </row>
    <row r="3630" spans="1:4">
      <c r="A3630" t="s">
        <v>40</v>
      </c>
      <c r="B3630" t="s">
        <v>3047</v>
      </c>
      <c r="C3630" t="s">
        <v>4124</v>
      </c>
      <c r="D3630">
        <v>249.99</v>
      </c>
    </row>
    <row r="3631" spans="1:4">
      <c r="A3631" t="s">
        <v>40</v>
      </c>
      <c r="B3631" t="s">
        <v>3047</v>
      </c>
      <c r="C3631" t="s">
        <v>4125</v>
      </c>
      <c r="D3631">
        <v>129.99</v>
      </c>
    </row>
    <row r="3632" spans="1:4">
      <c r="A3632" t="s">
        <v>40</v>
      </c>
      <c r="B3632" t="s">
        <v>3122</v>
      </c>
      <c r="C3632" t="s">
        <v>4126</v>
      </c>
      <c r="D3632">
        <v>319</v>
      </c>
    </row>
    <row r="3633" spans="1:4">
      <c r="A3633" t="s">
        <v>40</v>
      </c>
      <c r="B3633" t="s">
        <v>3021</v>
      </c>
      <c r="C3633" t="s">
        <v>4127</v>
      </c>
      <c r="D3633">
        <v>251.96</v>
      </c>
    </row>
    <row r="3634" spans="1:4">
      <c r="A3634" t="s">
        <v>40</v>
      </c>
      <c r="B3634" t="s">
        <v>3047</v>
      </c>
      <c r="C3634" t="s">
        <v>4128</v>
      </c>
      <c r="D3634">
        <v>349.99</v>
      </c>
    </row>
    <row r="3635" spans="1:4">
      <c r="A3635" t="s">
        <v>40</v>
      </c>
      <c r="B3635" t="s">
        <v>3047</v>
      </c>
      <c r="C3635" t="s">
        <v>4129</v>
      </c>
      <c r="D3635">
        <v>409.97</v>
      </c>
    </row>
    <row r="3636" spans="1:4">
      <c r="A3636" t="s">
        <v>40</v>
      </c>
      <c r="B3636" t="s">
        <v>3021</v>
      </c>
      <c r="C3636" t="s">
        <v>4130</v>
      </c>
      <c r="D3636">
        <v>234.99</v>
      </c>
    </row>
    <row r="3637" spans="1:4">
      <c r="A3637" t="s">
        <v>40</v>
      </c>
      <c r="B3637" t="s">
        <v>3035</v>
      </c>
      <c r="C3637" t="s">
        <v>4131</v>
      </c>
      <c r="D3637">
        <v>189.98</v>
      </c>
    </row>
    <row r="3638" spans="1:4">
      <c r="A3638" t="s">
        <v>40</v>
      </c>
      <c r="B3638" t="s">
        <v>3047</v>
      </c>
      <c r="C3638" t="s">
        <v>4132</v>
      </c>
      <c r="D3638">
        <v>209.99</v>
      </c>
    </row>
    <row r="3639" spans="1:4">
      <c r="A3639" t="s">
        <v>40</v>
      </c>
      <c r="B3639" t="s">
        <v>3071</v>
      </c>
      <c r="C3639" t="s">
        <v>4133</v>
      </c>
      <c r="D3639">
        <v>450</v>
      </c>
    </row>
    <row r="3640" spans="1:4">
      <c r="A3640" t="s">
        <v>40</v>
      </c>
      <c r="B3640" t="s">
        <v>3024</v>
      </c>
      <c r="C3640" t="s">
        <v>3975</v>
      </c>
      <c r="D3640">
        <v>137.49</v>
      </c>
    </row>
    <row r="3641" spans="1:4">
      <c r="A3641" t="s">
        <v>40</v>
      </c>
      <c r="B3641" t="s">
        <v>3024</v>
      </c>
      <c r="C3641" t="s">
        <v>4134</v>
      </c>
      <c r="D3641">
        <v>399.99</v>
      </c>
    </row>
    <row r="3642" spans="1:4">
      <c r="A3642" t="s">
        <v>40</v>
      </c>
      <c r="B3642" t="s">
        <v>3024</v>
      </c>
      <c r="C3642" t="s">
        <v>4135</v>
      </c>
      <c r="D3642">
        <v>369.99</v>
      </c>
    </row>
    <row r="3643" spans="1:4">
      <c r="A3643" t="s">
        <v>40</v>
      </c>
      <c r="B3643" t="s">
        <v>3024</v>
      </c>
      <c r="C3643" t="s">
        <v>4136</v>
      </c>
      <c r="D3643">
        <v>150</v>
      </c>
    </row>
    <row r="3644" spans="1:4">
      <c r="A3644" t="s">
        <v>40</v>
      </c>
      <c r="B3644" t="s">
        <v>3021</v>
      </c>
      <c r="C3644" t="s">
        <v>4137</v>
      </c>
      <c r="D3644">
        <v>184.99</v>
      </c>
    </row>
    <row r="3645" spans="1:4">
      <c r="A3645" t="s">
        <v>40</v>
      </c>
      <c r="B3645" t="s">
        <v>3109</v>
      </c>
      <c r="C3645" t="s">
        <v>4138</v>
      </c>
      <c r="D3645">
        <v>149.99</v>
      </c>
    </row>
    <row r="3646" spans="1:4">
      <c r="A3646" t="s">
        <v>40</v>
      </c>
      <c r="B3646" t="s">
        <v>546</v>
      </c>
      <c r="C3646" t="s">
        <v>4139</v>
      </c>
      <c r="D3646">
        <v>224.99</v>
      </c>
    </row>
    <row r="3647" spans="1:4">
      <c r="A3647" t="s">
        <v>40</v>
      </c>
      <c r="B3647" t="s">
        <v>3047</v>
      </c>
      <c r="C3647" t="s">
        <v>4140</v>
      </c>
      <c r="D3647">
        <v>299.99</v>
      </c>
    </row>
    <row r="3648" spans="1:4">
      <c r="A3648" t="s">
        <v>40</v>
      </c>
      <c r="B3648" t="s">
        <v>3024</v>
      </c>
      <c r="C3648" t="s">
        <v>4141</v>
      </c>
      <c r="D3648">
        <v>119.99</v>
      </c>
    </row>
    <row r="3649" spans="1:4">
      <c r="A3649" t="s">
        <v>40</v>
      </c>
      <c r="B3649" t="s">
        <v>3024</v>
      </c>
      <c r="C3649" t="s">
        <v>4142</v>
      </c>
      <c r="D3649">
        <v>249.99</v>
      </c>
    </row>
    <row r="3650" spans="1:4">
      <c r="A3650" t="s">
        <v>40</v>
      </c>
      <c r="B3650" t="s">
        <v>3021</v>
      </c>
      <c r="C3650" t="s">
        <v>4143</v>
      </c>
      <c r="D3650">
        <v>769</v>
      </c>
    </row>
    <row r="3651" spans="1:4">
      <c r="A3651" t="s">
        <v>40</v>
      </c>
      <c r="B3651" t="s">
        <v>3047</v>
      </c>
      <c r="C3651" t="s">
        <v>3448</v>
      </c>
      <c r="D3651">
        <v>164.99</v>
      </c>
    </row>
    <row r="3652" spans="1:4">
      <c r="A3652" t="s">
        <v>40</v>
      </c>
      <c r="B3652" t="s">
        <v>602</v>
      </c>
      <c r="C3652" t="s">
        <v>4144</v>
      </c>
      <c r="D3652">
        <v>349.99</v>
      </c>
    </row>
    <row r="3653" spans="1:4">
      <c r="A3653" t="s">
        <v>40</v>
      </c>
      <c r="B3653" t="s">
        <v>3047</v>
      </c>
      <c r="C3653" t="s">
        <v>4145</v>
      </c>
      <c r="D3653">
        <v>199.99</v>
      </c>
    </row>
    <row r="3654" spans="1:4">
      <c r="A3654" t="s">
        <v>40</v>
      </c>
      <c r="B3654" t="s">
        <v>3021</v>
      </c>
      <c r="C3654" t="s">
        <v>4146</v>
      </c>
      <c r="D3654">
        <v>169.99</v>
      </c>
    </row>
    <row r="3655" spans="1:4">
      <c r="A3655" t="s">
        <v>40</v>
      </c>
      <c r="B3655" t="s">
        <v>1378</v>
      </c>
      <c r="C3655" t="s">
        <v>4147</v>
      </c>
      <c r="D3655">
        <v>1219.99</v>
      </c>
    </row>
    <row r="3656" spans="1:4">
      <c r="A3656" t="s">
        <v>40</v>
      </c>
      <c r="B3656" t="s">
        <v>3122</v>
      </c>
      <c r="C3656" t="s">
        <v>4148</v>
      </c>
      <c r="D3656">
        <v>699.99</v>
      </c>
    </row>
    <row r="3657" spans="1:4">
      <c r="A3657" t="s">
        <v>40</v>
      </c>
      <c r="B3657" t="s">
        <v>3021</v>
      </c>
      <c r="C3657" t="s">
        <v>4149</v>
      </c>
      <c r="D3657">
        <v>299.99</v>
      </c>
    </row>
    <row r="3658" spans="1:4">
      <c r="A3658" t="s">
        <v>40</v>
      </c>
      <c r="B3658" t="s">
        <v>3148</v>
      </c>
      <c r="C3658" t="s">
        <v>4150</v>
      </c>
      <c r="D3658">
        <v>184.99</v>
      </c>
    </row>
    <row r="3659" spans="1:4">
      <c r="A3659" t="s">
        <v>40</v>
      </c>
      <c r="B3659" t="s">
        <v>3844</v>
      </c>
      <c r="C3659" t="s">
        <v>4151</v>
      </c>
      <c r="D3659">
        <v>149.97999999999999</v>
      </c>
    </row>
    <row r="3660" spans="1:4">
      <c r="A3660" t="s">
        <v>40</v>
      </c>
      <c r="B3660" t="s">
        <v>3021</v>
      </c>
      <c r="C3660" t="s">
        <v>4152</v>
      </c>
      <c r="D3660">
        <v>199</v>
      </c>
    </row>
    <row r="3661" spans="1:4">
      <c r="A3661" t="s">
        <v>40</v>
      </c>
      <c r="B3661" t="s">
        <v>3021</v>
      </c>
      <c r="C3661" t="s">
        <v>4153</v>
      </c>
      <c r="D3661">
        <v>1049</v>
      </c>
    </row>
    <row r="3662" spans="1:4">
      <c r="A3662" t="s">
        <v>40</v>
      </c>
      <c r="B3662" t="s">
        <v>3021</v>
      </c>
      <c r="C3662" t="s">
        <v>4154</v>
      </c>
      <c r="D3662">
        <v>249</v>
      </c>
    </row>
    <row r="3663" spans="1:4">
      <c r="A3663" t="s">
        <v>40</v>
      </c>
      <c r="B3663" t="s">
        <v>3024</v>
      </c>
      <c r="C3663" t="s">
        <v>4155</v>
      </c>
      <c r="D3663">
        <v>189.99</v>
      </c>
    </row>
    <row r="3664" spans="1:4">
      <c r="A3664" t="s">
        <v>40</v>
      </c>
      <c r="B3664" t="s">
        <v>3047</v>
      </c>
      <c r="C3664" t="s">
        <v>4156</v>
      </c>
      <c r="D3664">
        <v>149.99</v>
      </c>
    </row>
    <row r="3665" spans="1:4">
      <c r="A3665" t="s">
        <v>40</v>
      </c>
      <c r="B3665" t="s">
        <v>3024</v>
      </c>
      <c r="C3665" t="s">
        <v>4157</v>
      </c>
      <c r="D3665">
        <v>429.99</v>
      </c>
    </row>
    <row r="3666" spans="1:4">
      <c r="A3666" t="s">
        <v>40</v>
      </c>
      <c r="B3666" t="s">
        <v>3050</v>
      </c>
      <c r="C3666" t="s">
        <v>4158</v>
      </c>
      <c r="D3666">
        <v>250</v>
      </c>
    </row>
    <row r="3667" spans="1:4">
      <c r="A3667" t="s">
        <v>40</v>
      </c>
      <c r="B3667" t="s">
        <v>3021</v>
      </c>
      <c r="C3667" t="s">
        <v>4159</v>
      </c>
      <c r="D3667">
        <v>899</v>
      </c>
    </row>
    <row r="3668" spans="1:4">
      <c r="A3668" t="s">
        <v>40</v>
      </c>
      <c r="B3668" t="s">
        <v>3021</v>
      </c>
      <c r="C3668" t="s">
        <v>4160</v>
      </c>
      <c r="D3668">
        <v>229</v>
      </c>
    </row>
    <row r="3669" spans="1:4">
      <c r="A3669" t="s">
        <v>40</v>
      </c>
      <c r="B3669" t="s">
        <v>3024</v>
      </c>
      <c r="C3669" t="s">
        <v>3975</v>
      </c>
      <c r="D3669">
        <v>148.49</v>
      </c>
    </row>
    <row r="3670" spans="1:4">
      <c r="A3670" t="s">
        <v>40</v>
      </c>
      <c r="B3670" t="s">
        <v>3024</v>
      </c>
      <c r="C3670" t="s">
        <v>4161</v>
      </c>
      <c r="D3670">
        <v>186.99</v>
      </c>
    </row>
    <row r="3671" spans="1:4">
      <c r="A3671" t="s">
        <v>40</v>
      </c>
      <c r="B3671" t="s">
        <v>3047</v>
      </c>
      <c r="C3671" t="s">
        <v>4162</v>
      </c>
      <c r="D3671">
        <v>1249.99</v>
      </c>
    </row>
    <row r="3672" spans="1:4">
      <c r="A3672" t="s">
        <v>40</v>
      </c>
      <c r="B3672" t="s">
        <v>3047</v>
      </c>
      <c r="C3672" t="s">
        <v>4163</v>
      </c>
      <c r="D3672">
        <v>149.99</v>
      </c>
    </row>
    <row r="3673" spans="1:4">
      <c r="A3673" t="s">
        <v>40</v>
      </c>
      <c r="B3673" t="s">
        <v>3047</v>
      </c>
      <c r="C3673" t="s">
        <v>4164</v>
      </c>
      <c r="D3673">
        <v>229.99</v>
      </c>
    </row>
    <row r="3674" spans="1:4">
      <c r="A3674" t="s">
        <v>40</v>
      </c>
      <c r="B3674" t="s">
        <v>3021</v>
      </c>
      <c r="C3674" t="s">
        <v>4165</v>
      </c>
      <c r="D3674">
        <v>139.99</v>
      </c>
    </row>
    <row r="3675" spans="1:4">
      <c r="A3675" t="s">
        <v>40</v>
      </c>
      <c r="B3675" t="s">
        <v>3021</v>
      </c>
      <c r="C3675" t="s">
        <v>4166</v>
      </c>
      <c r="D3675">
        <v>145.5</v>
      </c>
    </row>
    <row r="3676" spans="1:4">
      <c r="A3676" t="s">
        <v>40</v>
      </c>
      <c r="B3676" t="s">
        <v>3024</v>
      </c>
      <c r="C3676" t="s">
        <v>4167</v>
      </c>
      <c r="D3676">
        <v>299.99</v>
      </c>
    </row>
    <row r="3677" spans="1:4">
      <c r="A3677" t="s">
        <v>40</v>
      </c>
      <c r="B3677" t="s">
        <v>3047</v>
      </c>
      <c r="C3677" t="s">
        <v>4168</v>
      </c>
      <c r="D3677">
        <v>114.95</v>
      </c>
    </row>
    <row r="3678" spans="1:4">
      <c r="A3678" t="s">
        <v>40</v>
      </c>
      <c r="B3678" t="s">
        <v>3050</v>
      </c>
      <c r="C3678" t="s">
        <v>4169</v>
      </c>
      <c r="D3678">
        <v>339.99</v>
      </c>
    </row>
    <row r="3679" spans="1:4">
      <c r="A3679" t="s">
        <v>40</v>
      </c>
      <c r="B3679" t="s">
        <v>3047</v>
      </c>
      <c r="C3679" t="s">
        <v>4170</v>
      </c>
      <c r="D3679">
        <v>179.99</v>
      </c>
    </row>
    <row r="3680" spans="1:4">
      <c r="A3680" t="s">
        <v>40</v>
      </c>
      <c r="B3680" t="s">
        <v>3024</v>
      </c>
      <c r="C3680" t="s">
        <v>4171</v>
      </c>
      <c r="D3680">
        <v>149.99</v>
      </c>
    </row>
    <row r="3681" spans="1:4">
      <c r="A3681" t="s">
        <v>40</v>
      </c>
      <c r="B3681" t="s">
        <v>3024</v>
      </c>
      <c r="C3681" t="s">
        <v>4172</v>
      </c>
      <c r="D3681">
        <v>439.99</v>
      </c>
    </row>
    <row r="3682" spans="1:4">
      <c r="A3682" t="s">
        <v>40</v>
      </c>
      <c r="B3682" t="s">
        <v>3122</v>
      </c>
      <c r="C3682" t="s">
        <v>4173</v>
      </c>
      <c r="D3682">
        <v>1399.99</v>
      </c>
    </row>
    <row r="3683" spans="1:4">
      <c r="A3683" t="s">
        <v>40</v>
      </c>
      <c r="B3683" t="s">
        <v>3047</v>
      </c>
      <c r="C3683" t="s">
        <v>4174</v>
      </c>
      <c r="D3683">
        <v>149.99</v>
      </c>
    </row>
    <row r="3684" spans="1:4">
      <c r="A3684" t="s">
        <v>40</v>
      </c>
      <c r="B3684" t="s">
        <v>3021</v>
      </c>
      <c r="C3684" t="s">
        <v>4175</v>
      </c>
      <c r="D3684">
        <v>119.99</v>
      </c>
    </row>
    <row r="3685" spans="1:4">
      <c r="A3685" t="s">
        <v>40</v>
      </c>
      <c r="B3685" t="s">
        <v>3047</v>
      </c>
      <c r="C3685" t="s">
        <v>4176</v>
      </c>
      <c r="D3685">
        <v>599.99</v>
      </c>
    </row>
    <row r="3686" spans="1:4">
      <c r="A3686" t="s">
        <v>40</v>
      </c>
      <c r="B3686" t="s">
        <v>3024</v>
      </c>
      <c r="C3686" t="s">
        <v>4177</v>
      </c>
      <c r="D3686">
        <v>99.99</v>
      </c>
    </row>
    <row r="3687" spans="1:4">
      <c r="A3687" t="s">
        <v>40</v>
      </c>
      <c r="B3687" t="s">
        <v>3021</v>
      </c>
      <c r="C3687" t="s">
        <v>4178</v>
      </c>
      <c r="D3687">
        <v>90.38</v>
      </c>
    </row>
    <row r="3688" spans="1:4">
      <c r="A3688" t="s">
        <v>40</v>
      </c>
      <c r="B3688" t="s">
        <v>3024</v>
      </c>
      <c r="C3688" t="s">
        <v>4179</v>
      </c>
      <c r="D3688">
        <v>339.98</v>
      </c>
    </row>
    <row r="3689" spans="1:4">
      <c r="A3689" t="s">
        <v>40</v>
      </c>
      <c r="B3689" t="s">
        <v>3024</v>
      </c>
      <c r="C3689" t="s">
        <v>4180</v>
      </c>
      <c r="D3689">
        <v>158.74</v>
      </c>
    </row>
    <row r="3690" spans="1:4">
      <c r="A3690" t="s">
        <v>40</v>
      </c>
      <c r="B3690" t="s">
        <v>3021</v>
      </c>
      <c r="C3690" t="s">
        <v>4181</v>
      </c>
      <c r="D3690">
        <v>439.99</v>
      </c>
    </row>
    <row r="3691" spans="1:4">
      <c r="A3691" t="s">
        <v>40</v>
      </c>
      <c r="B3691" t="s">
        <v>3047</v>
      </c>
      <c r="C3691" t="s">
        <v>3570</v>
      </c>
      <c r="D3691">
        <v>399.99</v>
      </c>
    </row>
    <row r="3692" spans="1:4">
      <c r="A3692" t="s">
        <v>40</v>
      </c>
      <c r="B3692" t="s">
        <v>3021</v>
      </c>
      <c r="C3692" t="s">
        <v>4182</v>
      </c>
      <c r="D3692">
        <v>144.99</v>
      </c>
    </row>
    <row r="3693" spans="1:4">
      <c r="A3693" t="s">
        <v>40</v>
      </c>
      <c r="B3693" t="s">
        <v>3047</v>
      </c>
      <c r="C3693" t="s">
        <v>4183</v>
      </c>
      <c r="D3693">
        <v>215.19</v>
      </c>
    </row>
    <row r="3694" spans="1:4">
      <c r="A3694" t="s">
        <v>40</v>
      </c>
      <c r="B3694" t="s">
        <v>3024</v>
      </c>
      <c r="C3694" t="s">
        <v>4184</v>
      </c>
      <c r="D3694">
        <v>124.99</v>
      </c>
    </row>
    <row r="3695" spans="1:4">
      <c r="A3695" t="s">
        <v>40</v>
      </c>
      <c r="B3695" t="s">
        <v>3024</v>
      </c>
      <c r="C3695" t="s">
        <v>3975</v>
      </c>
      <c r="D3695">
        <v>131.99</v>
      </c>
    </row>
    <row r="3696" spans="1:4">
      <c r="A3696" t="s">
        <v>40</v>
      </c>
      <c r="B3696" t="s">
        <v>602</v>
      </c>
      <c r="C3696" t="s">
        <v>4185</v>
      </c>
      <c r="D3696">
        <v>999.99</v>
      </c>
    </row>
    <row r="3697" spans="1:4">
      <c r="A3697" t="s">
        <v>40</v>
      </c>
      <c r="B3697" t="s">
        <v>3047</v>
      </c>
      <c r="C3697" t="s">
        <v>3508</v>
      </c>
      <c r="D3697">
        <v>199</v>
      </c>
    </row>
    <row r="3698" spans="1:4">
      <c r="A3698" t="s">
        <v>40</v>
      </c>
      <c r="B3698" t="s">
        <v>3021</v>
      </c>
      <c r="C3698" t="s">
        <v>4186</v>
      </c>
      <c r="D3698">
        <v>219.99</v>
      </c>
    </row>
    <row r="3699" spans="1:4">
      <c r="A3699" t="s">
        <v>40</v>
      </c>
      <c r="B3699" t="s">
        <v>3021</v>
      </c>
      <c r="C3699" t="s">
        <v>4187</v>
      </c>
      <c r="D3699">
        <v>219.99</v>
      </c>
    </row>
    <row r="3700" spans="1:4">
      <c r="A3700" t="s">
        <v>40</v>
      </c>
      <c r="B3700" t="s">
        <v>3024</v>
      </c>
      <c r="C3700" t="s">
        <v>4188</v>
      </c>
      <c r="D3700">
        <v>159.99</v>
      </c>
    </row>
    <row r="3701" spans="1:4">
      <c r="A3701" t="s">
        <v>40</v>
      </c>
      <c r="B3701" t="s">
        <v>3021</v>
      </c>
      <c r="C3701" t="s">
        <v>4189</v>
      </c>
      <c r="D3701">
        <v>129.99</v>
      </c>
    </row>
    <row r="3702" spans="1:4">
      <c r="A3702" t="s">
        <v>40</v>
      </c>
      <c r="B3702" t="s">
        <v>3122</v>
      </c>
      <c r="C3702" t="s">
        <v>4190</v>
      </c>
      <c r="D3702">
        <v>269.99</v>
      </c>
    </row>
    <row r="3703" spans="1:4">
      <c r="A3703" t="s">
        <v>40</v>
      </c>
      <c r="B3703" t="s">
        <v>3024</v>
      </c>
      <c r="C3703" t="s">
        <v>3704</v>
      </c>
      <c r="D3703">
        <v>132.04</v>
      </c>
    </row>
    <row r="3704" spans="1:4">
      <c r="A3704" t="s">
        <v>40</v>
      </c>
      <c r="B3704" t="s">
        <v>3024</v>
      </c>
      <c r="C3704" t="s">
        <v>4191</v>
      </c>
      <c r="D3704">
        <v>329.99</v>
      </c>
    </row>
    <row r="3705" spans="1:4">
      <c r="A3705" t="s">
        <v>40</v>
      </c>
      <c r="B3705" t="s">
        <v>3122</v>
      </c>
      <c r="C3705" t="s">
        <v>4192</v>
      </c>
      <c r="D3705">
        <v>124.99</v>
      </c>
    </row>
    <row r="3706" spans="1:4">
      <c r="A3706" t="s">
        <v>40</v>
      </c>
      <c r="B3706" t="s">
        <v>3024</v>
      </c>
      <c r="C3706" t="s">
        <v>4193</v>
      </c>
      <c r="D3706">
        <v>119.99</v>
      </c>
    </row>
    <row r="3707" spans="1:4">
      <c r="A3707" t="s">
        <v>40</v>
      </c>
      <c r="B3707" t="s">
        <v>4194</v>
      </c>
      <c r="C3707" t="s">
        <v>4195</v>
      </c>
      <c r="D3707">
        <v>109.99</v>
      </c>
    </row>
    <row r="3708" spans="1:4">
      <c r="A3708" t="s">
        <v>40</v>
      </c>
      <c r="B3708" t="s">
        <v>3047</v>
      </c>
      <c r="C3708" t="s">
        <v>4196</v>
      </c>
      <c r="D3708">
        <v>84.99</v>
      </c>
    </row>
    <row r="3709" spans="1:4">
      <c r="A3709" t="s">
        <v>40</v>
      </c>
      <c r="B3709" t="s">
        <v>3047</v>
      </c>
      <c r="C3709" t="s">
        <v>4197</v>
      </c>
      <c r="D3709">
        <v>199.99</v>
      </c>
    </row>
    <row r="3710" spans="1:4">
      <c r="A3710" t="s">
        <v>40</v>
      </c>
      <c r="B3710" t="s">
        <v>3047</v>
      </c>
      <c r="C3710" t="s">
        <v>4198</v>
      </c>
      <c r="D3710">
        <v>319.99</v>
      </c>
    </row>
    <row r="3711" spans="1:4">
      <c r="A3711" t="s">
        <v>40</v>
      </c>
      <c r="B3711" t="s">
        <v>3021</v>
      </c>
      <c r="C3711" t="s">
        <v>4199</v>
      </c>
      <c r="D3711">
        <v>729.99</v>
      </c>
    </row>
    <row r="3712" spans="1:4">
      <c r="A3712" t="s">
        <v>40</v>
      </c>
      <c r="B3712" t="s">
        <v>3050</v>
      </c>
      <c r="C3712" t="s">
        <v>4200</v>
      </c>
      <c r="D3712">
        <v>179.99</v>
      </c>
    </row>
    <row r="3713" spans="1:4">
      <c r="A3713" t="s">
        <v>40</v>
      </c>
      <c r="B3713" t="s">
        <v>546</v>
      </c>
      <c r="C3713" t="s">
        <v>4201</v>
      </c>
      <c r="D3713">
        <v>119.99</v>
      </c>
    </row>
    <row r="3714" spans="1:4">
      <c r="A3714" t="s">
        <v>40</v>
      </c>
      <c r="B3714" t="s">
        <v>3047</v>
      </c>
      <c r="C3714" t="s">
        <v>4202</v>
      </c>
      <c r="D3714">
        <v>109.99</v>
      </c>
    </row>
    <row r="3715" spans="1:4">
      <c r="A3715" t="s">
        <v>40</v>
      </c>
      <c r="B3715" t="s">
        <v>3024</v>
      </c>
      <c r="C3715" t="s">
        <v>4203</v>
      </c>
      <c r="D3715">
        <v>239.99</v>
      </c>
    </row>
    <row r="3716" spans="1:4">
      <c r="A3716" t="s">
        <v>40</v>
      </c>
      <c r="B3716" t="s">
        <v>3024</v>
      </c>
      <c r="C3716" t="s">
        <v>4204</v>
      </c>
      <c r="D3716">
        <v>134.99</v>
      </c>
    </row>
    <row r="3717" spans="1:4">
      <c r="A3717" t="s">
        <v>40</v>
      </c>
      <c r="B3717" t="s">
        <v>4205</v>
      </c>
      <c r="C3717" t="s">
        <v>4206</v>
      </c>
      <c r="D3717">
        <v>199.97</v>
      </c>
    </row>
    <row r="3718" spans="1:4">
      <c r="A3718" t="s">
        <v>40</v>
      </c>
      <c r="B3718" t="s">
        <v>3047</v>
      </c>
      <c r="C3718" t="s">
        <v>4207</v>
      </c>
      <c r="D3718">
        <v>169.99</v>
      </c>
    </row>
    <row r="3719" spans="1:4">
      <c r="A3719" t="s">
        <v>40</v>
      </c>
      <c r="B3719" t="s">
        <v>3357</v>
      </c>
      <c r="C3719" t="s">
        <v>4208</v>
      </c>
      <c r="D3719">
        <v>1899.99</v>
      </c>
    </row>
    <row r="3720" spans="1:4">
      <c r="A3720" t="s">
        <v>40</v>
      </c>
      <c r="B3720" t="s">
        <v>3047</v>
      </c>
      <c r="C3720" t="s">
        <v>3747</v>
      </c>
      <c r="D3720">
        <v>189.99</v>
      </c>
    </row>
    <row r="3721" spans="1:4">
      <c r="A3721" t="s">
        <v>40</v>
      </c>
      <c r="B3721" t="s">
        <v>3024</v>
      </c>
      <c r="C3721" t="s">
        <v>3595</v>
      </c>
      <c r="D3721">
        <v>133.99</v>
      </c>
    </row>
    <row r="3722" spans="1:4">
      <c r="A3722" t="s">
        <v>40</v>
      </c>
      <c r="B3722" t="s">
        <v>3024</v>
      </c>
      <c r="C3722" t="s">
        <v>3975</v>
      </c>
      <c r="D3722">
        <v>142.99</v>
      </c>
    </row>
    <row r="3723" spans="1:4">
      <c r="A3723" t="s">
        <v>40</v>
      </c>
      <c r="B3723" t="s">
        <v>3024</v>
      </c>
      <c r="C3723" t="s">
        <v>4209</v>
      </c>
      <c r="D3723">
        <v>245</v>
      </c>
    </row>
    <row r="3724" spans="1:4">
      <c r="A3724" t="s">
        <v>40</v>
      </c>
      <c r="B3724" t="s">
        <v>3021</v>
      </c>
      <c r="C3724" t="s">
        <v>4210</v>
      </c>
      <c r="D3724">
        <v>599.95000000000005</v>
      </c>
    </row>
    <row r="3725" spans="1:4">
      <c r="A3725" t="s">
        <v>40</v>
      </c>
      <c r="B3725" t="s">
        <v>3021</v>
      </c>
      <c r="C3725" t="s">
        <v>4211</v>
      </c>
      <c r="D3725">
        <v>164.99</v>
      </c>
    </row>
    <row r="3726" spans="1:4">
      <c r="A3726" t="s">
        <v>40</v>
      </c>
      <c r="B3726" t="s">
        <v>3050</v>
      </c>
      <c r="C3726" t="s">
        <v>4212</v>
      </c>
      <c r="D3726">
        <v>149.97999999999999</v>
      </c>
    </row>
    <row r="3727" spans="1:4">
      <c r="A3727" t="s">
        <v>40</v>
      </c>
      <c r="B3727" t="s">
        <v>4213</v>
      </c>
      <c r="C3727" t="s">
        <v>4214</v>
      </c>
      <c r="D3727">
        <v>69.989999999999995</v>
      </c>
    </row>
    <row r="3728" spans="1:4">
      <c r="A3728" t="s">
        <v>40</v>
      </c>
      <c r="B3728" t="s">
        <v>3024</v>
      </c>
      <c r="C3728" t="s">
        <v>4215</v>
      </c>
      <c r="D3728">
        <v>229.99</v>
      </c>
    </row>
    <row r="3729" spans="1:4">
      <c r="A3729" t="s">
        <v>40</v>
      </c>
      <c r="B3729" t="s">
        <v>3047</v>
      </c>
      <c r="C3729" t="s">
        <v>4216</v>
      </c>
      <c r="D3729">
        <v>180</v>
      </c>
    </row>
    <row r="3730" spans="1:4">
      <c r="A3730" t="s">
        <v>40</v>
      </c>
      <c r="B3730" t="s">
        <v>3071</v>
      </c>
      <c r="C3730" t="s">
        <v>4217</v>
      </c>
      <c r="D3730">
        <v>299.99</v>
      </c>
    </row>
    <row r="3731" spans="1:4">
      <c r="A3731" t="s">
        <v>40</v>
      </c>
      <c r="B3731" t="s">
        <v>3047</v>
      </c>
      <c r="C3731" t="s">
        <v>4218</v>
      </c>
      <c r="D3731">
        <v>369.99</v>
      </c>
    </row>
    <row r="3732" spans="1:4">
      <c r="A3732" t="s">
        <v>40</v>
      </c>
      <c r="B3732" t="s">
        <v>3024</v>
      </c>
      <c r="C3732" t="s">
        <v>4219</v>
      </c>
      <c r="D3732">
        <v>169.99</v>
      </c>
    </row>
    <row r="3733" spans="1:4">
      <c r="A3733" t="s">
        <v>40</v>
      </c>
      <c r="B3733" t="s">
        <v>3021</v>
      </c>
      <c r="C3733" t="s">
        <v>4220</v>
      </c>
      <c r="D3733">
        <v>199.99</v>
      </c>
    </row>
    <row r="3734" spans="1:4">
      <c r="A3734" t="s">
        <v>40</v>
      </c>
      <c r="B3734" t="s">
        <v>3024</v>
      </c>
      <c r="C3734" t="s">
        <v>4221</v>
      </c>
      <c r="D3734">
        <v>494.99</v>
      </c>
    </row>
    <row r="3735" spans="1:4">
      <c r="A3735" t="s">
        <v>40</v>
      </c>
      <c r="B3735" t="s">
        <v>3047</v>
      </c>
      <c r="C3735" t="s">
        <v>4222</v>
      </c>
      <c r="D3735">
        <v>279</v>
      </c>
    </row>
    <row r="3736" spans="1:4">
      <c r="A3736" t="s">
        <v>40</v>
      </c>
      <c r="B3736" t="s">
        <v>3035</v>
      </c>
      <c r="C3736" t="s">
        <v>4223</v>
      </c>
      <c r="D3736">
        <v>199.99</v>
      </c>
    </row>
    <row r="3737" spans="1:4">
      <c r="A3737" t="s">
        <v>40</v>
      </c>
      <c r="B3737" t="s">
        <v>3024</v>
      </c>
      <c r="C3737" t="s">
        <v>4224</v>
      </c>
      <c r="D3737">
        <v>224.99</v>
      </c>
    </row>
    <row r="3738" spans="1:4">
      <c r="A3738" t="s">
        <v>40</v>
      </c>
      <c r="B3738" t="s">
        <v>3047</v>
      </c>
      <c r="C3738" t="s">
        <v>4225</v>
      </c>
      <c r="D3738">
        <v>639.99</v>
      </c>
    </row>
    <row r="3739" spans="1:4">
      <c r="A3739" t="s">
        <v>40</v>
      </c>
      <c r="B3739" t="s">
        <v>3021</v>
      </c>
      <c r="C3739" t="s">
        <v>4226</v>
      </c>
      <c r="D3739">
        <v>949.99</v>
      </c>
    </row>
    <row r="3740" spans="1:4">
      <c r="A3740" t="s">
        <v>40</v>
      </c>
      <c r="B3740" t="s">
        <v>3021</v>
      </c>
      <c r="C3740" t="s">
        <v>4227</v>
      </c>
      <c r="D3740">
        <v>369.99</v>
      </c>
    </row>
    <row r="3741" spans="1:4">
      <c r="A3741" t="s">
        <v>40</v>
      </c>
      <c r="B3741" t="s">
        <v>3047</v>
      </c>
      <c r="C3741" t="s">
        <v>4228</v>
      </c>
      <c r="D3741">
        <v>332.63</v>
      </c>
    </row>
    <row r="3742" spans="1:4">
      <c r="A3742" t="s">
        <v>40</v>
      </c>
      <c r="B3742" t="s">
        <v>3071</v>
      </c>
      <c r="C3742" t="s">
        <v>4229</v>
      </c>
      <c r="D3742">
        <v>325</v>
      </c>
    </row>
    <row r="3743" spans="1:4">
      <c r="A3743" t="s">
        <v>40</v>
      </c>
      <c r="B3743" t="s">
        <v>3122</v>
      </c>
      <c r="C3743" t="s">
        <v>4230</v>
      </c>
      <c r="D3743">
        <v>149.99</v>
      </c>
    </row>
    <row r="3744" spans="1:4">
      <c r="A3744" t="s">
        <v>40</v>
      </c>
      <c r="B3744" t="s">
        <v>3122</v>
      </c>
      <c r="C3744" t="s">
        <v>4231</v>
      </c>
      <c r="D3744">
        <v>89.99</v>
      </c>
    </row>
    <row r="3745" spans="1:4">
      <c r="A3745" t="s">
        <v>40</v>
      </c>
      <c r="B3745" t="s">
        <v>3080</v>
      </c>
      <c r="C3745" t="s">
        <v>4232</v>
      </c>
      <c r="D3745">
        <v>195.3</v>
      </c>
    </row>
    <row r="3746" spans="1:4">
      <c r="A3746" t="s">
        <v>40</v>
      </c>
      <c r="B3746" t="s">
        <v>3080</v>
      </c>
      <c r="C3746" t="s">
        <v>4233</v>
      </c>
      <c r="D3746">
        <v>629.29999999999995</v>
      </c>
    </row>
    <row r="3747" spans="1:4">
      <c r="A3747" t="s">
        <v>40</v>
      </c>
      <c r="B3747" t="s">
        <v>3326</v>
      </c>
      <c r="C3747" t="s">
        <v>3524</v>
      </c>
      <c r="D3747">
        <v>79.989999999999995</v>
      </c>
    </row>
    <row r="3748" spans="1:4">
      <c r="A3748" t="s">
        <v>40</v>
      </c>
      <c r="B3748" t="s">
        <v>3047</v>
      </c>
      <c r="C3748" t="s">
        <v>4234</v>
      </c>
      <c r="D3748">
        <v>1069.99</v>
      </c>
    </row>
    <row r="3749" spans="1:4">
      <c r="A3749" t="s">
        <v>40</v>
      </c>
      <c r="B3749" t="s">
        <v>3021</v>
      </c>
      <c r="C3749" t="s">
        <v>4235</v>
      </c>
      <c r="D3749">
        <v>149</v>
      </c>
    </row>
    <row r="3750" spans="1:4">
      <c r="A3750" t="s">
        <v>40</v>
      </c>
      <c r="B3750" t="s">
        <v>3021</v>
      </c>
      <c r="C3750" t="s">
        <v>4236</v>
      </c>
      <c r="D3750">
        <v>695</v>
      </c>
    </row>
    <row r="3751" spans="1:4">
      <c r="A3751" t="s">
        <v>40</v>
      </c>
      <c r="B3751" t="s">
        <v>3122</v>
      </c>
      <c r="C3751" t="s">
        <v>4237</v>
      </c>
      <c r="D3751">
        <v>619.99</v>
      </c>
    </row>
    <row r="3752" spans="1:4">
      <c r="A3752" t="s">
        <v>40</v>
      </c>
      <c r="B3752" t="s">
        <v>3021</v>
      </c>
      <c r="C3752" t="s">
        <v>4238</v>
      </c>
      <c r="D3752">
        <v>499.95</v>
      </c>
    </row>
    <row r="3753" spans="1:4">
      <c r="A3753" t="s">
        <v>40</v>
      </c>
      <c r="B3753" t="s">
        <v>3024</v>
      </c>
      <c r="C3753" t="s">
        <v>4239</v>
      </c>
      <c r="D3753">
        <v>141.11000000000001</v>
      </c>
    </row>
    <row r="3754" spans="1:4">
      <c r="A3754" t="s">
        <v>40</v>
      </c>
      <c r="B3754" t="s">
        <v>3024</v>
      </c>
      <c r="C3754" t="s">
        <v>4240</v>
      </c>
      <c r="D3754">
        <v>250</v>
      </c>
    </row>
    <row r="3755" spans="1:4">
      <c r="A3755" t="s">
        <v>40</v>
      </c>
      <c r="B3755" t="s">
        <v>3021</v>
      </c>
      <c r="C3755" t="s">
        <v>4241</v>
      </c>
      <c r="D3755">
        <v>499.95</v>
      </c>
    </row>
    <row r="3756" spans="1:4">
      <c r="A3756" t="s">
        <v>40</v>
      </c>
      <c r="B3756" t="s">
        <v>3047</v>
      </c>
      <c r="C3756" t="s">
        <v>4242</v>
      </c>
      <c r="D3756">
        <v>799.97</v>
      </c>
    </row>
    <row r="3757" spans="1:4">
      <c r="A3757" t="s">
        <v>40</v>
      </c>
      <c r="B3757" t="s">
        <v>3024</v>
      </c>
      <c r="C3757" t="s">
        <v>4243</v>
      </c>
      <c r="D3757">
        <v>199.94</v>
      </c>
    </row>
    <row r="3758" spans="1:4">
      <c r="A3758" t="s">
        <v>40</v>
      </c>
      <c r="B3758" t="s">
        <v>3024</v>
      </c>
      <c r="C3758" t="s">
        <v>4244</v>
      </c>
      <c r="D3758">
        <v>138.19999999999999</v>
      </c>
    </row>
    <row r="3759" spans="1:4">
      <c r="A3759" t="s">
        <v>40</v>
      </c>
      <c r="B3759" t="s">
        <v>3024</v>
      </c>
      <c r="C3759" t="s">
        <v>3472</v>
      </c>
      <c r="D3759">
        <v>183.59</v>
      </c>
    </row>
    <row r="3760" spans="1:4">
      <c r="A3760" t="s">
        <v>40</v>
      </c>
      <c r="B3760" t="s">
        <v>3024</v>
      </c>
      <c r="C3760" t="s">
        <v>4245</v>
      </c>
      <c r="D3760">
        <v>159.49</v>
      </c>
    </row>
    <row r="3761" spans="1:4">
      <c r="A3761" t="s">
        <v>40</v>
      </c>
      <c r="B3761" t="s">
        <v>3024</v>
      </c>
      <c r="C3761" t="s">
        <v>4246</v>
      </c>
      <c r="D3761">
        <v>459</v>
      </c>
    </row>
    <row r="3762" spans="1:4">
      <c r="A3762" t="s">
        <v>40</v>
      </c>
      <c r="B3762" t="s">
        <v>3021</v>
      </c>
      <c r="C3762" t="s">
        <v>4247</v>
      </c>
      <c r="D3762">
        <v>459.99</v>
      </c>
    </row>
    <row r="3763" spans="1:4">
      <c r="A3763" t="s">
        <v>40</v>
      </c>
      <c r="B3763" t="s">
        <v>3047</v>
      </c>
      <c r="C3763" t="s">
        <v>4248</v>
      </c>
      <c r="D3763">
        <v>249</v>
      </c>
    </row>
    <row r="3764" spans="1:4">
      <c r="A3764" t="s">
        <v>40</v>
      </c>
      <c r="B3764" t="s">
        <v>3326</v>
      </c>
      <c r="C3764" t="s">
        <v>3932</v>
      </c>
      <c r="D3764">
        <v>109.99</v>
      </c>
    </row>
    <row r="3765" spans="1:4">
      <c r="A3765" t="s">
        <v>40</v>
      </c>
      <c r="B3765" t="s">
        <v>3024</v>
      </c>
      <c r="C3765" t="s">
        <v>4249</v>
      </c>
      <c r="D3765">
        <v>1299</v>
      </c>
    </row>
    <row r="3766" spans="1:4">
      <c r="A3766" t="s">
        <v>40</v>
      </c>
      <c r="B3766" t="s">
        <v>3024</v>
      </c>
      <c r="C3766" t="s">
        <v>4250</v>
      </c>
      <c r="D3766">
        <v>249.9</v>
      </c>
    </row>
    <row r="3767" spans="1:4">
      <c r="A3767" t="s">
        <v>40</v>
      </c>
      <c r="B3767" t="s">
        <v>3021</v>
      </c>
      <c r="C3767" t="s">
        <v>4251</v>
      </c>
      <c r="D3767">
        <v>199.99</v>
      </c>
    </row>
    <row r="3768" spans="1:4">
      <c r="A3768" t="s">
        <v>40</v>
      </c>
      <c r="B3768" t="s">
        <v>3021</v>
      </c>
      <c r="C3768" t="s">
        <v>4252</v>
      </c>
      <c r="D3768">
        <v>146.29</v>
      </c>
    </row>
    <row r="3769" spans="1:4">
      <c r="A3769" t="s">
        <v>40</v>
      </c>
      <c r="B3769" t="s">
        <v>3024</v>
      </c>
      <c r="C3769" t="s">
        <v>4253</v>
      </c>
      <c r="D3769">
        <v>199.99</v>
      </c>
    </row>
    <row r="3770" spans="1:4">
      <c r="A3770" t="s">
        <v>40</v>
      </c>
      <c r="B3770" t="s">
        <v>3047</v>
      </c>
      <c r="C3770" t="s">
        <v>4254</v>
      </c>
      <c r="D3770">
        <v>284.99</v>
      </c>
    </row>
    <row r="3771" spans="1:4">
      <c r="A3771" t="s">
        <v>40</v>
      </c>
      <c r="B3771" t="s">
        <v>3024</v>
      </c>
      <c r="C3771" t="s">
        <v>4255</v>
      </c>
      <c r="D3771">
        <v>216.71</v>
      </c>
    </row>
    <row r="3772" spans="1:4">
      <c r="A3772" t="s">
        <v>40</v>
      </c>
      <c r="B3772" t="s">
        <v>3021</v>
      </c>
      <c r="C3772" t="s">
        <v>4252</v>
      </c>
      <c r="D3772">
        <v>136.79</v>
      </c>
    </row>
    <row r="3773" spans="1:4">
      <c r="A3773" t="s">
        <v>40</v>
      </c>
      <c r="B3773" t="s">
        <v>3047</v>
      </c>
      <c r="C3773" t="s">
        <v>4256</v>
      </c>
      <c r="D3773">
        <v>699.99</v>
      </c>
    </row>
    <row r="3774" spans="1:4">
      <c r="A3774" t="s">
        <v>40</v>
      </c>
      <c r="B3774" t="s">
        <v>3047</v>
      </c>
      <c r="C3774" t="s">
        <v>4257</v>
      </c>
      <c r="D3774">
        <v>189.99</v>
      </c>
    </row>
    <row r="3775" spans="1:4">
      <c r="A3775" t="s">
        <v>40</v>
      </c>
      <c r="B3775" t="s">
        <v>3024</v>
      </c>
      <c r="C3775" t="s">
        <v>4258</v>
      </c>
      <c r="D3775">
        <v>454.99</v>
      </c>
    </row>
    <row r="3776" spans="1:4">
      <c r="A3776" t="s">
        <v>40</v>
      </c>
      <c r="B3776" t="s">
        <v>3047</v>
      </c>
      <c r="C3776" t="s">
        <v>4259</v>
      </c>
      <c r="D3776">
        <v>164.99</v>
      </c>
    </row>
    <row r="3777" spans="1:4">
      <c r="A3777" t="s">
        <v>40</v>
      </c>
      <c r="B3777" t="s">
        <v>3021</v>
      </c>
      <c r="C3777" t="s">
        <v>4260</v>
      </c>
      <c r="D3777">
        <v>235</v>
      </c>
    </row>
    <row r="3778" spans="1:4">
      <c r="A3778" t="s">
        <v>40</v>
      </c>
      <c r="B3778" t="s">
        <v>3021</v>
      </c>
      <c r="C3778" t="s">
        <v>4261</v>
      </c>
      <c r="D3778">
        <v>159.99</v>
      </c>
    </row>
    <row r="3779" spans="1:4">
      <c r="A3779" t="s">
        <v>40</v>
      </c>
      <c r="B3779" t="s">
        <v>3047</v>
      </c>
      <c r="C3779" t="s">
        <v>4262</v>
      </c>
      <c r="D3779">
        <v>539.99</v>
      </c>
    </row>
    <row r="3780" spans="1:4">
      <c r="A3780" t="s">
        <v>40</v>
      </c>
      <c r="B3780" t="s">
        <v>3047</v>
      </c>
      <c r="C3780" t="s">
        <v>4263</v>
      </c>
      <c r="D3780">
        <v>229.99</v>
      </c>
    </row>
    <row r="3781" spans="1:4">
      <c r="A3781" t="s">
        <v>40</v>
      </c>
      <c r="B3781" t="s">
        <v>3047</v>
      </c>
      <c r="C3781" t="s">
        <v>4264</v>
      </c>
      <c r="D3781">
        <v>549.99</v>
      </c>
    </row>
    <row r="3782" spans="1:4">
      <c r="A3782" t="s">
        <v>40</v>
      </c>
      <c r="B3782" t="s">
        <v>3071</v>
      </c>
      <c r="C3782" t="s">
        <v>4265</v>
      </c>
      <c r="D3782">
        <v>475</v>
      </c>
    </row>
    <row r="3783" spans="1:4">
      <c r="A3783" t="s">
        <v>40</v>
      </c>
      <c r="B3783" t="s">
        <v>3080</v>
      </c>
      <c r="C3783" t="s">
        <v>4266</v>
      </c>
      <c r="D3783">
        <v>230.3</v>
      </c>
    </row>
    <row r="3784" spans="1:4">
      <c r="A3784" t="s">
        <v>40</v>
      </c>
      <c r="B3784" t="s">
        <v>3047</v>
      </c>
      <c r="C3784" t="s">
        <v>4267</v>
      </c>
      <c r="D3784">
        <v>799.99</v>
      </c>
    </row>
    <row r="3785" spans="1:4">
      <c r="A3785" t="s">
        <v>40</v>
      </c>
      <c r="B3785" t="s">
        <v>3021</v>
      </c>
      <c r="C3785" t="s">
        <v>4268</v>
      </c>
      <c r="D3785">
        <v>499.99</v>
      </c>
    </row>
    <row r="3786" spans="1:4">
      <c r="A3786" t="s">
        <v>40</v>
      </c>
      <c r="B3786" t="s">
        <v>3021</v>
      </c>
      <c r="C3786" t="s">
        <v>4269</v>
      </c>
      <c r="D3786">
        <v>239.99</v>
      </c>
    </row>
    <row r="3787" spans="1:4">
      <c r="A3787" t="s">
        <v>40</v>
      </c>
      <c r="B3787" t="s">
        <v>3122</v>
      </c>
      <c r="C3787" t="s">
        <v>4270</v>
      </c>
      <c r="D3787">
        <v>164.99</v>
      </c>
    </row>
    <row r="3788" spans="1:4">
      <c r="A3788" t="s">
        <v>40</v>
      </c>
      <c r="B3788" t="s">
        <v>3047</v>
      </c>
      <c r="C3788" t="s">
        <v>4271</v>
      </c>
      <c r="D3788">
        <v>249.99</v>
      </c>
    </row>
    <row r="3789" spans="1:4">
      <c r="A3789" t="s">
        <v>40</v>
      </c>
      <c r="B3789" t="s">
        <v>3021</v>
      </c>
      <c r="C3789" t="s">
        <v>4272</v>
      </c>
      <c r="D3789">
        <v>649.99</v>
      </c>
    </row>
    <row r="3790" spans="1:4">
      <c r="A3790" t="s">
        <v>40</v>
      </c>
      <c r="B3790" t="s">
        <v>3047</v>
      </c>
      <c r="C3790" t="s">
        <v>4273</v>
      </c>
      <c r="D3790">
        <v>209.99</v>
      </c>
    </row>
    <row r="3791" spans="1:4">
      <c r="A3791" t="s">
        <v>40</v>
      </c>
      <c r="B3791" t="s">
        <v>3047</v>
      </c>
      <c r="C3791" t="s">
        <v>4274</v>
      </c>
      <c r="D3791">
        <v>185</v>
      </c>
    </row>
    <row r="3792" spans="1:4">
      <c r="A3792" t="s">
        <v>40</v>
      </c>
      <c r="B3792" t="s">
        <v>3021</v>
      </c>
      <c r="C3792" t="s">
        <v>4275</v>
      </c>
      <c r="D3792">
        <v>349.95</v>
      </c>
    </row>
    <row r="3793" spans="1:4">
      <c r="A3793" t="s">
        <v>40</v>
      </c>
      <c r="B3793" t="s">
        <v>3024</v>
      </c>
      <c r="C3793" t="s">
        <v>4276</v>
      </c>
      <c r="D3793">
        <v>131.03</v>
      </c>
    </row>
    <row r="3794" spans="1:4">
      <c r="A3794" t="s">
        <v>40</v>
      </c>
      <c r="B3794" t="s">
        <v>3050</v>
      </c>
      <c r="C3794" t="s">
        <v>4277</v>
      </c>
      <c r="D3794">
        <v>234.99</v>
      </c>
    </row>
    <row r="3795" spans="1:4">
      <c r="A3795" t="s">
        <v>40</v>
      </c>
      <c r="B3795" t="s">
        <v>3024</v>
      </c>
      <c r="C3795" t="s">
        <v>4113</v>
      </c>
      <c r="D3795">
        <v>159.99</v>
      </c>
    </row>
    <row r="3796" spans="1:4">
      <c r="A3796" t="s">
        <v>40</v>
      </c>
      <c r="B3796" t="s">
        <v>3047</v>
      </c>
      <c r="C3796" t="s">
        <v>4278</v>
      </c>
      <c r="D3796">
        <v>400</v>
      </c>
    </row>
    <row r="3797" spans="1:4">
      <c r="A3797" t="s">
        <v>40</v>
      </c>
      <c r="B3797" t="s">
        <v>3021</v>
      </c>
      <c r="C3797" t="s">
        <v>4279</v>
      </c>
      <c r="D3797">
        <v>326.69</v>
      </c>
    </row>
    <row r="3798" spans="1:4">
      <c r="A3798" t="s">
        <v>40</v>
      </c>
      <c r="B3798" t="s">
        <v>3024</v>
      </c>
      <c r="C3798" t="s">
        <v>4280</v>
      </c>
      <c r="D3798">
        <v>199</v>
      </c>
    </row>
    <row r="3799" spans="1:4">
      <c r="A3799" t="s">
        <v>40</v>
      </c>
      <c r="B3799" t="s">
        <v>3021</v>
      </c>
      <c r="C3799" t="s">
        <v>4281</v>
      </c>
      <c r="D3799">
        <v>151.04</v>
      </c>
    </row>
    <row r="3800" spans="1:4">
      <c r="A3800" t="s">
        <v>40</v>
      </c>
      <c r="B3800" t="s">
        <v>3047</v>
      </c>
      <c r="C3800" t="s">
        <v>4282</v>
      </c>
      <c r="D3800">
        <v>579.99</v>
      </c>
    </row>
    <row r="3801" spans="1:4">
      <c r="A3801" t="s">
        <v>40</v>
      </c>
      <c r="B3801" t="s">
        <v>3024</v>
      </c>
      <c r="C3801" t="s">
        <v>4283</v>
      </c>
      <c r="D3801">
        <v>179.98</v>
      </c>
    </row>
    <row r="3802" spans="1:4">
      <c r="A3802" t="s">
        <v>40</v>
      </c>
      <c r="B3802" t="s">
        <v>3024</v>
      </c>
      <c r="C3802" t="s">
        <v>4284</v>
      </c>
      <c r="D3802">
        <v>129.94999999999999</v>
      </c>
    </row>
    <row r="3803" spans="1:4">
      <c r="A3803" t="s">
        <v>40</v>
      </c>
      <c r="B3803" t="s">
        <v>1378</v>
      </c>
      <c r="C3803" t="s">
        <v>4285</v>
      </c>
      <c r="D3803">
        <v>229.98</v>
      </c>
    </row>
    <row r="3804" spans="1:4">
      <c r="A3804" t="s">
        <v>40</v>
      </c>
      <c r="B3804" t="s">
        <v>3024</v>
      </c>
      <c r="C3804" t="s">
        <v>4286</v>
      </c>
      <c r="D3804">
        <v>319.99</v>
      </c>
    </row>
    <row r="3805" spans="1:4">
      <c r="A3805" t="s">
        <v>40</v>
      </c>
      <c r="B3805" t="s">
        <v>3047</v>
      </c>
      <c r="C3805" t="s">
        <v>4287</v>
      </c>
      <c r="D3805">
        <v>860</v>
      </c>
    </row>
    <row r="3806" spans="1:4">
      <c r="A3806" t="s">
        <v>40</v>
      </c>
      <c r="B3806" t="s">
        <v>3021</v>
      </c>
      <c r="C3806" t="s">
        <v>4288</v>
      </c>
      <c r="D3806">
        <v>289</v>
      </c>
    </row>
    <row r="3807" spans="1:4">
      <c r="A3807" t="s">
        <v>40</v>
      </c>
      <c r="B3807" t="s">
        <v>3021</v>
      </c>
      <c r="C3807" t="s">
        <v>4289</v>
      </c>
      <c r="D3807">
        <v>1369.99</v>
      </c>
    </row>
    <row r="3808" spans="1:4">
      <c r="A3808" t="s">
        <v>40</v>
      </c>
      <c r="B3808" t="s">
        <v>3071</v>
      </c>
      <c r="C3808" t="s">
        <v>4290</v>
      </c>
      <c r="D3808">
        <v>219.99</v>
      </c>
    </row>
    <row r="3809" spans="1:4">
      <c r="A3809" t="s">
        <v>40</v>
      </c>
      <c r="B3809" t="s">
        <v>3047</v>
      </c>
      <c r="C3809" t="s">
        <v>4291</v>
      </c>
      <c r="D3809">
        <v>273</v>
      </c>
    </row>
    <row r="3810" spans="1:4">
      <c r="A3810" t="s">
        <v>40</v>
      </c>
      <c r="B3810" t="s">
        <v>3021</v>
      </c>
      <c r="C3810" t="s">
        <v>4292</v>
      </c>
      <c r="D3810">
        <v>131.57</v>
      </c>
    </row>
    <row r="3811" spans="1:4">
      <c r="A3811" t="s">
        <v>40</v>
      </c>
      <c r="B3811" t="s">
        <v>3024</v>
      </c>
      <c r="C3811" t="s">
        <v>4293</v>
      </c>
      <c r="D3811">
        <v>149.99</v>
      </c>
    </row>
    <row r="3812" spans="1:4">
      <c r="A3812" t="s">
        <v>40</v>
      </c>
      <c r="B3812" t="s">
        <v>3021</v>
      </c>
      <c r="C3812" t="s">
        <v>4294</v>
      </c>
      <c r="D3812">
        <v>333.99</v>
      </c>
    </row>
    <row r="3813" spans="1:4">
      <c r="A3813" t="s">
        <v>40</v>
      </c>
      <c r="B3813" t="s">
        <v>3047</v>
      </c>
      <c r="C3813" t="s">
        <v>4295</v>
      </c>
      <c r="D3813">
        <v>469.99</v>
      </c>
    </row>
    <row r="3814" spans="1:4">
      <c r="A3814" t="s">
        <v>40</v>
      </c>
      <c r="B3814" t="s">
        <v>3024</v>
      </c>
      <c r="C3814" t="s">
        <v>4296</v>
      </c>
      <c r="D3814">
        <v>205.19</v>
      </c>
    </row>
    <row r="3815" spans="1:4">
      <c r="A3815" t="s">
        <v>40</v>
      </c>
      <c r="B3815" t="s">
        <v>3024</v>
      </c>
      <c r="C3815" t="s">
        <v>4297</v>
      </c>
      <c r="D3815">
        <v>454.99</v>
      </c>
    </row>
    <row r="3816" spans="1:4">
      <c r="A3816" t="s">
        <v>40</v>
      </c>
      <c r="B3816" t="s">
        <v>1378</v>
      </c>
      <c r="C3816" t="s">
        <v>4298</v>
      </c>
      <c r="D3816">
        <v>415.99</v>
      </c>
    </row>
    <row r="3817" spans="1:4">
      <c r="A3817" t="s">
        <v>40</v>
      </c>
      <c r="B3817" t="s">
        <v>3021</v>
      </c>
      <c r="C3817" t="s">
        <v>4299</v>
      </c>
      <c r="D3817">
        <v>879.99</v>
      </c>
    </row>
    <row r="3818" spans="1:4">
      <c r="A3818" t="s">
        <v>40</v>
      </c>
      <c r="B3818" t="s">
        <v>3047</v>
      </c>
      <c r="C3818" t="s">
        <v>4300</v>
      </c>
      <c r="D3818">
        <v>629.99</v>
      </c>
    </row>
    <row r="3819" spans="1:4">
      <c r="A3819" t="s">
        <v>40</v>
      </c>
      <c r="B3819" t="s">
        <v>3021</v>
      </c>
      <c r="C3819" t="s">
        <v>4301</v>
      </c>
      <c r="D3819">
        <v>749</v>
      </c>
    </row>
    <row r="3820" spans="1:4">
      <c r="A3820" t="s">
        <v>40</v>
      </c>
      <c r="B3820" t="s">
        <v>3071</v>
      </c>
      <c r="C3820" t="s">
        <v>4302</v>
      </c>
      <c r="D3820">
        <v>425</v>
      </c>
    </row>
    <row r="3821" spans="1:4">
      <c r="A3821" t="s">
        <v>40</v>
      </c>
      <c r="B3821" t="s">
        <v>3021</v>
      </c>
      <c r="C3821" t="s">
        <v>4303</v>
      </c>
      <c r="D3821">
        <v>189.9</v>
      </c>
    </row>
    <row r="3822" spans="1:4">
      <c r="A3822" t="s">
        <v>40</v>
      </c>
      <c r="B3822" t="s">
        <v>3021</v>
      </c>
      <c r="C3822" t="s">
        <v>4304</v>
      </c>
      <c r="D3822">
        <v>427</v>
      </c>
    </row>
    <row r="3823" spans="1:4">
      <c r="A3823" t="s">
        <v>40</v>
      </c>
      <c r="B3823" t="s">
        <v>3021</v>
      </c>
      <c r="C3823" t="s">
        <v>4305</v>
      </c>
      <c r="D3823">
        <v>129.99</v>
      </c>
    </row>
    <row r="3824" spans="1:4">
      <c r="A3824" t="s">
        <v>40</v>
      </c>
      <c r="B3824" t="s">
        <v>3024</v>
      </c>
      <c r="C3824" t="s">
        <v>4306</v>
      </c>
      <c r="D3824">
        <v>299.99</v>
      </c>
    </row>
    <row r="3825" spans="1:4">
      <c r="A3825" t="s">
        <v>40</v>
      </c>
      <c r="B3825" t="s">
        <v>3024</v>
      </c>
      <c r="C3825" t="s">
        <v>4307</v>
      </c>
      <c r="D3825">
        <v>399</v>
      </c>
    </row>
    <row r="3826" spans="1:4">
      <c r="A3826" t="s">
        <v>40</v>
      </c>
      <c r="B3826" t="s">
        <v>3047</v>
      </c>
      <c r="C3826" t="s">
        <v>4308</v>
      </c>
      <c r="D3826">
        <v>125.99</v>
      </c>
    </row>
    <row r="3827" spans="1:4">
      <c r="A3827" t="s">
        <v>40</v>
      </c>
      <c r="B3827" t="s">
        <v>3021</v>
      </c>
      <c r="C3827" t="s">
        <v>4309</v>
      </c>
      <c r="D3827">
        <v>499.95</v>
      </c>
    </row>
    <row r="3828" spans="1:4">
      <c r="A3828" t="s">
        <v>40</v>
      </c>
      <c r="B3828" t="s">
        <v>3024</v>
      </c>
      <c r="C3828" t="s">
        <v>4310</v>
      </c>
      <c r="D3828">
        <v>399.95</v>
      </c>
    </row>
    <row r="3829" spans="1:4">
      <c r="A3829" t="s">
        <v>40</v>
      </c>
      <c r="B3829" t="s">
        <v>3047</v>
      </c>
      <c r="C3829" t="s">
        <v>4311</v>
      </c>
      <c r="D3829">
        <v>134.94</v>
      </c>
    </row>
    <row r="3830" spans="1:4">
      <c r="A3830" t="s">
        <v>40</v>
      </c>
      <c r="B3830" t="s">
        <v>3024</v>
      </c>
      <c r="C3830" t="s">
        <v>4245</v>
      </c>
      <c r="D3830">
        <v>142.99</v>
      </c>
    </row>
    <row r="3831" spans="1:4">
      <c r="A3831" t="s">
        <v>40</v>
      </c>
      <c r="B3831" t="s">
        <v>3035</v>
      </c>
      <c r="C3831" t="s">
        <v>4312</v>
      </c>
      <c r="D3831">
        <v>179.95</v>
      </c>
    </row>
    <row r="3832" spans="1:4">
      <c r="A3832" t="s">
        <v>40</v>
      </c>
      <c r="B3832" t="s">
        <v>1378</v>
      </c>
      <c r="C3832" t="s">
        <v>4313</v>
      </c>
      <c r="D3832">
        <v>349</v>
      </c>
    </row>
    <row r="3833" spans="1:4">
      <c r="A3833" t="s">
        <v>40</v>
      </c>
      <c r="B3833" t="s">
        <v>3047</v>
      </c>
      <c r="C3833" t="s">
        <v>4314</v>
      </c>
      <c r="D3833">
        <v>189.99</v>
      </c>
    </row>
    <row r="3834" spans="1:4">
      <c r="A3834" t="s">
        <v>40</v>
      </c>
      <c r="B3834" t="s">
        <v>1378</v>
      </c>
      <c r="C3834" t="s">
        <v>4315</v>
      </c>
      <c r="D3834">
        <v>239.99</v>
      </c>
    </row>
    <row r="3835" spans="1:4">
      <c r="A3835" t="s">
        <v>40</v>
      </c>
      <c r="B3835" t="s">
        <v>3024</v>
      </c>
      <c r="C3835" t="s">
        <v>4316</v>
      </c>
      <c r="D3835">
        <v>146.15</v>
      </c>
    </row>
    <row r="3836" spans="1:4">
      <c r="A3836" t="s">
        <v>40</v>
      </c>
      <c r="B3836" t="s">
        <v>3047</v>
      </c>
      <c r="C3836" t="s">
        <v>4317</v>
      </c>
      <c r="D3836">
        <v>159</v>
      </c>
    </row>
    <row r="3837" spans="1:4">
      <c r="A3837" t="s">
        <v>40</v>
      </c>
      <c r="B3837" t="s">
        <v>1378</v>
      </c>
      <c r="C3837" t="s">
        <v>4318</v>
      </c>
      <c r="D3837">
        <v>484.99</v>
      </c>
    </row>
    <row r="3838" spans="1:4">
      <c r="A3838" t="s">
        <v>40</v>
      </c>
      <c r="B3838" t="s">
        <v>3047</v>
      </c>
      <c r="C3838" t="s">
        <v>4319</v>
      </c>
      <c r="D3838">
        <v>149.99</v>
      </c>
    </row>
    <row r="3839" spans="1:4">
      <c r="A3839" t="s">
        <v>40</v>
      </c>
      <c r="B3839" t="s">
        <v>3047</v>
      </c>
      <c r="C3839" t="s">
        <v>4320</v>
      </c>
      <c r="D3839">
        <v>449.99</v>
      </c>
    </row>
    <row r="3840" spans="1:4">
      <c r="A3840" t="s">
        <v>40</v>
      </c>
      <c r="B3840" t="s">
        <v>3024</v>
      </c>
      <c r="C3840" t="s">
        <v>4321</v>
      </c>
      <c r="D3840">
        <v>114.99</v>
      </c>
    </row>
    <row r="3841" spans="1:4">
      <c r="A3841" t="s">
        <v>40</v>
      </c>
      <c r="B3841" t="s">
        <v>3047</v>
      </c>
      <c r="C3841" t="s">
        <v>4322</v>
      </c>
      <c r="D3841">
        <v>559</v>
      </c>
    </row>
    <row r="3842" spans="1:4">
      <c r="A3842" t="s">
        <v>40</v>
      </c>
      <c r="B3842" t="s">
        <v>3021</v>
      </c>
      <c r="C3842" t="s">
        <v>4323</v>
      </c>
      <c r="D3842">
        <v>229.9</v>
      </c>
    </row>
    <row r="3843" spans="1:4">
      <c r="A3843" t="s">
        <v>40</v>
      </c>
      <c r="B3843" t="s">
        <v>3047</v>
      </c>
      <c r="C3843" t="s">
        <v>4324</v>
      </c>
      <c r="D3843">
        <v>729.99</v>
      </c>
    </row>
    <row r="3844" spans="1:4">
      <c r="A3844" t="s">
        <v>40</v>
      </c>
      <c r="B3844" t="s">
        <v>3024</v>
      </c>
      <c r="C3844" t="s">
        <v>4325</v>
      </c>
      <c r="D3844">
        <v>239.99</v>
      </c>
    </row>
    <row r="3845" spans="1:4">
      <c r="A3845" t="s">
        <v>40</v>
      </c>
      <c r="B3845" t="s">
        <v>3024</v>
      </c>
      <c r="C3845" t="s">
        <v>4326</v>
      </c>
      <c r="D3845">
        <v>589.99</v>
      </c>
    </row>
    <row r="3846" spans="1:4">
      <c r="A3846" t="s">
        <v>40</v>
      </c>
      <c r="B3846" t="s">
        <v>3024</v>
      </c>
      <c r="C3846" t="s">
        <v>4327</v>
      </c>
      <c r="D3846">
        <v>141.11000000000001</v>
      </c>
    </row>
    <row r="3847" spans="1:4">
      <c r="A3847" t="s">
        <v>40</v>
      </c>
      <c r="B3847" t="s">
        <v>3021</v>
      </c>
      <c r="C3847" t="s">
        <v>4328</v>
      </c>
      <c r="D3847">
        <v>269</v>
      </c>
    </row>
    <row r="3848" spans="1:4">
      <c r="A3848" t="s">
        <v>40</v>
      </c>
      <c r="B3848" t="s">
        <v>3035</v>
      </c>
      <c r="C3848" t="s">
        <v>4329</v>
      </c>
      <c r="D3848">
        <v>159.99</v>
      </c>
    </row>
    <row r="3849" spans="1:4">
      <c r="A3849" t="s">
        <v>40</v>
      </c>
      <c r="B3849" t="s">
        <v>3024</v>
      </c>
      <c r="C3849" t="s">
        <v>3554</v>
      </c>
      <c r="D3849">
        <v>122.73</v>
      </c>
    </row>
    <row r="3850" spans="1:4">
      <c r="A3850" t="s">
        <v>40</v>
      </c>
      <c r="B3850" t="s">
        <v>3148</v>
      </c>
      <c r="C3850" t="s">
        <v>4330</v>
      </c>
      <c r="D3850">
        <v>899.99</v>
      </c>
    </row>
    <row r="3851" spans="1:4">
      <c r="A3851" t="s">
        <v>40</v>
      </c>
      <c r="B3851" t="s">
        <v>3050</v>
      </c>
      <c r="C3851" t="s">
        <v>4331</v>
      </c>
      <c r="D3851">
        <v>149.97999999999999</v>
      </c>
    </row>
    <row r="3852" spans="1:4">
      <c r="A3852" t="s">
        <v>40</v>
      </c>
      <c r="B3852" t="s">
        <v>3035</v>
      </c>
      <c r="C3852" t="s">
        <v>4332</v>
      </c>
      <c r="D3852">
        <v>164.98</v>
      </c>
    </row>
    <row r="3853" spans="1:4">
      <c r="A3853" t="s">
        <v>40</v>
      </c>
      <c r="B3853" t="s">
        <v>3024</v>
      </c>
      <c r="C3853" t="s">
        <v>4333</v>
      </c>
      <c r="D3853">
        <v>499.99</v>
      </c>
    </row>
    <row r="3854" spans="1:4">
      <c r="A3854" t="s">
        <v>40</v>
      </c>
      <c r="B3854" t="s">
        <v>546</v>
      </c>
      <c r="C3854" t="s">
        <v>4334</v>
      </c>
      <c r="D3854">
        <v>1119.99</v>
      </c>
    </row>
    <row r="3855" spans="1:4">
      <c r="A3855" t="s">
        <v>40</v>
      </c>
      <c r="B3855" t="s">
        <v>3024</v>
      </c>
      <c r="C3855" t="s">
        <v>4335</v>
      </c>
      <c r="D3855">
        <v>165.07</v>
      </c>
    </row>
    <row r="3856" spans="1:4">
      <c r="A3856" t="s">
        <v>40</v>
      </c>
      <c r="B3856" t="s">
        <v>3024</v>
      </c>
      <c r="C3856" t="s">
        <v>4336</v>
      </c>
      <c r="D3856">
        <v>171.35</v>
      </c>
    </row>
    <row r="3857" spans="1:4">
      <c r="A3857" t="s">
        <v>40</v>
      </c>
      <c r="B3857" t="s">
        <v>3024</v>
      </c>
      <c r="C3857" t="s">
        <v>4337</v>
      </c>
      <c r="D3857">
        <v>144.99</v>
      </c>
    </row>
    <row r="3858" spans="1:4">
      <c r="A3858" t="s">
        <v>40</v>
      </c>
      <c r="B3858" t="s">
        <v>3021</v>
      </c>
      <c r="C3858" t="s">
        <v>4338</v>
      </c>
      <c r="D3858">
        <v>449.99</v>
      </c>
    </row>
    <row r="3859" spans="1:4">
      <c r="A3859" t="s">
        <v>40</v>
      </c>
      <c r="B3859" t="s">
        <v>3024</v>
      </c>
      <c r="C3859" t="s">
        <v>4339</v>
      </c>
      <c r="D3859">
        <v>299.98</v>
      </c>
    </row>
    <row r="3860" spans="1:4">
      <c r="A3860" t="s">
        <v>40</v>
      </c>
      <c r="B3860" t="s">
        <v>3024</v>
      </c>
      <c r="C3860" t="s">
        <v>3595</v>
      </c>
      <c r="D3860">
        <v>118.99</v>
      </c>
    </row>
    <row r="3861" spans="1:4">
      <c r="A3861" t="s">
        <v>40</v>
      </c>
      <c r="B3861" t="s">
        <v>3047</v>
      </c>
      <c r="C3861" t="s">
        <v>4340</v>
      </c>
      <c r="D3861">
        <v>589.99</v>
      </c>
    </row>
    <row r="3862" spans="1:4">
      <c r="A3862" t="s">
        <v>40</v>
      </c>
      <c r="B3862" t="s">
        <v>3024</v>
      </c>
      <c r="C3862" t="s">
        <v>4341</v>
      </c>
      <c r="D3862">
        <v>99.99</v>
      </c>
    </row>
    <row r="3863" spans="1:4">
      <c r="A3863" t="s">
        <v>40</v>
      </c>
      <c r="B3863" t="s">
        <v>3122</v>
      </c>
      <c r="C3863" t="s">
        <v>4342</v>
      </c>
      <c r="D3863">
        <v>124.99</v>
      </c>
    </row>
    <row r="3864" spans="1:4">
      <c r="A3864" t="s">
        <v>40</v>
      </c>
      <c r="B3864" t="s">
        <v>3024</v>
      </c>
      <c r="C3864" t="s">
        <v>4343</v>
      </c>
      <c r="D3864">
        <v>239.99</v>
      </c>
    </row>
    <row r="3865" spans="1:4">
      <c r="A3865" t="s">
        <v>40</v>
      </c>
      <c r="B3865" t="s">
        <v>3047</v>
      </c>
      <c r="C3865" t="s">
        <v>4344</v>
      </c>
      <c r="D3865">
        <v>1329.99</v>
      </c>
    </row>
    <row r="3866" spans="1:4">
      <c r="A3866" t="s">
        <v>40</v>
      </c>
      <c r="B3866" t="s">
        <v>3047</v>
      </c>
      <c r="C3866" t="s">
        <v>4345</v>
      </c>
      <c r="D3866">
        <v>199.98</v>
      </c>
    </row>
    <row r="3867" spans="1:4">
      <c r="A3867" t="s">
        <v>40</v>
      </c>
      <c r="B3867" t="s">
        <v>3024</v>
      </c>
      <c r="C3867" t="s">
        <v>4346</v>
      </c>
      <c r="D3867">
        <v>269.99</v>
      </c>
    </row>
    <row r="3868" spans="1:4">
      <c r="A3868" t="s">
        <v>40</v>
      </c>
      <c r="B3868" t="s">
        <v>3024</v>
      </c>
      <c r="C3868" t="s">
        <v>4347</v>
      </c>
      <c r="D3868">
        <v>224.99</v>
      </c>
    </row>
    <row r="3869" spans="1:4">
      <c r="A3869" t="s">
        <v>40</v>
      </c>
      <c r="B3869" t="s">
        <v>3024</v>
      </c>
      <c r="C3869" t="s">
        <v>4348</v>
      </c>
      <c r="D3869">
        <v>144.99</v>
      </c>
    </row>
    <row r="3870" spans="1:4">
      <c r="A3870" t="s">
        <v>40</v>
      </c>
      <c r="B3870" t="s">
        <v>3021</v>
      </c>
      <c r="C3870" t="s">
        <v>4349</v>
      </c>
      <c r="D3870">
        <v>147.99</v>
      </c>
    </row>
    <row r="3871" spans="1:4">
      <c r="A3871" t="s">
        <v>40</v>
      </c>
      <c r="B3871" t="s">
        <v>3021</v>
      </c>
      <c r="C3871" t="s">
        <v>4350</v>
      </c>
      <c r="D3871">
        <v>469</v>
      </c>
    </row>
    <row r="3872" spans="1:4">
      <c r="A3872" t="s">
        <v>40</v>
      </c>
      <c r="B3872" t="s">
        <v>3071</v>
      </c>
      <c r="C3872" t="s">
        <v>4351</v>
      </c>
      <c r="D3872">
        <v>499.99</v>
      </c>
    </row>
    <row r="3873" spans="1:4">
      <c r="A3873" t="s">
        <v>40</v>
      </c>
      <c r="B3873" t="s">
        <v>3024</v>
      </c>
      <c r="C3873" t="s">
        <v>4352</v>
      </c>
      <c r="D3873">
        <v>149.99</v>
      </c>
    </row>
    <row r="3874" spans="1:4">
      <c r="A3874" t="s">
        <v>40</v>
      </c>
      <c r="B3874" t="s">
        <v>3024</v>
      </c>
      <c r="C3874" t="s">
        <v>4353</v>
      </c>
      <c r="D3874">
        <v>169.99</v>
      </c>
    </row>
    <row r="3875" spans="1:4">
      <c r="A3875" t="s">
        <v>40</v>
      </c>
      <c r="B3875" t="s">
        <v>3326</v>
      </c>
      <c r="C3875" t="s">
        <v>4354</v>
      </c>
      <c r="D3875">
        <v>159.99</v>
      </c>
    </row>
    <row r="3876" spans="1:4">
      <c r="A3876" t="s">
        <v>40</v>
      </c>
      <c r="B3876" t="s">
        <v>3024</v>
      </c>
      <c r="C3876" t="s">
        <v>4355</v>
      </c>
      <c r="D3876">
        <v>219.99</v>
      </c>
    </row>
    <row r="3877" spans="1:4">
      <c r="A3877" t="s">
        <v>40</v>
      </c>
      <c r="B3877" t="s">
        <v>3047</v>
      </c>
      <c r="C3877" t="s">
        <v>4356</v>
      </c>
      <c r="D3877">
        <v>599.99</v>
      </c>
    </row>
    <row r="3878" spans="1:4">
      <c r="A3878" t="s">
        <v>40</v>
      </c>
      <c r="B3878" t="s">
        <v>3024</v>
      </c>
      <c r="C3878" t="s">
        <v>4357</v>
      </c>
      <c r="D3878">
        <v>144.99</v>
      </c>
    </row>
    <row r="3879" spans="1:4">
      <c r="A3879" t="s">
        <v>40</v>
      </c>
      <c r="B3879" t="s">
        <v>3047</v>
      </c>
      <c r="C3879" t="s">
        <v>4358</v>
      </c>
      <c r="D3879">
        <v>379.99</v>
      </c>
    </row>
    <row r="3880" spans="1:4">
      <c r="A3880" t="s">
        <v>40</v>
      </c>
      <c r="B3880" t="s">
        <v>3021</v>
      </c>
      <c r="C3880" t="s">
        <v>4359</v>
      </c>
      <c r="D3880">
        <v>299.99</v>
      </c>
    </row>
    <row r="3881" spans="1:4">
      <c r="A3881" t="s">
        <v>40</v>
      </c>
      <c r="B3881" t="s">
        <v>3024</v>
      </c>
      <c r="C3881" t="s">
        <v>3595</v>
      </c>
      <c r="D3881">
        <v>122.54</v>
      </c>
    </row>
    <row r="3882" spans="1:4">
      <c r="A3882" t="s">
        <v>40</v>
      </c>
      <c r="B3882" t="s">
        <v>3021</v>
      </c>
      <c r="C3882" t="s">
        <v>4360</v>
      </c>
      <c r="D3882">
        <v>859.99</v>
      </c>
    </row>
    <row r="3883" spans="1:4">
      <c r="A3883" t="s">
        <v>40</v>
      </c>
      <c r="B3883" t="s">
        <v>4361</v>
      </c>
      <c r="C3883" t="s">
        <v>4362</v>
      </c>
      <c r="D3883">
        <v>249.99</v>
      </c>
    </row>
    <row r="3884" spans="1:4">
      <c r="A3884" t="s">
        <v>40</v>
      </c>
      <c r="B3884" t="s">
        <v>3035</v>
      </c>
      <c r="C3884" t="s">
        <v>4363</v>
      </c>
      <c r="D3884">
        <v>174.99</v>
      </c>
    </row>
    <row r="3885" spans="1:4">
      <c r="A3885" t="s">
        <v>40</v>
      </c>
      <c r="B3885" t="s">
        <v>3021</v>
      </c>
      <c r="C3885" t="s">
        <v>4364</v>
      </c>
      <c r="D3885">
        <v>395</v>
      </c>
    </row>
    <row r="3886" spans="1:4">
      <c r="A3886" t="s">
        <v>40</v>
      </c>
      <c r="B3886" t="s">
        <v>3021</v>
      </c>
      <c r="C3886" t="s">
        <v>4365</v>
      </c>
      <c r="D3886">
        <v>1849.99</v>
      </c>
    </row>
    <row r="3887" spans="1:4">
      <c r="A3887" t="s">
        <v>40</v>
      </c>
      <c r="B3887" t="s">
        <v>3021</v>
      </c>
      <c r="C3887" t="s">
        <v>4366</v>
      </c>
      <c r="D3887">
        <v>399.99</v>
      </c>
    </row>
    <row r="3888" spans="1:4">
      <c r="A3888" t="s">
        <v>40</v>
      </c>
      <c r="B3888" t="s">
        <v>3035</v>
      </c>
      <c r="C3888" t="s">
        <v>4367</v>
      </c>
      <c r="D3888">
        <v>319.99</v>
      </c>
    </row>
    <row r="3889" spans="1:4">
      <c r="A3889" t="s">
        <v>40</v>
      </c>
      <c r="B3889" t="s">
        <v>3024</v>
      </c>
      <c r="C3889" t="s">
        <v>4368</v>
      </c>
      <c r="D3889">
        <v>139.99</v>
      </c>
    </row>
    <row r="3890" spans="1:4">
      <c r="A3890" t="s">
        <v>40</v>
      </c>
      <c r="B3890" t="s">
        <v>3280</v>
      </c>
      <c r="C3890" t="s">
        <v>4369</v>
      </c>
      <c r="D3890">
        <v>119.99</v>
      </c>
    </row>
    <row r="3891" spans="1:4">
      <c r="A3891" t="s">
        <v>40</v>
      </c>
      <c r="B3891" t="s">
        <v>3024</v>
      </c>
      <c r="C3891" t="s">
        <v>4370</v>
      </c>
      <c r="D3891">
        <v>279.98</v>
      </c>
    </row>
    <row r="3892" spans="1:4">
      <c r="A3892" t="s">
        <v>40</v>
      </c>
      <c r="B3892" t="s">
        <v>3326</v>
      </c>
      <c r="C3892" t="s">
        <v>4371</v>
      </c>
      <c r="D3892">
        <v>108.99</v>
      </c>
    </row>
    <row r="3893" spans="1:4">
      <c r="A3893" t="s">
        <v>40</v>
      </c>
      <c r="B3893" t="s">
        <v>3024</v>
      </c>
      <c r="C3893" t="s">
        <v>4372</v>
      </c>
      <c r="D3893">
        <v>275</v>
      </c>
    </row>
    <row r="3894" spans="1:4">
      <c r="A3894" t="s">
        <v>40</v>
      </c>
      <c r="B3894" t="s">
        <v>3021</v>
      </c>
      <c r="C3894" t="s">
        <v>4373</v>
      </c>
      <c r="D3894">
        <v>128.99</v>
      </c>
    </row>
    <row r="3895" spans="1:4">
      <c r="A3895" t="s">
        <v>40</v>
      </c>
      <c r="B3895" t="s">
        <v>4374</v>
      </c>
      <c r="C3895" t="s">
        <v>4375</v>
      </c>
      <c r="D3895">
        <v>249.99</v>
      </c>
    </row>
    <row r="3896" spans="1:4">
      <c r="A3896" t="s">
        <v>40</v>
      </c>
      <c r="B3896" t="s">
        <v>3047</v>
      </c>
      <c r="C3896" t="s">
        <v>4376</v>
      </c>
      <c r="D3896">
        <v>819.99</v>
      </c>
    </row>
    <row r="3897" spans="1:4">
      <c r="A3897" t="s">
        <v>40</v>
      </c>
      <c r="B3897" t="s">
        <v>3024</v>
      </c>
      <c r="C3897" t="s">
        <v>4377</v>
      </c>
      <c r="D3897">
        <v>139.99</v>
      </c>
    </row>
    <row r="3898" spans="1:4">
      <c r="A3898" t="s">
        <v>40</v>
      </c>
      <c r="B3898" t="s">
        <v>3021</v>
      </c>
      <c r="C3898" t="s">
        <v>4378</v>
      </c>
      <c r="D3898">
        <v>249.99</v>
      </c>
    </row>
    <row r="3899" spans="1:4">
      <c r="A3899" t="s">
        <v>40</v>
      </c>
      <c r="B3899" t="s">
        <v>3021</v>
      </c>
      <c r="C3899" t="s">
        <v>4379</v>
      </c>
      <c r="D3899">
        <v>229.99</v>
      </c>
    </row>
    <row r="3900" spans="1:4">
      <c r="A3900" t="s">
        <v>40</v>
      </c>
      <c r="B3900" t="s">
        <v>3024</v>
      </c>
      <c r="C3900" t="s">
        <v>3975</v>
      </c>
      <c r="D3900">
        <v>142.99</v>
      </c>
    </row>
    <row r="3901" spans="1:4">
      <c r="A3901" t="s">
        <v>40</v>
      </c>
      <c r="B3901" t="s">
        <v>3024</v>
      </c>
      <c r="C3901" t="s">
        <v>4380</v>
      </c>
      <c r="D3901">
        <v>108.29</v>
      </c>
    </row>
    <row r="3902" spans="1:4">
      <c r="A3902" t="s">
        <v>40</v>
      </c>
      <c r="B3902" t="s">
        <v>3047</v>
      </c>
      <c r="C3902" t="s">
        <v>4381</v>
      </c>
      <c r="D3902">
        <v>319.99</v>
      </c>
    </row>
    <row r="3903" spans="1:4">
      <c r="A3903" t="s">
        <v>40</v>
      </c>
      <c r="B3903" t="s">
        <v>3024</v>
      </c>
      <c r="C3903" t="s">
        <v>4382</v>
      </c>
      <c r="D3903">
        <v>325</v>
      </c>
    </row>
    <row r="3904" spans="1:4">
      <c r="A3904" t="s">
        <v>40</v>
      </c>
      <c r="B3904" t="s">
        <v>3021</v>
      </c>
      <c r="C3904" t="s">
        <v>4383</v>
      </c>
      <c r="D3904">
        <v>529.99</v>
      </c>
    </row>
    <row r="3905" spans="1:4">
      <c r="A3905" t="s">
        <v>40</v>
      </c>
      <c r="B3905" t="s">
        <v>3080</v>
      </c>
      <c r="C3905" t="s">
        <v>4384</v>
      </c>
      <c r="D3905">
        <v>195.3</v>
      </c>
    </row>
    <row r="3906" spans="1:4">
      <c r="A3906" t="s">
        <v>40</v>
      </c>
      <c r="B3906" t="s">
        <v>3021</v>
      </c>
      <c r="C3906" t="s">
        <v>4385</v>
      </c>
      <c r="D3906">
        <v>184.99</v>
      </c>
    </row>
    <row r="3907" spans="1:4">
      <c r="A3907" t="s">
        <v>40</v>
      </c>
      <c r="B3907" t="s">
        <v>3021</v>
      </c>
      <c r="C3907" t="s">
        <v>4386</v>
      </c>
      <c r="D3907">
        <v>449.99</v>
      </c>
    </row>
    <row r="3908" spans="1:4">
      <c r="A3908" t="s">
        <v>40</v>
      </c>
      <c r="B3908" t="s">
        <v>3047</v>
      </c>
      <c r="C3908" t="s">
        <v>4387</v>
      </c>
      <c r="D3908">
        <v>124.99</v>
      </c>
    </row>
    <row r="3909" spans="1:4">
      <c r="A3909" t="s">
        <v>40</v>
      </c>
      <c r="B3909" t="s">
        <v>3024</v>
      </c>
      <c r="C3909" t="s">
        <v>4388</v>
      </c>
      <c r="D3909">
        <v>205.19</v>
      </c>
    </row>
    <row r="3910" spans="1:4">
      <c r="A3910" t="s">
        <v>40</v>
      </c>
      <c r="B3910" t="s">
        <v>3021</v>
      </c>
      <c r="C3910" t="s">
        <v>4389</v>
      </c>
      <c r="D3910">
        <v>299.99</v>
      </c>
    </row>
    <row r="3911" spans="1:4">
      <c r="A3911" t="s">
        <v>40</v>
      </c>
      <c r="B3911" t="s">
        <v>3035</v>
      </c>
      <c r="C3911" t="s">
        <v>4390</v>
      </c>
      <c r="D3911">
        <v>399.97</v>
      </c>
    </row>
    <row r="3912" spans="1:4">
      <c r="A3912" t="s">
        <v>40</v>
      </c>
      <c r="B3912" t="s">
        <v>3035</v>
      </c>
      <c r="C3912" t="s">
        <v>4391</v>
      </c>
      <c r="D3912">
        <v>379.99</v>
      </c>
    </row>
    <row r="3913" spans="1:4">
      <c r="A3913" t="s">
        <v>40</v>
      </c>
      <c r="B3913" t="s">
        <v>3024</v>
      </c>
      <c r="C3913" t="s">
        <v>3595</v>
      </c>
      <c r="D3913">
        <v>123.99</v>
      </c>
    </row>
    <row r="3914" spans="1:4">
      <c r="A3914" t="s">
        <v>40</v>
      </c>
      <c r="B3914" t="s">
        <v>3021</v>
      </c>
      <c r="C3914" t="s">
        <v>4392</v>
      </c>
      <c r="D3914">
        <v>124.99</v>
      </c>
    </row>
    <row r="3915" spans="1:4">
      <c r="A3915" t="s">
        <v>40</v>
      </c>
      <c r="B3915" t="s">
        <v>3071</v>
      </c>
      <c r="C3915" t="s">
        <v>4393</v>
      </c>
      <c r="D3915">
        <v>299.99</v>
      </c>
    </row>
    <row r="3916" spans="1:4">
      <c r="A3916" t="s">
        <v>40</v>
      </c>
      <c r="B3916" t="s">
        <v>3021</v>
      </c>
      <c r="C3916" t="s">
        <v>4394</v>
      </c>
      <c r="D3916">
        <v>239.99</v>
      </c>
    </row>
    <row r="3917" spans="1:4">
      <c r="A3917" t="s">
        <v>40</v>
      </c>
      <c r="B3917" t="s">
        <v>3021</v>
      </c>
      <c r="C3917" t="s">
        <v>4395</v>
      </c>
      <c r="D3917">
        <v>349.99</v>
      </c>
    </row>
    <row r="3918" spans="1:4">
      <c r="A3918" t="s">
        <v>40</v>
      </c>
      <c r="B3918" t="s">
        <v>3326</v>
      </c>
      <c r="C3918" t="s">
        <v>4396</v>
      </c>
      <c r="D3918">
        <v>159.99</v>
      </c>
    </row>
    <row r="3919" spans="1:4">
      <c r="A3919" t="s">
        <v>40</v>
      </c>
      <c r="B3919" t="s">
        <v>3047</v>
      </c>
      <c r="C3919" t="s">
        <v>4397</v>
      </c>
      <c r="D3919">
        <v>439.99</v>
      </c>
    </row>
    <row r="3920" spans="1:4">
      <c r="A3920" t="s">
        <v>40</v>
      </c>
      <c r="B3920" t="s">
        <v>3024</v>
      </c>
      <c r="C3920" t="s">
        <v>4398</v>
      </c>
      <c r="D3920">
        <v>195</v>
      </c>
    </row>
    <row r="3921" spans="1:4">
      <c r="A3921" t="s">
        <v>40</v>
      </c>
      <c r="B3921" t="s">
        <v>3024</v>
      </c>
      <c r="C3921" t="s">
        <v>4399</v>
      </c>
      <c r="D3921">
        <v>249.99</v>
      </c>
    </row>
    <row r="3922" spans="1:4">
      <c r="A3922" t="s">
        <v>40</v>
      </c>
      <c r="B3922" t="s">
        <v>3080</v>
      </c>
      <c r="C3922" t="s">
        <v>4400</v>
      </c>
      <c r="D3922">
        <v>279.3</v>
      </c>
    </row>
    <row r="3923" spans="1:4">
      <c r="A3923" t="s">
        <v>40</v>
      </c>
      <c r="B3923" t="s">
        <v>3024</v>
      </c>
      <c r="C3923" t="s">
        <v>4401</v>
      </c>
      <c r="D3923">
        <v>384.99</v>
      </c>
    </row>
    <row r="3924" spans="1:4">
      <c r="A3924" t="s">
        <v>40</v>
      </c>
      <c r="B3924" t="s">
        <v>3021</v>
      </c>
      <c r="C3924" t="s">
        <v>4402</v>
      </c>
      <c r="D3924">
        <v>669.99</v>
      </c>
    </row>
    <row r="3925" spans="1:4">
      <c r="A3925" t="s">
        <v>40</v>
      </c>
      <c r="B3925" t="s">
        <v>3024</v>
      </c>
      <c r="C3925" t="s">
        <v>4403</v>
      </c>
      <c r="D3925">
        <v>1499</v>
      </c>
    </row>
    <row r="3926" spans="1:4">
      <c r="A3926" t="s">
        <v>40</v>
      </c>
      <c r="B3926" t="s">
        <v>3021</v>
      </c>
      <c r="C3926" t="s">
        <v>4404</v>
      </c>
      <c r="D3926">
        <v>1149.99</v>
      </c>
    </row>
    <row r="3927" spans="1:4">
      <c r="A3927" t="s">
        <v>40</v>
      </c>
      <c r="B3927" t="s">
        <v>3047</v>
      </c>
      <c r="C3927" t="s">
        <v>4405</v>
      </c>
      <c r="D3927">
        <v>349.99</v>
      </c>
    </row>
    <row r="3928" spans="1:4">
      <c r="A3928" t="s">
        <v>40</v>
      </c>
      <c r="B3928" t="s">
        <v>1378</v>
      </c>
      <c r="C3928" t="s">
        <v>4406</v>
      </c>
      <c r="D3928">
        <v>349.95</v>
      </c>
    </row>
    <row r="3929" spans="1:4">
      <c r="A3929" t="s">
        <v>40</v>
      </c>
      <c r="B3929" t="s">
        <v>3047</v>
      </c>
      <c r="C3929" t="s">
        <v>4407</v>
      </c>
      <c r="D3929">
        <v>299</v>
      </c>
    </row>
    <row r="3930" spans="1:4">
      <c r="A3930" t="s">
        <v>40</v>
      </c>
      <c r="B3930" t="s">
        <v>3047</v>
      </c>
      <c r="C3930" t="s">
        <v>4408</v>
      </c>
      <c r="D3930">
        <v>140</v>
      </c>
    </row>
    <row r="3931" spans="1:4">
      <c r="A3931" t="s">
        <v>40</v>
      </c>
      <c r="B3931" t="s">
        <v>3021</v>
      </c>
      <c r="C3931" t="s">
        <v>4409</v>
      </c>
      <c r="D3931">
        <v>349</v>
      </c>
    </row>
    <row r="3932" spans="1:4">
      <c r="A3932" t="s">
        <v>40</v>
      </c>
      <c r="B3932" t="s">
        <v>3024</v>
      </c>
      <c r="C3932" t="s">
        <v>4410</v>
      </c>
      <c r="D3932">
        <v>349.99</v>
      </c>
    </row>
    <row r="3933" spans="1:4">
      <c r="A3933" t="s">
        <v>40</v>
      </c>
      <c r="B3933" t="s">
        <v>3021</v>
      </c>
      <c r="C3933" t="s">
        <v>4411</v>
      </c>
      <c r="D3933">
        <v>450</v>
      </c>
    </row>
    <row r="3934" spans="1:4">
      <c r="A3934" t="s">
        <v>40</v>
      </c>
      <c r="B3934" t="s">
        <v>3190</v>
      </c>
      <c r="C3934" t="s">
        <v>4412</v>
      </c>
      <c r="D3934">
        <v>165</v>
      </c>
    </row>
    <row r="3935" spans="1:4">
      <c r="A3935" t="s">
        <v>40</v>
      </c>
      <c r="B3935" t="s">
        <v>3021</v>
      </c>
      <c r="C3935" t="s">
        <v>4413</v>
      </c>
      <c r="D3935">
        <v>139.99</v>
      </c>
    </row>
    <row r="3936" spans="1:4">
      <c r="A3936" t="s">
        <v>40</v>
      </c>
      <c r="B3936" t="s">
        <v>3450</v>
      </c>
      <c r="C3936" t="s">
        <v>4414</v>
      </c>
      <c r="D3936">
        <v>1599.99</v>
      </c>
    </row>
    <row r="3937" spans="1:4">
      <c r="A3937" t="s">
        <v>40</v>
      </c>
      <c r="B3937" t="s">
        <v>3021</v>
      </c>
      <c r="C3937" t="s">
        <v>4415</v>
      </c>
      <c r="D3937">
        <v>179.99</v>
      </c>
    </row>
    <row r="3938" spans="1:4">
      <c r="A3938" t="s">
        <v>40</v>
      </c>
      <c r="B3938" t="s">
        <v>602</v>
      </c>
      <c r="C3938" t="s">
        <v>4416</v>
      </c>
      <c r="D3938">
        <v>1499.99</v>
      </c>
    </row>
    <row r="3939" spans="1:4">
      <c r="A3939" t="s">
        <v>40</v>
      </c>
      <c r="B3939" t="s">
        <v>3047</v>
      </c>
      <c r="C3939" t="s">
        <v>4417</v>
      </c>
      <c r="D3939">
        <v>129.99</v>
      </c>
    </row>
    <row r="3940" spans="1:4">
      <c r="A3940" t="s">
        <v>40</v>
      </c>
      <c r="B3940" t="s">
        <v>3021</v>
      </c>
      <c r="C3940" t="s">
        <v>4418</v>
      </c>
      <c r="D3940">
        <v>159.99</v>
      </c>
    </row>
    <row r="3941" spans="1:4">
      <c r="A3941" t="s">
        <v>40</v>
      </c>
      <c r="B3941" t="s">
        <v>3080</v>
      </c>
      <c r="C3941" t="s">
        <v>4419</v>
      </c>
      <c r="D3941">
        <v>174.3</v>
      </c>
    </row>
    <row r="3942" spans="1:4">
      <c r="A3942" t="s">
        <v>40</v>
      </c>
      <c r="B3942" t="s">
        <v>3021</v>
      </c>
      <c r="C3942" t="s">
        <v>4420</v>
      </c>
      <c r="D3942">
        <v>179.99</v>
      </c>
    </row>
    <row r="3943" spans="1:4">
      <c r="A3943" t="s">
        <v>40</v>
      </c>
      <c r="B3943" t="s">
        <v>3021</v>
      </c>
      <c r="C3943" t="s">
        <v>4421</v>
      </c>
      <c r="D3943">
        <v>120</v>
      </c>
    </row>
    <row r="3944" spans="1:4">
      <c r="A3944" t="s">
        <v>40</v>
      </c>
      <c r="B3944" t="s">
        <v>3024</v>
      </c>
      <c r="C3944" t="s">
        <v>4422</v>
      </c>
      <c r="D3944">
        <v>161.27000000000001</v>
      </c>
    </row>
    <row r="3945" spans="1:4">
      <c r="A3945" t="s">
        <v>40</v>
      </c>
      <c r="B3945" t="s">
        <v>3080</v>
      </c>
      <c r="C3945" t="s">
        <v>4423</v>
      </c>
      <c r="D3945">
        <v>209.3</v>
      </c>
    </row>
    <row r="3946" spans="1:4">
      <c r="A3946" t="s">
        <v>40</v>
      </c>
      <c r="B3946" t="s">
        <v>3024</v>
      </c>
      <c r="C3946" t="s">
        <v>4424</v>
      </c>
      <c r="D3946">
        <v>899.99</v>
      </c>
    </row>
    <row r="3947" spans="1:4">
      <c r="A3947" t="s">
        <v>40</v>
      </c>
      <c r="B3947" t="s">
        <v>3021</v>
      </c>
      <c r="C3947" t="s">
        <v>4425</v>
      </c>
      <c r="D3947">
        <v>1299</v>
      </c>
    </row>
    <row r="3948" spans="1:4">
      <c r="A3948" t="s">
        <v>40</v>
      </c>
      <c r="B3948" t="s">
        <v>3024</v>
      </c>
      <c r="C3948" t="s">
        <v>4426</v>
      </c>
      <c r="D3948">
        <v>299.99</v>
      </c>
    </row>
    <row r="3949" spans="1:4">
      <c r="A3949" t="s">
        <v>40</v>
      </c>
      <c r="B3949" t="s">
        <v>3122</v>
      </c>
      <c r="C3949" t="s">
        <v>4427</v>
      </c>
      <c r="D3949">
        <v>124.99</v>
      </c>
    </row>
    <row r="3950" spans="1:4">
      <c r="A3950" t="s">
        <v>40</v>
      </c>
      <c r="B3950" t="s">
        <v>3021</v>
      </c>
      <c r="C3950" t="s">
        <v>4428</v>
      </c>
      <c r="D3950">
        <v>749.99</v>
      </c>
    </row>
    <row r="3951" spans="1:4">
      <c r="A3951" t="s">
        <v>40</v>
      </c>
      <c r="B3951" t="s">
        <v>3047</v>
      </c>
      <c r="C3951" t="s">
        <v>4429</v>
      </c>
      <c r="D3951">
        <v>469.99</v>
      </c>
    </row>
    <row r="3952" spans="1:4">
      <c r="A3952" t="s">
        <v>40</v>
      </c>
      <c r="B3952" t="s">
        <v>3024</v>
      </c>
      <c r="C3952" t="s">
        <v>4430</v>
      </c>
      <c r="D3952">
        <v>210.59</v>
      </c>
    </row>
    <row r="3953" spans="1:4">
      <c r="A3953" t="s">
        <v>40</v>
      </c>
      <c r="B3953" t="s">
        <v>3024</v>
      </c>
      <c r="C3953" t="s">
        <v>4431</v>
      </c>
      <c r="D3953">
        <v>255</v>
      </c>
    </row>
    <row r="3954" spans="1:4">
      <c r="A3954" t="s">
        <v>40</v>
      </c>
      <c r="B3954" t="s">
        <v>3024</v>
      </c>
      <c r="C3954" t="s">
        <v>4432</v>
      </c>
      <c r="D3954">
        <v>719.95</v>
      </c>
    </row>
    <row r="3955" spans="1:4">
      <c r="A3955" t="s">
        <v>40</v>
      </c>
      <c r="B3955" t="s">
        <v>3047</v>
      </c>
      <c r="C3955" t="s">
        <v>3984</v>
      </c>
      <c r="D3955">
        <v>189</v>
      </c>
    </row>
    <row r="3956" spans="1:4">
      <c r="A3956" t="s">
        <v>40</v>
      </c>
      <c r="B3956" t="s">
        <v>3021</v>
      </c>
      <c r="C3956" t="s">
        <v>4433</v>
      </c>
      <c r="D3956">
        <v>159</v>
      </c>
    </row>
    <row r="3957" spans="1:4">
      <c r="A3957" t="s">
        <v>40</v>
      </c>
      <c r="B3957" t="s">
        <v>3024</v>
      </c>
      <c r="C3957" t="s">
        <v>4355</v>
      </c>
      <c r="D3957">
        <v>219.99</v>
      </c>
    </row>
    <row r="3958" spans="1:4">
      <c r="A3958" t="s">
        <v>40</v>
      </c>
      <c r="B3958" t="s">
        <v>3024</v>
      </c>
      <c r="C3958" t="s">
        <v>4434</v>
      </c>
      <c r="D3958">
        <v>899.99</v>
      </c>
    </row>
    <row r="3959" spans="1:4">
      <c r="A3959" t="s">
        <v>40</v>
      </c>
      <c r="B3959" t="s">
        <v>3024</v>
      </c>
      <c r="C3959" t="s">
        <v>4435</v>
      </c>
      <c r="D3959">
        <v>119.99</v>
      </c>
    </row>
    <row r="3960" spans="1:4">
      <c r="A3960" t="s">
        <v>40</v>
      </c>
      <c r="B3960" t="s">
        <v>3021</v>
      </c>
      <c r="C3960" t="s">
        <v>4436</v>
      </c>
      <c r="D3960">
        <v>199.99</v>
      </c>
    </row>
    <row r="3961" spans="1:4">
      <c r="A3961" t="s">
        <v>40</v>
      </c>
      <c r="B3961" t="s">
        <v>3024</v>
      </c>
      <c r="C3961" t="s">
        <v>3975</v>
      </c>
      <c r="D3961">
        <v>131.99</v>
      </c>
    </row>
    <row r="3962" spans="1:4">
      <c r="A3962" t="s">
        <v>40</v>
      </c>
      <c r="B3962" t="s">
        <v>3035</v>
      </c>
      <c r="C3962" t="s">
        <v>4437</v>
      </c>
      <c r="D3962">
        <v>113.99</v>
      </c>
    </row>
    <row r="3963" spans="1:4">
      <c r="A3963" t="s">
        <v>40</v>
      </c>
      <c r="B3963" t="s">
        <v>3024</v>
      </c>
      <c r="C3963" t="s">
        <v>4438</v>
      </c>
      <c r="D3963">
        <v>134.99</v>
      </c>
    </row>
    <row r="3964" spans="1:4">
      <c r="A3964" t="s">
        <v>40</v>
      </c>
      <c r="B3964" t="s">
        <v>3024</v>
      </c>
      <c r="C3964" t="s">
        <v>4439</v>
      </c>
      <c r="D3964">
        <v>297.98</v>
      </c>
    </row>
    <row r="3965" spans="1:4">
      <c r="A3965" t="s">
        <v>40</v>
      </c>
      <c r="B3965" t="s">
        <v>3021</v>
      </c>
      <c r="C3965" t="s">
        <v>4440</v>
      </c>
      <c r="D3965">
        <v>249</v>
      </c>
    </row>
    <row r="3966" spans="1:4">
      <c r="A3966" t="s">
        <v>40</v>
      </c>
      <c r="B3966" t="s">
        <v>3024</v>
      </c>
      <c r="C3966" t="s">
        <v>4441</v>
      </c>
      <c r="D3966">
        <v>999.99</v>
      </c>
    </row>
    <row r="3967" spans="1:4">
      <c r="A3967" t="s">
        <v>40</v>
      </c>
      <c r="B3967" t="s">
        <v>3021</v>
      </c>
      <c r="C3967" t="s">
        <v>4442</v>
      </c>
      <c r="D3967">
        <v>749.95</v>
      </c>
    </row>
    <row r="3968" spans="1:4">
      <c r="A3968" t="s">
        <v>40</v>
      </c>
      <c r="B3968" t="s">
        <v>3047</v>
      </c>
      <c r="C3968" t="s">
        <v>4248</v>
      </c>
      <c r="D3968">
        <v>250</v>
      </c>
    </row>
    <row r="3969" spans="1:4">
      <c r="A3969" t="s">
        <v>40</v>
      </c>
      <c r="B3969" t="s">
        <v>1378</v>
      </c>
      <c r="C3969" t="s">
        <v>4443</v>
      </c>
      <c r="D3969">
        <v>399.99</v>
      </c>
    </row>
    <row r="3970" spans="1:4">
      <c r="A3970" t="s">
        <v>40</v>
      </c>
      <c r="B3970" t="s">
        <v>3021</v>
      </c>
      <c r="C3970" t="s">
        <v>4444</v>
      </c>
      <c r="D3970">
        <v>260</v>
      </c>
    </row>
    <row r="3971" spans="1:4">
      <c r="A3971" t="s">
        <v>40</v>
      </c>
      <c r="B3971" t="s">
        <v>3021</v>
      </c>
      <c r="C3971" t="s">
        <v>4445</v>
      </c>
      <c r="D3971">
        <v>629.95000000000005</v>
      </c>
    </row>
    <row r="3972" spans="1:4">
      <c r="A3972" t="s">
        <v>40</v>
      </c>
      <c r="B3972" t="s">
        <v>3021</v>
      </c>
      <c r="C3972" t="s">
        <v>4446</v>
      </c>
      <c r="D3972">
        <v>249.99</v>
      </c>
    </row>
    <row r="3973" spans="1:4">
      <c r="A3973" t="s">
        <v>40</v>
      </c>
      <c r="B3973" t="s">
        <v>3122</v>
      </c>
      <c r="C3973" t="s">
        <v>4447</v>
      </c>
      <c r="D3973">
        <v>289.99</v>
      </c>
    </row>
    <row r="3974" spans="1:4">
      <c r="A3974" t="s">
        <v>40</v>
      </c>
      <c r="B3974" t="s">
        <v>3021</v>
      </c>
      <c r="C3974" t="s">
        <v>4448</v>
      </c>
      <c r="D3974">
        <v>689.95</v>
      </c>
    </row>
    <row r="3975" spans="1:4">
      <c r="A3975" t="s">
        <v>40</v>
      </c>
      <c r="B3975" t="s">
        <v>3047</v>
      </c>
      <c r="C3975" t="s">
        <v>4449</v>
      </c>
      <c r="D3975">
        <v>119.99</v>
      </c>
    </row>
    <row r="3976" spans="1:4">
      <c r="A3976" t="s">
        <v>40</v>
      </c>
      <c r="B3976" t="s">
        <v>546</v>
      </c>
      <c r="C3976" t="s">
        <v>4450</v>
      </c>
      <c r="D3976">
        <v>699.99</v>
      </c>
    </row>
    <row r="3977" spans="1:4">
      <c r="A3977" t="s">
        <v>40</v>
      </c>
      <c r="B3977" t="s">
        <v>3024</v>
      </c>
      <c r="C3977" t="s">
        <v>4355</v>
      </c>
      <c r="D3977">
        <v>189.99</v>
      </c>
    </row>
    <row r="3978" spans="1:4">
      <c r="A3978" t="s">
        <v>40</v>
      </c>
      <c r="B3978" t="s">
        <v>3050</v>
      </c>
      <c r="C3978" t="s">
        <v>4451</v>
      </c>
      <c r="D3978">
        <v>134.97999999999999</v>
      </c>
    </row>
    <row r="3979" spans="1:4">
      <c r="A3979" t="s">
        <v>40</v>
      </c>
      <c r="B3979" t="s">
        <v>3021</v>
      </c>
      <c r="C3979" t="s">
        <v>4452</v>
      </c>
      <c r="D3979">
        <v>999</v>
      </c>
    </row>
    <row r="3980" spans="1:4">
      <c r="A3980" t="s">
        <v>40</v>
      </c>
      <c r="B3980" t="s">
        <v>3122</v>
      </c>
      <c r="C3980" t="s">
        <v>4453</v>
      </c>
      <c r="D3980">
        <v>249.99</v>
      </c>
    </row>
    <row r="3981" spans="1:4">
      <c r="A3981" t="s">
        <v>40</v>
      </c>
      <c r="B3981" t="s">
        <v>3047</v>
      </c>
      <c r="C3981" t="s">
        <v>4454</v>
      </c>
      <c r="D3981">
        <v>499.99</v>
      </c>
    </row>
    <row r="3982" spans="1:4">
      <c r="A3982" t="s">
        <v>40</v>
      </c>
      <c r="B3982" t="s">
        <v>3021</v>
      </c>
      <c r="C3982" t="s">
        <v>4455</v>
      </c>
      <c r="D3982">
        <v>629.95000000000005</v>
      </c>
    </row>
    <row r="3983" spans="1:4">
      <c r="A3983" t="s">
        <v>40</v>
      </c>
      <c r="B3983" t="s">
        <v>3024</v>
      </c>
      <c r="C3983" t="s">
        <v>4456</v>
      </c>
      <c r="D3983">
        <v>195</v>
      </c>
    </row>
    <row r="3984" spans="1:4">
      <c r="A3984" t="s">
        <v>40</v>
      </c>
      <c r="B3984" t="s">
        <v>3047</v>
      </c>
      <c r="C3984" t="s">
        <v>3907</v>
      </c>
      <c r="D3984">
        <v>529.99</v>
      </c>
    </row>
    <row r="3985" spans="1:4">
      <c r="A3985" t="s">
        <v>40</v>
      </c>
      <c r="B3985" t="s">
        <v>3047</v>
      </c>
      <c r="C3985" t="s">
        <v>4457</v>
      </c>
      <c r="D3985">
        <v>449.99</v>
      </c>
    </row>
    <row r="3986" spans="1:4">
      <c r="A3986" t="s">
        <v>40</v>
      </c>
      <c r="B3986" t="s">
        <v>3047</v>
      </c>
      <c r="C3986" t="s">
        <v>4458</v>
      </c>
      <c r="D3986">
        <v>299.99</v>
      </c>
    </row>
    <row r="3987" spans="1:4">
      <c r="A3987" t="s">
        <v>40</v>
      </c>
      <c r="B3987" t="s">
        <v>3024</v>
      </c>
      <c r="C3987" t="s">
        <v>3975</v>
      </c>
      <c r="D3987">
        <v>142.99</v>
      </c>
    </row>
    <row r="3988" spans="1:4">
      <c r="A3988" t="s">
        <v>40</v>
      </c>
      <c r="B3988" t="s">
        <v>3024</v>
      </c>
      <c r="C3988" t="s">
        <v>4459</v>
      </c>
      <c r="D3988">
        <v>399.99</v>
      </c>
    </row>
    <row r="3989" spans="1:4">
      <c r="A3989" t="s">
        <v>40</v>
      </c>
      <c r="B3989" t="s">
        <v>3021</v>
      </c>
      <c r="C3989" t="s">
        <v>4460</v>
      </c>
      <c r="D3989">
        <v>197.98</v>
      </c>
    </row>
    <row r="3990" spans="1:4">
      <c r="A3990" t="s">
        <v>40</v>
      </c>
      <c r="B3990" t="s">
        <v>3024</v>
      </c>
      <c r="C3990" t="s">
        <v>3975</v>
      </c>
      <c r="D3990">
        <v>142.99</v>
      </c>
    </row>
    <row r="3991" spans="1:4">
      <c r="A3991" t="s">
        <v>40</v>
      </c>
      <c r="B3991" t="s">
        <v>3021</v>
      </c>
      <c r="C3991" t="s">
        <v>4461</v>
      </c>
      <c r="D3991">
        <v>1149</v>
      </c>
    </row>
    <row r="3992" spans="1:4">
      <c r="A3992" t="s">
        <v>40</v>
      </c>
      <c r="B3992" t="s">
        <v>3024</v>
      </c>
      <c r="C3992" t="s">
        <v>4462</v>
      </c>
      <c r="D3992">
        <v>149.99</v>
      </c>
    </row>
    <row r="3993" spans="1:4">
      <c r="A3993" t="s">
        <v>40</v>
      </c>
      <c r="B3993" t="s">
        <v>3047</v>
      </c>
      <c r="C3993" t="s">
        <v>4463</v>
      </c>
      <c r="D3993">
        <v>149.94</v>
      </c>
    </row>
    <row r="3994" spans="1:4">
      <c r="A3994" t="s">
        <v>40</v>
      </c>
      <c r="B3994" t="s">
        <v>3024</v>
      </c>
      <c r="C3994" t="s">
        <v>4464</v>
      </c>
      <c r="D3994">
        <v>249.95</v>
      </c>
    </row>
    <row r="3995" spans="1:4">
      <c r="A3995" t="s">
        <v>40</v>
      </c>
      <c r="B3995" t="s">
        <v>3024</v>
      </c>
      <c r="C3995" t="s">
        <v>4465</v>
      </c>
      <c r="D3995">
        <v>235.19</v>
      </c>
    </row>
    <row r="3996" spans="1:4">
      <c r="A3996" t="s">
        <v>40</v>
      </c>
      <c r="B3996" t="s">
        <v>3047</v>
      </c>
      <c r="C3996" t="s">
        <v>4466</v>
      </c>
      <c r="D3996">
        <v>159.99</v>
      </c>
    </row>
    <row r="3997" spans="1:4">
      <c r="A3997" t="s">
        <v>40</v>
      </c>
      <c r="B3997" t="s">
        <v>3024</v>
      </c>
      <c r="C3997" t="s">
        <v>4467</v>
      </c>
      <c r="D3997">
        <v>129.99</v>
      </c>
    </row>
    <row r="3998" spans="1:4">
      <c r="A3998" t="s">
        <v>40</v>
      </c>
      <c r="B3998" t="s">
        <v>3047</v>
      </c>
      <c r="C3998" t="s">
        <v>4468</v>
      </c>
      <c r="D3998">
        <v>125</v>
      </c>
    </row>
    <row r="3999" spans="1:4">
      <c r="A3999" t="s">
        <v>40</v>
      </c>
      <c r="B3999" t="s">
        <v>3047</v>
      </c>
      <c r="C3999" t="s">
        <v>4469</v>
      </c>
      <c r="D3999">
        <v>229.99</v>
      </c>
    </row>
    <row r="4000" spans="1:4">
      <c r="A4000" t="s">
        <v>40</v>
      </c>
      <c r="B4000" t="s">
        <v>3050</v>
      </c>
      <c r="C4000" t="s">
        <v>4470</v>
      </c>
      <c r="D4000">
        <v>159.99</v>
      </c>
    </row>
    <row r="4001" spans="1:4">
      <c r="A4001" t="s">
        <v>40</v>
      </c>
      <c r="B4001" t="s">
        <v>3024</v>
      </c>
      <c r="C4001" t="s">
        <v>4471</v>
      </c>
      <c r="D4001">
        <v>145</v>
      </c>
    </row>
    <row r="4002" spans="1:4">
      <c r="A4002" t="s">
        <v>40</v>
      </c>
      <c r="B4002" t="s">
        <v>3080</v>
      </c>
      <c r="C4002" t="s">
        <v>4472</v>
      </c>
      <c r="D4002">
        <v>524.29999999999995</v>
      </c>
    </row>
    <row r="4003" spans="1:4">
      <c r="A4003" t="s">
        <v>40</v>
      </c>
      <c r="B4003" t="s">
        <v>3021</v>
      </c>
      <c r="C4003" t="s">
        <v>4473</v>
      </c>
      <c r="D4003">
        <v>399.99</v>
      </c>
    </row>
    <row r="4004" spans="1:4">
      <c r="A4004" t="s">
        <v>40</v>
      </c>
      <c r="B4004" t="s">
        <v>3326</v>
      </c>
      <c r="C4004" t="s">
        <v>4474</v>
      </c>
      <c r="D4004">
        <v>94.04</v>
      </c>
    </row>
    <row r="4005" spans="1:4">
      <c r="A4005" t="s">
        <v>40</v>
      </c>
      <c r="B4005" t="s">
        <v>3021</v>
      </c>
      <c r="C4005" t="s">
        <v>4475</v>
      </c>
      <c r="D4005">
        <v>234.99</v>
      </c>
    </row>
    <row r="4006" spans="1:4">
      <c r="A4006" t="s">
        <v>40</v>
      </c>
      <c r="B4006" t="s">
        <v>3024</v>
      </c>
      <c r="C4006" t="s">
        <v>4476</v>
      </c>
      <c r="D4006">
        <v>275</v>
      </c>
    </row>
    <row r="4007" spans="1:4">
      <c r="A4007" t="s">
        <v>40</v>
      </c>
      <c r="B4007" t="s">
        <v>3047</v>
      </c>
      <c r="C4007" t="s">
        <v>4477</v>
      </c>
      <c r="D4007">
        <v>341.99</v>
      </c>
    </row>
    <row r="4008" spans="1:4">
      <c r="A4008" t="s">
        <v>40</v>
      </c>
      <c r="B4008" t="s">
        <v>546</v>
      </c>
      <c r="C4008" t="s">
        <v>4478</v>
      </c>
      <c r="D4008">
        <v>999.99</v>
      </c>
    </row>
    <row r="4009" spans="1:4">
      <c r="A4009" t="s">
        <v>40</v>
      </c>
      <c r="B4009" t="s">
        <v>3122</v>
      </c>
      <c r="C4009" t="s">
        <v>4479</v>
      </c>
      <c r="D4009">
        <v>799.59</v>
      </c>
    </row>
    <row r="4010" spans="1:4">
      <c r="A4010" t="s">
        <v>40</v>
      </c>
      <c r="B4010" t="s">
        <v>3035</v>
      </c>
      <c r="C4010" t="s">
        <v>4480</v>
      </c>
      <c r="D4010">
        <v>179.99</v>
      </c>
    </row>
    <row r="4011" spans="1:4">
      <c r="A4011" t="s">
        <v>40</v>
      </c>
      <c r="B4011" t="s">
        <v>3047</v>
      </c>
      <c r="C4011" t="s">
        <v>4481</v>
      </c>
      <c r="D4011">
        <v>499</v>
      </c>
    </row>
    <row r="4012" spans="1:4">
      <c r="A4012" t="s">
        <v>40</v>
      </c>
      <c r="B4012" t="s">
        <v>3047</v>
      </c>
      <c r="C4012" t="s">
        <v>4482</v>
      </c>
      <c r="D4012">
        <v>399.99</v>
      </c>
    </row>
    <row r="4013" spans="1:4">
      <c r="A4013" t="s">
        <v>40</v>
      </c>
      <c r="B4013" t="s">
        <v>3047</v>
      </c>
      <c r="C4013" t="s">
        <v>4483</v>
      </c>
      <c r="D4013">
        <v>424.99</v>
      </c>
    </row>
    <row r="4014" spans="1:4">
      <c r="A4014" t="s">
        <v>40</v>
      </c>
      <c r="B4014" t="s">
        <v>3148</v>
      </c>
      <c r="C4014" t="s">
        <v>4484</v>
      </c>
      <c r="D4014">
        <v>124.99</v>
      </c>
    </row>
    <row r="4015" spans="1:4">
      <c r="A4015" t="s">
        <v>40</v>
      </c>
      <c r="B4015" t="s">
        <v>3024</v>
      </c>
      <c r="C4015" t="s">
        <v>3480</v>
      </c>
      <c r="D4015">
        <v>199.99</v>
      </c>
    </row>
    <row r="4016" spans="1:4">
      <c r="A4016" t="s">
        <v>40</v>
      </c>
      <c r="B4016" t="s">
        <v>3122</v>
      </c>
      <c r="C4016" t="s">
        <v>4485</v>
      </c>
      <c r="D4016">
        <v>229.99</v>
      </c>
    </row>
    <row r="4017" spans="1:4">
      <c r="A4017" t="s">
        <v>40</v>
      </c>
      <c r="B4017" t="s">
        <v>1378</v>
      </c>
      <c r="C4017" t="s">
        <v>4486</v>
      </c>
      <c r="D4017">
        <v>397.98</v>
      </c>
    </row>
    <row r="4018" spans="1:4">
      <c r="A4018" t="s">
        <v>40</v>
      </c>
      <c r="B4018" t="s">
        <v>3021</v>
      </c>
      <c r="C4018" t="s">
        <v>4487</v>
      </c>
      <c r="D4018">
        <v>199.99</v>
      </c>
    </row>
    <row r="4019" spans="1:4">
      <c r="A4019" t="s">
        <v>40</v>
      </c>
      <c r="B4019" t="s">
        <v>3024</v>
      </c>
      <c r="C4019" t="s">
        <v>4488</v>
      </c>
      <c r="D4019">
        <v>159.99</v>
      </c>
    </row>
    <row r="4020" spans="1:4">
      <c r="A4020" t="s">
        <v>40</v>
      </c>
      <c r="B4020" t="s">
        <v>3047</v>
      </c>
      <c r="C4020" t="s">
        <v>4489</v>
      </c>
      <c r="D4020">
        <v>429.99</v>
      </c>
    </row>
    <row r="4021" spans="1:4">
      <c r="A4021" t="s">
        <v>40</v>
      </c>
      <c r="B4021" t="s">
        <v>3024</v>
      </c>
      <c r="C4021" t="s">
        <v>4490</v>
      </c>
      <c r="D4021">
        <v>109.95</v>
      </c>
    </row>
    <row r="4022" spans="1:4">
      <c r="A4022" t="s">
        <v>40</v>
      </c>
      <c r="B4022" t="s">
        <v>3024</v>
      </c>
      <c r="C4022" t="s">
        <v>3975</v>
      </c>
      <c r="D4022">
        <v>153.99</v>
      </c>
    </row>
    <row r="4023" spans="1:4">
      <c r="A4023" t="s">
        <v>40</v>
      </c>
      <c r="B4023" t="s">
        <v>3047</v>
      </c>
      <c r="C4023" t="s">
        <v>4491</v>
      </c>
      <c r="D4023">
        <v>279.99</v>
      </c>
    </row>
    <row r="4024" spans="1:4">
      <c r="A4024" t="s">
        <v>40</v>
      </c>
      <c r="B4024" t="s">
        <v>3024</v>
      </c>
      <c r="C4024" t="s">
        <v>4492</v>
      </c>
      <c r="D4024">
        <v>249.99</v>
      </c>
    </row>
    <row r="4025" spans="1:4">
      <c r="A4025" t="s">
        <v>40</v>
      </c>
      <c r="B4025" t="s">
        <v>3047</v>
      </c>
      <c r="C4025" t="s">
        <v>4493</v>
      </c>
      <c r="D4025">
        <v>349.99</v>
      </c>
    </row>
    <row r="4026" spans="1:4">
      <c r="A4026" t="s">
        <v>40</v>
      </c>
      <c r="B4026" t="s">
        <v>3050</v>
      </c>
      <c r="C4026" t="s">
        <v>4494</v>
      </c>
      <c r="D4026">
        <v>219.99</v>
      </c>
    </row>
    <row r="4027" spans="1:4">
      <c r="A4027" t="s">
        <v>40</v>
      </c>
      <c r="B4027" t="s">
        <v>546</v>
      </c>
      <c r="C4027" t="s">
        <v>4495</v>
      </c>
      <c r="D4027">
        <v>799.99</v>
      </c>
    </row>
    <row r="4028" spans="1:4">
      <c r="A4028" t="s">
        <v>40</v>
      </c>
      <c r="B4028" t="s">
        <v>3021</v>
      </c>
      <c r="C4028" t="s">
        <v>4496</v>
      </c>
      <c r="D4028">
        <v>124.99</v>
      </c>
    </row>
    <row r="4029" spans="1:4">
      <c r="A4029" t="s">
        <v>40</v>
      </c>
      <c r="B4029" t="s">
        <v>3050</v>
      </c>
      <c r="C4029" t="s">
        <v>4497</v>
      </c>
      <c r="D4029">
        <v>164.99</v>
      </c>
    </row>
    <row r="4030" spans="1:4">
      <c r="A4030" t="s">
        <v>40</v>
      </c>
      <c r="B4030" t="s">
        <v>3071</v>
      </c>
      <c r="C4030" t="s">
        <v>4498</v>
      </c>
      <c r="D4030">
        <v>249.99</v>
      </c>
    </row>
    <row r="4031" spans="1:4">
      <c r="A4031" t="s">
        <v>40</v>
      </c>
      <c r="B4031" t="s">
        <v>3024</v>
      </c>
      <c r="C4031" t="s">
        <v>4499</v>
      </c>
      <c r="D4031">
        <v>148.49</v>
      </c>
    </row>
    <row r="4032" spans="1:4">
      <c r="A4032" t="s">
        <v>40</v>
      </c>
      <c r="B4032" t="s">
        <v>3024</v>
      </c>
      <c r="C4032" t="s">
        <v>4500</v>
      </c>
      <c r="D4032">
        <v>829.99</v>
      </c>
    </row>
    <row r="4033" spans="1:4">
      <c r="A4033" t="s">
        <v>40</v>
      </c>
      <c r="B4033" t="s">
        <v>3021</v>
      </c>
      <c r="C4033" t="s">
        <v>4501</v>
      </c>
      <c r="D4033">
        <v>249.99</v>
      </c>
    </row>
    <row r="4034" spans="1:4">
      <c r="A4034" t="s">
        <v>40</v>
      </c>
      <c r="B4034" t="s">
        <v>1378</v>
      </c>
      <c r="C4034" t="s">
        <v>4502</v>
      </c>
      <c r="D4034">
        <v>605</v>
      </c>
    </row>
    <row r="4035" spans="1:4">
      <c r="A4035" t="s">
        <v>40</v>
      </c>
      <c r="B4035" t="s">
        <v>3024</v>
      </c>
      <c r="C4035" t="s">
        <v>3975</v>
      </c>
      <c r="D4035">
        <v>137.99</v>
      </c>
    </row>
    <row r="4036" spans="1:4">
      <c r="A4036" t="s">
        <v>40</v>
      </c>
      <c r="B4036" t="s">
        <v>3024</v>
      </c>
      <c r="C4036" t="s">
        <v>4503</v>
      </c>
      <c r="D4036">
        <v>139.99</v>
      </c>
    </row>
    <row r="4037" spans="1:4">
      <c r="A4037" t="s">
        <v>40</v>
      </c>
      <c r="B4037" t="s">
        <v>3021</v>
      </c>
      <c r="C4037" t="s">
        <v>4504</v>
      </c>
      <c r="D4037">
        <v>225</v>
      </c>
    </row>
    <row r="4038" spans="1:4">
      <c r="A4038" t="s">
        <v>40</v>
      </c>
      <c r="B4038" t="s">
        <v>3035</v>
      </c>
      <c r="C4038" t="s">
        <v>4505</v>
      </c>
      <c r="D4038">
        <v>599.99</v>
      </c>
    </row>
    <row r="4039" spans="1:4">
      <c r="A4039" t="s">
        <v>40</v>
      </c>
      <c r="B4039" t="s">
        <v>3047</v>
      </c>
      <c r="C4039" t="s">
        <v>4506</v>
      </c>
      <c r="D4039">
        <v>147.99</v>
      </c>
    </row>
    <row r="4040" spans="1:4">
      <c r="A4040" t="s">
        <v>40</v>
      </c>
      <c r="B4040" t="s">
        <v>3024</v>
      </c>
      <c r="C4040" t="s">
        <v>3195</v>
      </c>
      <c r="D4040">
        <v>189.99</v>
      </c>
    </row>
    <row r="4041" spans="1:4">
      <c r="A4041" t="s">
        <v>40</v>
      </c>
      <c r="B4041" t="s">
        <v>3021</v>
      </c>
      <c r="C4041" t="s">
        <v>4507</v>
      </c>
      <c r="D4041">
        <v>199.99</v>
      </c>
    </row>
    <row r="4042" spans="1:4">
      <c r="A4042" t="s">
        <v>40</v>
      </c>
      <c r="B4042" t="s">
        <v>3071</v>
      </c>
      <c r="C4042" t="s">
        <v>4508</v>
      </c>
      <c r="D4042">
        <v>419</v>
      </c>
    </row>
    <row r="4043" spans="1:4">
      <c r="A4043" t="s">
        <v>40</v>
      </c>
      <c r="B4043" t="s">
        <v>3047</v>
      </c>
      <c r="C4043" t="s">
        <v>3231</v>
      </c>
      <c r="D4043">
        <v>359.99</v>
      </c>
    </row>
    <row r="4044" spans="1:4">
      <c r="A4044" t="s">
        <v>40</v>
      </c>
      <c r="B4044" t="s">
        <v>3024</v>
      </c>
      <c r="C4044" t="s">
        <v>4509</v>
      </c>
      <c r="D4044">
        <v>459.99</v>
      </c>
    </row>
    <row r="4045" spans="1:4">
      <c r="A4045" t="s">
        <v>40</v>
      </c>
      <c r="B4045" t="s">
        <v>3021</v>
      </c>
      <c r="C4045" t="s">
        <v>4510</v>
      </c>
      <c r="D4045">
        <v>123.11</v>
      </c>
    </row>
    <row r="4046" spans="1:4">
      <c r="A4046" t="s">
        <v>40</v>
      </c>
      <c r="B4046" t="s">
        <v>3047</v>
      </c>
      <c r="C4046" t="s">
        <v>4511</v>
      </c>
      <c r="D4046">
        <v>449.99</v>
      </c>
    </row>
    <row r="4047" spans="1:4">
      <c r="A4047" t="s">
        <v>40</v>
      </c>
      <c r="B4047" t="s">
        <v>3024</v>
      </c>
      <c r="C4047" t="s">
        <v>4512</v>
      </c>
      <c r="D4047">
        <v>149.99</v>
      </c>
    </row>
    <row r="4048" spans="1:4">
      <c r="A4048" t="s">
        <v>40</v>
      </c>
      <c r="B4048" t="s">
        <v>3047</v>
      </c>
      <c r="C4048" t="s">
        <v>4089</v>
      </c>
      <c r="D4048">
        <v>579.99</v>
      </c>
    </row>
    <row r="4049" spans="1:4">
      <c r="A4049" t="s">
        <v>40</v>
      </c>
      <c r="B4049" t="s">
        <v>3122</v>
      </c>
      <c r="C4049" t="s">
        <v>4513</v>
      </c>
      <c r="D4049">
        <v>185</v>
      </c>
    </row>
    <row r="4050" spans="1:4">
      <c r="A4050" t="s">
        <v>40</v>
      </c>
      <c r="B4050" t="s">
        <v>3024</v>
      </c>
      <c r="C4050" t="s">
        <v>4514</v>
      </c>
      <c r="D4050">
        <v>249.99</v>
      </c>
    </row>
    <row r="4051" spans="1:4">
      <c r="A4051" t="s">
        <v>40</v>
      </c>
      <c r="B4051" t="s">
        <v>3047</v>
      </c>
      <c r="C4051" t="s">
        <v>4271</v>
      </c>
      <c r="D4051">
        <v>279.99</v>
      </c>
    </row>
    <row r="4052" spans="1:4">
      <c r="A4052" t="s">
        <v>40</v>
      </c>
      <c r="B4052" t="s">
        <v>3021</v>
      </c>
      <c r="C4052" t="s">
        <v>4515</v>
      </c>
      <c r="D4052">
        <v>199.9</v>
      </c>
    </row>
    <row r="4053" spans="1:4">
      <c r="A4053" t="s">
        <v>40</v>
      </c>
      <c r="B4053" t="s">
        <v>3853</v>
      </c>
      <c r="C4053" t="s">
        <v>4516</v>
      </c>
      <c r="D4053">
        <v>109.99</v>
      </c>
    </row>
    <row r="4054" spans="1:4">
      <c r="A4054" t="s">
        <v>40</v>
      </c>
      <c r="B4054" t="s">
        <v>3021</v>
      </c>
      <c r="C4054" t="s">
        <v>4517</v>
      </c>
      <c r="D4054">
        <v>799.95</v>
      </c>
    </row>
    <row r="4055" spans="1:4">
      <c r="A4055" t="s">
        <v>40</v>
      </c>
      <c r="B4055" t="s">
        <v>4194</v>
      </c>
      <c r="C4055" t="s">
        <v>4518</v>
      </c>
      <c r="D4055">
        <v>119.99</v>
      </c>
    </row>
    <row r="4056" spans="1:4">
      <c r="A4056" t="s">
        <v>40</v>
      </c>
      <c r="B4056" t="s">
        <v>3024</v>
      </c>
      <c r="C4056" t="s">
        <v>4519</v>
      </c>
      <c r="D4056">
        <v>171.35</v>
      </c>
    </row>
    <row r="4057" spans="1:4">
      <c r="A4057" t="s">
        <v>40</v>
      </c>
      <c r="B4057" t="s">
        <v>3021</v>
      </c>
      <c r="C4057" t="s">
        <v>4520</v>
      </c>
      <c r="D4057">
        <v>1199.99</v>
      </c>
    </row>
    <row r="4058" spans="1:4">
      <c r="A4058" t="s">
        <v>40</v>
      </c>
      <c r="B4058" t="s">
        <v>3024</v>
      </c>
      <c r="C4058" t="s">
        <v>4521</v>
      </c>
      <c r="D4058">
        <v>205.19</v>
      </c>
    </row>
    <row r="4059" spans="1:4">
      <c r="A4059" t="s">
        <v>40</v>
      </c>
      <c r="B4059" t="s">
        <v>3047</v>
      </c>
      <c r="C4059" t="s">
        <v>4522</v>
      </c>
      <c r="D4059">
        <v>463.67</v>
      </c>
    </row>
    <row r="4060" spans="1:4">
      <c r="A4060" t="s">
        <v>40</v>
      </c>
      <c r="B4060" t="s">
        <v>3021</v>
      </c>
      <c r="C4060" t="s">
        <v>4523</v>
      </c>
      <c r="D4060">
        <v>219.99</v>
      </c>
    </row>
    <row r="4061" spans="1:4">
      <c r="A4061" t="s">
        <v>40</v>
      </c>
      <c r="B4061" t="s">
        <v>3024</v>
      </c>
      <c r="C4061" t="s">
        <v>4524</v>
      </c>
      <c r="D4061">
        <v>199.99</v>
      </c>
    </row>
    <row r="4062" spans="1:4">
      <c r="A4062" t="s">
        <v>40</v>
      </c>
      <c r="B4062" t="s">
        <v>3024</v>
      </c>
      <c r="C4062" t="s">
        <v>3298</v>
      </c>
      <c r="D4062">
        <v>389.99</v>
      </c>
    </row>
    <row r="4063" spans="1:4">
      <c r="A4063" t="s">
        <v>40</v>
      </c>
      <c r="B4063" t="s">
        <v>3047</v>
      </c>
      <c r="C4063" t="s">
        <v>4300</v>
      </c>
      <c r="D4063">
        <v>679.99</v>
      </c>
    </row>
    <row r="4064" spans="1:4">
      <c r="A4064" t="s">
        <v>40</v>
      </c>
      <c r="B4064" t="s">
        <v>3021</v>
      </c>
      <c r="C4064" t="s">
        <v>4525</v>
      </c>
      <c r="D4064">
        <v>639</v>
      </c>
    </row>
    <row r="4065" spans="1:4">
      <c r="A4065" t="s">
        <v>40</v>
      </c>
      <c r="B4065" t="s">
        <v>3021</v>
      </c>
      <c r="C4065" t="s">
        <v>4526</v>
      </c>
      <c r="D4065">
        <v>599.99</v>
      </c>
    </row>
    <row r="4066" spans="1:4">
      <c r="A4066" t="s">
        <v>40</v>
      </c>
      <c r="B4066" t="s">
        <v>3035</v>
      </c>
      <c r="C4066" t="s">
        <v>4527</v>
      </c>
      <c r="D4066">
        <v>134.49</v>
      </c>
    </row>
    <row r="4067" spans="1:4">
      <c r="A4067" t="s">
        <v>40</v>
      </c>
      <c r="B4067" t="s">
        <v>3021</v>
      </c>
      <c r="C4067" t="s">
        <v>4528</v>
      </c>
      <c r="D4067">
        <v>299.89999999999998</v>
      </c>
    </row>
    <row r="4068" spans="1:4">
      <c r="A4068" t="s">
        <v>40</v>
      </c>
      <c r="B4068" t="s">
        <v>3024</v>
      </c>
      <c r="C4068" t="s">
        <v>4529</v>
      </c>
      <c r="D4068">
        <v>229.99</v>
      </c>
    </row>
    <row r="4069" spans="1:4">
      <c r="A4069" t="s">
        <v>40</v>
      </c>
      <c r="B4069" t="s">
        <v>3216</v>
      </c>
      <c r="C4069" t="s">
        <v>4530</v>
      </c>
      <c r="D4069">
        <v>139.99</v>
      </c>
    </row>
    <row r="4070" spans="1:4">
      <c r="A4070" t="s">
        <v>40</v>
      </c>
      <c r="B4070" t="s">
        <v>3024</v>
      </c>
      <c r="C4070" t="s">
        <v>4531</v>
      </c>
      <c r="D4070">
        <v>99.99</v>
      </c>
    </row>
    <row r="4071" spans="1:4">
      <c r="A4071" t="s">
        <v>40</v>
      </c>
      <c r="B4071" t="s">
        <v>3024</v>
      </c>
      <c r="C4071" t="s">
        <v>4532</v>
      </c>
      <c r="D4071">
        <v>649.99</v>
      </c>
    </row>
    <row r="4072" spans="1:4">
      <c r="A4072" t="s">
        <v>40</v>
      </c>
      <c r="B4072" t="s">
        <v>3047</v>
      </c>
      <c r="C4072" t="s">
        <v>4533</v>
      </c>
      <c r="D4072">
        <v>199.9</v>
      </c>
    </row>
    <row r="4073" spans="1:4">
      <c r="A4073" t="s">
        <v>40</v>
      </c>
      <c r="B4073" t="s">
        <v>3021</v>
      </c>
      <c r="C4073" t="s">
        <v>4534</v>
      </c>
      <c r="D4073">
        <v>699</v>
      </c>
    </row>
    <row r="4074" spans="1:4">
      <c r="A4074" t="s">
        <v>40</v>
      </c>
      <c r="B4074" t="s">
        <v>3021</v>
      </c>
      <c r="C4074" t="s">
        <v>4535</v>
      </c>
      <c r="D4074">
        <v>199.99</v>
      </c>
    </row>
    <row r="4075" spans="1:4">
      <c r="A4075" t="s">
        <v>40</v>
      </c>
      <c r="B4075" t="s">
        <v>3024</v>
      </c>
      <c r="C4075" t="s">
        <v>4536</v>
      </c>
      <c r="D4075">
        <v>199.9</v>
      </c>
    </row>
    <row r="4076" spans="1:4">
      <c r="A4076" t="s">
        <v>40</v>
      </c>
      <c r="B4076" t="s">
        <v>3047</v>
      </c>
      <c r="C4076" t="s">
        <v>4537</v>
      </c>
      <c r="D4076">
        <v>679.99</v>
      </c>
    </row>
    <row r="4077" spans="1:4">
      <c r="A4077" t="s">
        <v>40</v>
      </c>
      <c r="B4077" t="s">
        <v>3047</v>
      </c>
      <c r="C4077" t="s">
        <v>4538</v>
      </c>
      <c r="D4077">
        <v>119.99</v>
      </c>
    </row>
    <row r="4078" spans="1:4">
      <c r="A4078" t="s">
        <v>40</v>
      </c>
      <c r="B4078" t="s">
        <v>3024</v>
      </c>
      <c r="C4078" t="s">
        <v>4539</v>
      </c>
      <c r="D4078">
        <v>199.9</v>
      </c>
    </row>
    <row r="4079" spans="1:4">
      <c r="A4079" t="s">
        <v>40</v>
      </c>
      <c r="B4079" t="s">
        <v>3021</v>
      </c>
      <c r="C4079" t="s">
        <v>4540</v>
      </c>
      <c r="D4079">
        <v>339</v>
      </c>
    </row>
    <row r="4080" spans="1:4">
      <c r="A4080" t="s">
        <v>40</v>
      </c>
      <c r="B4080" t="s">
        <v>3024</v>
      </c>
      <c r="C4080" t="s">
        <v>4541</v>
      </c>
      <c r="D4080">
        <v>269.99</v>
      </c>
    </row>
    <row r="4081" spans="1:4">
      <c r="A4081" t="s">
        <v>40</v>
      </c>
      <c r="B4081" t="s">
        <v>3024</v>
      </c>
      <c r="C4081" t="s">
        <v>4542</v>
      </c>
      <c r="D4081">
        <v>249.99</v>
      </c>
    </row>
    <row r="4082" spans="1:4">
      <c r="A4082" t="s">
        <v>40</v>
      </c>
      <c r="B4082" t="s">
        <v>3021</v>
      </c>
      <c r="C4082" t="s">
        <v>4543</v>
      </c>
      <c r="D4082">
        <v>549.99</v>
      </c>
    </row>
    <row r="4083" spans="1:4">
      <c r="A4083" t="s">
        <v>40</v>
      </c>
      <c r="B4083" t="s">
        <v>3024</v>
      </c>
      <c r="C4083" t="s">
        <v>4544</v>
      </c>
      <c r="D4083">
        <v>449.99</v>
      </c>
    </row>
    <row r="4084" spans="1:4">
      <c r="A4084" t="s">
        <v>40</v>
      </c>
      <c r="B4084" t="s">
        <v>3122</v>
      </c>
      <c r="C4084" t="s">
        <v>4545</v>
      </c>
      <c r="D4084">
        <v>999.99</v>
      </c>
    </row>
    <row r="4085" spans="1:4">
      <c r="A4085" t="s">
        <v>40</v>
      </c>
      <c r="B4085" t="s">
        <v>3122</v>
      </c>
      <c r="C4085" t="s">
        <v>4546</v>
      </c>
      <c r="D4085">
        <v>399</v>
      </c>
    </row>
    <row r="4086" spans="1:4">
      <c r="A4086" t="s">
        <v>40</v>
      </c>
      <c r="B4086" t="s">
        <v>551</v>
      </c>
      <c r="C4086" t="s">
        <v>4547</v>
      </c>
      <c r="D4086">
        <v>599</v>
      </c>
    </row>
    <row r="4087" spans="1:4">
      <c r="A4087" t="s">
        <v>40</v>
      </c>
      <c r="B4087" t="s">
        <v>3024</v>
      </c>
      <c r="C4087" t="s">
        <v>4548</v>
      </c>
      <c r="D4087">
        <v>699.99</v>
      </c>
    </row>
    <row r="4088" spans="1:4">
      <c r="A4088" t="s">
        <v>40</v>
      </c>
      <c r="B4088" t="s">
        <v>3035</v>
      </c>
      <c r="C4088" t="s">
        <v>4549</v>
      </c>
      <c r="D4088">
        <v>285</v>
      </c>
    </row>
    <row r="4089" spans="1:4">
      <c r="A4089" t="s">
        <v>40</v>
      </c>
      <c r="B4089" t="s">
        <v>3047</v>
      </c>
      <c r="C4089" t="s">
        <v>4550</v>
      </c>
      <c r="D4089">
        <v>356</v>
      </c>
    </row>
    <row r="4090" spans="1:4">
      <c r="A4090" t="s">
        <v>40</v>
      </c>
      <c r="B4090" t="s">
        <v>3047</v>
      </c>
      <c r="C4090" t="s">
        <v>3238</v>
      </c>
      <c r="D4090">
        <v>89.99</v>
      </c>
    </row>
    <row r="4091" spans="1:4">
      <c r="A4091" t="s">
        <v>40</v>
      </c>
      <c r="B4091" t="s">
        <v>3024</v>
      </c>
      <c r="C4091" t="s">
        <v>4551</v>
      </c>
      <c r="D4091">
        <v>239.9</v>
      </c>
    </row>
    <row r="4092" spans="1:4">
      <c r="A4092" t="s">
        <v>40</v>
      </c>
      <c r="B4092" t="s">
        <v>3024</v>
      </c>
      <c r="C4092" t="s">
        <v>4337</v>
      </c>
      <c r="D4092">
        <v>144.99</v>
      </c>
    </row>
    <row r="4093" spans="1:4">
      <c r="A4093" t="s">
        <v>40</v>
      </c>
      <c r="B4093" t="s">
        <v>3021</v>
      </c>
      <c r="C4093" t="s">
        <v>4552</v>
      </c>
      <c r="D4093">
        <v>279.99</v>
      </c>
    </row>
    <row r="4094" spans="1:4">
      <c r="A4094" t="s">
        <v>40</v>
      </c>
      <c r="B4094" t="s">
        <v>3047</v>
      </c>
      <c r="C4094" t="s">
        <v>4553</v>
      </c>
      <c r="D4094">
        <v>237.3</v>
      </c>
    </row>
    <row r="4095" spans="1:4">
      <c r="A4095" t="s">
        <v>40</v>
      </c>
      <c r="B4095" t="s">
        <v>3021</v>
      </c>
      <c r="C4095" t="s">
        <v>4554</v>
      </c>
      <c r="D4095">
        <v>629</v>
      </c>
    </row>
    <row r="4096" spans="1:4">
      <c r="A4096" t="s">
        <v>40</v>
      </c>
      <c r="B4096" t="s">
        <v>3021</v>
      </c>
      <c r="C4096" t="s">
        <v>4555</v>
      </c>
      <c r="D4096">
        <v>739.99</v>
      </c>
    </row>
    <row r="4097" spans="1:4">
      <c r="A4097" t="s">
        <v>40</v>
      </c>
      <c r="B4097" t="s">
        <v>3024</v>
      </c>
      <c r="C4097" t="s">
        <v>4556</v>
      </c>
      <c r="D4097">
        <v>139.99</v>
      </c>
    </row>
    <row r="4098" spans="1:4">
      <c r="A4098" t="s">
        <v>40</v>
      </c>
      <c r="B4098" t="s">
        <v>3021</v>
      </c>
      <c r="C4098" t="s">
        <v>4557</v>
      </c>
      <c r="D4098">
        <v>231.99</v>
      </c>
    </row>
    <row r="4099" spans="1:4">
      <c r="A4099" t="s">
        <v>40</v>
      </c>
      <c r="B4099" t="s">
        <v>3047</v>
      </c>
      <c r="C4099" t="s">
        <v>4558</v>
      </c>
      <c r="D4099">
        <v>899.99</v>
      </c>
    </row>
    <row r="4100" spans="1:4">
      <c r="A4100" t="s">
        <v>40</v>
      </c>
      <c r="B4100" t="s">
        <v>3047</v>
      </c>
      <c r="C4100" t="s">
        <v>4407</v>
      </c>
      <c r="D4100">
        <v>325</v>
      </c>
    </row>
    <row r="4101" spans="1:4">
      <c r="A4101" t="s">
        <v>40</v>
      </c>
      <c r="B4101" t="s">
        <v>3024</v>
      </c>
      <c r="C4101" t="s">
        <v>3975</v>
      </c>
      <c r="D4101">
        <v>142.99</v>
      </c>
    </row>
    <row r="4102" spans="1:4">
      <c r="A4102" t="s">
        <v>40</v>
      </c>
      <c r="B4102" t="s">
        <v>1378</v>
      </c>
      <c r="C4102" t="s">
        <v>4559</v>
      </c>
      <c r="D4102">
        <v>679.99</v>
      </c>
    </row>
    <row r="4103" spans="1:4">
      <c r="A4103" t="s">
        <v>40</v>
      </c>
      <c r="B4103" t="s">
        <v>3047</v>
      </c>
      <c r="C4103" t="s">
        <v>3976</v>
      </c>
      <c r="D4103">
        <v>159.99</v>
      </c>
    </row>
    <row r="4104" spans="1:4">
      <c r="A4104" t="s">
        <v>40</v>
      </c>
      <c r="B4104" t="s">
        <v>3021</v>
      </c>
      <c r="C4104" t="s">
        <v>4560</v>
      </c>
      <c r="D4104">
        <v>119.99</v>
      </c>
    </row>
    <row r="4105" spans="1:4">
      <c r="A4105" t="s">
        <v>40</v>
      </c>
      <c r="B4105" t="s">
        <v>3021</v>
      </c>
      <c r="C4105" t="s">
        <v>4561</v>
      </c>
      <c r="D4105">
        <v>649</v>
      </c>
    </row>
    <row r="4106" spans="1:4">
      <c r="A4106" t="s">
        <v>40</v>
      </c>
      <c r="B4106" t="s">
        <v>3021</v>
      </c>
      <c r="C4106" t="s">
        <v>4562</v>
      </c>
      <c r="D4106">
        <v>150.49</v>
      </c>
    </row>
    <row r="4107" spans="1:4">
      <c r="A4107" t="s">
        <v>40</v>
      </c>
      <c r="B4107" t="s">
        <v>3024</v>
      </c>
      <c r="C4107" t="s">
        <v>4563</v>
      </c>
      <c r="D4107">
        <v>465.99</v>
      </c>
    </row>
    <row r="4108" spans="1:4">
      <c r="A4108" t="s">
        <v>40</v>
      </c>
      <c r="B4108" t="s">
        <v>3024</v>
      </c>
      <c r="C4108" t="s">
        <v>4564</v>
      </c>
      <c r="D4108">
        <v>349.9</v>
      </c>
    </row>
    <row r="4109" spans="1:4">
      <c r="A4109" t="s">
        <v>40</v>
      </c>
      <c r="B4109" t="s">
        <v>3024</v>
      </c>
      <c r="C4109" t="s">
        <v>4565</v>
      </c>
      <c r="D4109">
        <v>148.99</v>
      </c>
    </row>
    <row r="4110" spans="1:4">
      <c r="A4110" t="s">
        <v>40</v>
      </c>
      <c r="B4110" t="s">
        <v>3080</v>
      </c>
      <c r="C4110" t="s">
        <v>4566</v>
      </c>
      <c r="D4110">
        <v>219.98</v>
      </c>
    </row>
    <row r="4111" spans="1:4">
      <c r="A4111" t="s">
        <v>40</v>
      </c>
      <c r="B4111" t="s">
        <v>3047</v>
      </c>
      <c r="C4111" t="s">
        <v>4567</v>
      </c>
      <c r="D4111">
        <v>419.99</v>
      </c>
    </row>
    <row r="4112" spans="1:4">
      <c r="A4112" t="s">
        <v>40</v>
      </c>
      <c r="B4112" t="s">
        <v>3047</v>
      </c>
      <c r="C4112" t="s">
        <v>4568</v>
      </c>
      <c r="D4112">
        <v>429.99</v>
      </c>
    </row>
    <row r="4113" spans="1:4">
      <c r="A4113" t="s">
        <v>40</v>
      </c>
      <c r="B4113" t="s">
        <v>3122</v>
      </c>
      <c r="C4113" t="s">
        <v>4569</v>
      </c>
      <c r="D4113">
        <v>349.99</v>
      </c>
    </row>
    <row r="4114" spans="1:4">
      <c r="A4114" t="s">
        <v>40</v>
      </c>
      <c r="B4114" t="s">
        <v>3122</v>
      </c>
      <c r="C4114" t="s">
        <v>4570</v>
      </c>
      <c r="D4114">
        <v>299.99</v>
      </c>
    </row>
    <row r="4115" spans="1:4">
      <c r="A4115" t="s">
        <v>40</v>
      </c>
      <c r="B4115" t="s">
        <v>3047</v>
      </c>
      <c r="C4115" t="s">
        <v>4571</v>
      </c>
      <c r="D4115">
        <v>120</v>
      </c>
    </row>
    <row r="4116" spans="1:4">
      <c r="A4116" t="s">
        <v>40</v>
      </c>
      <c r="B4116" t="s">
        <v>3047</v>
      </c>
      <c r="C4116" t="s">
        <v>4572</v>
      </c>
      <c r="D4116">
        <v>359.99</v>
      </c>
    </row>
    <row r="4117" spans="1:4">
      <c r="A4117" t="s">
        <v>40</v>
      </c>
      <c r="B4117" t="s">
        <v>3021</v>
      </c>
      <c r="C4117" t="s">
        <v>4573</v>
      </c>
      <c r="D4117">
        <v>579.95000000000005</v>
      </c>
    </row>
    <row r="4118" spans="1:4">
      <c r="A4118" t="s">
        <v>40</v>
      </c>
      <c r="B4118" t="s">
        <v>3047</v>
      </c>
      <c r="C4118" t="s">
        <v>4574</v>
      </c>
      <c r="D4118">
        <v>129.99</v>
      </c>
    </row>
    <row r="4119" spans="1:4">
      <c r="A4119" t="s">
        <v>40</v>
      </c>
      <c r="B4119" t="s">
        <v>3024</v>
      </c>
      <c r="C4119" t="s">
        <v>4575</v>
      </c>
      <c r="D4119">
        <v>249.99</v>
      </c>
    </row>
    <row r="4120" spans="1:4">
      <c r="A4120" t="s">
        <v>40</v>
      </c>
      <c r="B4120" t="s">
        <v>3024</v>
      </c>
      <c r="C4120" t="s">
        <v>4576</v>
      </c>
      <c r="D4120">
        <v>489.97</v>
      </c>
    </row>
    <row r="4121" spans="1:4">
      <c r="A4121" t="s">
        <v>40</v>
      </c>
      <c r="B4121" t="s">
        <v>3047</v>
      </c>
      <c r="C4121" t="s">
        <v>4577</v>
      </c>
      <c r="D4121">
        <v>479.99</v>
      </c>
    </row>
    <row r="4122" spans="1:4">
      <c r="A4122" t="s">
        <v>40</v>
      </c>
      <c r="B4122" t="s">
        <v>3071</v>
      </c>
      <c r="C4122" t="s">
        <v>4578</v>
      </c>
      <c r="D4122">
        <v>475</v>
      </c>
    </row>
    <row r="4123" spans="1:4">
      <c r="A4123" t="s">
        <v>40</v>
      </c>
      <c r="B4123" t="s">
        <v>3326</v>
      </c>
      <c r="C4123" t="s">
        <v>4579</v>
      </c>
      <c r="D4123">
        <v>149.99</v>
      </c>
    </row>
    <row r="4124" spans="1:4">
      <c r="A4124" t="s">
        <v>40</v>
      </c>
      <c r="B4124" t="s">
        <v>3047</v>
      </c>
      <c r="C4124" t="s">
        <v>4580</v>
      </c>
      <c r="D4124">
        <v>379.99</v>
      </c>
    </row>
    <row r="4125" spans="1:4">
      <c r="A4125" t="s">
        <v>40</v>
      </c>
      <c r="B4125" t="s">
        <v>3024</v>
      </c>
      <c r="C4125" t="s">
        <v>4581</v>
      </c>
      <c r="D4125">
        <v>229.95</v>
      </c>
    </row>
    <row r="4126" spans="1:4">
      <c r="A4126" t="s">
        <v>40</v>
      </c>
      <c r="B4126" t="s">
        <v>3122</v>
      </c>
      <c r="C4126" t="s">
        <v>4582</v>
      </c>
      <c r="D4126">
        <v>169.99</v>
      </c>
    </row>
    <row r="4127" spans="1:4">
      <c r="A4127" t="s">
        <v>40</v>
      </c>
      <c r="B4127" t="s">
        <v>546</v>
      </c>
      <c r="C4127" t="s">
        <v>4583</v>
      </c>
      <c r="D4127">
        <v>599.99</v>
      </c>
    </row>
    <row r="4128" spans="1:4">
      <c r="A4128" t="s">
        <v>40</v>
      </c>
      <c r="B4128" t="s">
        <v>3047</v>
      </c>
      <c r="C4128" t="s">
        <v>4584</v>
      </c>
      <c r="D4128">
        <v>1299.99</v>
      </c>
    </row>
    <row r="4129" spans="1:4">
      <c r="A4129" t="s">
        <v>40</v>
      </c>
      <c r="B4129" t="s">
        <v>3047</v>
      </c>
      <c r="C4129" t="s">
        <v>4585</v>
      </c>
      <c r="D4129">
        <v>1099.99</v>
      </c>
    </row>
    <row r="4130" spans="1:4">
      <c r="A4130" t="s">
        <v>40</v>
      </c>
      <c r="B4130" t="s">
        <v>3024</v>
      </c>
      <c r="C4130" t="s">
        <v>4586</v>
      </c>
      <c r="D4130">
        <v>169.99</v>
      </c>
    </row>
    <row r="4131" spans="1:4">
      <c r="A4131" t="s">
        <v>40</v>
      </c>
      <c r="B4131" t="s">
        <v>4587</v>
      </c>
      <c r="C4131" t="s">
        <v>4588</v>
      </c>
      <c r="D4131">
        <v>595</v>
      </c>
    </row>
    <row r="4132" spans="1:4">
      <c r="A4132" t="s">
        <v>40</v>
      </c>
      <c r="B4132" t="s">
        <v>3047</v>
      </c>
      <c r="C4132" t="s">
        <v>4589</v>
      </c>
      <c r="D4132">
        <v>395</v>
      </c>
    </row>
    <row r="4133" spans="1:4">
      <c r="A4133" t="s">
        <v>40</v>
      </c>
      <c r="B4133" t="s">
        <v>3122</v>
      </c>
      <c r="C4133" t="s">
        <v>4590</v>
      </c>
      <c r="D4133">
        <v>1599.99</v>
      </c>
    </row>
    <row r="4134" spans="1:4">
      <c r="A4134" t="s">
        <v>40</v>
      </c>
      <c r="B4134" t="s">
        <v>3047</v>
      </c>
      <c r="C4134" t="s">
        <v>4591</v>
      </c>
      <c r="D4134">
        <v>399.99</v>
      </c>
    </row>
    <row r="4135" spans="1:4">
      <c r="A4135" t="s">
        <v>40</v>
      </c>
      <c r="B4135" t="s">
        <v>3047</v>
      </c>
      <c r="C4135" t="s">
        <v>4592</v>
      </c>
      <c r="D4135">
        <v>119.99</v>
      </c>
    </row>
    <row r="4136" spans="1:4">
      <c r="A4136" t="s">
        <v>40</v>
      </c>
      <c r="B4136" t="s">
        <v>3080</v>
      </c>
      <c r="C4136" t="s">
        <v>4593</v>
      </c>
      <c r="D4136">
        <v>209.3</v>
      </c>
    </row>
    <row r="4137" spans="1:4">
      <c r="A4137" t="s">
        <v>40</v>
      </c>
      <c r="B4137" t="s">
        <v>3216</v>
      </c>
      <c r="C4137" t="s">
        <v>4594</v>
      </c>
      <c r="D4137">
        <v>99.99</v>
      </c>
    </row>
    <row r="4138" spans="1:4">
      <c r="A4138" t="s">
        <v>40</v>
      </c>
      <c r="B4138" t="s">
        <v>3024</v>
      </c>
      <c r="C4138" t="s">
        <v>4595</v>
      </c>
      <c r="D4138">
        <v>214.95</v>
      </c>
    </row>
    <row r="4139" spans="1:4">
      <c r="A4139" t="s">
        <v>40</v>
      </c>
      <c r="B4139" t="s">
        <v>3024</v>
      </c>
      <c r="C4139" t="s">
        <v>4596</v>
      </c>
      <c r="D4139">
        <v>269</v>
      </c>
    </row>
    <row r="4140" spans="1:4">
      <c r="A4140" t="s">
        <v>40</v>
      </c>
      <c r="B4140" t="s">
        <v>3021</v>
      </c>
      <c r="C4140" t="s">
        <v>4597</v>
      </c>
      <c r="D4140">
        <v>780</v>
      </c>
    </row>
    <row r="4141" spans="1:4">
      <c r="A4141" t="s">
        <v>40</v>
      </c>
      <c r="B4141" t="s">
        <v>3024</v>
      </c>
      <c r="C4141" t="s">
        <v>4598</v>
      </c>
      <c r="D4141">
        <v>166.31</v>
      </c>
    </row>
    <row r="4142" spans="1:4">
      <c r="A4142" t="s">
        <v>40</v>
      </c>
      <c r="B4142" t="s">
        <v>3024</v>
      </c>
      <c r="C4142" t="s">
        <v>4599</v>
      </c>
      <c r="D4142">
        <v>179</v>
      </c>
    </row>
    <row r="4143" spans="1:4">
      <c r="A4143" t="s">
        <v>40</v>
      </c>
      <c r="B4143" t="s">
        <v>3024</v>
      </c>
      <c r="C4143" t="s">
        <v>4600</v>
      </c>
      <c r="D4143">
        <v>199.99</v>
      </c>
    </row>
    <row r="4144" spans="1:4">
      <c r="A4144" t="s">
        <v>40</v>
      </c>
      <c r="B4144" t="s">
        <v>3047</v>
      </c>
      <c r="C4144" t="s">
        <v>4601</v>
      </c>
      <c r="D4144">
        <v>649.99</v>
      </c>
    </row>
    <row r="4145" spans="1:4">
      <c r="A4145" t="s">
        <v>40</v>
      </c>
      <c r="B4145" t="s">
        <v>3035</v>
      </c>
      <c r="C4145" t="s">
        <v>4602</v>
      </c>
      <c r="D4145">
        <v>229.99</v>
      </c>
    </row>
    <row r="4146" spans="1:4">
      <c r="A4146" t="s">
        <v>40</v>
      </c>
      <c r="B4146" t="s">
        <v>546</v>
      </c>
      <c r="C4146" t="s">
        <v>4603</v>
      </c>
      <c r="D4146">
        <v>679.99</v>
      </c>
    </row>
    <row r="4147" spans="1:4">
      <c r="A4147" t="s">
        <v>40</v>
      </c>
      <c r="B4147" t="s">
        <v>3071</v>
      </c>
      <c r="C4147" t="s">
        <v>4604</v>
      </c>
      <c r="D4147">
        <v>425</v>
      </c>
    </row>
    <row r="4148" spans="1:4">
      <c r="A4148" t="s">
        <v>40</v>
      </c>
      <c r="B4148" t="s">
        <v>3047</v>
      </c>
      <c r="C4148" t="s">
        <v>4605</v>
      </c>
      <c r="D4148">
        <v>135</v>
      </c>
    </row>
    <row r="4149" spans="1:4">
      <c r="A4149" t="s">
        <v>40</v>
      </c>
      <c r="B4149" t="s">
        <v>3024</v>
      </c>
      <c r="C4149" t="s">
        <v>4606</v>
      </c>
      <c r="D4149">
        <v>179.99</v>
      </c>
    </row>
    <row r="4150" spans="1:4">
      <c r="A4150" t="s">
        <v>40</v>
      </c>
      <c r="B4150" t="s">
        <v>3024</v>
      </c>
      <c r="C4150" t="s">
        <v>4607</v>
      </c>
      <c r="D4150">
        <v>569.99</v>
      </c>
    </row>
    <row r="4151" spans="1:4">
      <c r="A4151" t="s">
        <v>40</v>
      </c>
      <c r="B4151" t="s">
        <v>602</v>
      </c>
      <c r="C4151" t="s">
        <v>4608</v>
      </c>
      <c r="D4151">
        <v>799</v>
      </c>
    </row>
    <row r="4152" spans="1:4">
      <c r="A4152" t="s">
        <v>40</v>
      </c>
      <c r="B4152" t="s">
        <v>3280</v>
      </c>
      <c r="C4152" t="s">
        <v>4609</v>
      </c>
      <c r="D4152">
        <v>129.99</v>
      </c>
    </row>
    <row r="4153" spans="1:4">
      <c r="A4153" t="s">
        <v>40</v>
      </c>
      <c r="B4153" t="s">
        <v>3021</v>
      </c>
      <c r="C4153" t="s">
        <v>4610</v>
      </c>
      <c r="D4153">
        <v>499</v>
      </c>
    </row>
    <row r="4154" spans="1:4">
      <c r="A4154" t="s">
        <v>40</v>
      </c>
      <c r="B4154" t="s">
        <v>3021</v>
      </c>
      <c r="C4154" t="s">
        <v>4611</v>
      </c>
      <c r="D4154">
        <v>469</v>
      </c>
    </row>
    <row r="4155" spans="1:4">
      <c r="A4155" t="s">
        <v>40</v>
      </c>
      <c r="B4155" t="s">
        <v>3071</v>
      </c>
      <c r="C4155" t="s">
        <v>4612</v>
      </c>
      <c r="D4155">
        <v>419.99</v>
      </c>
    </row>
    <row r="4156" spans="1:4">
      <c r="A4156" t="s">
        <v>40</v>
      </c>
      <c r="B4156" t="s">
        <v>3047</v>
      </c>
      <c r="C4156" t="s">
        <v>3231</v>
      </c>
      <c r="D4156">
        <v>369.99</v>
      </c>
    </row>
    <row r="4157" spans="1:4">
      <c r="A4157" t="s">
        <v>40</v>
      </c>
      <c r="B4157" t="s">
        <v>3326</v>
      </c>
      <c r="C4157" t="s">
        <v>4613</v>
      </c>
      <c r="D4157">
        <v>108.29</v>
      </c>
    </row>
    <row r="4158" spans="1:4">
      <c r="A4158" t="s">
        <v>40</v>
      </c>
      <c r="B4158" t="s">
        <v>3021</v>
      </c>
      <c r="C4158" t="s">
        <v>4614</v>
      </c>
      <c r="D4158">
        <v>243.15</v>
      </c>
    </row>
    <row r="4159" spans="1:4">
      <c r="A4159" t="s">
        <v>40</v>
      </c>
      <c r="B4159" t="s">
        <v>3047</v>
      </c>
      <c r="C4159" t="s">
        <v>4615</v>
      </c>
      <c r="D4159">
        <v>329.99</v>
      </c>
    </row>
    <row r="4160" spans="1:4">
      <c r="A4160" t="s">
        <v>40</v>
      </c>
      <c r="B4160" t="s">
        <v>3021</v>
      </c>
      <c r="C4160" t="s">
        <v>4616</v>
      </c>
      <c r="D4160">
        <v>449.99</v>
      </c>
    </row>
    <row r="4161" spans="1:4">
      <c r="A4161" t="s">
        <v>40</v>
      </c>
      <c r="B4161" t="s">
        <v>3021</v>
      </c>
      <c r="C4161" t="s">
        <v>4617</v>
      </c>
      <c r="D4161">
        <v>499.99</v>
      </c>
    </row>
    <row r="4162" spans="1:4">
      <c r="A4162" t="s">
        <v>40</v>
      </c>
      <c r="B4162" t="s">
        <v>3021</v>
      </c>
      <c r="C4162" t="s">
        <v>4618</v>
      </c>
      <c r="D4162">
        <v>459.99</v>
      </c>
    </row>
    <row r="4163" spans="1:4">
      <c r="A4163" t="s">
        <v>40</v>
      </c>
      <c r="B4163" t="s">
        <v>3021</v>
      </c>
      <c r="C4163" t="s">
        <v>4619</v>
      </c>
      <c r="D4163">
        <v>679.95</v>
      </c>
    </row>
    <row r="4164" spans="1:4">
      <c r="A4164" t="s">
        <v>40</v>
      </c>
      <c r="B4164" t="s">
        <v>3021</v>
      </c>
      <c r="C4164" t="s">
        <v>4620</v>
      </c>
      <c r="D4164">
        <v>429</v>
      </c>
    </row>
    <row r="4165" spans="1:4">
      <c r="A4165" t="s">
        <v>40</v>
      </c>
      <c r="B4165" t="s">
        <v>3024</v>
      </c>
      <c r="C4165" t="s">
        <v>4565</v>
      </c>
      <c r="D4165">
        <v>138.99</v>
      </c>
    </row>
    <row r="4166" spans="1:4">
      <c r="A4166" t="s">
        <v>40</v>
      </c>
      <c r="B4166" t="s">
        <v>4621</v>
      </c>
      <c r="C4166" t="s">
        <v>4622</v>
      </c>
      <c r="D4166">
        <v>109.99</v>
      </c>
    </row>
    <row r="4167" spans="1:4">
      <c r="A4167" t="s">
        <v>40</v>
      </c>
      <c r="B4167" t="s">
        <v>3047</v>
      </c>
      <c r="C4167" t="s">
        <v>4623</v>
      </c>
      <c r="D4167">
        <v>299</v>
      </c>
    </row>
    <row r="4168" spans="1:4">
      <c r="A4168" t="s">
        <v>40</v>
      </c>
      <c r="B4168" t="s">
        <v>3021</v>
      </c>
      <c r="C4168" t="s">
        <v>4252</v>
      </c>
      <c r="D4168">
        <v>141.54</v>
      </c>
    </row>
    <row r="4169" spans="1:4">
      <c r="A4169" t="s">
        <v>40</v>
      </c>
      <c r="B4169" t="s">
        <v>3047</v>
      </c>
      <c r="C4169" t="s">
        <v>4624</v>
      </c>
      <c r="D4169">
        <v>979.97</v>
      </c>
    </row>
    <row r="4170" spans="1:4">
      <c r="A4170" t="s">
        <v>40</v>
      </c>
      <c r="B4170" t="s">
        <v>3021</v>
      </c>
      <c r="C4170" t="s">
        <v>4625</v>
      </c>
      <c r="D4170">
        <v>149.99</v>
      </c>
    </row>
    <row r="4171" spans="1:4">
      <c r="A4171" t="s">
        <v>40</v>
      </c>
      <c r="B4171" t="s">
        <v>3024</v>
      </c>
      <c r="C4171" t="s">
        <v>4626</v>
      </c>
      <c r="D4171">
        <v>549.99</v>
      </c>
    </row>
    <row r="4172" spans="1:4">
      <c r="A4172" t="s">
        <v>40</v>
      </c>
      <c r="B4172" t="s">
        <v>3021</v>
      </c>
      <c r="C4172" t="s">
        <v>4627</v>
      </c>
      <c r="D4172">
        <v>429.99</v>
      </c>
    </row>
    <row r="4173" spans="1:4">
      <c r="A4173" t="s">
        <v>40</v>
      </c>
      <c r="B4173" t="s">
        <v>3035</v>
      </c>
      <c r="C4173" t="s">
        <v>4628</v>
      </c>
      <c r="D4173">
        <v>179.99</v>
      </c>
    </row>
    <row r="4174" spans="1:4">
      <c r="A4174" t="s">
        <v>40</v>
      </c>
      <c r="B4174" t="s">
        <v>3047</v>
      </c>
      <c r="C4174" t="s">
        <v>4629</v>
      </c>
      <c r="D4174">
        <v>399.99</v>
      </c>
    </row>
    <row r="4175" spans="1:4">
      <c r="A4175" t="s">
        <v>40</v>
      </c>
      <c r="B4175" t="s">
        <v>3024</v>
      </c>
      <c r="C4175" t="s">
        <v>4630</v>
      </c>
      <c r="D4175">
        <v>1349</v>
      </c>
    </row>
    <row r="4176" spans="1:4">
      <c r="A4176" t="s">
        <v>40</v>
      </c>
      <c r="B4176" t="s">
        <v>3024</v>
      </c>
      <c r="C4176" t="s">
        <v>4631</v>
      </c>
      <c r="D4176">
        <v>199.99</v>
      </c>
    </row>
    <row r="4177" spans="1:4">
      <c r="A4177" t="s">
        <v>40</v>
      </c>
      <c r="B4177" t="s">
        <v>3047</v>
      </c>
      <c r="C4177" t="s">
        <v>3523</v>
      </c>
      <c r="D4177">
        <v>229</v>
      </c>
    </row>
    <row r="4178" spans="1:4">
      <c r="A4178" t="s">
        <v>40</v>
      </c>
      <c r="B4178" t="s">
        <v>3148</v>
      </c>
      <c r="C4178" t="s">
        <v>4632</v>
      </c>
      <c r="D4178">
        <v>119.99</v>
      </c>
    </row>
    <row r="4179" spans="1:4">
      <c r="A4179" t="s">
        <v>40</v>
      </c>
      <c r="B4179" t="s">
        <v>3047</v>
      </c>
      <c r="C4179" t="s">
        <v>4633</v>
      </c>
      <c r="D4179">
        <v>579.95000000000005</v>
      </c>
    </row>
    <row r="4180" spans="1:4">
      <c r="A4180" t="s">
        <v>40</v>
      </c>
      <c r="B4180" t="s">
        <v>4194</v>
      </c>
      <c r="C4180" t="s">
        <v>4634</v>
      </c>
      <c r="D4180">
        <v>119.99</v>
      </c>
    </row>
    <row r="4181" spans="1:4">
      <c r="A4181" t="s">
        <v>40</v>
      </c>
      <c r="B4181" t="s">
        <v>3122</v>
      </c>
      <c r="C4181" t="s">
        <v>4635</v>
      </c>
      <c r="D4181">
        <v>250</v>
      </c>
    </row>
    <row r="4182" spans="1:4">
      <c r="A4182" t="s">
        <v>40</v>
      </c>
      <c r="B4182" t="s">
        <v>3047</v>
      </c>
      <c r="C4182" t="s">
        <v>4636</v>
      </c>
      <c r="D4182">
        <v>299.99</v>
      </c>
    </row>
    <row r="4183" spans="1:4">
      <c r="A4183" t="s">
        <v>40</v>
      </c>
      <c r="B4183" t="s">
        <v>3024</v>
      </c>
      <c r="C4183" t="s">
        <v>4637</v>
      </c>
      <c r="D4183">
        <v>329.99</v>
      </c>
    </row>
    <row r="4184" spans="1:4">
      <c r="A4184" t="s">
        <v>40</v>
      </c>
      <c r="B4184" t="s">
        <v>3021</v>
      </c>
      <c r="C4184" t="s">
        <v>4638</v>
      </c>
      <c r="D4184">
        <v>349.95</v>
      </c>
    </row>
    <row r="4185" spans="1:4">
      <c r="A4185" t="s">
        <v>40</v>
      </c>
      <c r="B4185" t="s">
        <v>3024</v>
      </c>
      <c r="C4185" t="s">
        <v>4639</v>
      </c>
      <c r="D4185">
        <v>121.4</v>
      </c>
    </row>
    <row r="4186" spans="1:4">
      <c r="A4186" t="s">
        <v>40</v>
      </c>
      <c r="B4186" t="s">
        <v>3122</v>
      </c>
      <c r="C4186" t="s">
        <v>4640</v>
      </c>
      <c r="D4186">
        <v>149.99</v>
      </c>
    </row>
    <row r="4187" spans="1:4">
      <c r="A4187" t="s">
        <v>40</v>
      </c>
      <c r="B4187" t="s">
        <v>3024</v>
      </c>
      <c r="C4187" t="s">
        <v>4641</v>
      </c>
      <c r="D4187">
        <v>699.99</v>
      </c>
    </row>
    <row r="4188" spans="1:4">
      <c r="A4188" t="s">
        <v>40</v>
      </c>
      <c r="B4188" t="s">
        <v>4642</v>
      </c>
      <c r="C4188" t="s">
        <v>4643</v>
      </c>
      <c r="D4188">
        <v>499.96</v>
      </c>
    </row>
    <row r="4189" spans="1:4">
      <c r="A4189" t="s">
        <v>40</v>
      </c>
      <c r="B4189" t="s">
        <v>3024</v>
      </c>
      <c r="C4189" t="s">
        <v>4644</v>
      </c>
      <c r="D4189">
        <v>1899.99</v>
      </c>
    </row>
    <row r="4190" spans="1:4">
      <c r="A4190" t="s">
        <v>40</v>
      </c>
      <c r="B4190" t="s">
        <v>3024</v>
      </c>
      <c r="C4190" t="s">
        <v>4645</v>
      </c>
      <c r="D4190">
        <v>699.99</v>
      </c>
    </row>
    <row r="4191" spans="1:4">
      <c r="A4191" t="s">
        <v>40</v>
      </c>
      <c r="B4191" t="s">
        <v>3047</v>
      </c>
      <c r="C4191" t="s">
        <v>4646</v>
      </c>
      <c r="D4191">
        <v>332.99</v>
      </c>
    </row>
    <row r="4192" spans="1:4">
      <c r="A4192" t="s">
        <v>40</v>
      </c>
      <c r="B4192" t="s">
        <v>3021</v>
      </c>
      <c r="C4192" t="s">
        <v>4647</v>
      </c>
      <c r="D4192">
        <v>699.99</v>
      </c>
    </row>
    <row r="4193" spans="1:4">
      <c r="A4193" t="s">
        <v>40</v>
      </c>
      <c r="B4193" t="s">
        <v>3024</v>
      </c>
      <c r="C4193" t="s">
        <v>4648</v>
      </c>
      <c r="D4193">
        <v>269.99</v>
      </c>
    </row>
    <row r="4194" spans="1:4">
      <c r="A4194" t="s">
        <v>40</v>
      </c>
      <c r="B4194" t="s">
        <v>3021</v>
      </c>
      <c r="C4194" t="s">
        <v>4649</v>
      </c>
      <c r="D4194">
        <v>889.99</v>
      </c>
    </row>
    <row r="4195" spans="1:4">
      <c r="A4195" t="s">
        <v>40</v>
      </c>
      <c r="B4195" t="s">
        <v>3047</v>
      </c>
      <c r="C4195" t="s">
        <v>4650</v>
      </c>
      <c r="D4195">
        <v>324.99</v>
      </c>
    </row>
    <row r="4196" spans="1:4">
      <c r="A4196" t="s">
        <v>40</v>
      </c>
      <c r="B4196" t="s">
        <v>3021</v>
      </c>
      <c r="C4196" t="s">
        <v>4651</v>
      </c>
      <c r="D4196">
        <v>131.57</v>
      </c>
    </row>
    <row r="4197" spans="1:4">
      <c r="A4197" t="s">
        <v>40</v>
      </c>
      <c r="B4197" t="s">
        <v>3024</v>
      </c>
      <c r="C4197" t="s">
        <v>4652</v>
      </c>
      <c r="D4197">
        <v>169.98</v>
      </c>
    </row>
    <row r="4198" spans="1:4">
      <c r="A4198" t="s">
        <v>40</v>
      </c>
      <c r="B4198" t="s">
        <v>3021</v>
      </c>
      <c r="C4198" t="s">
        <v>4653</v>
      </c>
      <c r="D4198">
        <v>139.99</v>
      </c>
    </row>
    <row r="4199" spans="1:4">
      <c r="A4199" t="s">
        <v>40</v>
      </c>
      <c r="B4199" t="s">
        <v>3024</v>
      </c>
      <c r="C4199" t="s">
        <v>4654</v>
      </c>
      <c r="D4199">
        <v>799.99</v>
      </c>
    </row>
    <row r="4200" spans="1:4">
      <c r="A4200" t="s">
        <v>40</v>
      </c>
      <c r="B4200" t="s">
        <v>3047</v>
      </c>
      <c r="C4200" t="s">
        <v>4655</v>
      </c>
      <c r="D4200">
        <v>229</v>
      </c>
    </row>
    <row r="4201" spans="1:4">
      <c r="A4201" t="s">
        <v>40</v>
      </c>
      <c r="B4201" t="s">
        <v>3024</v>
      </c>
      <c r="C4201" t="s">
        <v>4656</v>
      </c>
      <c r="D4201">
        <v>499.99</v>
      </c>
    </row>
    <row r="4202" spans="1:4">
      <c r="A4202" t="s">
        <v>40</v>
      </c>
      <c r="B4202" t="s">
        <v>3050</v>
      </c>
      <c r="C4202" t="s">
        <v>4657</v>
      </c>
      <c r="D4202">
        <v>149.99</v>
      </c>
    </row>
    <row r="4203" spans="1:4">
      <c r="A4203" t="s">
        <v>40</v>
      </c>
      <c r="B4203" t="s">
        <v>3021</v>
      </c>
      <c r="C4203" t="s">
        <v>4658</v>
      </c>
      <c r="D4203">
        <v>349</v>
      </c>
    </row>
    <row r="4204" spans="1:4">
      <c r="A4204" t="s">
        <v>40</v>
      </c>
      <c r="B4204" t="s">
        <v>3047</v>
      </c>
      <c r="C4204" t="s">
        <v>4659</v>
      </c>
      <c r="D4204">
        <v>550.99</v>
      </c>
    </row>
    <row r="4205" spans="1:4">
      <c r="A4205" t="s">
        <v>40</v>
      </c>
      <c r="B4205" t="s">
        <v>3024</v>
      </c>
      <c r="C4205" t="s">
        <v>3975</v>
      </c>
      <c r="D4205">
        <v>137.49</v>
      </c>
    </row>
    <row r="4206" spans="1:4">
      <c r="A4206" t="s">
        <v>40</v>
      </c>
      <c r="B4206" t="s">
        <v>3047</v>
      </c>
      <c r="C4206" t="s">
        <v>4660</v>
      </c>
      <c r="D4206">
        <v>429.99</v>
      </c>
    </row>
    <row r="4207" spans="1:4">
      <c r="A4207" t="s">
        <v>40</v>
      </c>
      <c r="B4207" t="s">
        <v>3047</v>
      </c>
      <c r="C4207" t="s">
        <v>4661</v>
      </c>
      <c r="D4207">
        <v>159.99</v>
      </c>
    </row>
    <row r="4208" spans="1:4">
      <c r="A4208" t="s">
        <v>40</v>
      </c>
      <c r="B4208" t="s">
        <v>1378</v>
      </c>
      <c r="C4208" t="s">
        <v>4662</v>
      </c>
      <c r="D4208">
        <v>459.99</v>
      </c>
    </row>
    <row r="4209" spans="1:4">
      <c r="A4209" t="s">
        <v>40</v>
      </c>
      <c r="B4209" t="s">
        <v>4663</v>
      </c>
      <c r="C4209" t="s">
        <v>4664</v>
      </c>
      <c r="D4209">
        <v>799.99</v>
      </c>
    </row>
    <row r="4210" spans="1:4">
      <c r="A4210" t="s">
        <v>40</v>
      </c>
      <c r="B4210" t="s">
        <v>1378</v>
      </c>
      <c r="C4210" t="s">
        <v>4665</v>
      </c>
      <c r="D4210">
        <v>499</v>
      </c>
    </row>
    <row r="4211" spans="1:4">
      <c r="A4211" t="s">
        <v>40</v>
      </c>
      <c r="B4211" t="s">
        <v>3021</v>
      </c>
      <c r="C4211" t="s">
        <v>4666</v>
      </c>
      <c r="D4211">
        <v>134.99</v>
      </c>
    </row>
    <row r="4212" spans="1:4">
      <c r="A4212" t="s">
        <v>40</v>
      </c>
      <c r="B4212" t="s">
        <v>3024</v>
      </c>
      <c r="C4212" t="s">
        <v>4667</v>
      </c>
      <c r="D4212">
        <v>137.49</v>
      </c>
    </row>
    <row r="4213" spans="1:4">
      <c r="A4213" t="s">
        <v>40</v>
      </c>
      <c r="B4213" t="s">
        <v>3047</v>
      </c>
      <c r="C4213" t="s">
        <v>4668</v>
      </c>
      <c r="D4213">
        <v>215</v>
      </c>
    </row>
    <row r="4214" spans="1:4">
      <c r="A4214" t="s">
        <v>40</v>
      </c>
      <c r="B4214" t="s">
        <v>3047</v>
      </c>
      <c r="C4214" t="s">
        <v>3453</v>
      </c>
      <c r="D4214">
        <v>119.99</v>
      </c>
    </row>
    <row r="4215" spans="1:4">
      <c r="A4215" t="s">
        <v>40</v>
      </c>
      <c r="B4215" t="s">
        <v>3047</v>
      </c>
      <c r="C4215" t="s">
        <v>4669</v>
      </c>
      <c r="D4215">
        <v>469.99</v>
      </c>
    </row>
    <row r="4216" spans="1:4">
      <c r="A4216" t="s">
        <v>40</v>
      </c>
      <c r="B4216" t="s">
        <v>3024</v>
      </c>
      <c r="C4216" t="s">
        <v>4670</v>
      </c>
      <c r="D4216">
        <v>139.99</v>
      </c>
    </row>
    <row r="4217" spans="1:4">
      <c r="A4217" t="s">
        <v>40</v>
      </c>
      <c r="B4217" t="s">
        <v>3047</v>
      </c>
      <c r="C4217" t="s">
        <v>3751</v>
      </c>
      <c r="D4217">
        <v>659.99</v>
      </c>
    </row>
    <row r="4218" spans="1:4">
      <c r="A4218" t="s">
        <v>40</v>
      </c>
      <c r="B4218" t="s">
        <v>3071</v>
      </c>
      <c r="C4218" t="s">
        <v>4671</v>
      </c>
      <c r="D4218">
        <v>999.99</v>
      </c>
    </row>
    <row r="4219" spans="1:4">
      <c r="A4219" t="s">
        <v>40</v>
      </c>
      <c r="B4219" t="s">
        <v>1378</v>
      </c>
      <c r="C4219" t="s">
        <v>4672</v>
      </c>
      <c r="D4219">
        <v>799.99</v>
      </c>
    </row>
    <row r="4220" spans="1:4">
      <c r="A4220" t="s">
        <v>40</v>
      </c>
      <c r="B4220" t="s">
        <v>3122</v>
      </c>
      <c r="C4220" t="s">
        <v>4673</v>
      </c>
      <c r="D4220">
        <v>749.99</v>
      </c>
    </row>
    <row r="4221" spans="1:4">
      <c r="A4221" t="s">
        <v>40</v>
      </c>
      <c r="B4221" t="s">
        <v>3047</v>
      </c>
      <c r="C4221" t="s">
        <v>4674</v>
      </c>
      <c r="D4221">
        <v>500</v>
      </c>
    </row>
    <row r="4222" spans="1:4">
      <c r="A4222" t="s">
        <v>40</v>
      </c>
      <c r="B4222" t="s">
        <v>3021</v>
      </c>
      <c r="C4222" t="s">
        <v>4675</v>
      </c>
      <c r="D4222">
        <v>175</v>
      </c>
    </row>
    <row r="4223" spans="1:4">
      <c r="A4223" t="s">
        <v>40</v>
      </c>
      <c r="B4223" t="s">
        <v>3047</v>
      </c>
      <c r="C4223" t="s">
        <v>4676</v>
      </c>
      <c r="D4223">
        <v>219</v>
      </c>
    </row>
    <row r="4224" spans="1:4">
      <c r="A4224" t="s">
        <v>40</v>
      </c>
      <c r="B4224" t="s">
        <v>3122</v>
      </c>
      <c r="C4224" t="s">
        <v>4677</v>
      </c>
      <c r="D4224">
        <v>139.99</v>
      </c>
    </row>
    <row r="4225" spans="1:4">
      <c r="A4225" t="s">
        <v>40</v>
      </c>
      <c r="B4225" t="s">
        <v>3021</v>
      </c>
      <c r="C4225" t="s">
        <v>4678</v>
      </c>
      <c r="D4225">
        <v>299.99</v>
      </c>
    </row>
    <row r="4226" spans="1:4">
      <c r="A4226" t="s">
        <v>40</v>
      </c>
      <c r="B4226" t="s">
        <v>3047</v>
      </c>
      <c r="C4226" t="s">
        <v>4679</v>
      </c>
      <c r="D4226">
        <v>519.99</v>
      </c>
    </row>
    <row r="4227" spans="1:4">
      <c r="A4227" t="s">
        <v>40</v>
      </c>
      <c r="B4227" t="s">
        <v>3024</v>
      </c>
      <c r="C4227" t="s">
        <v>4680</v>
      </c>
      <c r="D4227">
        <v>279.99</v>
      </c>
    </row>
    <row r="4228" spans="1:4">
      <c r="A4228" t="s">
        <v>40</v>
      </c>
      <c r="B4228" t="s">
        <v>3047</v>
      </c>
      <c r="C4228" t="s">
        <v>3976</v>
      </c>
      <c r="D4228">
        <v>144.99</v>
      </c>
    </row>
    <row r="4229" spans="1:4">
      <c r="A4229" t="s">
        <v>40</v>
      </c>
      <c r="B4229" t="s">
        <v>3047</v>
      </c>
      <c r="C4229" t="s">
        <v>4681</v>
      </c>
      <c r="D4229">
        <v>799.99</v>
      </c>
    </row>
    <row r="4230" spans="1:4">
      <c r="A4230" t="s">
        <v>40</v>
      </c>
      <c r="B4230" t="s">
        <v>3071</v>
      </c>
      <c r="C4230" t="s">
        <v>4682</v>
      </c>
      <c r="D4230">
        <v>349.99</v>
      </c>
    </row>
    <row r="4231" spans="1:4">
      <c r="A4231" t="s">
        <v>40</v>
      </c>
      <c r="B4231" t="s">
        <v>3021</v>
      </c>
      <c r="C4231" t="s">
        <v>4683</v>
      </c>
      <c r="D4231">
        <v>789.99</v>
      </c>
    </row>
    <row r="4232" spans="1:4">
      <c r="A4232" t="s">
        <v>40</v>
      </c>
      <c r="B4232" t="s">
        <v>3047</v>
      </c>
      <c r="C4232" t="s">
        <v>4684</v>
      </c>
      <c r="D4232">
        <v>474.99</v>
      </c>
    </row>
    <row r="4233" spans="1:4">
      <c r="A4233" t="s">
        <v>40</v>
      </c>
      <c r="B4233" t="s">
        <v>3047</v>
      </c>
      <c r="C4233" t="s">
        <v>4685</v>
      </c>
      <c r="D4233">
        <v>499.99</v>
      </c>
    </row>
    <row r="4234" spans="1:4">
      <c r="A4234" t="s">
        <v>40</v>
      </c>
      <c r="B4234" t="s">
        <v>3021</v>
      </c>
      <c r="C4234" t="s">
        <v>4686</v>
      </c>
      <c r="D4234">
        <v>399.99</v>
      </c>
    </row>
    <row r="4235" spans="1:4">
      <c r="A4235" t="s">
        <v>40</v>
      </c>
      <c r="B4235" t="s">
        <v>3024</v>
      </c>
      <c r="C4235" t="s">
        <v>4687</v>
      </c>
      <c r="D4235">
        <v>249.99</v>
      </c>
    </row>
    <row r="4236" spans="1:4">
      <c r="A4236" t="s">
        <v>40</v>
      </c>
      <c r="B4236" t="s">
        <v>3021</v>
      </c>
      <c r="C4236" t="s">
        <v>4688</v>
      </c>
      <c r="D4236">
        <v>249.99</v>
      </c>
    </row>
    <row r="4237" spans="1:4">
      <c r="A4237" t="s">
        <v>40</v>
      </c>
      <c r="B4237" t="s">
        <v>3024</v>
      </c>
      <c r="C4237" t="s">
        <v>4689</v>
      </c>
      <c r="D4237">
        <v>151.19</v>
      </c>
    </row>
    <row r="4238" spans="1:4">
      <c r="A4238" t="s">
        <v>40</v>
      </c>
      <c r="B4238" t="s">
        <v>3122</v>
      </c>
      <c r="C4238" t="s">
        <v>4690</v>
      </c>
      <c r="D4238">
        <v>305.99</v>
      </c>
    </row>
    <row r="4239" spans="1:4">
      <c r="A4239" t="s">
        <v>40</v>
      </c>
      <c r="B4239" t="s">
        <v>3021</v>
      </c>
      <c r="C4239" t="s">
        <v>4691</v>
      </c>
      <c r="D4239">
        <v>689.99</v>
      </c>
    </row>
    <row r="4240" spans="1:4">
      <c r="A4240" t="s">
        <v>40</v>
      </c>
      <c r="B4240" t="s">
        <v>3047</v>
      </c>
      <c r="C4240" t="s">
        <v>4692</v>
      </c>
      <c r="D4240">
        <v>119</v>
      </c>
    </row>
    <row r="4241" spans="1:4">
      <c r="A4241" t="s">
        <v>40</v>
      </c>
      <c r="B4241" t="s">
        <v>3047</v>
      </c>
      <c r="C4241" t="s">
        <v>4693</v>
      </c>
      <c r="D4241">
        <v>1070.3800000000001</v>
      </c>
    </row>
    <row r="4242" spans="1:4">
      <c r="A4242" t="s">
        <v>40</v>
      </c>
      <c r="B4242" t="s">
        <v>3021</v>
      </c>
      <c r="C4242" t="s">
        <v>4694</v>
      </c>
      <c r="D4242">
        <v>179</v>
      </c>
    </row>
    <row r="4243" spans="1:4">
      <c r="A4243" t="s">
        <v>40</v>
      </c>
      <c r="B4243" t="s">
        <v>4695</v>
      </c>
      <c r="C4243" t="s">
        <v>4696</v>
      </c>
      <c r="D4243">
        <v>138.19999999999999</v>
      </c>
    </row>
    <row r="4244" spans="1:4">
      <c r="A4244" t="s">
        <v>40</v>
      </c>
      <c r="B4244" t="s">
        <v>3024</v>
      </c>
      <c r="C4244" t="s">
        <v>4697</v>
      </c>
      <c r="D4244">
        <v>419.99</v>
      </c>
    </row>
    <row r="4245" spans="1:4">
      <c r="A4245" t="s">
        <v>40</v>
      </c>
      <c r="B4245" t="s">
        <v>3071</v>
      </c>
      <c r="C4245" t="s">
        <v>4698</v>
      </c>
      <c r="D4245">
        <v>399.99</v>
      </c>
    </row>
    <row r="4246" spans="1:4">
      <c r="A4246" t="s">
        <v>40</v>
      </c>
      <c r="B4246" t="s">
        <v>3021</v>
      </c>
      <c r="C4246" t="s">
        <v>4699</v>
      </c>
      <c r="D4246">
        <v>599</v>
      </c>
    </row>
    <row r="4247" spans="1:4">
      <c r="A4247" t="s">
        <v>40</v>
      </c>
      <c r="B4247" t="s">
        <v>3047</v>
      </c>
      <c r="C4247" t="s">
        <v>4700</v>
      </c>
      <c r="D4247">
        <v>499.99</v>
      </c>
    </row>
    <row r="4248" spans="1:4">
      <c r="A4248" t="s">
        <v>40</v>
      </c>
      <c r="B4248" t="s">
        <v>3021</v>
      </c>
      <c r="C4248" t="s">
        <v>4701</v>
      </c>
      <c r="D4248">
        <v>249.99</v>
      </c>
    </row>
    <row r="4249" spans="1:4">
      <c r="A4249" t="s">
        <v>40</v>
      </c>
      <c r="B4249" t="s">
        <v>3024</v>
      </c>
      <c r="C4249" t="s">
        <v>4702</v>
      </c>
      <c r="D4249">
        <v>319.99</v>
      </c>
    </row>
    <row r="4250" spans="1:4">
      <c r="A4250" t="s">
        <v>40</v>
      </c>
      <c r="B4250" t="s">
        <v>3024</v>
      </c>
      <c r="C4250" t="s">
        <v>4703</v>
      </c>
      <c r="D4250">
        <v>140.77000000000001</v>
      </c>
    </row>
    <row r="4251" spans="1:4">
      <c r="A4251" t="s">
        <v>40</v>
      </c>
      <c r="B4251" t="s">
        <v>3024</v>
      </c>
      <c r="C4251" t="s">
        <v>4704</v>
      </c>
      <c r="D4251">
        <v>199.99</v>
      </c>
    </row>
    <row r="4252" spans="1:4">
      <c r="A4252" t="s">
        <v>40</v>
      </c>
      <c r="B4252" t="s">
        <v>3024</v>
      </c>
      <c r="C4252" t="s">
        <v>4705</v>
      </c>
      <c r="D4252">
        <v>599.99</v>
      </c>
    </row>
    <row r="4253" spans="1:4">
      <c r="A4253" t="s">
        <v>40</v>
      </c>
      <c r="B4253" t="s">
        <v>3047</v>
      </c>
      <c r="C4253" t="s">
        <v>3406</v>
      </c>
      <c r="D4253">
        <v>94.99</v>
      </c>
    </row>
    <row r="4254" spans="1:4">
      <c r="A4254" t="s">
        <v>40</v>
      </c>
      <c r="B4254" t="s">
        <v>3024</v>
      </c>
      <c r="C4254" t="s">
        <v>4706</v>
      </c>
      <c r="D4254">
        <v>399.99</v>
      </c>
    </row>
    <row r="4255" spans="1:4">
      <c r="A4255" t="s">
        <v>40</v>
      </c>
      <c r="B4255" t="s">
        <v>3047</v>
      </c>
      <c r="C4255" t="s">
        <v>4707</v>
      </c>
      <c r="D4255">
        <v>579.99</v>
      </c>
    </row>
    <row r="4256" spans="1:4">
      <c r="A4256" t="s">
        <v>40</v>
      </c>
      <c r="B4256" t="s">
        <v>3047</v>
      </c>
      <c r="C4256" t="s">
        <v>4708</v>
      </c>
      <c r="D4256">
        <v>329.99</v>
      </c>
    </row>
    <row r="4257" spans="1:4">
      <c r="A4257" t="s">
        <v>40</v>
      </c>
      <c r="B4257" t="s">
        <v>3021</v>
      </c>
      <c r="C4257" t="s">
        <v>4709</v>
      </c>
      <c r="D4257">
        <v>999</v>
      </c>
    </row>
    <row r="4258" spans="1:4">
      <c r="A4258" t="s">
        <v>40</v>
      </c>
      <c r="B4258" t="s">
        <v>3024</v>
      </c>
      <c r="C4258" t="s">
        <v>4113</v>
      </c>
      <c r="D4258">
        <v>153.99</v>
      </c>
    </row>
    <row r="4259" spans="1:4">
      <c r="A4259" t="s">
        <v>40</v>
      </c>
      <c r="B4259" t="s">
        <v>3021</v>
      </c>
      <c r="C4259" t="s">
        <v>4710</v>
      </c>
      <c r="D4259">
        <v>359.99</v>
      </c>
    </row>
    <row r="4260" spans="1:4">
      <c r="A4260" t="s">
        <v>40</v>
      </c>
      <c r="B4260" t="s">
        <v>3024</v>
      </c>
      <c r="C4260" t="s">
        <v>4711</v>
      </c>
      <c r="D4260">
        <v>379.99</v>
      </c>
    </row>
    <row r="4261" spans="1:4">
      <c r="A4261" t="s">
        <v>40</v>
      </c>
      <c r="B4261" t="s">
        <v>3021</v>
      </c>
      <c r="C4261" t="s">
        <v>4712</v>
      </c>
      <c r="D4261">
        <v>169.99</v>
      </c>
    </row>
    <row r="4262" spans="1:4">
      <c r="A4262" t="s">
        <v>40</v>
      </c>
      <c r="B4262" t="s">
        <v>1378</v>
      </c>
      <c r="C4262" t="s">
        <v>4713</v>
      </c>
      <c r="D4262">
        <v>384.99</v>
      </c>
    </row>
    <row r="4263" spans="1:4">
      <c r="A4263" t="s">
        <v>40</v>
      </c>
      <c r="B4263" t="s">
        <v>3021</v>
      </c>
      <c r="C4263" t="s">
        <v>4714</v>
      </c>
      <c r="D4263">
        <v>949.99</v>
      </c>
    </row>
    <row r="4264" spans="1:4">
      <c r="A4264" t="s">
        <v>40</v>
      </c>
      <c r="B4264" t="s">
        <v>3047</v>
      </c>
      <c r="C4264" t="s">
        <v>4715</v>
      </c>
      <c r="D4264">
        <v>559.99</v>
      </c>
    </row>
    <row r="4265" spans="1:4">
      <c r="A4265" t="s">
        <v>40</v>
      </c>
      <c r="B4265" t="s">
        <v>3021</v>
      </c>
      <c r="C4265" t="s">
        <v>4716</v>
      </c>
      <c r="D4265">
        <v>275</v>
      </c>
    </row>
    <row r="4266" spans="1:4">
      <c r="A4266" t="s">
        <v>40</v>
      </c>
      <c r="B4266" t="s">
        <v>3021</v>
      </c>
      <c r="C4266" t="s">
        <v>4717</v>
      </c>
      <c r="D4266">
        <v>139.99</v>
      </c>
    </row>
    <row r="4267" spans="1:4">
      <c r="A4267" t="s">
        <v>40</v>
      </c>
      <c r="B4267" t="s">
        <v>3122</v>
      </c>
      <c r="C4267" t="s">
        <v>4718</v>
      </c>
      <c r="D4267">
        <v>349.99</v>
      </c>
    </row>
    <row r="4268" spans="1:4">
      <c r="A4268" t="s">
        <v>40</v>
      </c>
      <c r="B4268" t="s">
        <v>3047</v>
      </c>
      <c r="C4268" t="s">
        <v>4719</v>
      </c>
      <c r="D4268">
        <v>269.89999999999998</v>
      </c>
    </row>
    <row r="4269" spans="1:4">
      <c r="A4269" t="s">
        <v>40</v>
      </c>
      <c r="B4269" t="s">
        <v>3024</v>
      </c>
      <c r="C4269" t="s">
        <v>4720</v>
      </c>
      <c r="D4269">
        <v>149.99</v>
      </c>
    </row>
    <row r="4270" spans="1:4">
      <c r="A4270" t="s">
        <v>40</v>
      </c>
      <c r="B4270" t="s">
        <v>3047</v>
      </c>
      <c r="C4270" t="s">
        <v>4721</v>
      </c>
      <c r="D4270">
        <v>249.99</v>
      </c>
    </row>
    <row r="4271" spans="1:4">
      <c r="A4271" t="s">
        <v>40</v>
      </c>
      <c r="B4271" t="s">
        <v>3024</v>
      </c>
      <c r="C4271" t="s">
        <v>4722</v>
      </c>
      <c r="D4271">
        <v>879</v>
      </c>
    </row>
    <row r="4272" spans="1:4">
      <c r="A4272" t="s">
        <v>40</v>
      </c>
      <c r="B4272" t="s">
        <v>3024</v>
      </c>
      <c r="C4272" t="s">
        <v>4723</v>
      </c>
      <c r="D4272">
        <v>849</v>
      </c>
    </row>
    <row r="4273" spans="1:4">
      <c r="A4273" t="s">
        <v>40</v>
      </c>
      <c r="B4273" t="s">
        <v>3047</v>
      </c>
      <c r="C4273" t="s">
        <v>4724</v>
      </c>
      <c r="D4273">
        <v>719</v>
      </c>
    </row>
    <row r="4274" spans="1:4">
      <c r="A4274" t="s">
        <v>40</v>
      </c>
      <c r="B4274" t="s">
        <v>3326</v>
      </c>
      <c r="C4274" t="s">
        <v>4725</v>
      </c>
      <c r="D4274">
        <v>215</v>
      </c>
    </row>
    <row r="4275" spans="1:4">
      <c r="A4275" t="s">
        <v>40</v>
      </c>
      <c r="B4275" t="s">
        <v>3021</v>
      </c>
      <c r="C4275" t="s">
        <v>4726</v>
      </c>
      <c r="D4275">
        <v>999.99</v>
      </c>
    </row>
    <row r="4276" spans="1:4">
      <c r="A4276" t="s">
        <v>40</v>
      </c>
      <c r="B4276" t="s">
        <v>3021</v>
      </c>
      <c r="C4276" t="s">
        <v>4727</v>
      </c>
      <c r="D4276">
        <v>499.99</v>
      </c>
    </row>
    <row r="4277" spans="1:4">
      <c r="A4277" t="s">
        <v>40</v>
      </c>
      <c r="B4277" t="s">
        <v>3024</v>
      </c>
      <c r="C4277" t="s">
        <v>4728</v>
      </c>
      <c r="D4277">
        <v>205</v>
      </c>
    </row>
    <row r="4278" spans="1:4">
      <c r="A4278" t="s">
        <v>40</v>
      </c>
      <c r="B4278" t="s">
        <v>3024</v>
      </c>
      <c r="C4278" t="s">
        <v>4729</v>
      </c>
      <c r="D4278">
        <v>112.66</v>
      </c>
    </row>
    <row r="4279" spans="1:4">
      <c r="A4279" t="s">
        <v>40</v>
      </c>
      <c r="B4279" t="s">
        <v>3024</v>
      </c>
      <c r="C4279" t="s">
        <v>4730</v>
      </c>
      <c r="D4279">
        <v>604.79</v>
      </c>
    </row>
    <row r="4280" spans="1:4">
      <c r="A4280" t="s">
        <v>40</v>
      </c>
      <c r="B4280" t="s">
        <v>3024</v>
      </c>
      <c r="C4280" t="s">
        <v>4731</v>
      </c>
      <c r="D4280">
        <v>399.99</v>
      </c>
    </row>
    <row r="4281" spans="1:4">
      <c r="A4281" t="s">
        <v>40</v>
      </c>
      <c r="B4281" t="s">
        <v>551</v>
      </c>
      <c r="C4281" t="s">
        <v>4732</v>
      </c>
      <c r="D4281">
        <v>159.99</v>
      </c>
    </row>
    <row r="4282" spans="1:4">
      <c r="A4282" t="s">
        <v>40</v>
      </c>
      <c r="B4282" t="s">
        <v>3021</v>
      </c>
      <c r="C4282" t="s">
        <v>4415</v>
      </c>
      <c r="D4282">
        <v>168.99</v>
      </c>
    </row>
    <row r="4283" spans="1:4">
      <c r="A4283" t="s">
        <v>40</v>
      </c>
      <c r="B4283" t="s">
        <v>3024</v>
      </c>
      <c r="C4283" t="s">
        <v>4733</v>
      </c>
      <c r="D4283">
        <v>229.9</v>
      </c>
    </row>
    <row r="4284" spans="1:4">
      <c r="A4284" t="s">
        <v>40</v>
      </c>
      <c r="B4284" t="s">
        <v>3148</v>
      </c>
      <c r="C4284" t="s">
        <v>4734</v>
      </c>
      <c r="D4284">
        <v>264.99</v>
      </c>
    </row>
    <row r="4285" spans="1:4">
      <c r="A4285" t="s">
        <v>40</v>
      </c>
      <c r="B4285" t="s">
        <v>3021</v>
      </c>
      <c r="C4285" t="s">
        <v>4735</v>
      </c>
      <c r="D4285">
        <v>424.99</v>
      </c>
    </row>
    <row r="4286" spans="1:4">
      <c r="A4286" t="s">
        <v>40</v>
      </c>
      <c r="B4286" t="s">
        <v>3021</v>
      </c>
      <c r="C4286" t="s">
        <v>4736</v>
      </c>
      <c r="D4286">
        <v>1399.99</v>
      </c>
    </row>
    <row r="4287" spans="1:4">
      <c r="A4287" t="s">
        <v>40</v>
      </c>
      <c r="B4287" t="s">
        <v>3047</v>
      </c>
      <c r="C4287" t="s">
        <v>4737</v>
      </c>
      <c r="D4287">
        <v>549.99</v>
      </c>
    </row>
    <row r="4288" spans="1:4">
      <c r="A4288" t="s">
        <v>40</v>
      </c>
      <c r="B4288" t="s">
        <v>3047</v>
      </c>
      <c r="C4288" t="s">
        <v>4738</v>
      </c>
      <c r="D4288">
        <v>499.99</v>
      </c>
    </row>
    <row r="4289" spans="1:4">
      <c r="A4289" t="s">
        <v>40</v>
      </c>
      <c r="B4289" t="s">
        <v>3024</v>
      </c>
      <c r="C4289" t="s">
        <v>3975</v>
      </c>
      <c r="D4289">
        <v>159.49</v>
      </c>
    </row>
    <row r="4290" spans="1:4">
      <c r="A4290" t="s">
        <v>40</v>
      </c>
      <c r="B4290" t="s">
        <v>3024</v>
      </c>
      <c r="C4290" t="s">
        <v>4739</v>
      </c>
      <c r="D4290">
        <v>122.54</v>
      </c>
    </row>
    <row r="4291" spans="1:4">
      <c r="A4291" t="s">
        <v>40</v>
      </c>
      <c r="B4291" t="s">
        <v>3024</v>
      </c>
      <c r="C4291" t="s">
        <v>4740</v>
      </c>
      <c r="D4291">
        <v>229.99</v>
      </c>
    </row>
    <row r="4292" spans="1:4">
      <c r="A4292" t="s">
        <v>40</v>
      </c>
      <c r="B4292" t="s">
        <v>3024</v>
      </c>
      <c r="C4292" t="s">
        <v>4741</v>
      </c>
      <c r="D4292">
        <v>719.99</v>
      </c>
    </row>
    <row r="4293" spans="1:4">
      <c r="A4293" t="s">
        <v>40</v>
      </c>
      <c r="B4293" t="s">
        <v>3024</v>
      </c>
      <c r="C4293" t="s">
        <v>4742</v>
      </c>
      <c r="D4293">
        <v>454.99</v>
      </c>
    </row>
    <row r="4294" spans="1:4">
      <c r="A4294" t="s">
        <v>40</v>
      </c>
      <c r="B4294" t="s">
        <v>3047</v>
      </c>
      <c r="C4294" t="s">
        <v>4743</v>
      </c>
      <c r="D4294">
        <v>295</v>
      </c>
    </row>
    <row r="4295" spans="1:4">
      <c r="A4295" t="s">
        <v>40</v>
      </c>
      <c r="B4295" t="s">
        <v>3024</v>
      </c>
      <c r="C4295" t="s">
        <v>4744</v>
      </c>
      <c r="D4295">
        <v>719.99</v>
      </c>
    </row>
    <row r="4296" spans="1:4">
      <c r="A4296" t="s">
        <v>40</v>
      </c>
      <c r="B4296" t="s">
        <v>3190</v>
      </c>
      <c r="C4296" t="s">
        <v>4745</v>
      </c>
      <c r="D4296">
        <v>1499.99</v>
      </c>
    </row>
    <row r="4297" spans="1:4">
      <c r="A4297" t="s">
        <v>40</v>
      </c>
      <c r="B4297" t="s">
        <v>3047</v>
      </c>
      <c r="C4297" t="s">
        <v>4746</v>
      </c>
      <c r="D4297">
        <v>679.95</v>
      </c>
    </row>
    <row r="4298" spans="1:4">
      <c r="A4298" t="s">
        <v>40</v>
      </c>
      <c r="B4298" t="s">
        <v>3122</v>
      </c>
      <c r="C4298" t="s">
        <v>4747</v>
      </c>
      <c r="D4298">
        <v>449.99</v>
      </c>
    </row>
    <row r="4299" spans="1:4">
      <c r="A4299" t="s">
        <v>40</v>
      </c>
      <c r="B4299" t="s">
        <v>3047</v>
      </c>
      <c r="C4299" t="s">
        <v>4748</v>
      </c>
      <c r="D4299">
        <v>519.99</v>
      </c>
    </row>
    <row r="4300" spans="1:4">
      <c r="A4300" t="s">
        <v>40</v>
      </c>
      <c r="B4300" t="s">
        <v>3024</v>
      </c>
      <c r="C4300" t="s">
        <v>4749</v>
      </c>
      <c r="D4300">
        <v>229.9</v>
      </c>
    </row>
    <row r="4301" spans="1:4">
      <c r="A4301" t="s">
        <v>40</v>
      </c>
      <c r="B4301" t="s">
        <v>3047</v>
      </c>
      <c r="C4301" t="s">
        <v>3992</v>
      </c>
      <c r="D4301">
        <v>249</v>
      </c>
    </row>
    <row r="4302" spans="1:4">
      <c r="A4302" t="s">
        <v>40</v>
      </c>
      <c r="B4302" t="s">
        <v>3021</v>
      </c>
      <c r="C4302" t="s">
        <v>4750</v>
      </c>
      <c r="D4302">
        <v>1249.99</v>
      </c>
    </row>
    <row r="4303" spans="1:4">
      <c r="A4303" t="s">
        <v>40</v>
      </c>
      <c r="B4303" t="s">
        <v>3047</v>
      </c>
      <c r="C4303" t="s">
        <v>4751</v>
      </c>
      <c r="D4303">
        <v>399.99</v>
      </c>
    </row>
    <row r="4304" spans="1:4">
      <c r="A4304" t="s">
        <v>40</v>
      </c>
      <c r="B4304" t="s">
        <v>3021</v>
      </c>
      <c r="C4304" t="s">
        <v>4752</v>
      </c>
      <c r="D4304">
        <v>549.99</v>
      </c>
    </row>
    <row r="4305" spans="1:4">
      <c r="A4305" t="s">
        <v>40</v>
      </c>
      <c r="B4305" t="s">
        <v>3024</v>
      </c>
      <c r="C4305" t="s">
        <v>4753</v>
      </c>
      <c r="D4305">
        <v>159.99</v>
      </c>
    </row>
    <row r="4306" spans="1:4">
      <c r="A4306" t="s">
        <v>40</v>
      </c>
      <c r="B4306" t="s">
        <v>3047</v>
      </c>
      <c r="C4306" t="s">
        <v>4754</v>
      </c>
      <c r="D4306">
        <v>339.99</v>
      </c>
    </row>
    <row r="4307" spans="1:4">
      <c r="A4307" t="s">
        <v>40</v>
      </c>
      <c r="B4307" t="s">
        <v>3024</v>
      </c>
      <c r="C4307" t="s">
        <v>4755</v>
      </c>
      <c r="D4307">
        <v>169</v>
      </c>
    </row>
    <row r="4308" spans="1:4">
      <c r="A4308" t="s">
        <v>40</v>
      </c>
      <c r="B4308" t="s">
        <v>3021</v>
      </c>
      <c r="C4308" t="s">
        <v>4756</v>
      </c>
      <c r="D4308">
        <v>276.91000000000003</v>
      </c>
    </row>
    <row r="4309" spans="1:4">
      <c r="A4309" t="s">
        <v>40</v>
      </c>
      <c r="B4309" t="s">
        <v>3021</v>
      </c>
      <c r="C4309" t="s">
        <v>4757</v>
      </c>
      <c r="D4309">
        <v>2499.9899999999998</v>
      </c>
    </row>
    <row r="4310" spans="1:4">
      <c r="A4310" t="s">
        <v>40</v>
      </c>
      <c r="B4310" t="s">
        <v>3024</v>
      </c>
      <c r="C4310" t="s">
        <v>4758</v>
      </c>
      <c r="D4310">
        <v>132.04</v>
      </c>
    </row>
    <row r="4311" spans="1:4">
      <c r="A4311" t="s">
        <v>40</v>
      </c>
      <c r="B4311" t="s">
        <v>3047</v>
      </c>
      <c r="C4311" t="s">
        <v>4759</v>
      </c>
      <c r="D4311">
        <v>119.99</v>
      </c>
    </row>
    <row r="4312" spans="1:4">
      <c r="A4312" t="s">
        <v>40</v>
      </c>
      <c r="B4312" t="s">
        <v>3148</v>
      </c>
      <c r="C4312" t="s">
        <v>4760</v>
      </c>
      <c r="D4312">
        <v>599.99</v>
      </c>
    </row>
    <row r="4313" spans="1:4">
      <c r="A4313" t="s">
        <v>40</v>
      </c>
      <c r="B4313" t="s">
        <v>3021</v>
      </c>
      <c r="C4313" t="s">
        <v>4761</v>
      </c>
      <c r="D4313">
        <v>1349.99</v>
      </c>
    </row>
    <row r="4314" spans="1:4">
      <c r="A4314" t="s">
        <v>40</v>
      </c>
      <c r="B4314" t="s">
        <v>3021</v>
      </c>
      <c r="C4314" t="s">
        <v>4762</v>
      </c>
      <c r="D4314">
        <v>499</v>
      </c>
    </row>
    <row r="4315" spans="1:4">
      <c r="A4315" t="s">
        <v>40</v>
      </c>
      <c r="B4315" t="s">
        <v>3024</v>
      </c>
      <c r="C4315" t="s">
        <v>4763</v>
      </c>
      <c r="D4315">
        <v>261.39999999999998</v>
      </c>
    </row>
    <row r="4316" spans="1:4">
      <c r="A4316" t="s">
        <v>40</v>
      </c>
      <c r="B4316" t="s">
        <v>3024</v>
      </c>
      <c r="C4316" t="s">
        <v>4764</v>
      </c>
      <c r="D4316">
        <v>849</v>
      </c>
    </row>
    <row r="4317" spans="1:4">
      <c r="A4317" t="s">
        <v>40</v>
      </c>
      <c r="B4317" t="s">
        <v>3024</v>
      </c>
      <c r="C4317" t="s">
        <v>4765</v>
      </c>
      <c r="D4317">
        <v>229.99</v>
      </c>
    </row>
    <row r="4318" spans="1:4">
      <c r="A4318" t="s">
        <v>40</v>
      </c>
      <c r="B4318" t="s">
        <v>3024</v>
      </c>
      <c r="C4318" t="s">
        <v>4766</v>
      </c>
      <c r="D4318">
        <v>449.99</v>
      </c>
    </row>
    <row r="4319" spans="1:4">
      <c r="A4319" t="s">
        <v>40</v>
      </c>
      <c r="B4319" t="s">
        <v>3122</v>
      </c>
      <c r="C4319" t="s">
        <v>4767</v>
      </c>
      <c r="D4319">
        <v>150.99</v>
      </c>
    </row>
    <row r="4320" spans="1:4">
      <c r="A4320" t="s">
        <v>40</v>
      </c>
      <c r="B4320" t="s">
        <v>3122</v>
      </c>
      <c r="C4320" t="s">
        <v>4768</v>
      </c>
      <c r="D4320">
        <v>309.99</v>
      </c>
    </row>
    <row r="4321" spans="1:4">
      <c r="A4321" t="s">
        <v>40</v>
      </c>
      <c r="B4321" t="s">
        <v>3047</v>
      </c>
      <c r="C4321" t="s">
        <v>4769</v>
      </c>
      <c r="D4321">
        <v>499.99</v>
      </c>
    </row>
    <row r="4322" spans="1:4">
      <c r="A4322" t="s">
        <v>40</v>
      </c>
      <c r="B4322" t="s">
        <v>3047</v>
      </c>
      <c r="C4322" t="s">
        <v>4770</v>
      </c>
      <c r="D4322">
        <v>619.99</v>
      </c>
    </row>
    <row r="4323" spans="1:4">
      <c r="A4323" t="s">
        <v>40</v>
      </c>
      <c r="B4323" t="s">
        <v>546</v>
      </c>
      <c r="C4323" t="s">
        <v>4771</v>
      </c>
      <c r="D4323">
        <v>439.99</v>
      </c>
    </row>
    <row r="4324" spans="1:4">
      <c r="A4324" t="s">
        <v>40</v>
      </c>
      <c r="B4324" t="s">
        <v>3024</v>
      </c>
      <c r="C4324" t="s">
        <v>4772</v>
      </c>
      <c r="D4324">
        <v>619</v>
      </c>
    </row>
    <row r="4325" spans="1:4">
      <c r="A4325" t="s">
        <v>40</v>
      </c>
      <c r="B4325" t="s">
        <v>3047</v>
      </c>
      <c r="C4325" t="s">
        <v>4773</v>
      </c>
      <c r="D4325">
        <v>159</v>
      </c>
    </row>
    <row r="4326" spans="1:4">
      <c r="A4326" t="s">
        <v>40</v>
      </c>
      <c r="B4326" t="s">
        <v>3047</v>
      </c>
      <c r="C4326" t="s">
        <v>4774</v>
      </c>
      <c r="D4326">
        <v>159.99</v>
      </c>
    </row>
    <row r="4327" spans="1:4">
      <c r="A4327" t="s">
        <v>40</v>
      </c>
      <c r="B4327" t="s">
        <v>3024</v>
      </c>
      <c r="C4327" t="s">
        <v>4775</v>
      </c>
      <c r="D4327">
        <v>164.99</v>
      </c>
    </row>
    <row r="4328" spans="1:4">
      <c r="A4328" t="s">
        <v>40</v>
      </c>
      <c r="B4328" t="s">
        <v>3024</v>
      </c>
      <c r="C4328" t="s">
        <v>4776</v>
      </c>
      <c r="D4328">
        <v>2699</v>
      </c>
    </row>
    <row r="4329" spans="1:4">
      <c r="A4329" t="s">
        <v>40</v>
      </c>
      <c r="B4329" t="s">
        <v>3021</v>
      </c>
      <c r="C4329" t="s">
        <v>4777</v>
      </c>
      <c r="D4329">
        <v>999.99</v>
      </c>
    </row>
    <row r="4330" spans="1:4">
      <c r="A4330" t="s">
        <v>40</v>
      </c>
      <c r="B4330" t="s">
        <v>3021</v>
      </c>
      <c r="C4330" t="s">
        <v>4778</v>
      </c>
      <c r="D4330">
        <v>1249.99</v>
      </c>
    </row>
    <row r="4331" spans="1:4">
      <c r="A4331" t="s">
        <v>40</v>
      </c>
      <c r="B4331" t="s">
        <v>3024</v>
      </c>
      <c r="C4331" t="s">
        <v>4779</v>
      </c>
      <c r="D4331">
        <v>229.99</v>
      </c>
    </row>
    <row r="4332" spans="1:4">
      <c r="A4332" t="s">
        <v>40</v>
      </c>
      <c r="B4332" t="s">
        <v>3047</v>
      </c>
      <c r="C4332" t="s">
        <v>4780</v>
      </c>
      <c r="D4332">
        <v>376</v>
      </c>
    </row>
    <row r="4333" spans="1:4">
      <c r="A4333" t="s">
        <v>40</v>
      </c>
      <c r="B4333" t="s">
        <v>3122</v>
      </c>
      <c r="C4333" t="s">
        <v>4781</v>
      </c>
      <c r="D4333">
        <v>300</v>
      </c>
    </row>
    <row r="4334" spans="1:4">
      <c r="A4334" t="s">
        <v>40</v>
      </c>
      <c r="B4334" t="s">
        <v>3047</v>
      </c>
      <c r="C4334" t="s">
        <v>4782</v>
      </c>
      <c r="D4334">
        <v>539</v>
      </c>
    </row>
    <row r="4335" spans="1:4">
      <c r="A4335" t="s">
        <v>40</v>
      </c>
      <c r="B4335" t="s">
        <v>3047</v>
      </c>
      <c r="C4335" t="s">
        <v>4783</v>
      </c>
      <c r="D4335">
        <v>449.99</v>
      </c>
    </row>
    <row r="4336" spans="1:4">
      <c r="A4336" t="s">
        <v>40</v>
      </c>
      <c r="B4336" t="s">
        <v>3024</v>
      </c>
      <c r="C4336" t="s">
        <v>4784</v>
      </c>
      <c r="D4336">
        <v>469.99</v>
      </c>
    </row>
    <row r="4337" spans="1:4">
      <c r="A4337" t="s">
        <v>40</v>
      </c>
      <c r="B4337" t="s">
        <v>3024</v>
      </c>
      <c r="C4337" t="s">
        <v>4785</v>
      </c>
      <c r="D4337">
        <v>374.95</v>
      </c>
    </row>
    <row r="4338" spans="1:4">
      <c r="A4338" t="s">
        <v>40</v>
      </c>
      <c r="B4338" t="s">
        <v>3047</v>
      </c>
      <c r="C4338" t="s">
        <v>4786</v>
      </c>
      <c r="D4338">
        <v>299.99</v>
      </c>
    </row>
    <row r="4339" spans="1:4">
      <c r="A4339" t="s">
        <v>40</v>
      </c>
      <c r="B4339" t="s">
        <v>3024</v>
      </c>
      <c r="C4339" t="s">
        <v>4787</v>
      </c>
      <c r="D4339">
        <v>229.99</v>
      </c>
    </row>
    <row r="4340" spans="1:4">
      <c r="A4340" t="s">
        <v>40</v>
      </c>
      <c r="B4340" t="s">
        <v>3024</v>
      </c>
      <c r="C4340" t="s">
        <v>4788</v>
      </c>
      <c r="D4340">
        <v>599.99</v>
      </c>
    </row>
    <row r="4341" spans="1:4">
      <c r="A4341" t="s">
        <v>40</v>
      </c>
      <c r="B4341" t="s">
        <v>3021</v>
      </c>
      <c r="C4341" t="s">
        <v>4789</v>
      </c>
      <c r="D4341">
        <v>595</v>
      </c>
    </row>
    <row r="4342" spans="1:4">
      <c r="A4342" t="s">
        <v>40</v>
      </c>
      <c r="B4342" t="s">
        <v>3021</v>
      </c>
      <c r="C4342" t="s">
        <v>4790</v>
      </c>
      <c r="D4342">
        <v>249.99</v>
      </c>
    </row>
    <row r="4343" spans="1:4">
      <c r="A4343" t="s">
        <v>40</v>
      </c>
      <c r="B4343" t="s">
        <v>3047</v>
      </c>
      <c r="C4343" t="s">
        <v>4791</v>
      </c>
      <c r="D4343">
        <v>799.95</v>
      </c>
    </row>
    <row r="4344" spans="1:4">
      <c r="A4344" t="s">
        <v>40</v>
      </c>
      <c r="B4344" t="s">
        <v>3024</v>
      </c>
      <c r="C4344" t="s">
        <v>4792</v>
      </c>
      <c r="D4344">
        <v>499.99</v>
      </c>
    </row>
    <row r="4345" spans="1:4">
      <c r="A4345" t="s">
        <v>40</v>
      </c>
      <c r="B4345" t="s">
        <v>3021</v>
      </c>
      <c r="C4345" t="s">
        <v>4793</v>
      </c>
      <c r="D4345">
        <v>107.5</v>
      </c>
    </row>
    <row r="4346" spans="1:4">
      <c r="A4346" t="s">
        <v>40</v>
      </c>
      <c r="B4346" t="s">
        <v>3024</v>
      </c>
      <c r="C4346" t="s">
        <v>4794</v>
      </c>
      <c r="D4346">
        <v>399.99</v>
      </c>
    </row>
    <row r="4347" spans="1:4">
      <c r="A4347" t="s">
        <v>40</v>
      </c>
      <c r="B4347" t="s">
        <v>3024</v>
      </c>
      <c r="C4347" t="s">
        <v>4795</v>
      </c>
      <c r="D4347">
        <v>169.99</v>
      </c>
    </row>
    <row r="4348" spans="1:4">
      <c r="A4348" t="s">
        <v>40</v>
      </c>
      <c r="B4348" t="s">
        <v>3047</v>
      </c>
      <c r="C4348" t="s">
        <v>4796</v>
      </c>
      <c r="D4348">
        <v>122.73</v>
      </c>
    </row>
    <row r="4349" spans="1:4">
      <c r="A4349" t="s">
        <v>40</v>
      </c>
      <c r="B4349" t="s">
        <v>3024</v>
      </c>
      <c r="C4349" t="s">
        <v>4797</v>
      </c>
      <c r="D4349">
        <v>399.99</v>
      </c>
    </row>
    <row r="4350" spans="1:4">
      <c r="A4350" t="s">
        <v>40</v>
      </c>
      <c r="B4350" t="s">
        <v>3122</v>
      </c>
      <c r="C4350" t="s">
        <v>4798</v>
      </c>
      <c r="D4350">
        <v>1899.99</v>
      </c>
    </row>
    <row r="4351" spans="1:4">
      <c r="A4351" t="s">
        <v>40</v>
      </c>
      <c r="B4351" t="s">
        <v>3047</v>
      </c>
      <c r="C4351" t="s">
        <v>4799</v>
      </c>
      <c r="D4351">
        <v>699.99</v>
      </c>
    </row>
    <row r="4352" spans="1:4">
      <c r="A4352" t="s">
        <v>40</v>
      </c>
      <c r="B4352" t="s">
        <v>3021</v>
      </c>
      <c r="C4352" t="s">
        <v>4800</v>
      </c>
      <c r="D4352">
        <v>1799.99</v>
      </c>
    </row>
    <row r="4353" spans="1:4">
      <c r="A4353" t="s">
        <v>40</v>
      </c>
      <c r="B4353" t="s">
        <v>546</v>
      </c>
      <c r="C4353" t="s">
        <v>4801</v>
      </c>
      <c r="D4353">
        <v>449.99</v>
      </c>
    </row>
    <row r="4354" spans="1:4">
      <c r="A4354" t="s">
        <v>40</v>
      </c>
      <c r="B4354" t="s">
        <v>3047</v>
      </c>
      <c r="C4354" t="s">
        <v>4802</v>
      </c>
      <c r="D4354">
        <v>366</v>
      </c>
    </row>
    <row r="4355" spans="1:4">
      <c r="A4355" t="s">
        <v>40</v>
      </c>
      <c r="B4355" t="s">
        <v>3024</v>
      </c>
      <c r="C4355" t="s">
        <v>4803</v>
      </c>
      <c r="D4355">
        <v>211.67</v>
      </c>
    </row>
    <row r="4356" spans="1:4">
      <c r="A4356" t="s">
        <v>40</v>
      </c>
      <c r="B4356" t="s">
        <v>3024</v>
      </c>
      <c r="C4356" t="s">
        <v>4804</v>
      </c>
      <c r="D4356">
        <v>221.6</v>
      </c>
    </row>
    <row r="4357" spans="1:4">
      <c r="A4357" t="s">
        <v>40</v>
      </c>
      <c r="B4357" t="s">
        <v>3148</v>
      </c>
      <c r="C4357" t="s">
        <v>4805</v>
      </c>
      <c r="D4357">
        <v>649.99</v>
      </c>
    </row>
    <row r="4358" spans="1:4">
      <c r="A4358" t="s">
        <v>40</v>
      </c>
      <c r="B4358" t="s">
        <v>3024</v>
      </c>
      <c r="C4358" t="s">
        <v>4806</v>
      </c>
      <c r="D4358">
        <v>625</v>
      </c>
    </row>
    <row r="4359" spans="1:4">
      <c r="A4359" t="s">
        <v>40</v>
      </c>
      <c r="B4359" t="s">
        <v>3024</v>
      </c>
      <c r="C4359" t="s">
        <v>4807</v>
      </c>
      <c r="D4359">
        <v>799.99</v>
      </c>
    </row>
    <row r="4360" spans="1:4">
      <c r="A4360" t="s">
        <v>40</v>
      </c>
      <c r="B4360" t="s">
        <v>3853</v>
      </c>
      <c r="C4360" t="s">
        <v>4808</v>
      </c>
      <c r="D4360">
        <v>799.99</v>
      </c>
    </row>
    <row r="4361" spans="1:4">
      <c r="A4361" t="s">
        <v>40</v>
      </c>
      <c r="B4361" t="s">
        <v>3035</v>
      </c>
      <c r="C4361" t="s">
        <v>4809</v>
      </c>
      <c r="D4361">
        <v>239.9</v>
      </c>
    </row>
    <row r="4362" spans="1:4">
      <c r="A4362" t="s">
        <v>40</v>
      </c>
      <c r="B4362" t="s">
        <v>3021</v>
      </c>
      <c r="C4362" t="s">
        <v>4810</v>
      </c>
      <c r="D4362">
        <v>99.99</v>
      </c>
    </row>
    <row r="4363" spans="1:4">
      <c r="A4363" t="s">
        <v>40</v>
      </c>
      <c r="B4363" t="s">
        <v>3024</v>
      </c>
      <c r="C4363" t="s">
        <v>4811</v>
      </c>
      <c r="D4363">
        <v>249.99</v>
      </c>
    </row>
    <row r="4364" spans="1:4">
      <c r="A4364" t="s">
        <v>40</v>
      </c>
      <c r="B4364" t="s">
        <v>3035</v>
      </c>
      <c r="C4364" t="s">
        <v>4812</v>
      </c>
      <c r="D4364">
        <v>849</v>
      </c>
    </row>
    <row r="4365" spans="1:4">
      <c r="A4365" t="s">
        <v>40</v>
      </c>
      <c r="B4365" t="s">
        <v>3122</v>
      </c>
      <c r="C4365" t="s">
        <v>4813</v>
      </c>
      <c r="D4365">
        <v>159.99</v>
      </c>
    </row>
    <row r="4366" spans="1:4">
      <c r="A4366" t="s">
        <v>40</v>
      </c>
      <c r="B4366" t="s">
        <v>3047</v>
      </c>
      <c r="C4366" t="s">
        <v>4814</v>
      </c>
      <c r="D4366">
        <v>159</v>
      </c>
    </row>
    <row r="4367" spans="1:4">
      <c r="A4367" t="s">
        <v>40</v>
      </c>
      <c r="B4367" t="s">
        <v>3024</v>
      </c>
      <c r="C4367" t="s">
        <v>4815</v>
      </c>
      <c r="D4367">
        <v>649.98</v>
      </c>
    </row>
    <row r="4368" spans="1:4">
      <c r="A4368" t="s">
        <v>40</v>
      </c>
      <c r="B4368" t="s">
        <v>3055</v>
      </c>
      <c r="C4368" t="s">
        <v>4816</v>
      </c>
      <c r="D4368">
        <v>118.94</v>
      </c>
    </row>
    <row r="4369" spans="1:4">
      <c r="A4369" t="s">
        <v>40</v>
      </c>
      <c r="B4369" t="s">
        <v>3024</v>
      </c>
      <c r="C4369" t="s">
        <v>4817</v>
      </c>
      <c r="D4369">
        <v>649.99</v>
      </c>
    </row>
    <row r="4370" spans="1:4">
      <c r="A4370" t="s">
        <v>40</v>
      </c>
      <c r="B4370" t="s">
        <v>3021</v>
      </c>
      <c r="C4370" t="s">
        <v>4818</v>
      </c>
      <c r="D4370">
        <v>255</v>
      </c>
    </row>
    <row r="4371" spans="1:4">
      <c r="A4371" t="s">
        <v>40</v>
      </c>
      <c r="B4371" t="s">
        <v>3024</v>
      </c>
      <c r="C4371" t="s">
        <v>4819</v>
      </c>
      <c r="D4371">
        <v>191.51</v>
      </c>
    </row>
    <row r="4372" spans="1:4">
      <c r="A4372" t="s">
        <v>40</v>
      </c>
      <c r="B4372" t="s">
        <v>3122</v>
      </c>
      <c r="C4372" t="s">
        <v>4820</v>
      </c>
      <c r="D4372">
        <v>159.99</v>
      </c>
    </row>
    <row r="4373" spans="1:4">
      <c r="A4373" t="s">
        <v>40</v>
      </c>
      <c r="B4373" t="s">
        <v>3021</v>
      </c>
      <c r="C4373" t="s">
        <v>4821</v>
      </c>
      <c r="D4373">
        <v>1249.99</v>
      </c>
    </row>
    <row r="4374" spans="1:4">
      <c r="A4374" t="s">
        <v>40</v>
      </c>
      <c r="B4374" t="s">
        <v>3122</v>
      </c>
      <c r="C4374" t="s">
        <v>4822</v>
      </c>
      <c r="D4374">
        <v>949.99</v>
      </c>
    </row>
    <row r="4375" spans="1:4">
      <c r="A4375" t="s">
        <v>40</v>
      </c>
      <c r="B4375" t="s">
        <v>3021</v>
      </c>
      <c r="C4375" t="s">
        <v>4823</v>
      </c>
      <c r="D4375">
        <v>549</v>
      </c>
    </row>
    <row r="4376" spans="1:4">
      <c r="A4376" t="s">
        <v>40</v>
      </c>
      <c r="B4376" t="s">
        <v>3021</v>
      </c>
      <c r="C4376" t="s">
        <v>4824</v>
      </c>
      <c r="D4376">
        <v>285</v>
      </c>
    </row>
    <row r="4377" spans="1:4">
      <c r="A4377" t="s">
        <v>40</v>
      </c>
      <c r="B4377" t="s">
        <v>3047</v>
      </c>
      <c r="C4377" t="s">
        <v>4825</v>
      </c>
      <c r="D4377">
        <v>382.99</v>
      </c>
    </row>
    <row r="4378" spans="1:4">
      <c r="A4378" t="s">
        <v>40</v>
      </c>
      <c r="B4378" t="s">
        <v>3021</v>
      </c>
      <c r="C4378" t="s">
        <v>4826</v>
      </c>
      <c r="D4378">
        <v>1599.99</v>
      </c>
    </row>
    <row r="4379" spans="1:4">
      <c r="A4379" t="s">
        <v>40</v>
      </c>
      <c r="B4379" t="s">
        <v>3148</v>
      </c>
      <c r="C4379" t="s">
        <v>4827</v>
      </c>
      <c r="D4379">
        <v>599.99</v>
      </c>
    </row>
    <row r="4380" spans="1:4">
      <c r="A4380" t="s">
        <v>40</v>
      </c>
      <c r="B4380" t="s">
        <v>3024</v>
      </c>
      <c r="C4380" t="s">
        <v>4828</v>
      </c>
      <c r="D4380">
        <v>219.9</v>
      </c>
    </row>
    <row r="4381" spans="1:4">
      <c r="A4381" t="s">
        <v>40</v>
      </c>
      <c r="B4381" t="s">
        <v>3148</v>
      </c>
      <c r="C4381" t="s">
        <v>4829</v>
      </c>
      <c r="D4381">
        <v>499.99</v>
      </c>
    </row>
    <row r="4382" spans="1:4">
      <c r="A4382" t="s">
        <v>40</v>
      </c>
      <c r="B4382" t="s">
        <v>3047</v>
      </c>
      <c r="C4382" t="s">
        <v>4830</v>
      </c>
      <c r="D4382">
        <v>1395</v>
      </c>
    </row>
    <row r="4383" spans="1:4">
      <c r="A4383" t="s">
        <v>40</v>
      </c>
      <c r="B4383" t="s">
        <v>3035</v>
      </c>
      <c r="C4383" t="s">
        <v>4831</v>
      </c>
      <c r="D4383">
        <v>489.99</v>
      </c>
    </row>
    <row r="4384" spans="1:4">
      <c r="A4384" t="s">
        <v>40</v>
      </c>
      <c r="B4384" t="s">
        <v>3035</v>
      </c>
      <c r="C4384" t="s">
        <v>4832</v>
      </c>
      <c r="D4384">
        <v>309.99</v>
      </c>
    </row>
    <row r="4385" spans="1:4">
      <c r="A4385" t="s">
        <v>40</v>
      </c>
      <c r="B4385" t="s">
        <v>3047</v>
      </c>
      <c r="C4385" t="s">
        <v>4833</v>
      </c>
      <c r="D4385">
        <v>235</v>
      </c>
    </row>
    <row r="4386" spans="1:4">
      <c r="A4386" t="s">
        <v>40</v>
      </c>
      <c r="B4386" t="s">
        <v>1378</v>
      </c>
      <c r="C4386" t="s">
        <v>4834</v>
      </c>
      <c r="D4386">
        <v>220</v>
      </c>
    </row>
    <row r="4387" spans="1:4">
      <c r="A4387" t="s">
        <v>40</v>
      </c>
      <c r="B4387" t="s">
        <v>3047</v>
      </c>
      <c r="C4387" t="s">
        <v>4381</v>
      </c>
      <c r="D4387">
        <v>379.99</v>
      </c>
    </row>
    <row r="4388" spans="1:4">
      <c r="A4388" t="s">
        <v>40</v>
      </c>
      <c r="B4388" t="s">
        <v>3047</v>
      </c>
      <c r="C4388" t="s">
        <v>4835</v>
      </c>
      <c r="D4388">
        <v>209.99</v>
      </c>
    </row>
    <row r="4389" spans="1:4">
      <c r="A4389" t="s">
        <v>40</v>
      </c>
      <c r="B4389" t="s">
        <v>3122</v>
      </c>
      <c r="C4389" t="s">
        <v>4836</v>
      </c>
      <c r="D4389">
        <v>309</v>
      </c>
    </row>
    <row r="4390" spans="1:4">
      <c r="A4390" t="s">
        <v>40</v>
      </c>
      <c r="B4390" t="s">
        <v>3024</v>
      </c>
      <c r="C4390" t="s">
        <v>4837</v>
      </c>
      <c r="D4390">
        <v>259.89999999999998</v>
      </c>
    </row>
    <row r="4391" spans="1:4">
      <c r="A4391" t="s">
        <v>40</v>
      </c>
      <c r="B4391" t="s">
        <v>551</v>
      </c>
      <c r="C4391" t="s">
        <v>4838</v>
      </c>
      <c r="D4391">
        <v>220</v>
      </c>
    </row>
    <row r="4392" spans="1:4">
      <c r="A4392" t="s">
        <v>40</v>
      </c>
      <c r="B4392" t="s">
        <v>3047</v>
      </c>
      <c r="C4392" t="s">
        <v>4839</v>
      </c>
      <c r="D4392">
        <v>159.99</v>
      </c>
    </row>
    <row r="4393" spans="1:4">
      <c r="A4393" t="s">
        <v>40</v>
      </c>
      <c r="B4393" t="s">
        <v>3024</v>
      </c>
      <c r="C4393" t="s">
        <v>4840</v>
      </c>
      <c r="D4393">
        <v>769</v>
      </c>
    </row>
    <row r="4394" spans="1:4">
      <c r="A4394" t="s">
        <v>40</v>
      </c>
      <c r="B4394" t="s">
        <v>3021</v>
      </c>
      <c r="C4394" t="s">
        <v>4841</v>
      </c>
      <c r="D4394">
        <v>319.99</v>
      </c>
    </row>
    <row r="4395" spans="1:4">
      <c r="A4395" t="s">
        <v>40</v>
      </c>
      <c r="B4395" t="s">
        <v>3047</v>
      </c>
      <c r="C4395" t="s">
        <v>4842</v>
      </c>
      <c r="D4395">
        <v>599.99</v>
      </c>
    </row>
    <row r="4396" spans="1:4">
      <c r="A4396" t="s">
        <v>40</v>
      </c>
      <c r="B4396" t="s">
        <v>3024</v>
      </c>
      <c r="C4396" t="s">
        <v>4843</v>
      </c>
      <c r="D4396">
        <v>200</v>
      </c>
    </row>
    <row r="4397" spans="1:4">
      <c r="A4397" t="s">
        <v>40</v>
      </c>
      <c r="B4397" t="s">
        <v>3450</v>
      </c>
      <c r="C4397" t="s">
        <v>4844</v>
      </c>
      <c r="D4397">
        <v>709.99</v>
      </c>
    </row>
    <row r="4398" spans="1:4">
      <c r="A4398" t="s">
        <v>40</v>
      </c>
      <c r="B4398" t="s">
        <v>3122</v>
      </c>
      <c r="C4398" t="s">
        <v>4845</v>
      </c>
      <c r="D4398">
        <v>579.99</v>
      </c>
    </row>
    <row r="4399" spans="1:4">
      <c r="A4399" t="s">
        <v>40</v>
      </c>
      <c r="B4399" t="s">
        <v>3047</v>
      </c>
      <c r="C4399" t="s">
        <v>3922</v>
      </c>
      <c r="D4399">
        <v>579.99</v>
      </c>
    </row>
    <row r="4400" spans="1:4">
      <c r="A4400" t="s">
        <v>40</v>
      </c>
      <c r="B4400" t="s">
        <v>3047</v>
      </c>
      <c r="C4400" t="s">
        <v>4846</v>
      </c>
      <c r="D4400">
        <v>1359.99</v>
      </c>
    </row>
    <row r="4401" spans="1:4">
      <c r="A4401" t="s">
        <v>40</v>
      </c>
      <c r="B4401" t="s">
        <v>3047</v>
      </c>
      <c r="C4401" t="s">
        <v>4847</v>
      </c>
      <c r="D4401">
        <v>169.95</v>
      </c>
    </row>
    <row r="4402" spans="1:4">
      <c r="A4402" t="s">
        <v>40</v>
      </c>
      <c r="B4402" t="s">
        <v>3024</v>
      </c>
      <c r="C4402" t="s">
        <v>4848</v>
      </c>
      <c r="D4402">
        <v>269</v>
      </c>
    </row>
    <row r="4403" spans="1:4">
      <c r="A4403" t="s">
        <v>40</v>
      </c>
      <c r="B4403" t="s">
        <v>3021</v>
      </c>
      <c r="C4403" t="s">
        <v>4849</v>
      </c>
      <c r="D4403">
        <v>925</v>
      </c>
    </row>
    <row r="4404" spans="1:4">
      <c r="A4404" t="s">
        <v>40</v>
      </c>
      <c r="B4404" t="s">
        <v>3021</v>
      </c>
      <c r="C4404" t="s">
        <v>4850</v>
      </c>
      <c r="D4404">
        <v>749.99</v>
      </c>
    </row>
    <row r="4405" spans="1:4">
      <c r="A4405" t="s">
        <v>40</v>
      </c>
      <c r="C4405" t="s">
        <v>4851</v>
      </c>
      <c r="D4405">
        <v>491.41</v>
      </c>
    </row>
    <row r="4406" spans="1:4">
      <c r="A4406" t="s">
        <v>40</v>
      </c>
      <c r="C4406" t="s">
        <v>4852</v>
      </c>
      <c r="D4406">
        <v>502.6</v>
      </c>
    </row>
    <row r="4407" spans="1:4">
      <c r="A4407" t="s">
        <v>40</v>
      </c>
      <c r="C4407" t="s">
        <v>4853</v>
      </c>
      <c r="D4407">
        <v>301.27999999999997</v>
      </c>
    </row>
    <row r="4408" spans="1:4">
      <c r="A4408" t="s">
        <v>40</v>
      </c>
      <c r="C4408" t="s">
        <v>4854</v>
      </c>
      <c r="D4408">
        <v>502.88</v>
      </c>
    </row>
    <row r="4409" spans="1:4">
      <c r="A4409" t="s">
        <v>40</v>
      </c>
      <c r="B4409" t="s">
        <v>3071</v>
      </c>
      <c r="C4409" t="s">
        <v>4855</v>
      </c>
      <c r="D4409">
        <v>149</v>
      </c>
    </row>
    <row r="4410" spans="1:4">
      <c r="A4410" t="s">
        <v>40</v>
      </c>
      <c r="B4410" t="s">
        <v>3071</v>
      </c>
      <c r="C4410" t="s">
        <v>4856</v>
      </c>
      <c r="D4410">
        <v>157</v>
      </c>
    </row>
    <row r="4411" spans="1:4">
      <c r="A4411" t="s">
        <v>40</v>
      </c>
      <c r="C4411" t="s">
        <v>4857</v>
      </c>
      <c r="D4411">
        <v>1231.99</v>
      </c>
    </row>
    <row r="4412" spans="1:4">
      <c r="A4412" t="s">
        <v>40</v>
      </c>
      <c r="C4412" t="s">
        <v>4858</v>
      </c>
      <c r="D4412">
        <v>1615.59</v>
      </c>
    </row>
    <row r="4413" spans="1:4">
      <c r="A4413" t="s">
        <v>40</v>
      </c>
      <c r="C4413" t="s">
        <v>4859</v>
      </c>
      <c r="D4413">
        <v>459.21</v>
      </c>
    </row>
    <row r="4414" spans="1:4">
      <c r="A4414" t="s">
        <v>40</v>
      </c>
      <c r="B4414" t="s">
        <v>3071</v>
      </c>
      <c r="C4414" t="s">
        <v>4860</v>
      </c>
      <c r="D4414">
        <v>399</v>
      </c>
    </row>
    <row r="4415" spans="1:4">
      <c r="A4415" t="s">
        <v>40</v>
      </c>
      <c r="C4415" t="s">
        <v>4861</v>
      </c>
      <c r="D4415">
        <v>610.38</v>
      </c>
    </row>
    <row r="4416" spans="1:4">
      <c r="A4416" t="s">
        <v>40</v>
      </c>
      <c r="B4416" t="s">
        <v>3024</v>
      </c>
      <c r="C4416" t="s">
        <v>4862</v>
      </c>
      <c r="D4416">
        <v>179</v>
      </c>
    </row>
    <row r="4417" spans="1:4">
      <c r="A4417" t="s">
        <v>40</v>
      </c>
      <c r="B4417" t="s">
        <v>3021</v>
      </c>
      <c r="C4417" t="s">
        <v>4863</v>
      </c>
      <c r="D4417">
        <v>224.99</v>
      </c>
    </row>
    <row r="4418" spans="1:4">
      <c r="A4418" t="s">
        <v>40</v>
      </c>
      <c r="B4418" t="s">
        <v>3021</v>
      </c>
      <c r="C4418" t="s">
        <v>4864</v>
      </c>
      <c r="D4418">
        <v>169.99</v>
      </c>
    </row>
    <row r="4419" spans="1:4">
      <c r="A4419" t="s">
        <v>40</v>
      </c>
      <c r="B4419" t="s">
        <v>3021</v>
      </c>
      <c r="C4419" t="s">
        <v>4865</v>
      </c>
      <c r="D4419">
        <v>172</v>
      </c>
    </row>
    <row r="4420" spans="1:4">
      <c r="A4420" t="s">
        <v>40</v>
      </c>
      <c r="B4420" t="s">
        <v>1378</v>
      </c>
      <c r="C4420" t="s">
        <v>4866</v>
      </c>
      <c r="D4420">
        <v>499.99</v>
      </c>
    </row>
    <row r="4421" spans="1:4">
      <c r="A4421" t="s">
        <v>40</v>
      </c>
      <c r="C4421" t="s">
        <v>4867</v>
      </c>
      <c r="D4421">
        <v>894.88</v>
      </c>
    </row>
    <row r="4422" spans="1:4">
      <c r="A4422" t="s">
        <v>40</v>
      </c>
      <c r="C4422" t="s">
        <v>4868</v>
      </c>
      <c r="D4422">
        <v>484.42</v>
      </c>
    </row>
    <row r="4423" spans="1:4">
      <c r="A4423" t="s">
        <v>40</v>
      </c>
      <c r="B4423" t="s">
        <v>3071</v>
      </c>
      <c r="C4423" t="s">
        <v>4869</v>
      </c>
      <c r="D4423">
        <v>396</v>
      </c>
    </row>
    <row r="4424" spans="1:4">
      <c r="A4424" t="s">
        <v>40</v>
      </c>
      <c r="C4424" t="s">
        <v>4870</v>
      </c>
      <c r="D4424">
        <v>411.59</v>
      </c>
    </row>
    <row r="4425" spans="1:4">
      <c r="A4425" t="s">
        <v>40</v>
      </c>
      <c r="C4425" t="s">
        <v>4871</v>
      </c>
      <c r="D4425">
        <v>390.89</v>
      </c>
    </row>
    <row r="4426" spans="1:4">
      <c r="A4426" t="s">
        <v>40</v>
      </c>
      <c r="C4426" t="s">
        <v>4872</v>
      </c>
      <c r="D4426">
        <v>518</v>
      </c>
    </row>
    <row r="4427" spans="1:4">
      <c r="A4427" t="s">
        <v>40</v>
      </c>
      <c r="B4427" t="s">
        <v>3021</v>
      </c>
      <c r="C4427" t="s">
        <v>4873</v>
      </c>
      <c r="D4427">
        <v>172</v>
      </c>
    </row>
    <row r="4428" spans="1:4">
      <c r="A4428" t="s">
        <v>40</v>
      </c>
      <c r="C4428" t="s">
        <v>4874</v>
      </c>
      <c r="D4428">
        <v>402.08</v>
      </c>
    </row>
    <row r="4429" spans="1:4">
      <c r="A4429" t="s">
        <v>40</v>
      </c>
      <c r="C4429" t="s">
        <v>4875</v>
      </c>
      <c r="D4429">
        <v>338.8</v>
      </c>
    </row>
    <row r="4430" spans="1:4">
      <c r="A4430" t="s">
        <v>40</v>
      </c>
      <c r="B4430" t="s">
        <v>3035</v>
      </c>
      <c r="C4430" t="s">
        <v>4876</v>
      </c>
      <c r="D4430">
        <v>249.99</v>
      </c>
    </row>
    <row r="4431" spans="1:4">
      <c r="A4431" t="s">
        <v>40</v>
      </c>
      <c r="B4431" t="s">
        <v>3024</v>
      </c>
      <c r="C4431" t="s">
        <v>4877</v>
      </c>
      <c r="D4431">
        <v>127.29</v>
      </c>
    </row>
    <row r="4432" spans="1:4">
      <c r="A4432" t="s">
        <v>40</v>
      </c>
      <c r="B4432" t="s">
        <v>3021</v>
      </c>
      <c r="C4432" t="s">
        <v>4415</v>
      </c>
      <c r="D4432">
        <v>138.99</v>
      </c>
    </row>
    <row r="4433" spans="1:4">
      <c r="A4433" t="s">
        <v>40</v>
      </c>
      <c r="C4433" t="s">
        <v>4878</v>
      </c>
      <c r="D4433">
        <v>1044.3800000000001</v>
      </c>
    </row>
    <row r="4434" spans="1:4">
      <c r="A4434" t="s">
        <v>40</v>
      </c>
      <c r="C4434" t="s">
        <v>4879</v>
      </c>
      <c r="D4434">
        <v>974.39</v>
      </c>
    </row>
    <row r="4435" spans="1:4">
      <c r="A4435" t="s">
        <v>40</v>
      </c>
      <c r="C4435" t="s">
        <v>4880</v>
      </c>
      <c r="D4435">
        <v>726.6</v>
      </c>
    </row>
    <row r="4436" spans="1:4">
      <c r="A4436" t="s">
        <v>40</v>
      </c>
      <c r="C4436" t="s">
        <v>4881</v>
      </c>
      <c r="D4436">
        <v>564.20000000000005</v>
      </c>
    </row>
    <row r="4437" spans="1:4">
      <c r="A4437" t="s">
        <v>40</v>
      </c>
      <c r="C4437" t="s">
        <v>4882</v>
      </c>
      <c r="D4437">
        <v>251.43</v>
      </c>
    </row>
    <row r="4438" spans="1:4">
      <c r="A4438" t="s">
        <v>40</v>
      </c>
      <c r="C4438" t="s">
        <v>4883</v>
      </c>
      <c r="D4438">
        <v>723.52</v>
      </c>
    </row>
    <row r="4439" spans="1:4">
      <c r="A4439" t="s">
        <v>40</v>
      </c>
      <c r="C4439" t="s">
        <v>4884</v>
      </c>
      <c r="D4439">
        <v>570.09</v>
      </c>
    </row>
    <row r="4440" spans="1:4">
      <c r="A4440" t="s">
        <v>40</v>
      </c>
      <c r="C4440" t="s">
        <v>4885</v>
      </c>
      <c r="D4440">
        <v>301.27999999999997</v>
      </c>
    </row>
    <row r="4441" spans="1:4">
      <c r="A4441" t="s">
        <v>40</v>
      </c>
      <c r="B4441" t="s">
        <v>3024</v>
      </c>
      <c r="C4441" t="s">
        <v>4886</v>
      </c>
      <c r="D4441">
        <v>105.06</v>
      </c>
    </row>
    <row r="4442" spans="1:4">
      <c r="A4442" t="s">
        <v>40</v>
      </c>
      <c r="B4442" t="s">
        <v>3024</v>
      </c>
      <c r="C4442" t="s">
        <v>4887</v>
      </c>
      <c r="D4442">
        <v>234.99</v>
      </c>
    </row>
    <row r="4443" spans="1:4">
      <c r="A4443" t="s">
        <v>40</v>
      </c>
      <c r="B4443" t="s">
        <v>3047</v>
      </c>
      <c r="C4443" t="s">
        <v>4888</v>
      </c>
      <c r="D4443">
        <v>264.99</v>
      </c>
    </row>
    <row r="4444" spans="1:4">
      <c r="A4444" t="s">
        <v>40</v>
      </c>
      <c r="B4444" t="s">
        <v>3024</v>
      </c>
      <c r="C4444" t="s">
        <v>4889</v>
      </c>
      <c r="D4444">
        <v>599.99</v>
      </c>
    </row>
    <row r="4445" spans="1:4">
      <c r="A4445" t="s">
        <v>40</v>
      </c>
      <c r="B4445" t="s">
        <v>3035</v>
      </c>
      <c r="C4445" t="s">
        <v>4890</v>
      </c>
      <c r="D4445">
        <v>549.99</v>
      </c>
    </row>
    <row r="4446" spans="1:4">
      <c r="A4446" t="s">
        <v>40</v>
      </c>
      <c r="B4446" t="s">
        <v>3021</v>
      </c>
      <c r="C4446" t="s">
        <v>4891</v>
      </c>
      <c r="D4446">
        <v>495</v>
      </c>
    </row>
    <row r="4447" spans="1:4">
      <c r="A4447" t="s">
        <v>40</v>
      </c>
      <c r="B4447" t="s">
        <v>3024</v>
      </c>
      <c r="C4447" t="s">
        <v>4892</v>
      </c>
      <c r="D4447">
        <v>249.99</v>
      </c>
    </row>
    <row r="4448" spans="1:4">
      <c r="A4448" t="s">
        <v>40</v>
      </c>
      <c r="B4448" t="s">
        <v>3357</v>
      </c>
      <c r="C4448" t="s">
        <v>4893</v>
      </c>
      <c r="D4448">
        <v>1499.99</v>
      </c>
    </row>
    <row r="4449" spans="1:4">
      <c r="A4449" t="s">
        <v>40</v>
      </c>
      <c r="B4449" t="s">
        <v>3047</v>
      </c>
      <c r="C4449" t="s">
        <v>4894</v>
      </c>
      <c r="D4449">
        <v>109.99</v>
      </c>
    </row>
    <row r="4450" spans="1:4">
      <c r="A4450" t="s">
        <v>40</v>
      </c>
      <c r="B4450" t="s">
        <v>3047</v>
      </c>
      <c r="C4450" t="s">
        <v>4895</v>
      </c>
      <c r="D4450">
        <v>153.99</v>
      </c>
    </row>
    <row r="4451" spans="1:4">
      <c r="A4451" t="s">
        <v>40</v>
      </c>
      <c r="B4451" t="s">
        <v>3021</v>
      </c>
      <c r="C4451" t="s">
        <v>4896</v>
      </c>
      <c r="D4451">
        <v>689</v>
      </c>
    </row>
    <row r="4452" spans="1:4">
      <c r="A4452" t="s">
        <v>40</v>
      </c>
      <c r="B4452" t="s">
        <v>3047</v>
      </c>
      <c r="C4452" t="s">
        <v>4897</v>
      </c>
      <c r="D4452">
        <v>219.99</v>
      </c>
    </row>
    <row r="4453" spans="1:4">
      <c r="A4453" t="s">
        <v>40</v>
      </c>
      <c r="B4453" t="s">
        <v>4002</v>
      </c>
      <c r="C4453" t="s">
        <v>4898</v>
      </c>
      <c r="D4453">
        <v>399.99</v>
      </c>
    </row>
    <row r="4454" spans="1:4">
      <c r="A4454" t="s">
        <v>40</v>
      </c>
      <c r="B4454" t="s">
        <v>3047</v>
      </c>
      <c r="C4454" t="s">
        <v>4899</v>
      </c>
      <c r="D4454">
        <v>229</v>
      </c>
    </row>
    <row r="4455" spans="1:4">
      <c r="A4455" t="s">
        <v>40</v>
      </c>
      <c r="B4455" t="s">
        <v>3047</v>
      </c>
      <c r="C4455" t="s">
        <v>4900</v>
      </c>
      <c r="D4455">
        <v>388</v>
      </c>
    </row>
    <row r="4456" spans="1:4">
      <c r="A4456" t="s">
        <v>40</v>
      </c>
      <c r="B4456" t="s">
        <v>602</v>
      </c>
      <c r="C4456" t="s">
        <v>4901</v>
      </c>
      <c r="D4456">
        <v>649.99</v>
      </c>
    </row>
    <row r="4457" spans="1:4">
      <c r="A4457" t="s">
        <v>40</v>
      </c>
      <c r="B4457" t="s">
        <v>3122</v>
      </c>
      <c r="C4457" t="s">
        <v>4902</v>
      </c>
      <c r="D4457">
        <v>399.99</v>
      </c>
    </row>
    <row r="4458" spans="1:4">
      <c r="A4458" t="s">
        <v>40</v>
      </c>
      <c r="B4458" t="s">
        <v>3047</v>
      </c>
      <c r="C4458" t="s">
        <v>4903</v>
      </c>
      <c r="D4458">
        <v>249</v>
      </c>
    </row>
    <row r="4459" spans="1:4">
      <c r="A4459" t="s">
        <v>40</v>
      </c>
      <c r="B4459" t="s">
        <v>3021</v>
      </c>
      <c r="C4459" t="s">
        <v>4904</v>
      </c>
      <c r="D4459">
        <v>399.99</v>
      </c>
    </row>
    <row r="4460" spans="1:4">
      <c r="A4460" t="s">
        <v>40</v>
      </c>
      <c r="B4460" t="s">
        <v>3047</v>
      </c>
      <c r="C4460" t="s">
        <v>4905</v>
      </c>
      <c r="D4460">
        <v>369.99</v>
      </c>
    </row>
    <row r="4461" spans="1:4">
      <c r="A4461" t="s">
        <v>40</v>
      </c>
      <c r="B4461" t="s">
        <v>3122</v>
      </c>
      <c r="C4461" t="s">
        <v>4906</v>
      </c>
      <c r="D4461">
        <v>269.99</v>
      </c>
    </row>
    <row r="4462" spans="1:4">
      <c r="A4462" t="s">
        <v>40</v>
      </c>
      <c r="B4462" t="s">
        <v>3024</v>
      </c>
      <c r="C4462" t="s">
        <v>4907</v>
      </c>
      <c r="D4462">
        <v>127.15</v>
      </c>
    </row>
    <row r="4463" spans="1:4">
      <c r="A4463" t="s">
        <v>40</v>
      </c>
      <c r="B4463" t="s">
        <v>3080</v>
      </c>
      <c r="C4463" t="s">
        <v>4908</v>
      </c>
      <c r="D4463">
        <v>454.3</v>
      </c>
    </row>
    <row r="4464" spans="1:4">
      <c r="A4464" t="s">
        <v>40</v>
      </c>
      <c r="B4464" t="s">
        <v>3021</v>
      </c>
      <c r="C4464" t="s">
        <v>4909</v>
      </c>
      <c r="D4464">
        <v>244.99</v>
      </c>
    </row>
    <row r="4465" spans="1:4">
      <c r="A4465" t="s">
        <v>40</v>
      </c>
      <c r="B4465" t="s">
        <v>3021</v>
      </c>
      <c r="C4465" t="s">
        <v>4910</v>
      </c>
      <c r="D4465">
        <v>799.99</v>
      </c>
    </row>
    <row r="4466" spans="1:4">
      <c r="A4466" t="s">
        <v>40</v>
      </c>
      <c r="B4466" t="s">
        <v>3024</v>
      </c>
      <c r="C4466" t="s">
        <v>4911</v>
      </c>
      <c r="D4466">
        <v>179.99</v>
      </c>
    </row>
    <row r="4467" spans="1:4">
      <c r="A4467" t="s">
        <v>40</v>
      </c>
      <c r="B4467" t="s">
        <v>3047</v>
      </c>
      <c r="C4467" t="s">
        <v>4912</v>
      </c>
      <c r="D4467">
        <v>299.99</v>
      </c>
    </row>
    <row r="4468" spans="1:4">
      <c r="A4468" t="s">
        <v>40</v>
      </c>
      <c r="B4468" t="s">
        <v>3047</v>
      </c>
      <c r="C4468" t="s">
        <v>4913</v>
      </c>
      <c r="D4468">
        <v>1295</v>
      </c>
    </row>
    <row r="4469" spans="1:4">
      <c r="A4469" t="s">
        <v>40</v>
      </c>
      <c r="B4469" t="s">
        <v>3021</v>
      </c>
      <c r="C4469" t="s">
        <v>4914</v>
      </c>
      <c r="D4469">
        <v>549.99</v>
      </c>
    </row>
    <row r="4470" spans="1:4">
      <c r="A4470" t="s">
        <v>40</v>
      </c>
      <c r="B4470" t="s">
        <v>3024</v>
      </c>
      <c r="C4470" t="s">
        <v>4915</v>
      </c>
      <c r="D4470">
        <v>649.99</v>
      </c>
    </row>
    <row r="4471" spans="1:4">
      <c r="A4471" t="s">
        <v>40</v>
      </c>
      <c r="B4471" t="s">
        <v>3024</v>
      </c>
      <c r="C4471" t="s">
        <v>4916</v>
      </c>
      <c r="D4471">
        <v>499.99</v>
      </c>
    </row>
    <row r="4472" spans="1:4">
      <c r="A4472" t="s">
        <v>40</v>
      </c>
      <c r="B4472" t="s">
        <v>3021</v>
      </c>
      <c r="C4472" t="s">
        <v>4917</v>
      </c>
      <c r="D4472">
        <v>799.99</v>
      </c>
    </row>
    <row r="4473" spans="1:4">
      <c r="A4473" t="s">
        <v>40</v>
      </c>
      <c r="B4473" t="s">
        <v>3080</v>
      </c>
      <c r="C4473" t="s">
        <v>4918</v>
      </c>
      <c r="D4473">
        <v>139.30000000000001</v>
      </c>
    </row>
    <row r="4474" spans="1:4">
      <c r="A4474" t="s">
        <v>40</v>
      </c>
      <c r="B4474" t="s">
        <v>3021</v>
      </c>
      <c r="C4474" t="s">
        <v>4919</v>
      </c>
      <c r="D4474">
        <v>1395</v>
      </c>
    </row>
    <row r="4475" spans="1:4">
      <c r="A4475" t="s">
        <v>40</v>
      </c>
      <c r="B4475" t="s">
        <v>3021</v>
      </c>
      <c r="C4475" t="s">
        <v>4920</v>
      </c>
      <c r="D4475">
        <v>499.99</v>
      </c>
    </row>
    <row r="4476" spans="1:4">
      <c r="A4476" t="s">
        <v>40</v>
      </c>
      <c r="B4476" t="s">
        <v>3021</v>
      </c>
      <c r="C4476" t="s">
        <v>4921</v>
      </c>
      <c r="D4476">
        <v>549.99</v>
      </c>
    </row>
    <row r="4477" spans="1:4">
      <c r="A4477" t="s">
        <v>40</v>
      </c>
      <c r="B4477" t="s">
        <v>3047</v>
      </c>
      <c r="C4477" t="s">
        <v>4922</v>
      </c>
      <c r="D4477">
        <v>899.99</v>
      </c>
    </row>
    <row r="4478" spans="1:4">
      <c r="A4478" t="s">
        <v>40</v>
      </c>
      <c r="B4478" t="s">
        <v>3021</v>
      </c>
      <c r="C4478" t="s">
        <v>4923</v>
      </c>
      <c r="D4478">
        <v>499.99</v>
      </c>
    </row>
    <row r="4479" spans="1:4">
      <c r="A4479" t="s">
        <v>40</v>
      </c>
      <c r="B4479" t="s">
        <v>3047</v>
      </c>
      <c r="C4479" t="s">
        <v>4924</v>
      </c>
      <c r="D4479">
        <v>479.99</v>
      </c>
    </row>
    <row r="4480" spans="1:4">
      <c r="A4480" t="s">
        <v>40</v>
      </c>
      <c r="B4480" t="s">
        <v>3071</v>
      </c>
      <c r="C4480" t="s">
        <v>4925</v>
      </c>
      <c r="D4480">
        <v>525</v>
      </c>
    </row>
    <row r="4481" spans="1:4">
      <c r="A4481" t="s">
        <v>40</v>
      </c>
      <c r="B4481" t="s">
        <v>3047</v>
      </c>
      <c r="C4481" t="s">
        <v>4926</v>
      </c>
      <c r="D4481">
        <v>879.99</v>
      </c>
    </row>
    <row r="4482" spans="1:4">
      <c r="A4482" t="s">
        <v>40</v>
      </c>
      <c r="B4482" t="s">
        <v>3122</v>
      </c>
      <c r="C4482" t="s">
        <v>4927</v>
      </c>
      <c r="D4482">
        <v>175</v>
      </c>
    </row>
    <row r="4483" spans="1:4">
      <c r="A4483" t="s">
        <v>40</v>
      </c>
      <c r="B4483" t="s">
        <v>3047</v>
      </c>
      <c r="C4483" t="s">
        <v>4623</v>
      </c>
      <c r="D4483">
        <v>299</v>
      </c>
    </row>
    <row r="4484" spans="1:4">
      <c r="A4484" t="s">
        <v>40</v>
      </c>
      <c r="B4484" t="s">
        <v>3021</v>
      </c>
      <c r="C4484" t="s">
        <v>4928</v>
      </c>
      <c r="D4484">
        <v>1199.99</v>
      </c>
    </row>
    <row r="4485" spans="1:4">
      <c r="A4485" t="s">
        <v>40</v>
      </c>
      <c r="B4485" t="s">
        <v>1378</v>
      </c>
      <c r="C4485" t="s">
        <v>4929</v>
      </c>
      <c r="D4485">
        <v>129.99</v>
      </c>
    </row>
    <row r="4486" spans="1:4">
      <c r="A4486" t="s">
        <v>40</v>
      </c>
      <c r="B4486" t="s">
        <v>3326</v>
      </c>
      <c r="C4486" t="s">
        <v>4930</v>
      </c>
      <c r="D4486">
        <v>149.99</v>
      </c>
    </row>
    <row r="4487" spans="1:4">
      <c r="A4487" t="s">
        <v>40</v>
      </c>
      <c r="B4487" t="s">
        <v>3024</v>
      </c>
      <c r="C4487" t="s">
        <v>4931</v>
      </c>
      <c r="D4487">
        <v>497.98</v>
      </c>
    </row>
    <row r="4488" spans="1:4">
      <c r="A4488" t="s">
        <v>40</v>
      </c>
      <c r="B4488" t="s">
        <v>3047</v>
      </c>
      <c r="C4488" t="s">
        <v>4932</v>
      </c>
      <c r="D4488">
        <v>119.99</v>
      </c>
    </row>
    <row r="4489" spans="1:4">
      <c r="A4489" t="s">
        <v>40</v>
      </c>
      <c r="B4489" t="s">
        <v>3047</v>
      </c>
      <c r="C4489" t="s">
        <v>3828</v>
      </c>
      <c r="D4489">
        <v>384.99</v>
      </c>
    </row>
    <row r="4490" spans="1:4">
      <c r="A4490" t="s">
        <v>40</v>
      </c>
      <c r="B4490" t="s">
        <v>3024</v>
      </c>
      <c r="C4490" t="s">
        <v>4933</v>
      </c>
      <c r="D4490">
        <v>299.99</v>
      </c>
    </row>
    <row r="4491" spans="1:4">
      <c r="A4491" t="s">
        <v>40</v>
      </c>
      <c r="B4491" t="s">
        <v>3122</v>
      </c>
      <c r="C4491" t="s">
        <v>4934</v>
      </c>
      <c r="D4491">
        <v>169.99</v>
      </c>
    </row>
    <row r="4492" spans="1:4">
      <c r="A4492" t="s">
        <v>40</v>
      </c>
      <c r="B4492" t="s">
        <v>602</v>
      </c>
      <c r="C4492" t="s">
        <v>4935</v>
      </c>
      <c r="D4492">
        <v>599.99</v>
      </c>
    </row>
    <row r="4493" spans="1:4">
      <c r="A4493" t="s">
        <v>40</v>
      </c>
      <c r="B4493" t="s">
        <v>3122</v>
      </c>
      <c r="C4493" t="s">
        <v>4936</v>
      </c>
      <c r="D4493">
        <v>379.99</v>
      </c>
    </row>
    <row r="4494" spans="1:4">
      <c r="A4494" t="s">
        <v>40</v>
      </c>
      <c r="B4494" t="s">
        <v>3021</v>
      </c>
      <c r="C4494" t="s">
        <v>4937</v>
      </c>
      <c r="D4494">
        <v>849.99</v>
      </c>
    </row>
    <row r="4495" spans="1:4">
      <c r="A4495" t="s">
        <v>40</v>
      </c>
      <c r="B4495" t="s">
        <v>3047</v>
      </c>
      <c r="C4495" t="s">
        <v>4938</v>
      </c>
      <c r="D4495">
        <v>349.99</v>
      </c>
    </row>
    <row r="4496" spans="1:4">
      <c r="A4496" t="s">
        <v>40</v>
      </c>
      <c r="B4496" t="s">
        <v>3024</v>
      </c>
      <c r="C4496" t="s">
        <v>4939</v>
      </c>
      <c r="D4496">
        <v>239.99</v>
      </c>
    </row>
    <row r="4497" spans="1:4">
      <c r="A4497" t="s">
        <v>40</v>
      </c>
      <c r="B4497" t="s">
        <v>3047</v>
      </c>
      <c r="C4497" t="s">
        <v>4940</v>
      </c>
      <c r="D4497">
        <v>124.99</v>
      </c>
    </row>
    <row r="4498" spans="1:4">
      <c r="A4498" t="s">
        <v>40</v>
      </c>
      <c r="B4498" t="s">
        <v>3122</v>
      </c>
      <c r="C4498" t="s">
        <v>4941</v>
      </c>
      <c r="D4498">
        <v>479</v>
      </c>
    </row>
    <row r="4499" spans="1:4">
      <c r="A4499" t="s">
        <v>40</v>
      </c>
      <c r="B4499" t="s">
        <v>3148</v>
      </c>
      <c r="C4499" t="s">
        <v>4942</v>
      </c>
      <c r="D4499">
        <v>369.99</v>
      </c>
    </row>
    <row r="4500" spans="1:4">
      <c r="A4500" t="s">
        <v>40</v>
      </c>
      <c r="B4500" t="s">
        <v>3047</v>
      </c>
      <c r="C4500" t="s">
        <v>4943</v>
      </c>
      <c r="D4500">
        <v>895</v>
      </c>
    </row>
    <row r="4501" spans="1:4">
      <c r="A4501" t="s">
        <v>40</v>
      </c>
      <c r="B4501" t="s">
        <v>3021</v>
      </c>
      <c r="C4501" t="s">
        <v>4944</v>
      </c>
      <c r="D4501">
        <v>449.99</v>
      </c>
    </row>
    <row r="4502" spans="1:4">
      <c r="A4502" t="s">
        <v>40</v>
      </c>
      <c r="B4502" t="s">
        <v>3148</v>
      </c>
      <c r="C4502" t="s">
        <v>4945</v>
      </c>
      <c r="D4502">
        <v>344.99</v>
      </c>
    </row>
    <row r="4503" spans="1:4">
      <c r="A4503" t="s">
        <v>40</v>
      </c>
      <c r="B4503" t="s">
        <v>3021</v>
      </c>
      <c r="C4503" t="s">
        <v>4946</v>
      </c>
      <c r="D4503">
        <v>449.99</v>
      </c>
    </row>
    <row r="4504" spans="1:4">
      <c r="A4504" t="s">
        <v>40</v>
      </c>
      <c r="B4504" t="s">
        <v>3024</v>
      </c>
      <c r="C4504" t="s">
        <v>4947</v>
      </c>
      <c r="D4504">
        <v>234.99</v>
      </c>
    </row>
    <row r="4505" spans="1:4">
      <c r="A4505" t="s">
        <v>40</v>
      </c>
      <c r="B4505" t="s">
        <v>3024</v>
      </c>
      <c r="C4505" t="s">
        <v>4948</v>
      </c>
      <c r="D4505">
        <v>249.99</v>
      </c>
    </row>
    <row r="4506" spans="1:4">
      <c r="A4506" t="s">
        <v>40</v>
      </c>
      <c r="B4506" t="s">
        <v>3047</v>
      </c>
      <c r="C4506" t="s">
        <v>4949</v>
      </c>
      <c r="D4506">
        <v>119.99</v>
      </c>
    </row>
    <row r="4507" spans="1:4">
      <c r="A4507" t="s">
        <v>40</v>
      </c>
      <c r="B4507" t="s">
        <v>3047</v>
      </c>
      <c r="C4507" t="s">
        <v>3523</v>
      </c>
      <c r="D4507">
        <v>229</v>
      </c>
    </row>
    <row r="4508" spans="1:4">
      <c r="A4508" t="s">
        <v>40</v>
      </c>
      <c r="B4508" t="s">
        <v>3326</v>
      </c>
      <c r="C4508" t="s">
        <v>4950</v>
      </c>
      <c r="D4508">
        <v>96.23</v>
      </c>
    </row>
    <row r="4509" spans="1:4">
      <c r="A4509" t="s">
        <v>40</v>
      </c>
      <c r="B4509" t="s">
        <v>3035</v>
      </c>
      <c r="C4509" t="s">
        <v>4951</v>
      </c>
      <c r="D4509">
        <v>379.99</v>
      </c>
    </row>
    <row r="4510" spans="1:4">
      <c r="A4510" t="s">
        <v>40</v>
      </c>
      <c r="B4510" t="s">
        <v>1378</v>
      </c>
      <c r="C4510" t="s">
        <v>4952</v>
      </c>
      <c r="D4510">
        <v>429.99</v>
      </c>
    </row>
    <row r="4511" spans="1:4">
      <c r="A4511" t="s">
        <v>40</v>
      </c>
      <c r="B4511" t="s">
        <v>3047</v>
      </c>
      <c r="C4511" t="s">
        <v>4953</v>
      </c>
      <c r="D4511">
        <v>539.99</v>
      </c>
    </row>
    <row r="4512" spans="1:4">
      <c r="A4512" t="s">
        <v>40</v>
      </c>
      <c r="B4512" t="s">
        <v>3047</v>
      </c>
      <c r="C4512" t="s">
        <v>4954</v>
      </c>
      <c r="D4512">
        <v>315</v>
      </c>
    </row>
    <row r="4513" spans="1:4">
      <c r="A4513" t="s">
        <v>40</v>
      </c>
      <c r="B4513" t="s">
        <v>3024</v>
      </c>
      <c r="C4513" t="s">
        <v>4955</v>
      </c>
      <c r="D4513">
        <v>469.99</v>
      </c>
    </row>
    <row r="4514" spans="1:4">
      <c r="A4514" t="s">
        <v>40</v>
      </c>
      <c r="B4514" t="s">
        <v>1378</v>
      </c>
      <c r="C4514" t="s">
        <v>4956</v>
      </c>
      <c r="D4514">
        <v>429.99</v>
      </c>
    </row>
    <row r="4515" spans="1:4">
      <c r="A4515" t="s">
        <v>40</v>
      </c>
      <c r="B4515" t="s">
        <v>3050</v>
      </c>
      <c r="C4515" t="s">
        <v>4957</v>
      </c>
      <c r="D4515">
        <v>299.99</v>
      </c>
    </row>
    <row r="4516" spans="1:4">
      <c r="A4516" t="s">
        <v>40</v>
      </c>
      <c r="B4516" t="s">
        <v>3047</v>
      </c>
      <c r="C4516" t="s">
        <v>4958</v>
      </c>
      <c r="D4516">
        <v>979</v>
      </c>
    </row>
    <row r="4517" spans="1:4">
      <c r="A4517" t="s">
        <v>40</v>
      </c>
      <c r="B4517" t="s">
        <v>3047</v>
      </c>
      <c r="C4517" t="s">
        <v>4959</v>
      </c>
      <c r="D4517">
        <v>349.99</v>
      </c>
    </row>
    <row r="4518" spans="1:4">
      <c r="A4518" t="s">
        <v>40</v>
      </c>
      <c r="B4518" t="s">
        <v>3024</v>
      </c>
      <c r="C4518" t="s">
        <v>4960</v>
      </c>
      <c r="D4518">
        <v>178.99</v>
      </c>
    </row>
    <row r="4519" spans="1:4">
      <c r="A4519" t="s">
        <v>40</v>
      </c>
      <c r="B4519" t="s">
        <v>1378</v>
      </c>
      <c r="C4519" t="s">
        <v>4961</v>
      </c>
      <c r="D4519">
        <v>504.99</v>
      </c>
    </row>
    <row r="4520" spans="1:4">
      <c r="A4520" t="s">
        <v>40</v>
      </c>
      <c r="B4520" t="s">
        <v>3047</v>
      </c>
      <c r="C4520" t="s">
        <v>4300</v>
      </c>
      <c r="D4520">
        <v>619.99</v>
      </c>
    </row>
    <row r="4521" spans="1:4">
      <c r="A4521" t="s">
        <v>40</v>
      </c>
      <c r="B4521" t="s">
        <v>3021</v>
      </c>
      <c r="C4521" t="s">
        <v>4962</v>
      </c>
      <c r="D4521">
        <v>199.99</v>
      </c>
    </row>
    <row r="4522" spans="1:4">
      <c r="A4522" t="s">
        <v>40</v>
      </c>
      <c r="B4522" t="s">
        <v>3122</v>
      </c>
      <c r="C4522" t="s">
        <v>4963</v>
      </c>
      <c r="D4522">
        <v>184.99</v>
      </c>
    </row>
    <row r="4523" spans="1:4">
      <c r="A4523" t="s">
        <v>40</v>
      </c>
      <c r="B4523" t="s">
        <v>3047</v>
      </c>
      <c r="C4523" t="s">
        <v>4964</v>
      </c>
      <c r="D4523">
        <v>284.99</v>
      </c>
    </row>
    <row r="4524" spans="1:4">
      <c r="A4524" t="s">
        <v>40</v>
      </c>
      <c r="B4524" t="s">
        <v>3047</v>
      </c>
      <c r="C4524" t="s">
        <v>4965</v>
      </c>
      <c r="D4524">
        <v>300</v>
      </c>
    </row>
    <row r="4525" spans="1:4">
      <c r="A4525" t="s">
        <v>40</v>
      </c>
      <c r="B4525" t="s">
        <v>3047</v>
      </c>
      <c r="C4525" t="s">
        <v>4966</v>
      </c>
      <c r="D4525">
        <v>131.57</v>
      </c>
    </row>
    <row r="4526" spans="1:4">
      <c r="A4526" t="s">
        <v>40</v>
      </c>
      <c r="B4526" t="s">
        <v>3024</v>
      </c>
      <c r="C4526" t="s">
        <v>4967</v>
      </c>
      <c r="D4526">
        <v>329.99</v>
      </c>
    </row>
    <row r="4527" spans="1:4">
      <c r="A4527" t="s">
        <v>40</v>
      </c>
      <c r="B4527" t="s">
        <v>3021</v>
      </c>
      <c r="C4527" t="s">
        <v>4968</v>
      </c>
      <c r="D4527">
        <v>729.99</v>
      </c>
    </row>
    <row r="4528" spans="1:4">
      <c r="A4528" t="s">
        <v>40</v>
      </c>
      <c r="B4528" t="s">
        <v>3024</v>
      </c>
      <c r="C4528" t="s">
        <v>4969</v>
      </c>
      <c r="D4528">
        <v>409.99</v>
      </c>
    </row>
    <row r="4529" spans="1:4">
      <c r="A4529" t="s">
        <v>40</v>
      </c>
      <c r="B4529" t="s">
        <v>3024</v>
      </c>
      <c r="C4529" t="s">
        <v>3595</v>
      </c>
      <c r="D4529">
        <v>128.99</v>
      </c>
    </row>
    <row r="4530" spans="1:4">
      <c r="A4530" t="s">
        <v>40</v>
      </c>
      <c r="B4530" t="s">
        <v>3024</v>
      </c>
      <c r="C4530" t="s">
        <v>4970</v>
      </c>
      <c r="D4530">
        <v>439.99</v>
      </c>
    </row>
    <row r="4531" spans="1:4">
      <c r="A4531" t="s">
        <v>40</v>
      </c>
      <c r="B4531" t="s">
        <v>3047</v>
      </c>
      <c r="C4531" t="s">
        <v>4262</v>
      </c>
      <c r="D4531">
        <v>529.99</v>
      </c>
    </row>
    <row r="4532" spans="1:4">
      <c r="A4532" t="s">
        <v>40</v>
      </c>
      <c r="B4532" t="s">
        <v>3021</v>
      </c>
      <c r="C4532" t="s">
        <v>4971</v>
      </c>
      <c r="D4532">
        <v>249.99</v>
      </c>
    </row>
    <row r="4533" spans="1:4">
      <c r="A4533" t="s">
        <v>40</v>
      </c>
      <c r="B4533" t="s">
        <v>3047</v>
      </c>
      <c r="C4533" t="s">
        <v>4972</v>
      </c>
      <c r="D4533">
        <v>1229</v>
      </c>
    </row>
    <row r="4534" spans="1:4">
      <c r="A4534" t="s">
        <v>40</v>
      </c>
      <c r="B4534" t="s">
        <v>3024</v>
      </c>
      <c r="C4534" t="s">
        <v>4973</v>
      </c>
      <c r="D4534">
        <v>239.99</v>
      </c>
    </row>
    <row r="4535" spans="1:4">
      <c r="A4535" t="s">
        <v>40</v>
      </c>
      <c r="B4535" t="s">
        <v>3021</v>
      </c>
      <c r="C4535" t="s">
        <v>4974</v>
      </c>
      <c r="D4535">
        <v>299</v>
      </c>
    </row>
    <row r="4536" spans="1:4">
      <c r="A4536" t="s">
        <v>40</v>
      </c>
      <c r="B4536" t="s">
        <v>3024</v>
      </c>
      <c r="C4536" t="s">
        <v>4975</v>
      </c>
      <c r="D4536">
        <v>359.99</v>
      </c>
    </row>
    <row r="4537" spans="1:4">
      <c r="A4537" t="s">
        <v>40</v>
      </c>
      <c r="B4537" t="s">
        <v>3021</v>
      </c>
      <c r="C4537" t="s">
        <v>4976</v>
      </c>
      <c r="D4537">
        <v>119.99</v>
      </c>
    </row>
    <row r="4538" spans="1:4">
      <c r="A4538" t="s">
        <v>40</v>
      </c>
      <c r="B4538" t="s">
        <v>1378</v>
      </c>
      <c r="C4538" t="s">
        <v>4977</v>
      </c>
      <c r="D4538">
        <v>299.99</v>
      </c>
    </row>
    <row r="4539" spans="1:4">
      <c r="A4539" t="s">
        <v>40</v>
      </c>
      <c r="B4539" t="s">
        <v>3050</v>
      </c>
      <c r="C4539" t="s">
        <v>4978</v>
      </c>
      <c r="D4539">
        <v>109.99</v>
      </c>
    </row>
    <row r="4540" spans="1:4">
      <c r="A4540" t="s">
        <v>40</v>
      </c>
      <c r="B4540" t="s">
        <v>3047</v>
      </c>
      <c r="C4540" t="s">
        <v>4979</v>
      </c>
      <c r="D4540">
        <v>1495</v>
      </c>
    </row>
    <row r="4541" spans="1:4">
      <c r="A4541" t="s">
        <v>40</v>
      </c>
      <c r="B4541" t="s">
        <v>3024</v>
      </c>
      <c r="C4541" t="s">
        <v>4980</v>
      </c>
      <c r="D4541">
        <v>519.99</v>
      </c>
    </row>
    <row r="4542" spans="1:4">
      <c r="A4542" t="s">
        <v>40</v>
      </c>
      <c r="B4542" t="s">
        <v>3047</v>
      </c>
      <c r="C4542" t="s">
        <v>4981</v>
      </c>
      <c r="D4542">
        <v>329.99</v>
      </c>
    </row>
    <row r="4543" spans="1:4">
      <c r="A4543" t="s">
        <v>40</v>
      </c>
      <c r="B4543" t="s">
        <v>3021</v>
      </c>
      <c r="C4543" t="s">
        <v>4982</v>
      </c>
      <c r="D4543">
        <v>229</v>
      </c>
    </row>
    <row r="4544" spans="1:4">
      <c r="A4544" t="s">
        <v>40</v>
      </c>
      <c r="B4544" t="s">
        <v>3047</v>
      </c>
      <c r="C4544" t="s">
        <v>4983</v>
      </c>
      <c r="D4544">
        <v>429.99</v>
      </c>
    </row>
    <row r="4545" spans="1:4">
      <c r="A4545" t="s">
        <v>40</v>
      </c>
      <c r="B4545" t="s">
        <v>3024</v>
      </c>
      <c r="C4545" t="s">
        <v>4984</v>
      </c>
      <c r="D4545">
        <v>279.99</v>
      </c>
    </row>
    <row r="4546" spans="1:4">
      <c r="A4546" t="s">
        <v>40</v>
      </c>
      <c r="B4546" t="s">
        <v>3021</v>
      </c>
      <c r="C4546" t="s">
        <v>4985</v>
      </c>
      <c r="D4546">
        <v>1099.99</v>
      </c>
    </row>
    <row r="4547" spans="1:4">
      <c r="A4547" t="s">
        <v>40</v>
      </c>
      <c r="B4547" t="s">
        <v>3021</v>
      </c>
      <c r="C4547" t="s">
        <v>4986</v>
      </c>
      <c r="D4547">
        <v>579</v>
      </c>
    </row>
    <row r="4548" spans="1:4">
      <c r="A4548" t="s">
        <v>40</v>
      </c>
      <c r="B4548" t="s">
        <v>3047</v>
      </c>
      <c r="C4548" t="s">
        <v>4987</v>
      </c>
      <c r="D4548">
        <v>289.99</v>
      </c>
    </row>
    <row r="4549" spans="1:4">
      <c r="A4549" t="s">
        <v>40</v>
      </c>
      <c r="B4549" t="s">
        <v>3047</v>
      </c>
      <c r="C4549" t="s">
        <v>4988</v>
      </c>
      <c r="D4549">
        <v>374.95</v>
      </c>
    </row>
    <row r="4550" spans="1:4">
      <c r="A4550" t="s">
        <v>40</v>
      </c>
      <c r="B4550" t="s">
        <v>3024</v>
      </c>
      <c r="C4550" t="s">
        <v>4989</v>
      </c>
      <c r="D4550">
        <v>549.98</v>
      </c>
    </row>
    <row r="4551" spans="1:4">
      <c r="A4551" t="s">
        <v>40</v>
      </c>
      <c r="B4551" t="s">
        <v>3047</v>
      </c>
      <c r="C4551" t="s">
        <v>4990</v>
      </c>
      <c r="D4551">
        <v>725</v>
      </c>
    </row>
    <row r="4552" spans="1:4">
      <c r="A4552" t="s">
        <v>40</v>
      </c>
      <c r="B4552" t="s">
        <v>3047</v>
      </c>
      <c r="C4552" t="s">
        <v>4991</v>
      </c>
      <c r="D4552">
        <v>561.19000000000005</v>
      </c>
    </row>
    <row r="4553" spans="1:4">
      <c r="A4553" t="s">
        <v>40</v>
      </c>
      <c r="B4553" t="s">
        <v>3021</v>
      </c>
      <c r="C4553" t="s">
        <v>4992</v>
      </c>
      <c r="D4553">
        <v>499.99</v>
      </c>
    </row>
    <row r="4554" spans="1:4">
      <c r="A4554" t="s">
        <v>40</v>
      </c>
      <c r="B4554" t="s">
        <v>1378</v>
      </c>
      <c r="C4554" t="s">
        <v>4993</v>
      </c>
      <c r="D4554">
        <v>789.99</v>
      </c>
    </row>
    <row r="4555" spans="1:4">
      <c r="A4555" t="s">
        <v>40</v>
      </c>
      <c r="B4555" t="s">
        <v>3047</v>
      </c>
      <c r="C4555" t="s">
        <v>3523</v>
      </c>
      <c r="D4555">
        <v>249</v>
      </c>
    </row>
    <row r="4556" spans="1:4">
      <c r="A4556" t="s">
        <v>40</v>
      </c>
      <c r="B4556" t="s">
        <v>3024</v>
      </c>
      <c r="C4556" t="s">
        <v>4994</v>
      </c>
      <c r="D4556">
        <v>249.99</v>
      </c>
    </row>
    <row r="4557" spans="1:4">
      <c r="A4557" t="s">
        <v>40</v>
      </c>
      <c r="B4557" t="s">
        <v>3047</v>
      </c>
      <c r="C4557" t="s">
        <v>4995</v>
      </c>
      <c r="D4557">
        <v>336.75</v>
      </c>
    </row>
    <row r="4558" spans="1:4">
      <c r="A4558" t="s">
        <v>40</v>
      </c>
      <c r="B4558" t="s">
        <v>3047</v>
      </c>
      <c r="C4558" t="s">
        <v>4996</v>
      </c>
      <c r="D4558">
        <v>449.99</v>
      </c>
    </row>
    <row r="4559" spans="1:4">
      <c r="A4559" t="s">
        <v>40</v>
      </c>
      <c r="B4559" t="s">
        <v>3021</v>
      </c>
      <c r="C4559" t="s">
        <v>4997</v>
      </c>
      <c r="D4559">
        <v>449.99</v>
      </c>
    </row>
    <row r="4560" spans="1:4">
      <c r="A4560" t="s">
        <v>40</v>
      </c>
      <c r="B4560" t="s">
        <v>3047</v>
      </c>
      <c r="C4560" t="s">
        <v>4222</v>
      </c>
      <c r="D4560">
        <v>325</v>
      </c>
    </row>
    <row r="4561" spans="1:4">
      <c r="A4561" t="s">
        <v>40</v>
      </c>
      <c r="B4561" t="s">
        <v>3021</v>
      </c>
      <c r="C4561" t="s">
        <v>4998</v>
      </c>
      <c r="D4561">
        <v>499.99</v>
      </c>
    </row>
    <row r="4562" spans="1:4">
      <c r="A4562" t="s">
        <v>40</v>
      </c>
      <c r="B4562" t="s">
        <v>3021</v>
      </c>
      <c r="C4562" t="s">
        <v>4999</v>
      </c>
      <c r="D4562">
        <v>265</v>
      </c>
    </row>
    <row r="4563" spans="1:4">
      <c r="A4563" t="s">
        <v>40</v>
      </c>
      <c r="B4563" t="s">
        <v>3021</v>
      </c>
      <c r="C4563" t="s">
        <v>5000</v>
      </c>
      <c r="D4563">
        <v>549.99</v>
      </c>
    </row>
    <row r="4564" spans="1:4">
      <c r="A4564" t="s">
        <v>40</v>
      </c>
      <c r="B4564" t="s">
        <v>3021</v>
      </c>
      <c r="C4564" t="s">
        <v>5001</v>
      </c>
      <c r="D4564">
        <v>499.99</v>
      </c>
    </row>
    <row r="4565" spans="1:4">
      <c r="A4565" t="s">
        <v>40</v>
      </c>
      <c r="B4565" t="s">
        <v>3122</v>
      </c>
      <c r="C4565" t="s">
        <v>5002</v>
      </c>
      <c r="D4565">
        <v>799.99</v>
      </c>
    </row>
    <row r="4566" spans="1:4">
      <c r="A4566" t="s">
        <v>40</v>
      </c>
      <c r="B4566" t="s">
        <v>3021</v>
      </c>
      <c r="C4566" t="s">
        <v>5003</v>
      </c>
      <c r="D4566">
        <v>429</v>
      </c>
    </row>
    <row r="4567" spans="1:4">
      <c r="A4567" t="s">
        <v>40</v>
      </c>
      <c r="B4567" t="s">
        <v>3024</v>
      </c>
      <c r="C4567" t="s">
        <v>5004</v>
      </c>
      <c r="D4567">
        <v>699.99</v>
      </c>
    </row>
    <row r="4568" spans="1:4">
      <c r="A4568" t="s">
        <v>40</v>
      </c>
      <c r="B4568" t="s">
        <v>3047</v>
      </c>
      <c r="C4568" t="s">
        <v>4458</v>
      </c>
      <c r="D4568">
        <v>349.99</v>
      </c>
    </row>
    <row r="4569" spans="1:4">
      <c r="A4569" t="s">
        <v>40</v>
      </c>
      <c r="B4569" t="s">
        <v>3024</v>
      </c>
      <c r="C4569" t="s">
        <v>5005</v>
      </c>
      <c r="D4569">
        <v>399.99</v>
      </c>
    </row>
    <row r="4570" spans="1:4">
      <c r="A4570" t="s">
        <v>40</v>
      </c>
      <c r="B4570" t="s">
        <v>3024</v>
      </c>
      <c r="C4570" t="s">
        <v>5006</v>
      </c>
      <c r="D4570">
        <v>239.99</v>
      </c>
    </row>
    <row r="4571" spans="1:4">
      <c r="A4571" t="s">
        <v>40</v>
      </c>
      <c r="B4571" t="s">
        <v>3035</v>
      </c>
      <c r="C4571" t="s">
        <v>5007</v>
      </c>
      <c r="D4571">
        <v>579.99</v>
      </c>
    </row>
    <row r="4572" spans="1:4">
      <c r="A4572" t="s">
        <v>40</v>
      </c>
      <c r="B4572" t="s">
        <v>3024</v>
      </c>
      <c r="C4572" t="s">
        <v>5008</v>
      </c>
      <c r="D4572">
        <v>289.99</v>
      </c>
    </row>
    <row r="4573" spans="1:4">
      <c r="A4573" t="s">
        <v>40</v>
      </c>
      <c r="B4573" t="s">
        <v>3024</v>
      </c>
      <c r="C4573" t="s">
        <v>5009</v>
      </c>
      <c r="D4573">
        <v>259.99</v>
      </c>
    </row>
    <row r="4574" spans="1:4">
      <c r="A4574" t="s">
        <v>40</v>
      </c>
      <c r="B4574" t="s">
        <v>3024</v>
      </c>
      <c r="C4574" t="s">
        <v>5010</v>
      </c>
      <c r="D4574">
        <v>544.30999999999995</v>
      </c>
    </row>
    <row r="4575" spans="1:4">
      <c r="A4575" t="s">
        <v>40</v>
      </c>
      <c r="C4575" t="s">
        <v>3370</v>
      </c>
    </row>
    <row r="4576" spans="1:4">
      <c r="A4576" t="s">
        <v>40</v>
      </c>
      <c r="B4576" t="s">
        <v>3024</v>
      </c>
      <c r="C4576" t="s">
        <v>5011</v>
      </c>
      <c r="D4576">
        <v>499.99</v>
      </c>
    </row>
    <row r="4577" spans="1:4">
      <c r="A4577" t="s">
        <v>40</v>
      </c>
      <c r="B4577" t="s">
        <v>3021</v>
      </c>
      <c r="C4577" t="s">
        <v>5012</v>
      </c>
      <c r="D4577">
        <v>449.99</v>
      </c>
    </row>
    <row r="4578" spans="1:4">
      <c r="A4578" t="s">
        <v>40</v>
      </c>
      <c r="B4578" t="s">
        <v>3021</v>
      </c>
      <c r="C4578" t="s">
        <v>5013</v>
      </c>
      <c r="D4578">
        <v>399.99</v>
      </c>
    </row>
    <row r="4579" spans="1:4">
      <c r="A4579" t="s">
        <v>40</v>
      </c>
      <c r="B4579" t="s">
        <v>3021</v>
      </c>
      <c r="C4579" t="s">
        <v>5014</v>
      </c>
      <c r="D4579">
        <v>649</v>
      </c>
    </row>
    <row r="4580" spans="1:4">
      <c r="A4580" t="s">
        <v>40</v>
      </c>
      <c r="B4580" t="s">
        <v>3047</v>
      </c>
      <c r="C4580" t="s">
        <v>5015</v>
      </c>
      <c r="D4580">
        <v>449.99</v>
      </c>
    </row>
    <row r="4581" spans="1:4">
      <c r="A4581" t="s">
        <v>40</v>
      </c>
      <c r="B4581" t="s">
        <v>3021</v>
      </c>
      <c r="C4581" t="s">
        <v>5016</v>
      </c>
      <c r="D4581">
        <v>899</v>
      </c>
    </row>
    <row r="4582" spans="1:4">
      <c r="A4582" t="s">
        <v>40</v>
      </c>
      <c r="B4582" t="s">
        <v>3047</v>
      </c>
      <c r="C4582" t="s">
        <v>5017</v>
      </c>
      <c r="D4582">
        <v>469.99</v>
      </c>
    </row>
    <row r="4583" spans="1:4">
      <c r="A4583" t="s">
        <v>40</v>
      </c>
      <c r="B4583" t="s">
        <v>546</v>
      </c>
      <c r="C4583" t="s">
        <v>5018</v>
      </c>
      <c r="D4583">
        <v>899.99</v>
      </c>
    </row>
    <row r="4584" spans="1:4">
      <c r="A4584" t="s">
        <v>40</v>
      </c>
      <c r="B4584" t="s">
        <v>3021</v>
      </c>
      <c r="C4584" t="s">
        <v>5019</v>
      </c>
      <c r="D4584">
        <v>599.99</v>
      </c>
    </row>
    <row r="4585" spans="1:4">
      <c r="A4585" t="s">
        <v>40</v>
      </c>
      <c r="B4585" t="s">
        <v>3021</v>
      </c>
      <c r="C4585" t="s">
        <v>5020</v>
      </c>
      <c r="D4585">
        <v>399.99</v>
      </c>
    </row>
    <row r="4586" spans="1:4">
      <c r="A4586" t="s">
        <v>40</v>
      </c>
      <c r="B4586" t="s">
        <v>3047</v>
      </c>
      <c r="C4586" t="s">
        <v>5021</v>
      </c>
      <c r="D4586">
        <v>249</v>
      </c>
    </row>
    <row r="4587" spans="1:4">
      <c r="A4587" t="s">
        <v>40</v>
      </c>
      <c r="B4587" t="s">
        <v>3021</v>
      </c>
      <c r="C4587" t="s">
        <v>5022</v>
      </c>
      <c r="D4587">
        <v>1649.99</v>
      </c>
    </row>
    <row r="4588" spans="1:4">
      <c r="A4588" t="s">
        <v>40</v>
      </c>
      <c r="B4588" t="s">
        <v>3148</v>
      </c>
      <c r="C4588" t="s">
        <v>5023</v>
      </c>
      <c r="D4588">
        <v>319.99</v>
      </c>
    </row>
    <row r="4589" spans="1:4">
      <c r="A4589" t="s">
        <v>40</v>
      </c>
      <c r="B4589" t="s">
        <v>3021</v>
      </c>
      <c r="C4589" t="s">
        <v>5024</v>
      </c>
      <c r="D4589">
        <v>549</v>
      </c>
    </row>
    <row r="4590" spans="1:4">
      <c r="A4590" t="s">
        <v>40</v>
      </c>
      <c r="B4590" t="s">
        <v>3047</v>
      </c>
      <c r="C4590" t="s">
        <v>5025</v>
      </c>
      <c r="D4590">
        <v>329</v>
      </c>
    </row>
    <row r="4591" spans="1:4">
      <c r="A4591" t="s">
        <v>40</v>
      </c>
      <c r="B4591" t="s">
        <v>3047</v>
      </c>
      <c r="C4591" t="s">
        <v>5026</v>
      </c>
      <c r="D4591">
        <v>319.99</v>
      </c>
    </row>
    <row r="4592" spans="1:4">
      <c r="A4592" t="s">
        <v>40</v>
      </c>
      <c r="B4592" t="s">
        <v>3024</v>
      </c>
      <c r="C4592" t="s">
        <v>5027</v>
      </c>
      <c r="D4592">
        <v>1739</v>
      </c>
    </row>
    <row r="4593" spans="1:4">
      <c r="A4593" t="s">
        <v>40</v>
      </c>
      <c r="B4593" t="s">
        <v>3021</v>
      </c>
      <c r="C4593" t="s">
        <v>5028</v>
      </c>
      <c r="D4593">
        <v>391.99</v>
      </c>
    </row>
    <row r="4594" spans="1:4">
      <c r="A4594" t="s">
        <v>40</v>
      </c>
      <c r="B4594" t="s">
        <v>3047</v>
      </c>
      <c r="C4594" t="s">
        <v>5029</v>
      </c>
      <c r="D4594">
        <v>404.99</v>
      </c>
    </row>
    <row r="4595" spans="1:4">
      <c r="A4595" t="s">
        <v>40</v>
      </c>
      <c r="B4595" t="s">
        <v>3122</v>
      </c>
      <c r="C4595" t="s">
        <v>5030</v>
      </c>
      <c r="D4595">
        <v>549.99</v>
      </c>
    </row>
    <row r="4596" spans="1:4">
      <c r="A4596" t="s">
        <v>40</v>
      </c>
      <c r="B4596" t="s">
        <v>3047</v>
      </c>
      <c r="C4596" t="s">
        <v>5031</v>
      </c>
      <c r="D4596">
        <v>124.99</v>
      </c>
    </row>
    <row r="4597" spans="1:4">
      <c r="A4597" t="s">
        <v>40</v>
      </c>
      <c r="B4597" t="s">
        <v>3021</v>
      </c>
      <c r="C4597" t="s">
        <v>5032</v>
      </c>
      <c r="D4597">
        <v>349.95</v>
      </c>
    </row>
    <row r="4598" spans="1:4">
      <c r="A4598" t="s">
        <v>40</v>
      </c>
      <c r="B4598" t="s">
        <v>3024</v>
      </c>
      <c r="C4598" t="s">
        <v>4539</v>
      </c>
      <c r="D4598">
        <v>289.89999999999998</v>
      </c>
    </row>
    <row r="4599" spans="1:4">
      <c r="A4599" t="s">
        <v>40</v>
      </c>
      <c r="B4599" t="s">
        <v>3047</v>
      </c>
      <c r="C4599" t="s">
        <v>5033</v>
      </c>
      <c r="D4599">
        <v>229.99</v>
      </c>
    </row>
    <row r="4600" spans="1:4">
      <c r="A4600" t="s">
        <v>40</v>
      </c>
      <c r="B4600" t="s">
        <v>3021</v>
      </c>
      <c r="C4600" t="s">
        <v>5034</v>
      </c>
      <c r="D4600">
        <v>599.99</v>
      </c>
    </row>
    <row r="4601" spans="1:4">
      <c r="A4601" t="s">
        <v>40</v>
      </c>
      <c r="B4601" t="s">
        <v>3021</v>
      </c>
      <c r="C4601" t="s">
        <v>5035</v>
      </c>
      <c r="D4601">
        <v>705.99</v>
      </c>
    </row>
    <row r="4602" spans="1:4">
      <c r="A4602" t="s">
        <v>40</v>
      </c>
      <c r="B4602" t="s">
        <v>3021</v>
      </c>
      <c r="C4602" t="s">
        <v>5036</v>
      </c>
      <c r="D4602">
        <v>2699.99</v>
      </c>
    </row>
    <row r="4603" spans="1:4">
      <c r="A4603" t="s">
        <v>40</v>
      </c>
      <c r="B4603" t="s">
        <v>3047</v>
      </c>
      <c r="C4603" t="s">
        <v>5037</v>
      </c>
      <c r="D4603">
        <v>408</v>
      </c>
    </row>
    <row r="4604" spans="1:4">
      <c r="A4604" t="s">
        <v>40</v>
      </c>
      <c r="B4604" t="s">
        <v>3021</v>
      </c>
      <c r="C4604" t="s">
        <v>5038</v>
      </c>
      <c r="D4604">
        <v>279.89999999999998</v>
      </c>
    </row>
    <row r="4605" spans="1:4">
      <c r="A4605" t="s">
        <v>40</v>
      </c>
      <c r="B4605" t="s">
        <v>3024</v>
      </c>
      <c r="C4605" t="s">
        <v>5039</v>
      </c>
      <c r="D4605">
        <v>159.99</v>
      </c>
    </row>
    <row r="4606" spans="1:4">
      <c r="A4606" t="s">
        <v>40</v>
      </c>
      <c r="B4606" t="s">
        <v>3148</v>
      </c>
      <c r="C4606" t="s">
        <v>5040</v>
      </c>
      <c r="D4606">
        <v>429.99</v>
      </c>
    </row>
    <row r="4607" spans="1:4">
      <c r="A4607" t="s">
        <v>40</v>
      </c>
      <c r="B4607" t="s">
        <v>3024</v>
      </c>
      <c r="C4607" t="s">
        <v>5041</v>
      </c>
      <c r="D4607">
        <v>699.99</v>
      </c>
    </row>
    <row r="4608" spans="1:4">
      <c r="A4608" t="s">
        <v>40</v>
      </c>
      <c r="B4608" t="s">
        <v>3021</v>
      </c>
      <c r="C4608" t="s">
        <v>5042</v>
      </c>
      <c r="D4608">
        <v>449.99</v>
      </c>
    </row>
    <row r="4609" spans="1:4">
      <c r="A4609" t="s">
        <v>40</v>
      </c>
      <c r="B4609" t="s">
        <v>3021</v>
      </c>
      <c r="C4609" t="s">
        <v>5043</v>
      </c>
      <c r="D4609">
        <v>499</v>
      </c>
    </row>
    <row r="4610" spans="1:4">
      <c r="A4610" t="s">
        <v>40</v>
      </c>
      <c r="B4610" t="s">
        <v>3047</v>
      </c>
      <c r="C4610" t="s">
        <v>5044</v>
      </c>
      <c r="D4610">
        <v>189</v>
      </c>
    </row>
    <row r="4611" spans="1:4">
      <c r="A4611" t="s">
        <v>40</v>
      </c>
      <c r="B4611" t="s">
        <v>3024</v>
      </c>
      <c r="C4611" t="s">
        <v>5045</v>
      </c>
      <c r="D4611">
        <v>649.95000000000005</v>
      </c>
    </row>
    <row r="4612" spans="1:4">
      <c r="A4612" t="s">
        <v>40</v>
      </c>
      <c r="B4612" t="s">
        <v>3122</v>
      </c>
      <c r="C4612" t="s">
        <v>5046</v>
      </c>
      <c r="D4612">
        <v>275</v>
      </c>
    </row>
    <row r="4613" spans="1:4">
      <c r="A4613" t="s">
        <v>40</v>
      </c>
      <c r="B4613" t="s">
        <v>3021</v>
      </c>
      <c r="C4613" t="s">
        <v>5047</v>
      </c>
      <c r="D4613">
        <v>89.99</v>
      </c>
    </row>
    <row r="4614" spans="1:4">
      <c r="A4614" t="s">
        <v>40</v>
      </c>
      <c r="B4614" t="s">
        <v>3047</v>
      </c>
      <c r="C4614" t="s">
        <v>5048</v>
      </c>
      <c r="D4614">
        <v>229.99</v>
      </c>
    </row>
    <row r="4615" spans="1:4">
      <c r="A4615" t="s">
        <v>40</v>
      </c>
      <c r="B4615" t="s">
        <v>3024</v>
      </c>
      <c r="C4615" t="s">
        <v>5049</v>
      </c>
      <c r="D4615">
        <v>119.99</v>
      </c>
    </row>
    <row r="4616" spans="1:4">
      <c r="A4616" t="s">
        <v>40</v>
      </c>
      <c r="B4616" t="s">
        <v>3024</v>
      </c>
      <c r="C4616" t="s">
        <v>5050</v>
      </c>
      <c r="D4616">
        <v>164.99</v>
      </c>
    </row>
    <row r="4617" spans="1:4">
      <c r="A4617" t="s">
        <v>40</v>
      </c>
      <c r="B4617" t="s">
        <v>3047</v>
      </c>
      <c r="C4617" t="s">
        <v>5051</v>
      </c>
      <c r="D4617">
        <v>273</v>
      </c>
    </row>
    <row r="4618" spans="1:4">
      <c r="A4618" t="s">
        <v>40</v>
      </c>
      <c r="B4618" t="s">
        <v>3024</v>
      </c>
      <c r="C4618" t="s">
        <v>5052</v>
      </c>
      <c r="D4618">
        <v>449.99</v>
      </c>
    </row>
    <row r="4619" spans="1:4">
      <c r="A4619" t="s">
        <v>40</v>
      </c>
      <c r="B4619" t="s">
        <v>1378</v>
      </c>
      <c r="C4619" t="s">
        <v>5053</v>
      </c>
      <c r="D4619">
        <v>597.98</v>
      </c>
    </row>
    <row r="4620" spans="1:4">
      <c r="A4620" t="s">
        <v>40</v>
      </c>
      <c r="B4620" t="s">
        <v>3024</v>
      </c>
      <c r="C4620" t="s">
        <v>5054</v>
      </c>
      <c r="D4620">
        <v>220</v>
      </c>
    </row>
    <row r="4621" spans="1:4">
      <c r="A4621" t="s">
        <v>40</v>
      </c>
      <c r="B4621" t="s">
        <v>3021</v>
      </c>
      <c r="C4621" t="s">
        <v>5055</v>
      </c>
      <c r="D4621">
        <v>289.95</v>
      </c>
    </row>
    <row r="4622" spans="1:4">
      <c r="A4622" t="s">
        <v>40</v>
      </c>
      <c r="B4622" t="s">
        <v>3047</v>
      </c>
      <c r="C4622" t="s">
        <v>5056</v>
      </c>
      <c r="D4622">
        <v>469.99</v>
      </c>
    </row>
    <row r="4623" spans="1:4">
      <c r="A4623" t="s">
        <v>40</v>
      </c>
      <c r="B4623" t="s">
        <v>3024</v>
      </c>
      <c r="C4623" t="s">
        <v>5057</v>
      </c>
      <c r="D4623">
        <v>372.95</v>
      </c>
    </row>
    <row r="4624" spans="1:4">
      <c r="A4624" t="s">
        <v>40</v>
      </c>
      <c r="B4624" t="s">
        <v>3024</v>
      </c>
      <c r="C4624" t="s">
        <v>5058</v>
      </c>
      <c r="D4624">
        <v>499.99</v>
      </c>
    </row>
    <row r="4625" spans="1:4">
      <c r="A4625" t="s">
        <v>40</v>
      </c>
      <c r="B4625" t="s">
        <v>3021</v>
      </c>
      <c r="C4625" t="s">
        <v>5059</v>
      </c>
      <c r="D4625">
        <v>118.99</v>
      </c>
    </row>
    <row r="4626" spans="1:4">
      <c r="A4626" t="s">
        <v>40</v>
      </c>
      <c r="B4626" t="s">
        <v>3024</v>
      </c>
      <c r="C4626" t="s">
        <v>5060</v>
      </c>
      <c r="D4626">
        <v>219.99</v>
      </c>
    </row>
    <row r="4627" spans="1:4">
      <c r="A4627" t="s">
        <v>40</v>
      </c>
      <c r="B4627" t="s">
        <v>3047</v>
      </c>
      <c r="C4627" t="s">
        <v>5061</v>
      </c>
      <c r="D4627">
        <v>1499</v>
      </c>
    </row>
    <row r="4628" spans="1:4">
      <c r="A4628" t="s">
        <v>40</v>
      </c>
      <c r="B4628" t="s">
        <v>3047</v>
      </c>
      <c r="C4628" t="s">
        <v>5062</v>
      </c>
      <c r="D4628">
        <v>925</v>
      </c>
    </row>
    <row r="4629" spans="1:4">
      <c r="A4629" t="s">
        <v>40</v>
      </c>
      <c r="B4629" t="s">
        <v>3021</v>
      </c>
      <c r="C4629" t="s">
        <v>5063</v>
      </c>
      <c r="D4629">
        <v>549.99</v>
      </c>
    </row>
    <row r="4630" spans="1:4">
      <c r="A4630" t="s">
        <v>40</v>
      </c>
      <c r="B4630" t="s">
        <v>602</v>
      </c>
      <c r="C4630" t="s">
        <v>5064</v>
      </c>
      <c r="D4630">
        <v>499</v>
      </c>
    </row>
    <row r="4631" spans="1:4">
      <c r="A4631" t="s">
        <v>40</v>
      </c>
      <c r="B4631" t="s">
        <v>3122</v>
      </c>
      <c r="C4631" t="s">
        <v>5065</v>
      </c>
      <c r="D4631">
        <v>169</v>
      </c>
    </row>
    <row r="4632" spans="1:4">
      <c r="A4632" t="s">
        <v>40</v>
      </c>
      <c r="B4632" t="s">
        <v>3047</v>
      </c>
      <c r="C4632" t="s">
        <v>5066</v>
      </c>
      <c r="D4632">
        <v>149.99</v>
      </c>
    </row>
    <row r="4633" spans="1:4">
      <c r="A4633" t="s">
        <v>40</v>
      </c>
      <c r="B4633" t="s">
        <v>3047</v>
      </c>
      <c r="C4633" t="s">
        <v>5067</v>
      </c>
      <c r="D4633">
        <v>249.99</v>
      </c>
    </row>
    <row r="4634" spans="1:4">
      <c r="A4634" t="s">
        <v>40</v>
      </c>
      <c r="B4634" t="s">
        <v>3021</v>
      </c>
      <c r="C4634" t="s">
        <v>5068</v>
      </c>
      <c r="D4634">
        <v>449.99</v>
      </c>
    </row>
    <row r="4635" spans="1:4">
      <c r="A4635" t="s">
        <v>40</v>
      </c>
      <c r="B4635" t="s">
        <v>3035</v>
      </c>
      <c r="C4635" t="s">
        <v>5069</v>
      </c>
      <c r="D4635">
        <v>599.99</v>
      </c>
    </row>
    <row r="4636" spans="1:4">
      <c r="A4636" t="s">
        <v>40</v>
      </c>
      <c r="B4636" t="s">
        <v>3021</v>
      </c>
      <c r="C4636" t="s">
        <v>5070</v>
      </c>
      <c r="D4636">
        <v>449.99</v>
      </c>
    </row>
    <row r="4637" spans="1:4">
      <c r="A4637" t="s">
        <v>40</v>
      </c>
      <c r="B4637" t="s">
        <v>3216</v>
      </c>
      <c r="C4637" t="s">
        <v>5071</v>
      </c>
      <c r="D4637">
        <v>69.989999999999995</v>
      </c>
    </row>
    <row r="4638" spans="1:4">
      <c r="A4638" t="s">
        <v>40</v>
      </c>
      <c r="B4638" t="s">
        <v>3071</v>
      </c>
      <c r="C4638" t="s">
        <v>5072</v>
      </c>
      <c r="D4638">
        <v>579.99</v>
      </c>
    </row>
    <row r="4639" spans="1:4">
      <c r="A4639" t="s">
        <v>40</v>
      </c>
      <c r="B4639" t="s">
        <v>3080</v>
      </c>
      <c r="C4639" t="s">
        <v>5073</v>
      </c>
      <c r="D4639">
        <v>804.3</v>
      </c>
    </row>
    <row r="4640" spans="1:4">
      <c r="A4640" t="s">
        <v>40</v>
      </c>
      <c r="B4640" t="s">
        <v>3024</v>
      </c>
      <c r="C4640" t="s">
        <v>3298</v>
      </c>
      <c r="D4640">
        <v>429.99</v>
      </c>
    </row>
    <row r="4641" spans="1:4">
      <c r="A4641" t="s">
        <v>40</v>
      </c>
      <c r="B4641" t="s">
        <v>3047</v>
      </c>
      <c r="C4641" t="s">
        <v>5074</v>
      </c>
      <c r="D4641">
        <v>399.99</v>
      </c>
    </row>
    <row r="4642" spans="1:4">
      <c r="A4642" t="s">
        <v>40</v>
      </c>
      <c r="B4642" t="s">
        <v>3047</v>
      </c>
      <c r="C4642" t="s">
        <v>3504</v>
      </c>
      <c r="D4642">
        <v>799.99</v>
      </c>
    </row>
    <row r="4643" spans="1:4">
      <c r="A4643" t="s">
        <v>40</v>
      </c>
      <c r="B4643" t="s">
        <v>3024</v>
      </c>
      <c r="C4643" t="s">
        <v>5075</v>
      </c>
      <c r="D4643">
        <v>314.99</v>
      </c>
    </row>
    <row r="4644" spans="1:4">
      <c r="A4644" t="s">
        <v>40</v>
      </c>
      <c r="B4644" t="s">
        <v>3021</v>
      </c>
      <c r="C4644" t="s">
        <v>5076</v>
      </c>
      <c r="D4644">
        <v>499</v>
      </c>
    </row>
    <row r="4645" spans="1:4">
      <c r="A4645" t="s">
        <v>40</v>
      </c>
      <c r="B4645" t="s">
        <v>3148</v>
      </c>
      <c r="C4645" t="s">
        <v>5077</v>
      </c>
      <c r="D4645">
        <v>1099.98</v>
      </c>
    </row>
    <row r="4646" spans="1:4">
      <c r="A4646" t="s">
        <v>40</v>
      </c>
      <c r="B4646" t="s">
        <v>3021</v>
      </c>
      <c r="C4646" t="s">
        <v>5078</v>
      </c>
      <c r="D4646">
        <v>599</v>
      </c>
    </row>
    <row r="4647" spans="1:4">
      <c r="A4647" t="s">
        <v>40</v>
      </c>
      <c r="B4647" t="s">
        <v>3071</v>
      </c>
      <c r="C4647" t="s">
        <v>5079</v>
      </c>
      <c r="D4647">
        <v>379.99</v>
      </c>
    </row>
    <row r="4648" spans="1:4">
      <c r="A4648" t="s">
        <v>40</v>
      </c>
      <c r="B4648" t="s">
        <v>3047</v>
      </c>
      <c r="C4648" t="s">
        <v>5080</v>
      </c>
      <c r="D4648">
        <v>669.99</v>
      </c>
    </row>
    <row r="4649" spans="1:4">
      <c r="A4649" t="s">
        <v>40</v>
      </c>
      <c r="B4649" t="s">
        <v>3021</v>
      </c>
      <c r="C4649" t="s">
        <v>5081</v>
      </c>
      <c r="D4649">
        <v>239.94</v>
      </c>
    </row>
    <row r="4650" spans="1:4">
      <c r="A4650" t="s">
        <v>40</v>
      </c>
      <c r="B4650" t="s">
        <v>3122</v>
      </c>
      <c r="C4650" t="s">
        <v>5082</v>
      </c>
      <c r="D4650">
        <v>179.99</v>
      </c>
    </row>
    <row r="4651" spans="1:4">
      <c r="A4651" t="s">
        <v>40</v>
      </c>
      <c r="B4651" t="s">
        <v>3021</v>
      </c>
      <c r="C4651" t="s">
        <v>5024</v>
      </c>
      <c r="D4651">
        <v>549</v>
      </c>
    </row>
    <row r="4652" spans="1:4">
      <c r="A4652" t="s">
        <v>40</v>
      </c>
      <c r="B4652" t="s">
        <v>3024</v>
      </c>
      <c r="C4652" t="s">
        <v>5083</v>
      </c>
      <c r="D4652">
        <v>264.99</v>
      </c>
    </row>
    <row r="4653" spans="1:4">
      <c r="A4653" t="s">
        <v>40</v>
      </c>
      <c r="B4653" t="s">
        <v>1378</v>
      </c>
      <c r="C4653" t="s">
        <v>5084</v>
      </c>
      <c r="D4653">
        <v>699.99</v>
      </c>
    </row>
    <row r="4654" spans="1:4">
      <c r="A4654" t="s">
        <v>40</v>
      </c>
      <c r="B4654" t="s">
        <v>3047</v>
      </c>
      <c r="C4654" t="s">
        <v>5085</v>
      </c>
      <c r="D4654">
        <v>529.99</v>
      </c>
    </row>
    <row r="4655" spans="1:4">
      <c r="A4655" t="s">
        <v>40</v>
      </c>
      <c r="B4655" t="s">
        <v>3047</v>
      </c>
      <c r="C4655" t="s">
        <v>5086</v>
      </c>
      <c r="D4655">
        <v>679.99</v>
      </c>
    </row>
    <row r="4656" spans="1:4">
      <c r="A4656" t="s">
        <v>40</v>
      </c>
      <c r="B4656" t="s">
        <v>3047</v>
      </c>
      <c r="C4656" t="s">
        <v>5087</v>
      </c>
      <c r="D4656">
        <v>555</v>
      </c>
    </row>
    <row r="4657" spans="1:4">
      <c r="A4657" t="s">
        <v>40</v>
      </c>
      <c r="B4657" t="s">
        <v>3021</v>
      </c>
      <c r="C4657" t="s">
        <v>5088</v>
      </c>
      <c r="D4657">
        <v>1699.99</v>
      </c>
    </row>
    <row r="4658" spans="1:4">
      <c r="A4658" t="s">
        <v>40</v>
      </c>
      <c r="B4658" t="s">
        <v>3021</v>
      </c>
      <c r="C4658" t="s">
        <v>5089</v>
      </c>
      <c r="D4658">
        <v>359.95</v>
      </c>
    </row>
    <row r="4659" spans="1:4">
      <c r="A4659" t="s">
        <v>40</v>
      </c>
      <c r="B4659" t="s">
        <v>3047</v>
      </c>
      <c r="C4659" t="s">
        <v>5090</v>
      </c>
      <c r="D4659">
        <v>459.99</v>
      </c>
    </row>
    <row r="4660" spans="1:4">
      <c r="A4660" t="s">
        <v>40</v>
      </c>
      <c r="B4660" t="s">
        <v>3047</v>
      </c>
      <c r="C4660" t="s">
        <v>5091</v>
      </c>
      <c r="D4660">
        <v>273</v>
      </c>
    </row>
    <row r="4661" spans="1:4">
      <c r="A4661" t="s">
        <v>40</v>
      </c>
      <c r="B4661" t="s">
        <v>3047</v>
      </c>
      <c r="C4661" t="s">
        <v>5092</v>
      </c>
      <c r="D4661">
        <v>429.99</v>
      </c>
    </row>
    <row r="4662" spans="1:4">
      <c r="A4662" t="s">
        <v>40</v>
      </c>
      <c r="B4662" t="s">
        <v>1378</v>
      </c>
      <c r="C4662" t="s">
        <v>5093</v>
      </c>
      <c r="D4662">
        <v>999.97</v>
      </c>
    </row>
    <row r="4663" spans="1:4">
      <c r="A4663" t="s">
        <v>40</v>
      </c>
      <c r="B4663" t="s">
        <v>3050</v>
      </c>
      <c r="C4663" t="s">
        <v>5094</v>
      </c>
      <c r="D4663">
        <v>159.99</v>
      </c>
    </row>
    <row r="4664" spans="1:4">
      <c r="A4664" t="s">
        <v>40</v>
      </c>
      <c r="B4664" t="s">
        <v>3021</v>
      </c>
      <c r="C4664" t="s">
        <v>5095</v>
      </c>
      <c r="D4664">
        <v>1699.99</v>
      </c>
    </row>
    <row r="4665" spans="1:4">
      <c r="A4665" t="s">
        <v>40</v>
      </c>
      <c r="B4665" t="s">
        <v>3021</v>
      </c>
      <c r="C4665" t="s">
        <v>5096</v>
      </c>
      <c r="D4665">
        <v>539</v>
      </c>
    </row>
    <row r="4666" spans="1:4">
      <c r="A4666" t="s">
        <v>40</v>
      </c>
      <c r="B4666" t="s">
        <v>1378</v>
      </c>
      <c r="C4666" t="s">
        <v>5097</v>
      </c>
      <c r="D4666">
        <v>999.99</v>
      </c>
    </row>
    <row r="4667" spans="1:4">
      <c r="A4667" t="s">
        <v>40</v>
      </c>
      <c r="B4667" t="s">
        <v>3024</v>
      </c>
      <c r="C4667" t="s">
        <v>5098</v>
      </c>
      <c r="D4667">
        <v>269.99</v>
      </c>
    </row>
    <row r="4668" spans="1:4">
      <c r="A4668" t="s">
        <v>40</v>
      </c>
      <c r="B4668" t="s">
        <v>3148</v>
      </c>
      <c r="C4668" t="s">
        <v>5099</v>
      </c>
      <c r="D4668">
        <v>239.99</v>
      </c>
    </row>
    <row r="4669" spans="1:4">
      <c r="A4669" t="s">
        <v>40</v>
      </c>
      <c r="B4669" t="s">
        <v>3047</v>
      </c>
      <c r="C4669" t="s">
        <v>5100</v>
      </c>
      <c r="D4669">
        <v>104.99</v>
      </c>
    </row>
    <row r="4670" spans="1:4">
      <c r="A4670" t="s">
        <v>40</v>
      </c>
      <c r="B4670" t="s">
        <v>3148</v>
      </c>
      <c r="C4670" t="s">
        <v>5101</v>
      </c>
      <c r="D4670">
        <v>429.99</v>
      </c>
    </row>
    <row r="4671" spans="1:4">
      <c r="A4671" t="s">
        <v>40</v>
      </c>
      <c r="B4671" t="s">
        <v>3024</v>
      </c>
      <c r="C4671" t="s">
        <v>5102</v>
      </c>
      <c r="D4671">
        <v>429.99</v>
      </c>
    </row>
    <row r="4672" spans="1:4">
      <c r="A4672" t="s">
        <v>40</v>
      </c>
      <c r="B4672" t="s">
        <v>3071</v>
      </c>
      <c r="C4672" t="s">
        <v>5103</v>
      </c>
      <c r="D4672">
        <v>250</v>
      </c>
    </row>
    <row r="4673" spans="1:4">
      <c r="A4673" t="s">
        <v>40</v>
      </c>
      <c r="B4673" t="s">
        <v>3047</v>
      </c>
      <c r="C4673" t="s">
        <v>5104</v>
      </c>
      <c r="D4673">
        <v>1449</v>
      </c>
    </row>
    <row r="4674" spans="1:4">
      <c r="A4674" t="s">
        <v>40</v>
      </c>
      <c r="B4674" t="s">
        <v>3047</v>
      </c>
      <c r="C4674" t="s">
        <v>5105</v>
      </c>
      <c r="D4674">
        <v>839</v>
      </c>
    </row>
    <row r="4675" spans="1:4">
      <c r="A4675" t="s">
        <v>40</v>
      </c>
      <c r="B4675" t="s">
        <v>3024</v>
      </c>
      <c r="C4675" t="s">
        <v>5106</v>
      </c>
      <c r="D4675">
        <v>669.99</v>
      </c>
    </row>
    <row r="4676" spans="1:4">
      <c r="A4676" t="s">
        <v>40</v>
      </c>
      <c r="B4676" t="s">
        <v>3024</v>
      </c>
      <c r="C4676" t="s">
        <v>3971</v>
      </c>
      <c r="D4676">
        <v>136.79</v>
      </c>
    </row>
    <row r="4677" spans="1:4">
      <c r="A4677" t="s">
        <v>40</v>
      </c>
      <c r="B4677" t="s">
        <v>3021</v>
      </c>
      <c r="C4677" t="s">
        <v>5107</v>
      </c>
      <c r="D4677">
        <v>679.99</v>
      </c>
    </row>
    <row r="4678" spans="1:4">
      <c r="A4678" t="s">
        <v>40</v>
      </c>
      <c r="B4678" t="s">
        <v>3047</v>
      </c>
      <c r="C4678" t="s">
        <v>5108</v>
      </c>
      <c r="D4678">
        <v>395.99</v>
      </c>
    </row>
    <row r="4679" spans="1:4">
      <c r="A4679" t="s">
        <v>40</v>
      </c>
      <c r="B4679" t="s">
        <v>3047</v>
      </c>
      <c r="C4679" t="s">
        <v>5109</v>
      </c>
      <c r="D4679">
        <v>409.99</v>
      </c>
    </row>
    <row r="4680" spans="1:4">
      <c r="A4680" t="s">
        <v>40</v>
      </c>
      <c r="B4680" t="s">
        <v>3021</v>
      </c>
      <c r="C4680" t="s">
        <v>5110</v>
      </c>
      <c r="D4680">
        <v>380</v>
      </c>
    </row>
    <row r="4681" spans="1:4">
      <c r="A4681" t="s">
        <v>40</v>
      </c>
      <c r="B4681" t="s">
        <v>3071</v>
      </c>
      <c r="C4681" t="s">
        <v>3829</v>
      </c>
      <c r="D4681">
        <v>649.99</v>
      </c>
    </row>
    <row r="4682" spans="1:4">
      <c r="A4682" t="s">
        <v>40</v>
      </c>
      <c r="B4682" t="s">
        <v>3035</v>
      </c>
      <c r="C4682" t="s">
        <v>5111</v>
      </c>
      <c r="D4682">
        <v>479.99</v>
      </c>
    </row>
    <row r="4683" spans="1:4">
      <c r="A4683" t="s">
        <v>40</v>
      </c>
      <c r="B4683" t="s">
        <v>1378</v>
      </c>
      <c r="C4683" t="s">
        <v>5112</v>
      </c>
      <c r="D4683">
        <v>309.99</v>
      </c>
    </row>
    <row r="4684" spans="1:4">
      <c r="A4684" t="s">
        <v>40</v>
      </c>
      <c r="B4684" t="s">
        <v>3024</v>
      </c>
      <c r="C4684" t="s">
        <v>5113</v>
      </c>
      <c r="D4684">
        <v>489.99</v>
      </c>
    </row>
    <row r="4685" spans="1:4">
      <c r="A4685" t="s">
        <v>40</v>
      </c>
    </row>
    <row r="4686" spans="1:4">
      <c r="A4686" t="s">
        <v>40</v>
      </c>
      <c r="B4686" t="s">
        <v>3035</v>
      </c>
      <c r="C4686" t="s">
        <v>5114</v>
      </c>
      <c r="D4686">
        <v>289.99</v>
      </c>
    </row>
    <row r="4687" spans="1:4">
      <c r="A4687" t="s">
        <v>40</v>
      </c>
      <c r="B4687" t="s">
        <v>3024</v>
      </c>
      <c r="C4687" t="s">
        <v>5115</v>
      </c>
      <c r="D4687">
        <v>419.99</v>
      </c>
    </row>
    <row r="4688" spans="1:4">
      <c r="A4688" t="s">
        <v>40</v>
      </c>
      <c r="B4688" t="s">
        <v>3024</v>
      </c>
      <c r="C4688" t="s">
        <v>5116</v>
      </c>
      <c r="D4688">
        <v>334.99</v>
      </c>
    </row>
    <row r="4689" spans="1:4">
      <c r="A4689" t="s">
        <v>40</v>
      </c>
      <c r="B4689" t="s">
        <v>3047</v>
      </c>
      <c r="C4689" t="s">
        <v>5117</v>
      </c>
      <c r="D4689">
        <v>170</v>
      </c>
    </row>
    <row r="4690" spans="1:4">
      <c r="A4690" t="s">
        <v>40</v>
      </c>
      <c r="B4690" t="s">
        <v>3021</v>
      </c>
      <c r="C4690" t="s">
        <v>5118</v>
      </c>
      <c r="D4690">
        <v>399.99</v>
      </c>
    </row>
    <row r="4691" spans="1:4">
      <c r="A4691" t="s">
        <v>40</v>
      </c>
      <c r="B4691" t="s">
        <v>3047</v>
      </c>
      <c r="C4691" t="s">
        <v>5119</v>
      </c>
      <c r="D4691">
        <v>379.99</v>
      </c>
    </row>
    <row r="4692" spans="1:4">
      <c r="A4692" t="s">
        <v>40</v>
      </c>
      <c r="B4692" t="s">
        <v>3021</v>
      </c>
      <c r="C4692" t="s">
        <v>5120</v>
      </c>
      <c r="D4692">
        <v>449.99</v>
      </c>
    </row>
    <row r="4693" spans="1:4">
      <c r="A4693" t="s">
        <v>40</v>
      </c>
      <c r="B4693" t="s">
        <v>3021</v>
      </c>
      <c r="C4693" t="s">
        <v>5121</v>
      </c>
      <c r="D4693">
        <v>399.99</v>
      </c>
    </row>
    <row r="4694" spans="1:4">
      <c r="A4694" t="s">
        <v>40</v>
      </c>
      <c r="B4694" t="s">
        <v>3047</v>
      </c>
      <c r="C4694" t="s">
        <v>5122</v>
      </c>
      <c r="D4694">
        <v>269.99</v>
      </c>
    </row>
    <row r="4695" spans="1:4">
      <c r="A4695" t="s">
        <v>40</v>
      </c>
      <c r="B4695" t="s">
        <v>3024</v>
      </c>
      <c r="C4695" t="s">
        <v>5123</v>
      </c>
      <c r="D4695">
        <v>199.99</v>
      </c>
    </row>
    <row r="4696" spans="1:4">
      <c r="A4696" t="s">
        <v>40</v>
      </c>
      <c r="B4696" t="s">
        <v>3021</v>
      </c>
      <c r="C4696" t="s">
        <v>5124</v>
      </c>
      <c r="D4696">
        <v>98.79</v>
      </c>
    </row>
    <row r="4697" spans="1:4">
      <c r="A4697" t="s">
        <v>40</v>
      </c>
      <c r="B4697" t="s">
        <v>3021</v>
      </c>
      <c r="C4697" t="s">
        <v>5125</v>
      </c>
      <c r="D4697">
        <v>449.99</v>
      </c>
    </row>
    <row r="4698" spans="1:4">
      <c r="A4698" t="s">
        <v>40</v>
      </c>
      <c r="B4698" t="s">
        <v>1378</v>
      </c>
      <c r="C4698" t="s">
        <v>5126</v>
      </c>
      <c r="D4698">
        <v>359.95</v>
      </c>
    </row>
    <row r="4699" spans="1:4">
      <c r="A4699" t="s">
        <v>40</v>
      </c>
      <c r="B4699" t="s">
        <v>3024</v>
      </c>
      <c r="C4699" t="s">
        <v>5127</v>
      </c>
      <c r="D4699">
        <v>619.95000000000005</v>
      </c>
    </row>
    <row r="4700" spans="1:4">
      <c r="A4700" t="s">
        <v>40</v>
      </c>
      <c r="B4700" t="s">
        <v>3024</v>
      </c>
      <c r="C4700" t="s">
        <v>5128</v>
      </c>
      <c r="D4700">
        <v>140</v>
      </c>
    </row>
    <row r="4701" spans="1:4">
      <c r="A4701" t="s">
        <v>40</v>
      </c>
      <c r="B4701" t="s">
        <v>1378</v>
      </c>
      <c r="C4701" t="s">
        <v>5129</v>
      </c>
      <c r="D4701">
        <v>374.99</v>
      </c>
    </row>
    <row r="4702" spans="1:4">
      <c r="A4702" t="s">
        <v>40</v>
      </c>
      <c r="B4702" t="s">
        <v>3021</v>
      </c>
      <c r="C4702" t="s">
        <v>5130</v>
      </c>
      <c r="D4702">
        <v>799.99</v>
      </c>
    </row>
    <row r="4703" spans="1:4">
      <c r="A4703" t="s">
        <v>40</v>
      </c>
      <c r="B4703" t="s">
        <v>3024</v>
      </c>
      <c r="C4703" t="s">
        <v>5131</v>
      </c>
      <c r="D4703">
        <v>199.99</v>
      </c>
    </row>
    <row r="4704" spans="1:4">
      <c r="A4704" t="s">
        <v>40</v>
      </c>
      <c r="B4704" t="s">
        <v>3148</v>
      </c>
      <c r="C4704" t="s">
        <v>5132</v>
      </c>
      <c r="D4704">
        <v>2079.9899999999998</v>
      </c>
    </row>
    <row r="4705" spans="1:4">
      <c r="A4705" t="s">
        <v>40</v>
      </c>
      <c r="B4705" t="s">
        <v>3021</v>
      </c>
      <c r="C4705" t="s">
        <v>5133</v>
      </c>
      <c r="D4705">
        <v>315</v>
      </c>
    </row>
    <row r="4706" spans="1:4">
      <c r="A4706" t="s">
        <v>40</v>
      </c>
      <c r="B4706" t="s">
        <v>3047</v>
      </c>
      <c r="C4706" t="s">
        <v>5134</v>
      </c>
      <c r="D4706">
        <v>291.41000000000003</v>
      </c>
    </row>
    <row r="4707" spans="1:4">
      <c r="A4707" t="s">
        <v>40</v>
      </c>
      <c r="B4707" t="s">
        <v>3047</v>
      </c>
      <c r="C4707" t="s">
        <v>5135</v>
      </c>
      <c r="D4707">
        <v>329.99</v>
      </c>
    </row>
    <row r="4708" spans="1:4">
      <c r="A4708" t="s">
        <v>40</v>
      </c>
      <c r="B4708" t="s">
        <v>3021</v>
      </c>
      <c r="C4708" t="s">
        <v>5136</v>
      </c>
      <c r="D4708">
        <v>449.99</v>
      </c>
    </row>
    <row r="4709" spans="1:4">
      <c r="A4709" t="s">
        <v>40</v>
      </c>
      <c r="B4709" t="s">
        <v>3047</v>
      </c>
      <c r="C4709" t="s">
        <v>5137</v>
      </c>
      <c r="D4709">
        <v>239</v>
      </c>
    </row>
    <row r="4710" spans="1:4">
      <c r="A4710" t="s">
        <v>40</v>
      </c>
      <c r="B4710" t="s">
        <v>3035</v>
      </c>
      <c r="C4710" t="s">
        <v>5138</v>
      </c>
      <c r="D4710">
        <v>555.96</v>
      </c>
    </row>
    <row r="4711" spans="1:4">
      <c r="A4711" t="s">
        <v>40</v>
      </c>
      <c r="B4711" t="s">
        <v>3035</v>
      </c>
      <c r="C4711" t="s">
        <v>5139</v>
      </c>
      <c r="D4711">
        <v>175.96</v>
      </c>
    </row>
    <row r="4712" spans="1:4">
      <c r="A4712" t="s">
        <v>40</v>
      </c>
      <c r="B4712" t="s">
        <v>3055</v>
      </c>
      <c r="C4712" t="s">
        <v>5140</v>
      </c>
      <c r="D4712">
        <v>524.99</v>
      </c>
    </row>
    <row r="4713" spans="1:4">
      <c r="A4713" t="s">
        <v>40</v>
      </c>
      <c r="B4713" t="s">
        <v>3326</v>
      </c>
      <c r="C4713" t="s">
        <v>5141</v>
      </c>
      <c r="D4713">
        <v>825.99</v>
      </c>
    </row>
    <row r="4714" spans="1:4">
      <c r="A4714" t="s">
        <v>40</v>
      </c>
      <c r="B4714" t="s">
        <v>3047</v>
      </c>
      <c r="C4714" t="s">
        <v>5142</v>
      </c>
      <c r="D4714">
        <v>139.99</v>
      </c>
    </row>
    <row r="4715" spans="1:4">
      <c r="A4715" t="s">
        <v>40</v>
      </c>
      <c r="B4715" t="s">
        <v>3047</v>
      </c>
      <c r="C4715" t="s">
        <v>5143</v>
      </c>
      <c r="D4715">
        <v>469.99</v>
      </c>
    </row>
    <row r="4716" spans="1:4">
      <c r="A4716" t="s">
        <v>40</v>
      </c>
      <c r="B4716" t="s">
        <v>3021</v>
      </c>
      <c r="C4716" t="s">
        <v>5144</v>
      </c>
      <c r="D4716">
        <v>1179</v>
      </c>
    </row>
    <row r="4717" spans="1:4">
      <c r="A4717" t="s">
        <v>40</v>
      </c>
      <c r="B4717" t="s">
        <v>3047</v>
      </c>
      <c r="C4717" t="s">
        <v>5145</v>
      </c>
      <c r="D4717">
        <v>400</v>
      </c>
    </row>
    <row r="4718" spans="1:4">
      <c r="A4718" t="s">
        <v>40</v>
      </c>
      <c r="B4718" t="s">
        <v>3326</v>
      </c>
      <c r="C4718" t="s">
        <v>4613</v>
      </c>
      <c r="D4718">
        <v>94.04</v>
      </c>
    </row>
    <row r="4719" spans="1:4">
      <c r="A4719" t="s">
        <v>40</v>
      </c>
      <c r="B4719" t="s">
        <v>3021</v>
      </c>
      <c r="C4719" t="s">
        <v>5146</v>
      </c>
      <c r="D4719">
        <v>229</v>
      </c>
    </row>
    <row r="4720" spans="1:4">
      <c r="A4720" t="s">
        <v>40</v>
      </c>
      <c r="B4720" t="s">
        <v>3047</v>
      </c>
      <c r="C4720" t="s">
        <v>5147</v>
      </c>
      <c r="D4720">
        <v>255</v>
      </c>
    </row>
    <row r="4721" spans="1:4">
      <c r="A4721" t="s">
        <v>40</v>
      </c>
      <c r="B4721" t="s">
        <v>3190</v>
      </c>
      <c r="C4721" t="s">
        <v>5148</v>
      </c>
      <c r="D4721">
        <v>999.99</v>
      </c>
    </row>
    <row r="4722" spans="1:4">
      <c r="A4722" t="s">
        <v>40</v>
      </c>
      <c r="B4722" t="s">
        <v>3047</v>
      </c>
      <c r="C4722" t="s">
        <v>5149</v>
      </c>
      <c r="D4722">
        <v>344.25</v>
      </c>
    </row>
    <row r="4723" spans="1:4">
      <c r="A4723" t="s">
        <v>40</v>
      </c>
      <c r="B4723" t="s">
        <v>3047</v>
      </c>
      <c r="C4723" t="s">
        <v>5150</v>
      </c>
      <c r="D4723">
        <v>199.99</v>
      </c>
    </row>
    <row r="4724" spans="1:4">
      <c r="A4724" t="s">
        <v>40</v>
      </c>
      <c r="B4724" t="s">
        <v>3047</v>
      </c>
      <c r="C4724" t="s">
        <v>5151</v>
      </c>
      <c r="D4724">
        <v>649.99</v>
      </c>
    </row>
    <row r="4725" spans="1:4">
      <c r="A4725" t="s">
        <v>40</v>
      </c>
      <c r="B4725" t="s">
        <v>3035</v>
      </c>
      <c r="C4725" t="s">
        <v>5152</v>
      </c>
      <c r="D4725">
        <v>999.99</v>
      </c>
    </row>
    <row r="4726" spans="1:4">
      <c r="A4726" t="s">
        <v>40</v>
      </c>
      <c r="B4726" t="s">
        <v>3047</v>
      </c>
      <c r="C4726" t="s">
        <v>5153</v>
      </c>
      <c r="D4726">
        <v>699</v>
      </c>
    </row>
    <row r="4727" spans="1:4">
      <c r="A4727" t="s">
        <v>40</v>
      </c>
      <c r="B4727" t="s">
        <v>3047</v>
      </c>
      <c r="C4727" t="s">
        <v>5154</v>
      </c>
      <c r="D4727">
        <v>579</v>
      </c>
    </row>
    <row r="4728" spans="1:4">
      <c r="A4728" t="s">
        <v>40</v>
      </c>
      <c r="B4728" t="s">
        <v>3021</v>
      </c>
      <c r="C4728" t="s">
        <v>5155</v>
      </c>
      <c r="D4728">
        <v>9599.4</v>
      </c>
    </row>
    <row r="4729" spans="1:4">
      <c r="A4729" t="s">
        <v>40</v>
      </c>
      <c r="B4729" t="s">
        <v>3021</v>
      </c>
      <c r="C4729" t="s">
        <v>5156</v>
      </c>
      <c r="D4729">
        <v>999.99</v>
      </c>
    </row>
    <row r="4730" spans="1:4">
      <c r="A4730" t="s">
        <v>40</v>
      </c>
      <c r="B4730" t="s">
        <v>3047</v>
      </c>
      <c r="C4730" t="s">
        <v>5157</v>
      </c>
      <c r="D4730">
        <v>73</v>
      </c>
    </row>
    <row r="4731" spans="1:4">
      <c r="A4731" t="s">
        <v>40</v>
      </c>
      <c r="B4731" t="s">
        <v>3021</v>
      </c>
      <c r="C4731" t="s">
        <v>5158</v>
      </c>
      <c r="D4731">
        <v>1799.99</v>
      </c>
    </row>
    <row r="4732" spans="1:4">
      <c r="A4732" t="s">
        <v>40</v>
      </c>
      <c r="B4732" t="s">
        <v>3047</v>
      </c>
      <c r="C4732" t="s">
        <v>5159</v>
      </c>
      <c r="D4732">
        <v>649.99</v>
      </c>
    </row>
    <row r="4733" spans="1:4">
      <c r="A4733" t="s">
        <v>40</v>
      </c>
      <c r="B4733" t="s">
        <v>3035</v>
      </c>
      <c r="C4733" t="s">
        <v>5160</v>
      </c>
      <c r="D4733">
        <v>1249.99</v>
      </c>
    </row>
    <row r="4734" spans="1:4">
      <c r="A4734" t="s">
        <v>40</v>
      </c>
      <c r="B4734" t="s">
        <v>3021</v>
      </c>
      <c r="C4734" t="s">
        <v>5161</v>
      </c>
      <c r="D4734">
        <v>759</v>
      </c>
    </row>
    <row r="4735" spans="1:4">
      <c r="A4735" t="s">
        <v>40</v>
      </c>
      <c r="B4735" t="s">
        <v>3047</v>
      </c>
      <c r="C4735" t="s">
        <v>5162</v>
      </c>
      <c r="D4735">
        <v>114.99</v>
      </c>
    </row>
    <row r="4736" spans="1:4">
      <c r="A4736" t="s">
        <v>40</v>
      </c>
      <c r="B4736" t="s">
        <v>3148</v>
      </c>
      <c r="C4736" t="s">
        <v>5163</v>
      </c>
      <c r="D4736">
        <v>699.99</v>
      </c>
    </row>
    <row r="4737" spans="1:4">
      <c r="A4737" t="s">
        <v>40</v>
      </c>
      <c r="B4737" t="s">
        <v>3021</v>
      </c>
      <c r="C4737" t="s">
        <v>5164</v>
      </c>
      <c r="D4737">
        <v>149.99</v>
      </c>
    </row>
    <row r="4738" spans="1:4">
      <c r="A4738" t="s">
        <v>40</v>
      </c>
      <c r="B4738" t="s">
        <v>3148</v>
      </c>
      <c r="C4738" t="s">
        <v>5165</v>
      </c>
      <c r="D4738">
        <v>779.99</v>
      </c>
    </row>
    <row r="4739" spans="1:4">
      <c r="A4739" t="s">
        <v>40</v>
      </c>
      <c r="B4739" t="s">
        <v>3024</v>
      </c>
      <c r="C4739" t="s">
        <v>5166</v>
      </c>
      <c r="D4739">
        <v>199.99</v>
      </c>
    </row>
    <row r="4740" spans="1:4">
      <c r="A4740" t="s">
        <v>40</v>
      </c>
      <c r="B4740" t="s">
        <v>3047</v>
      </c>
      <c r="C4740" t="s">
        <v>5167</v>
      </c>
      <c r="D4740">
        <v>229.99</v>
      </c>
    </row>
    <row r="4741" spans="1:4">
      <c r="A4741" t="s">
        <v>40</v>
      </c>
      <c r="B4741" t="s">
        <v>3047</v>
      </c>
      <c r="C4741" t="s">
        <v>4222</v>
      </c>
      <c r="D4741">
        <v>325</v>
      </c>
    </row>
    <row r="4742" spans="1:4">
      <c r="A4742" t="s">
        <v>40</v>
      </c>
      <c r="B4742" t="s">
        <v>3021</v>
      </c>
      <c r="C4742" t="s">
        <v>5168</v>
      </c>
      <c r="D4742">
        <v>1999</v>
      </c>
    </row>
    <row r="4743" spans="1:4">
      <c r="A4743" t="s">
        <v>40</v>
      </c>
      <c r="B4743" t="s">
        <v>3122</v>
      </c>
      <c r="C4743" t="s">
        <v>5169</v>
      </c>
      <c r="D4743">
        <v>479.99</v>
      </c>
    </row>
    <row r="4744" spans="1:4">
      <c r="A4744" t="s">
        <v>40</v>
      </c>
      <c r="B4744" t="s">
        <v>3024</v>
      </c>
      <c r="C4744" t="s">
        <v>4243</v>
      </c>
      <c r="D4744">
        <v>209.94</v>
      </c>
    </row>
    <row r="4745" spans="1:4">
      <c r="A4745" t="s">
        <v>40</v>
      </c>
      <c r="B4745" t="s">
        <v>3047</v>
      </c>
      <c r="C4745" t="s">
        <v>5170</v>
      </c>
      <c r="D4745">
        <v>593.99</v>
      </c>
    </row>
    <row r="4746" spans="1:4">
      <c r="A4746" t="s">
        <v>40</v>
      </c>
      <c r="B4746" t="s">
        <v>3021</v>
      </c>
      <c r="C4746" t="s">
        <v>5171</v>
      </c>
      <c r="D4746">
        <v>1799.99</v>
      </c>
    </row>
    <row r="4747" spans="1:4">
      <c r="A4747" t="s">
        <v>40</v>
      </c>
      <c r="B4747" t="s">
        <v>3853</v>
      </c>
      <c r="C4747" t="s">
        <v>5172</v>
      </c>
      <c r="D4747">
        <v>329.99</v>
      </c>
    </row>
    <row r="4748" spans="1:4">
      <c r="A4748" t="s">
        <v>40</v>
      </c>
      <c r="B4748" t="s">
        <v>3122</v>
      </c>
      <c r="C4748" t="s">
        <v>5173</v>
      </c>
      <c r="D4748">
        <v>449</v>
      </c>
    </row>
    <row r="4749" spans="1:4">
      <c r="A4749" t="s">
        <v>40</v>
      </c>
      <c r="B4749" t="s">
        <v>3047</v>
      </c>
      <c r="C4749" t="s">
        <v>5174</v>
      </c>
      <c r="D4749">
        <v>529.99</v>
      </c>
    </row>
    <row r="4750" spans="1:4">
      <c r="A4750" t="s">
        <v>40</v>
      </c>
      <c r="B4750" t="s">
        <v>3122</v>
      </c>
      <c r="C4750" t="s">
        <v>5175</v>
      </c>
      <c r="D4750">
        <v>999.99</v>
      </c>
    </row>
    <row r="4751" spans="1:4">
      <c r="A4751" t="s">
        <v>40</v>
      </c>
      <c r="B4751" t="s">
        <v>3021</v>
      </c>
      <c r="C4751" t="s">
        <v>5176</v>
      </c>
      <c r="D4751">
        <v>499.99</v>
      </c>
    </row>
    <row r="4752" spans="1:4">
      <c r="A4752" t="s">
        <v>40</v>
      </c>
      <c r="B4752" t="s">
        <v>3047</v>
      </c>
      <c r="C4752" t="s">
        <v>5177</v>
      </c>
      <c r="D4752">
        <v>99.99</v>
      </c>
    </row>
    <row r="4753" spans="1:4">
      <c r="A4753" t="s">
        <v>40</v>
      </c>
      <c r="B4753" t="s">
        <v>3047</v>
      </c>
      <c r="C4753" t="s">
        <v>5178</v>
      </c>
      <c r="D4753">
        <v>349.99</v>
      </c>
    </row>
    <row r="4754" spans="1:4">
      <c r="A4754" t="s">
        <v>40</v>
      </c>
      <c r="B4754" t="s">
        <v>3021</v>
      </c>
      <c r="C4754" t="s">
        <v>5179</v>
      </c>
      <c r="D4754">
        <v>1639.99</v>
      </c>
    </row>
    <row r="4755" spans="1:4">
      <c r="A4755" t="s">
        <v>40</v>
      </c>
      <c r="B4755" t="s">
        <v>3122</v>
      </c>
      <c r="C4755" t="s">
        <v>5180</v>
      </c>
      <c r="D4755">
        <v>85.99</v>
      </c>
    </row>
    <row r="4756" spans="1:4">
      <c r="A4756" t="s">
        <v>40</v>
      </c>
      <c r="B4756" t="s">
        <v>3021</v>
      </c>
      <c r="C4756" t="s">
        <v>5181</v>
      </c>
      <c r="D4756">
        <v>549.99</v>
      </c>
    </row>
    <row r="4757" spans="1:4">
      <c r="A4757" t="s">
        <v>40</v>
      </c>
      <c r="B4757" t="s">
        <v>3021</v>
      </c>
      <c r="C4757" t="s">
        <v>5182</v>
      </c>
      <c r="D4757">
        <v>549</v>
      </c>
    </row>
    <row r="4758" spans="1:4">
      <c r="A4758" t="s">
        <v>40</v>
      </c>
      <c r="B4758" t="s">
        <v>3047</v>
      </c>
      <c r="C4758" t="s">
        <v>5183</v>
      </c>
      <c r="D4758">
        <v>899.95</v>
      </c>
    </row>
    <row r="4759" spans="1:4">
      <c r="A4759" t="s">
        <v>40</v>
      </c>
      <c r="B4759" t="s">
        <v>3021</v>
      </c>
      <c r="C4759" t="s">
        <v>5184</v>
      </c>
      <c r="D4759">
        <v>649</v>
      </c>
    </row>
    <row r="4760" spans="1:4">
      <c r="A4760" t="s">
        <v>40</v>
      </c>
      <c r="B4760" t="s">
        <v>3047</v>
      </c>
      <c r="C4760" t="s">
        <v>3984</v>
      </c>
      <c r="D4760">
        <v>235</v>
      </c>
    </row>
    <row r="4761" spans="1:4">
      <c r="A4761" t="s">
        <v>40</v>
      </c>
      <c r="B4761" t="s">
        <v>1378</v>
      </c>
      <c r="C4761" t="s">
        <v>5185</v>
      </c>
      <c r="D4761">
        <v>649.99</v>
      </c>
    </row>
    <row r="4762" spans="1:4">
      <c r="A4762" t="s">
        <v>40</v>
      </c>
      <c r="B4762" t="s">
        <v>3021</v>
      </c>
      <c r="C4762" t="s">
        <v>5186</v>
      </c>
      <c r="D4762">
        <v>299.89999999999998</v>
      </c>
    </row>
    <row r="4763" spans="1:4">
      <c r="A4763" t="s">
        <v>40</v>
      </c>
      <c r="B4763" t="s">
        <v>3024</v>
      </c>
      <c r="C4763" t="s">
        <v>5187</v>
      </c>
      <c r="D4763">
        <v>1779</v>
      </c>
    </row>
    <row r="4764" spans="1:4">
      <c r="A4764" t="s">
        <v>40</v>
      </c>
      <c r="B4764" t="s">
        <v>3024</v>
      </c>
      <c r="C4764" t="s">
        <v>5188</v>
      </c>
      <c r="D4764">
        <v>319.89999999999998</v>
      </c>
    </row>
    <row r="4765" spans="1:4">
      <c r="A4765" t="s">
        <v>40</v>
      </c>
      <c r="B4765" t="s">
        <v>3021</v>
      </c>
      <c r="C4765" t="s">
        <v>5189</v>
      </c>
      <c r="D4765">
        <v>1349.99</v>
      </c>
    </row>
    <row r="4766" spans="1:4">
      <c r="A4766" t="s">
        <v>40</v>
      </c>
      <c r="B4766" t="s">
        <v>1378</v>
      </c>
      <c r="C4766" t="s">
        <v>5190</v>
      </c>
      <c r="D4766">
        <v>424.99</v>
      </c>
    </row>
    <row r="4767" spans="1:4">
      <c r="A4767" t="s">
        <v>40</v>
      </c>
      <c r="B4767" t="s">
        <v>3047</v>
      </c>
      <c r="C4767" t="s">
        <v>5191</v>
      </c>
      <c r="D4767">
        <v>259</v>
      </c>
    </row>
    <row r="4768" spans="1:4">
      <c r="A4768" t="s">
        <v>40</v>
      </c>
      <c r="B4768" t="s">
        <v>3047</v>
      </c>
      <c r="C4768" t="s">
        <v>5192</v>
      </c>
      <c r="D4768">
        <v>449.99</v>
      </c>
    </row>
    <row r="4769" spans="1:4">
      <c r="A4769" t="s">
        <v>40</v>
      </c>
      <c r="B4769" t="s">
        <v>3021</v>
      </c>
      <c r="C4769" t="s">
        <v>5193</v>
      </c>
      <c r="D4769">
        <v>739</v>
      </c>
    </row>
    <row r="4770" spans="1:4">
      <c r="A4770" t="s">
        <v>40</v>
      </c>
      <c r="B4770" t="s">
        <v>3853</v>
      </c>
      <c r="C4770" t="s">
        <v>5194</v>
      </c>
      <c r="D4770">
        <v>499.99</v>
      </c>
    </row>
    <row r="4771" spans="1:4">
      <c r="A4771" t="s">
        <v>40</v>
      </c>
      <c r="B4771" t="s">
        <v>3047</v>
      </c>
      <c r="C4771" t="s">
        <v>5195</v>
      </c>
      <c r="D4771">
        <v>499</v>
      </c>
    </row>
    <row r="4772" spans="1:4">
      <c r="A4772" t="s">
        <v>40</v>
      </c>
      <c r="B4772" t="s">
        <v>3021</v>
      </c>
      <c r="C4772" t="s">
        <v>5196</v>
      </c>
      <c r="D4772">
        <v>219.9</v>
      </c>
    </row>
    <row r="4773" spans="1:4">
      <c r="A4773" t="s">
        <v>40</v>
      </c>
      <c r="B4773" t="s">
        <v>3216</v>
      </c>
      <c r="C4773" t="s">
        <v>5197</v>
      </c>
      <c r="D4773">
        <v>119</v>
      </c>
    </row>
    <row r="4774" spans="1:4">
      <c r="A4774" t="s">
        <v>40</v>
      </c>
      <c r="B4774" t="s">
        <v>3024</v>
      </c>
      <c r="C4774" t="s">
        <v>5198</v>
      </c>
      <c r="D4774">
        <v>499.99</v>
      </c>
    </row>
    <row r="4775" spans="1:4">
      <c r="A4775" t="s">
        <v>40</v>
      </c>
      <c r="B4775" t="s">
        <v>3047</v>
      </c>
      <c r="C4775" t="s">
        <v>5199</v>
      </c>
      <c r="D4775">
        <v>669.99</v>
      </c>
    </row>
    <row r="4776" spans="1:4">
      <c r="A4776" t="s">
        <v>40</v>
      </c>
      <c r="B4776" t="s">
        <v>3024</v>
      </c>
      <c r="C4776" t="s">
        <v>5200</v>
      </c>
      <c r="D4776">
        <v>499</v>
      </c>
    </row>
    <row r="4777" spans="1:4">
      <c r="A4777" t="s">
        <v>40</v>
      </c>
      <c r="B4777" t="s">
        <v>3024</v>
      </c>
      <c r="C4777" t="s">
        <v>5201</v>
      </c>
      <c r="D4777">
        <v>149.99</v>
      </c>
    </row>
    <row r="4778" spans="1:4">
      <c r="A4778" t="s">
        <v>40</v>
      </c>
      <c r="B4778" t="s">
        <v>3047</v>
      </c>
      <c r="C4778" t="s">
        <v>5202</v>
      </c>
      <c r="D4778">
        <v>479.99</v>
      </c>
    </row>
    <row r="4779" spans="1:4">
      <c r="A4779" t="s">
        <v>40</v>
      </c>
      <c r="B4779" t="s">
        <v>3021</v>
      </c>
      <c r="C4779" t="s">
        <v>5203</v>
      </c>
      <c r="D4779">
        <v>499.99</v>
      </c>
    </row>
    <row r="4780" spans="1:4">
      <c r="A4780" t="s">
        <v>40</v>
      </c>
      <c r="B4780" t="s">
        <v>3021</v>
      </c>
      <c r="C4780" t="s">
        <v>5204</v>
      </c>
      <c r="D4780">
        <v>234.99</v>
      </c>
    </row>
    <row r="4781" spans="1:4">
      <c r="A4781" t="s">
        <v>40</v>
      </c>
      <c r="B4781" t="s">
        <v>3024</v>
      </c>
      <c r="C4781" t="s">
        <v>5205</v>
      </c>
      <c r="D4781">
        <v>599.95000000000005</v>
      </c>
    </row>
    <row r="4782" spans="1:4">
      <c r="A4782" t="s">
        <v>40</v>
      </c>
      <c r="B4782" t="s">
        <v>3047</v>
      </c>
      <c r="C4782" t="s">
        <v>5206</v>
      </c>
      <c r="D4782">
        <v>599.99</v>
      </c>
    </row>
    <row r="4783" spans="1:4">
      <c r="A4783" t="s">
        <v>40</v>
      </c>
      <c r="B4783" t="s">
        <v>3047</v>
      </c>
      <c r="C4783" t="s">
        <v>5207</v>
      </c>
      <c r="D4783">
        <v>285</v>
      </c>
    </row>
    <row r="4784" spans="1:4">
      <c r="A4784" t="s">
        <v>40</v>
      </c>
      <c r="B4784" t="s">
        <v>3021</v>
      </c>
      <c r="C4784" t="s">
        <v>5208</v>
      </c>
      <c r="D4784">
        <v>549.99</v>
      </c>
    </row>
    <row r="4785" spans="1:4">
      <c r="A4785" t="s">
        <v>40</v>
      </c>
      <c r="B4785" t="s">
        <v>3024</v>
      </c>
      <c r="C4785" t="s">
        <v>5209</v>
      </c>
      <c r="D4785">
        <v>169.99</v>
      </c>
    </row>
    <row r="4786" spans="1:4">
      <c r="A4786" t="s">
        <v>40</v>
      </c>
      <c r="B4786" t="s">
        <v>3021</v>
      </c>
      <c r="C4786" t="s">
        <v>5210</v>
      </c>
      <c r="D4786">
        <v>385</v>
      </c>
    </row>
    <row r="4787" spans="1:4">
      <c r="A4787" t="s">
        <v>40</v>
      </c>
      <c r="B4787" t="s">
        <v>3122</v>
      </c>
      <c r="C4787" t="s">
        <v>5211</v>
      </c>
      <c r="D4787">
        <v>859.99</v>
      </c>
    </row>
    <row r="4788" spans="1:4">
      <c r="A4788" t="s">
        <v>40</v>
      </c>
      <c r="B4788" t="s">
        <v>3047</v>
      </c>
      <c r="C4788" t="s">
        <v>5212</v>
      </c>
      <c r="D4788">
        <v>189.99</v>
      </c>
    </row>
    <row r="4789" spans="1:4">
      <c r="A4789" t="s">
        <v>40</v>
      </c>
      <c r="B4789" t="s">
        <v>3021</v>
      </c>
      <c r="C4789" t="s">
        <v>5213</v>
      </c>
      <c r="D4789">
        <v>249.9</v>
      </c>
    </row>
    <row r="4790" spans="1:4">
      <c r="A4790" t="s">
        <v>40</v>
      </c>
      <c r="B4790" t="s">
        <v>3047</v>
      </c>
      <c r="C4790" t="s">
        <v>5214</v>
      </c>
      <c r="D4790">
        <v>549.99</v>
      </c>
    </row>
    <row r="4791" spans="1:4">
      <c r="A4791" t="s">
        <v>40</v>
      </c>
      <c r="B4791" t="s">
        <v>3021</v>
      </c>
      <c r="C4791" t="s">
        <v>5215</v>
      </c>
      <c r="D4791">
        <v>279.99</v>
      </c>
    </row>
    <row r="4792" spans="1:4">
      <c r="A4792" t="s">
        <v>40</v>
      </c>
      <c r="B4792" t="s">
        <v>3047</v>
      </c>
      <c r="C4792" t="s">
        <v>5216</v>
      </c>
      <c r="D4792">
        <v>339.99</v>
      </c>
    </row>
    <row r="4793" spans="1:4">
      <c r="A4793" t="s">
        <v>40</v>
      </c>
      <c r="B4793" t="s">
        <v>3047</v>
      </c>
      <c r="C4793" t="s">
        <v>5217</v>
      </c>
      <c r="D4793">
        <v>189.99</v>
      </c>
    </row>
    <row r="4794" spans="1:4">
      <c r="A4794" t="s">
        <v>40</v>
      </c>
      <c r="B4794" t="s">
        <v>3021</v>
      </c>
      <c r="C4794" t="s">
        <v>5218</v>
      </c>
      <c r="D4794">
        <v>225</v>
      </c>
    </row>
    <row r="4795" spans="1:4">
      <c r="A4795" t="s">
        <v>40</v>
      </c>
      <c r="B4795" t="s">
        <v>3047</v>
      </c>
      <c r="C4795" t="s">
        <v>5219</v>
      </c>
      <c r="D4795">
        <v>749</v>
      </c>
    </row>
    <row r="4796" spans="1:4">
      <c r="A4796" t="s">
        <v>40</v>
      </c>
      <c r="B4796" t="s">
        <v>3035</v>
      </c>
      <c r="C4796" t="s">
        <v>5220</v>
      </c>
      <c r="D4796">
        <v>164.99</v>
      </c>
    </row>
    <row r="4797" spans="1:4">
      <c r="A4797" t="s">
        <v>40</v>
      </c>
      <c r="B4797" t="s">
        <v>3122</v>
      </c>
      <c r="C4797" t="s">
        <v>5221</v>
      </c>
      <c r="D4797">
        <v>164.99</v>
      </c>
    </row>
    <row r="4798" spans="1:4">
      <c r="A4798" t="s">
        <v>40</v>
      </c>
      <c r="B4798" t="s">
        <v>546</v>
      </c>
      <c r="C4798" t="s">
        <v>5222</v>
      </c>
      <c r="D4798">
        <v>219.99</v>
      </c>
    </row>
    <row r="4799" spans="1:4">
      <c r="A4799" t="s">
        <v>40</v>
      </c>
      <c r="B4799" t="s">
        <v>1378</v>
      </c>
      <c r="C4799" t="s">
        <v>5223</v>
      </c>
      <c r="D4799">
        <v>199.99</v>
      </c>
    </row>
    <row r="4800" spans="1:4">
      <c r="A4800" t="s">
        <v>40</v>
      </c>
      <c r="B4800" t="s">
        <v>3021</v>
      </c>
      <c r="C4800" t="s">
        <v>5224</v>
      </c>
      <c r="D4800">
        <v>250</v>
      </c>
    </row>
    <row r="4801" spans="1:4">
      <c r="A4801" t="s">
        <v>40</v>
      </c>
      <c r="B4801" t="s">
        <v>3047</v>
      </c>
      <c r="C4801" t="s">
        <v>5225</v>
      </c>
      <c r="D4801">
        <v>119.99</v>
      </c>
    </row>
    <row r="4802" spans="1:4">
      <c r="A4802" t="s">
        <v>40</v>
      </c>
      <c r="B4802" t="s">
        <v>3021</v>
      </c>
      <c r="C4802" t="s">
        <v>5226</v>
      </c>
      <c r="D4802">
        <v>225</v>
      </c>
    </row>
    <row r="4803" spans="1:4">
      <c r="A4803" t="s">
        <v>40</v>
      </c>
      <c r="B4803" t="s">
        <v>3024</v>
      </c>
      <c r="C4803" t="s">
        <v>5227</v>
      </c>
      <c r="D4803">
        <v>549.99</v>
      </c>
    </row>
    <row r="4804" spans="1:4">
      <c r="A4804" t="s">
        <v>40</v>
      </c>
      <c r="B4804" t="s">
        <v>3047</v>
      </c>
      <c r="C4804" t="s">
        <v>5228</v>
      </c>
      <c r="D4804">
        <v>399.99</v>
      </c>
    </row>
    <row r="4805" spans="1:4">
      <c r="A4805" t="s">
        <v>40</v>
      </c>
      <c r="B4805" t="s">
        <v>3122</v>
      </c>
      <c r="C4805" t="s">
        <v>5229</v>
      </c>
      <c r="D4805">
        <v>449.99</v>
      </c>
    </row>
    <row r="4806" spans="1:4">
      <c r="A4806" t="s">
        <v>40</v>
      </c>
      <c r="B4806" t="s">
        <v>602</v>
      </c>
      <c r="C4806" t="s">
        <v>5230</v>
      </c>
      <c r="D4806">
        <v>549.99</v>
      </c>
    </row>
    <row r="4807" spans="1:4">
      <c r="A4807" t="s">
        <v>40</v>
      </c>
      <c r="B4807" t="s">
        <v>3024</v>
      </c>
      <c r="C4807" t="s">
        <v>5231</v>
      </c>
      <c r="D4807">
        <v>349</v>
      </c>
    </row>
    <row r="4808" spans="1:4">
      <c r="A4808" t="s">
        <v>40</v>
      </c>
      <c r="B4808" t="s">
        <v>3024</v>
      </c>
      <c r="C4808" t="s">
        <v>5232</v>
      </c>
      <c r="D4808">
        <v>899.99</v>
      </c>
    </row>
    <row r="4809" spans="1:4">
      <c r="A4809" t="s">
        <v>40</v>
      </c>
      <c r="B4809" t="s">
        <v>1683</v>
      </c>
      <c r="C4809" t="s">
        <v>5233</v>
      </c>
      <c r="D4809">
        <v>899.99</v>
      </c>
    </row>
    <row r="4810" spans="1:4">
      <c r="A4810" t="s">
        <v>40</v>
      </c>
      <c r="B4810" t="s">
        <v>3021</v>
      </c>
      <c r="C4810" t="s">
        <v>5234</v>
      </c>
      <c r="D4810">
        <v>449.99</v>
      </c>
    </row>
    <row r="4811" spans="1:4">
      <c r="A4811" t="s">
        <v>40</v>
      </c>
      <c r="B4811" t="s">
        <v>3024</v>
      </c>
      <c r="C4811" t="s">
        <v>5235</v>
      </c>
      <c r="D4811">
        <v>569.99</v>
      </c>
    </row>
    <row r="4812" spans="1:4">
      <c r="A4812" t="s">
        <v>40</v>
      </c>
      <c r="B4812" t="s">
        <v>3047</v>
      </c>
      <c r="C4812" t="s">
        <v>5236</v>
      </c>
      <c r="D4812">
        <v>385</v>
      </c>
    </row>
    <row r="4813" spans="1:4">
      <c r="A4813" t="s">
        <v>40</v>
      </c>
      <c r="B4813" t="s">
        <v>3021</v>
      </c>
      <c r="C4813" t="s">
        <v>5237</v>
      </c>
      <c r="D4813">
        <v>1499.99</v>
      </c>
    </row>
    <row r="4814" spans="1:4">
      <c r="A4814" t="s">
        <v>40</v>
      </c>
      <c r="B4814" t="s">
        <v>3047</v>
      </c>
      <c r="C4814" t="s">
        <v>5238</v>
      </c>
      <c r="D4814">
        <v>349</v>
      </c>
    </row>
    <row r="4815" spans="1:4">
      <c r="A4815" t="s">
        <v>40</v>
      </c>
      <c r="B4815" t="s">
        <v>3047</v>
      </c>
      <c r="C4815" t="s">
        <v>5239</v>
      </c>
      <c r="D4815">
        <v>206.99</v>
      </c>
    </row>
    <row r="4816" spans="1:4">
      <c r="A4816" t="s">
        <v>40</v>
      </c>
      <c r="B4816" t="s">
        <v>3047</v>
      </c>
      <c r="C4816" t="s">
        <v>5240</v>
      </c>
      <c r="D4816">
        <v>104.99</v>
      </c>
    </row>
    <row r="4817" spans="1:4">
      <c r="A4817" t="s">
        <v>40</v>
      </c>
      <c r="B4817" t="s">
        <v>3035</v>
      </c>
      <c r="C4817" t="s">
        <v>5241</v>
      </c>
      <c r="D4817">
        <v>399.99</v>
      </c>
    </row>
    <row r="4818" spans="1:4">
      <c r="A4818" t="s">
        <v>40</v>
      </c>
      <c r="B4818" t="s">
        <v>3122</v>
      </c>
      <c r="C4818" t="s">
        <v>5242</v>
      </c>
      <c r="D4818">
        <v>549.99</v>
      </c>
    </row>
    <row r="4819" spans="1:4">
      <c r="A4819" t="s">
        <v>40</v>
      </c>
      <c r="B4819" t="s">
        <v>3450</v>
      </c>
      <c r="C4819" t="s">
        <v>5243</v>
      </c>
      <c r="D4819">
        <v>949.99</v>
      </c>
    </row>
    <row r="4820" spans="1:4">
      <c r="A4820" t="s">
        <v>40</v>
      </c>
      <c r="B4820" t="s">
        <v>3047</v>
      </c>
      <c r="C4820" t="s">
        <v>5244</v>
      </c>
      <c r="D4820">
        <v>399</v>
      </c>
    </row>
    <row r="4821" spans="1:4">
      <c r="A4821" t="s">
        <v>40</v>
      </c>
      <c r="B4821" t="s">
        <v>3021</v>
      </c>
      <c r="C4821" t="s">
        <v>5245</v>
      </c>
      <c r="D4821">
        <v>2799.99</v>
      </c>
    </row>
    <row r="4822" spans="1:4">
      <c r="A4822" t="s">
        <v>40</v>
      </c>
      <c r="B4822" t="s">
        <v>3021</v>
      </c>
      <c r="C4822" t="s">
        <v>5246</v>
      </c>
      <c r="D4822">
        <v>849.99</v>
      </c>
    </row>
    <row r="4823" spans="1:4">
      <c r="A4823" t="s">
        <v>40</v>
      </c>
      <c r="B4823" t="s">
        <v>3047</v>
      </c>
      <c r="C4823" t="s">
        <v>3992</v>
      </c>
      <c r="D4823">
        <v>275</v>
      </c>
    </row>
    <row r="4824" spans="1:4">
      <c r="A4824" t="s">
        <v>40</v>
      </c>
      <c r="B4824" t="s">
        <v>3021</v>
      </c>
      <c r="C4824" t="s">
        <v>5247</v>
      </c>
      <c r="D4824">
        <v>999.99</v>
      </c>
    </row>
    <row r="4825" spans="1:4">
      <c r="A4825" t="s">
        <v>40</v>
      </c>
      <c r="B4825" t="s">
        <v>3148</v>
      </c>
      <c r="C4825" t="s">
        <v>5248</v>
      </c>
      <c r="D4825">
        <v>597.98</v>
      </c>
    </row>
    <row r="4826" spans="1:4">
      <c r="A4826" t="s">
        <v>40</v>
      </c>
      <c r="B4826" t="s">
        <v>3047</v>
      </c>
      <c r="C4826" t="s">
        <v>5249</v>
      </c>
      <c r="D4826">
        <v>359</v>
      </c>
    </row>
    <row r="4827" spans="1:4">
      <c r="A4827" t="s">
        <v>40</v>
      </c>
      <c r="B4827" t="s">
        <v>3021</v>
      </c>
      <c r="C4827" t="s">
        <v>5250</v>
      </c>
      <c r="D4827">
        <v>1099</v>
      </c>
    </row>
    <row r="4828" spans="1:4">
      <c r="A4828" t="s">
        <v>40</v>
      </c>
      <c r="B4828" t="s">
        <v>3190</v>
      </c>
      <c r="C4828" t="s">
        <v>5251</v>
      </c>
      <c r="D4828">
        <v>699.99</v>
      </c>
    </row>
    <row r="4829" spans="1:4">
      <c r="A4829" t="s">
        <v>40</v>
      </c>
      <c r="B4829" t="s">
        <v>3021</v>
      </c>
      <c r="C4829" t="s">
        <v>5252</v>
      </c>
      <c r="D4829">
        <v>799.99</v>
      </c>
    </row>
    <row r="4830" spans="1:4">
      <c r="A4830" t="s">
        <v>40</v>
      </c>
      <c r="B4830" t="s">
        <v>551</v>
      </c>
      <c r="C4830" t="s">
        <v>5253</v>
      </c>
      <c r="D4830">
        <v>675</v>
      </c>
    </row>
    <row r="4831" spans="1:4">
      <c r="A4831" t="s">
        <v>40</v>
      </c>
      <c r="B4831" t="s">
        <v>3021</v>
      </c>
      <c r="C4831" t="s">
        <v>5254</v>
      </c>
      <c r="D4831">
        <v>679</v>
      </c>
    </row>
    <row r="4832" spans="1:4">
      <c r="A4832" t="s">
        <v>40</v>
      </c>
      <c r="B4832" t="s">
        <v>3021</v>
      </c>
      <c r="C4832" t="s">
        <v>5255</v>
      </c>
      <c r="D4832">
        <v>499.99</v>
      </c>
    </row>
    <row r="4833" spans="1:4">
      <c r="A4833" t="s">
        <v>40</v>
      </c>
      <c r="B4833" t="s">
        <v>3024</v>
      </c>
      <c r="C4833" t="s">
        <v>5256</v>
      </c>
      <c r="D4833">
        <v>449.94</v>
      </c>
    </row>
    <row r="4834" spans="1:4">
      <c r="A4834" t="s">
        <v>40</v>
      </c>
      <c r="B4834" t="s">
        <v>3047</v>
      </c>
      <c r="C4834" t="s">
        <v>5257</v>
      </c>
      <c r="D4834">
        <v>549.99</v>
      </c>
    </row>
    <row r="4835" spans="1:4">
      <c r="A4835" t="s">
        <v>40</v>
      </c>
      <c r="B4835" t="s">
        <v>3021</v>
      </c>
      <c r="C4835" t="s">
        <v>5258</v>
      </c>
      <c r="D4835">
        <v>349</v>
      </c>
    </row>
    <row r="4836" spans="1:4">
      <c r="A4836" t="s">
        <v>40</v>
      </c>
      <c r="B4836" t="s">
        <v>3047</v>
      </c>
      <c r="C4836" t="s">
        <v>5259</v>
      </c>
      <c r="D4836">
        <v>899.95</v>
      </c>
    </row>
    <row r="4837" spans="1:4">
      <c r="A4837" t="s">
        <v>40</v>
      </c>
      <c r="B4837" t="s">
        <v>3047</v>
      </c>
      <c r="C4837" t="s">
        <v>5260</v>
      </c>
      <c r="D4837">
        <v>299.99</v>
      </c>
    </row>
    <row r="4838" spans="1:4">
      <c r="A4838" t="s">
        <v>40</v>
      </c>
      <c r="B4838" t="s">
        <v>3035</v>
      </c>
      <c r="C4838" t="s">
        <v>5261</v>
      </c>
      <c r="D4838">
        <v>399.99</v>
      </c>
    </row>
    <row r="4839" spans="1:4">
      <c r="A4839" t="s">
        <v>40</v>
      </c>
      <c r="B4839" t="s">
        <v>5262</v>
      </c>
      <c r="C4839" t="s">
        <v>5263</v>
      </c>
      <c r="D4839">
        <v>269.99</v>
      </c>
    </row>
    <row r="4840" spans="1:4">
      <c r="A4840" t="s">
        <v>40</v>
      </c>
      <c r="C4840" t="s">
        <v>5264</v>
      </c>
      <c r="D4840">
        <v>279</v>
      </c>
    </row>
    <row r="4841" spans="1:4">
      <c r="A4841" t="s">
        <v>40</v>
      </c>
      <c r="B4841" t="s">
        <v>3047</v>
      </c>
      <c r="C4841" t="s">
        <v>5265</v>
      </c>
      <c r="D4841">
        <v>224.99</v>
      </c>
    </row>
    <row r="4842" spans="1:4">
      <c r="A4842" t="s">
        <v>40</v>
      </c>
      <c r="C4842" t="s">
        <v>5266</v>
      </c>
      <c r="D4842">
        <v>269</v>
      </c>
    </row>
    <row r="4843" spans="1:4">
      <c r="A4843" t="s">
        <v>40</v>
      </c>
      <c r="C4843" t="s">
        <v>5267</v>
      </c>
      <c r="D4843">
        <v>150</v>
      </c>
    </row>
    <row r="4844" spans="1:4">
      <c r="A4844" t="s">
        <v>40</v>
      </c>
      <c r="C4844" t="s">
        <v>5268</v>
      </c>
      <c r="D4844">
        <v>219</v>
      </c>
    </row>
    <row r="4845" spans="1:4">
      <c r="A4845" t="s">
        <v>40</v>
      </c>
      <c r="B4845" t="s">
        <v>3021</v>
      </c>
      <c r="C4845" t="s">
        <v>5269</v>
      </c>
      <c r="D4845">
        <v>767</v>
      </c>
    </row>
    <row r="4846" spans="1:4">
      <c r="A4846" t="s">
        <v>40</v>
      </c>
      <c r="C4846" t="s">
        <v>5270</v>
      </c>
      <c r="D4846">
        <v>59.95</v>
      </c>
    </row>
    <row r="4847" spans="1:4">
      <c r="A4847" t="s">
        <v>40</v>
      </c>
      <c r="C4847" t="s">
        <v>5271</v>
      </c>
      <c r="D4847">
        <v>349</v>
      </c>
    </row>
    <row r="4848" spans="1:4">
      <c r="A4848" t="s">
        <v>40</v>
      </c>
      <c r="C4848" t="s">
        <v>5272</v>
      </c>
      <c r="D4848">
        <v>323.89999999999998</v>
      </c>
    </row>
    <row r="4849" spans="1:4">
      <c r="A4849" t="s">
        <v>40</v>
      </c>
      <c r="B4849" t="s">
        <v>3021</v>
      </c>
      <c r="C4849" t="s">
        <v>5273</v>
      </c>
      <c r="D4849">
        <v>229</v>
      </c>
    </row>
    <row r="4850" spans="1:4">
      <c r="A4850" t="s">
        <v>40</v>
      </c>
      <c r="C4850" t="s">
        <v>5274</v>
      </c>
      <c r="D4850">
        <v>499</v>
      </c>
    </row>
    <row r="4851" spans="1:4">
      <c r="A4851" t="s">
        <v>40</v>
      </c>
      <c r="B4851" t="s">
        <v>3047</v>
      </c>
      <c r="C4851" t="s">
        <v>5275</v>
      </c>
      <c r="D4851">
        <v>429.99</v>
      </c>
    </row>
    <row r="4852" spans="1:4">
      <c r="A4852" t="s">
        <v>40</v>
      </c>
      <c r="C4852" t="s">
        <v>5276</v>
      </c>
      <c r="D4852">
        <v>449</v>
      </c>
    </row>
    <row r="4853" spans="1:4">
      <c r="A4853" t="s">
        <v>40</v>
      </c>
      <c r="C4853" t="s">
        <v>5277</v>
      </c>
      <c r="D4853">
        <v>489</v>
      </c>
    </row>
    <row r="4854" spans="1:4">
      <c r="A4854" t="s">
        <v>40</v>
      </c>
      <c r="B4854" t="s">
        <v>3021</v>
      </c>
      <c r="C4854" t="s">
        <v>5278</v>
      </c>
      <c r="D4854">
        <v>407</v>
      </c>
    </row>
    <row r="4855" spans="1:4">
      <c r="A4855" t="s">
        <v>40</v>
      </c>
      <c r="C4855" t="s">
        <v>5279</v>
      </c>
      <c r="D4855">
        <v>339</v>
      </c>
    </row>
    <row r="4856" spans="1:4">
      <c r="A4856" t="s">
        <v>40</v>
      </c>
      <c r="C4856" t="s">
        <v>5280</v>
      </c>
      <c r="D4856">
        <v>309.89999999999998</v>
      </c>
    </row>
    <row r="4857" spans="1:4">
      <c r="A4857" t="s">
        <v>40</v>
      </c>
      <c r="B4857" t="s">
        <v>3021</v>
      </c>
      <c r="C4857" t="s">
        <v>5281</v>
      </c>
      <c r="D4857">
        <v>1090</v>
      </c>
    </row>
    <row r="4858" spans="1:4">
      <c r="A4858" t="s">
        <v>40</v>
      </c>
      <c r="B4858" t="s">
        <v>3018</v>
      </c>
      <c r="C4858" t="s">
        <v>5282</v>
      </c>
      <c r="D4858">
        <v>119.99</v>
      </c>
    </row>
    <row r="4859" spans="1:4">
      <c r="A4859" t="s">
        <v>40</v>
      </c>
      <c r="B4859" t="s">
        <v>3021</v>
      </c>
      <c r="C4859" t="s">
        <v>5283</v>
      </c>
      <c r="D4859">
        <v>470</v>
      </c>
    </row>
    <row r="4860" spans="1:4">
      <c r="A4860" t="s">
        <v>40</v>
      </c>
      <c r="C4860" t="s">
        <v>5284</v>
      </c>
      <c r="D4860">
        <v>149</v>
      </c>
    </row>
    <row r="4861" spans="1:4">
      <c r="A4861" t="s">
        <v>40</v>
      </c>
      <c r="C4861" t="s">
        <v>5285</v>
      </c>
      <c r="D4861">
        <v>179.98</v>
      </c>
    </row>
    <row r="4862" spans="1:4">
      <c r="A4862" t="s">
        <v>40</v>
      </c>
      <c r="B4862" t="s">
        <v>3024</v>
      </c>
      <c r="C4862" t="s">
        <v>5286</v>
      </c>
      <c r="D4862">
        <v>450</v>
      </c>
    </row>
    <row r="4863" spans="1:4">
      <c r="A4863" t="s">
        <v>40</v>
      </c>
      <c r="B4863" t="s">
        <v>3021</v>
      </c>
      <c r="C4863" t="s">
        <v>5287</v>
      </c>
      <c r="D4863">
        <v>455</v>
      </c>
    </row>
    <row r="4864" spans="1:4">
      <c r="A4864" t="s">
        <v>40</v>
      </c>
      <c r="C4864" t="s">
        <v>5288</v>
      </c>
      <c r="D4864">
        <v>329</v>
      </c>
    </row>
    <row r="4865" spans="1:4">
      <c r="A4865" t="s">
        <v>40</v>
      </c>
      <c r="C4865" t="s">
        <v>5289</v>
      </c>
      <c r="D4865">
        <v>119.99</v>
      </c>
    </row>
    <row r="4866" spans="1:4">
      <c r="A4866" t="s">
        <v>40</v>
      </c>
      <c r="B4866" t="s">
        <v>3021</v>
      </c>
      <c r="C4866" t="s">
        <v>5290</v>
      </c>
      <c r="D4866">
        <v>1879.99</v>
      </c>
    </row>
    <row r="4867" spans="1:4">
      <c r="A4867" t="s">
        <v>40</v>
      </c>
      <c r="C4867" t="s">
        <v>5291</v>
      </c>
      <c r="D4867">
        <v>139</v>
      </c>
    </row>
    <row r="4868" spans="1:4">
      <c r="A4868" t="s">
        <v>40</v>
      </c>
      <c r="C4868" t="s">
        <v>5292</v>
      </c>
      <c r="D4868">
        <v>320</v>
      </c>
    </row>
    <row r="4869" spans="1:4">
      <c r="A4869" t="s">
        <v>40</v>
      </c>
      <c r="B4869" t="s">
        <v>3021</v>
      </c>
      <c r="C4869" t="s">
        <v>5293</v>
      </c>
      <c r="D4869">
        <v>264.99</v>
      </c>
    </row>
    <row r="4870" spans="1:4">
      <c r="A4870" t="s">
        <v>40</v>
      </c>
      <c r="C4870" t="s">
        <v>5294</v>
      </c>
      <c r="D4870">
        <v>219</v>
      </c>
    </row>
    <row r="4871" spans="1:4">
      <c r="A4871" t="s">
        <v>40</v>
      </c>
      <c r="C4871" t="s">
        <v>5295</v>
      </c>
      <c r="D4871">
        <v>389</v>
      </c>
    </row>
    <row r="4872" spans="1:4">
      <c r="A4872" t="s">
        <v>40</v>
      </c>
      <c r="C4872" t="s">
        <v>5296</v>
      </c>
      <c r="D4872">
        <v>789</v>
      </c>
    </row>
    <row r="4873" spans="1:4">
      <c r="A4873" t="s">
        <v>40</v>
      </c>
      <c r="C4873" t="s">
        <v>5297</v>
      </c>
      <c r="D4873">
        <v>399</v>
      </c>
    </row>
    <row r="4874" spans="1:4">
      <c r="A4874" t="s">
        <v>40</v>
      </c>
      <c r="C4874" t="s">
        <v>5298</v>
      </c>
      <c r="D4874">
        <v>401.65</v>
      </c>
    </row>
    <row r="4875" spans="1:4">
      <c r="A4875" t="s">
        <v>40</v>
      </c>
      <c r="B4875" t="s">
        <v>3021</v>
      </c>
      <c r="C4875" t="s">
        <v>5299</v>
      </c>
      <c r="D4875">
        <v>455</v>
      </c>
    </row>
    <row r="4876" spans="1:4">
      <c r="A4876" t="s">
        <v>40</v>
      </c>
      <c r="C4876" t="s">
        <v>5300</v>
      </c>
      <c r="D4876">
        <v>159</v>
      </c>
    </row>
    <row r="4877" spans="1:4">
      <c r="A4877" t="s">
        <v>40</v>
      </c>
      <c r="C4877" t="s">
        <v>5301</v>
      </c>
      <c r="D4877">
        <v>347</v>
      </c>
    </row>
    <row r="4878" spans="1:4">
      <c r="A4878" t="s">
        <v>40</v>
      </c>
      <c r="B4878" t="s">
        <v>3021</v>
      </c>
      <c r="C4878" t="s">
        <v>5302</v>
      </c>
      <c r="D4878">
        <v>299</v>
      </c>
    </row>
    <row r="4879" spans="1:4">
      <c r="A4879" t="s">
        <v>40</v>
      </c>
      <c r="C4879" t="s">
        <v>5303</v>
      </c>
      <c r="D4879">
        <v>250</v>
      </c>
    </row>
    <row r="4880" spans="1:4">
      <c r="A4880" t="s">
        <v>40</v>
      </c>
      <c r="B4880" t="s">
        <v>3047</v>
      </c>
      <c r="C4880" t="s">
        <v>5304</v>
      </c>
      <c r="D4880">
        <v>426</v>
      </c>
    </row>
    <row r="4881" spans="1:4">
      <c r="A4881" t="s">
        <v>40</v>
      </c>
      <c r="C4881" t="s">
        <v>5305</v>
      </c>
      <c r="D4881">
        <v>329</v>
      </c>
    </row>
    <row r="4882" spans="1:4">
      <c r="A4882" t="s">
        <v>40</v>
      </c>
      <c r="C4882" t="s">
        <v>5306</v>
      </c>
      <c r="D4882">
        <v>299</v>
      </c>
    </row>
    <row r="4883" spans="1:4">
      <c r="A4883" t="s">
        <v>40</v>
      </c>
      <c r="B4883" t="s">
        <v>3021</v>
      </c>
      <c r="C4883" t="s">
        <v>5307</v>
      </c>
      <c r="D4883">
        <v>599</v>
      </c>
    </row>
    <row r="4884" spans="1:4">
      <c r="A4884" t="s">
        <v>40</v>
      </c>
      <c r="B4884" t="s">
        <v>3024</v>
      </c>
      <c r="C4884" t="s">
        <v>5308</v>
      </c>
      <c r="D4884">
        <v>419.99</v>
      </c>
    </row>
    <row r="4885" spans="1:4">
      <c r="A4885" t="s">
        <v>40</v>
      </c>
      <c r="B4885" t="s">
        <v>3071</v>
      </c>
      <c r="C4885" t="s">
        <v>5309</v>
      </c>
      <c r="D4885">
        <v>389.95</v>
      </c>
    </row>
    <row r="4886" spans="1:4">
      <c r="A4886" t="s">
        <v>40</v>
      </c>
      <c r="C4886" t="s">
        <v>5310</v>
      </c>
      <c r="D4886">
        <v>259</v>
      </c>
    </row>
    <row r="4887" spans="1:4">
      <c r="A4887" t="s">
        <v>40</v>
      </c>
      <c r="B4887" t="s">
        <v>3021</v>
      </c>
      <c r="C4887" t="s">
        <v>5311</v>
      </c>
      <c r="D4887">
        <v>379</v>
      </c>
    </row>
    <row r="4888" spans="1:4">
      <c r="A4888" t="s">
        <v>40</v>
      </c>
      <c r="C4888" t="s">
        <v>5312</v>
      </c>
      <c r="D4888">
        <v>569</v>
      </c>
    </row>
    <row r="4889" spans="1:4">
      <c r="A4889" t="s">
        <v>40</v>
      </c>
      <c r="C4889" t="s">
        <v>5313</v>
      </c>
      <c r="D4889">
        <v>89</v>
      </c>
    </row>
    <row r="4890" spans="1:4">
      <c r="A4890" t="s">
        <v>40</v>
      </c>
      <c r="C4890" t="s">
        <v>5314</v>
      </c>
      <c r="D4890">
        <v>235</v>
      </c>
    </row>
    <row r="4891" spans="1:4">
      <c r="A4891" t="s">
        <v>40</v>
      </c>
      <c r="B4891" t="s">
        <v>3024</v>
      </c>
      <c r="C4891" t="s">
        <v>5315</v>
      </c>
      <c r="D4891">
        <v>1364</v>
      </c>
    </row>
    <row r="4892" spans="1:4">
      <c r="A4892" t="s">
        <v>40</v>
      </c>
      <c r="C4892" t="s">
        <v>5312</v>
      </c>
      <c r="D4892">
        <v>549</v>
      </c>
    </row>
    <row r="4893" spans="1:4">
      <c r="A4893" t="s">
        <v>40</v>
      </c>
      <c r="C4893" t="s">
        <v>5277</v>
      </c>
      <c r="D4893">
        <v>449</v>
      </c>
    </row>
    <row r="4894" spans="1:4">
      <c r="A4894" t="s">
        <v>40</v>
      </c>
      <c r="C4894" t="s">
        <v>5316</v>
      </c>
      <c r="D4894">
        <v>401.65</v>
      </c>
    </row>
    <row r="4895" spans="1:4">
      <c r="A4895" t="s">
        <v>40</v>
      </c>
      <c r="B4895" t="s">
        <v>3021</v>
      </c>
      <c r="C4895" t="s">
        <v>5317</v>
      </c>
      <c r="D4895">
        <v>1529.99</v>
      </c>
    </row>
    <row r="4896" spans="1:4">
      <c r="A4896" t="s">
        <v>40</v>
      </c>
      <c r="C4896" t="s">
        <v>5318</v>
      </c>
      <c r="D4896">
        <v>99.99</v>
      </c>
    </row>
    <row r="4897" spans="1:4">
      <c r="A4897" t="s">
        <v>40</v>
      </c>
      <c r="B4897" t="s">
        <v>3021</v>
      </c>
      <c r="C4897" t="s">
        <v>5319</v>
      </c>
      <c r="D4897">
        <v>349</v>
      </c>
    </row>
    <row r="4898" spans="1:4">
      <c r="A4898" t="s">
        <v>40</v>
      </c>
      <c r="B4898" t="s">
        <v>3047</v>
      </c>
      <c r="C4898" t="s">
        <v>5320</v>
      </c>
      <c r="D4898">
        <v>819</v>
      </c>
    </row>
    <row r="4899" spans="1:4">
      <c r="A4899" t="s">
        <v>40</v>
      </c>
      <c r="B4899" t="s">
        <v>3122</v>
      </c>
      <c r="C4899" t="s">
        <v>5321</v>
      </c>
      <c r="D4899">
        <v>1499.99</v>
      </c>
    </row>
    <row r="4900" spans="1:4">
      <c r="A4900" t="s">
        <v>40</v>
      </c>
      <c r="B4900" t="s">
        <v>3035</v>
      </c>
      <c r="C4900" t="s">
        <v>5322</v>
      </c>
      <c r="D4900">
        <v>449.95</v>
      </c>
    </row>
    <row r="4901" spans="1:4">
      <c r="A4901" t="s">
        <v>40</v>
      </c>
      <c r="B4901" t="s">
        <v>3021</v>
      </c>
      <c r="C4901" t="s">
        <v>5323</v>
      </c>
      <c r="D4901">
        <v>179.9</v>
      </c>
    </row>
    <row r="4902" spans="1:4">
      <c r="A4902" t="s">
        <v>40</v>
      </c>
      <c r="B4902" t="s">
        <v>3024</v>
      </c>
      <c r="C4902" t="s">
        <v>5324</v>
      </c>
      <c r="D4902">
        <v>599</v>
      </c>
    </row>
    <row r="4903" spans="1:4">
      <c r="A4903" t="s">
        <v>40</v>
      </c>
      <c r="B4903" t="s">
        <v>3021</v>
      </c>
      <c r="C4903" t="s">
        <v>5325</v>
      </c>
      <c r="D4903">
        <v>899.99</v>
      </c>
    </row>
    <row r="4904" spans="1:4">
      <c r="A4904" t="s">
        <v>40</v>
      </c>
      <c r="B4904" t="s">
        <v>3024</v>
      </c>
      <c r="C4904" t="s">
        <v>5326</v>
      </c>
      <c r="D4904">
        <v>169.95</v>
      </c>
    </row>
    <row r="4905" spans="1:4">
      <c r="A4905" t="s">
        <v>40</v>
      </c>
      <c r="B4905" t="s">
        <v>3047</v>
      </c>
      <c r="C4905" t="s">
        <v>5327</v>
      </c>
      <c r="D4905">
        <v>338</v>
      </c>
    </row>
    <row r="4906" spans="1:4">
      <c r="A4906" t="s">
        <v>40</v>
      </c>
      <c r="B4906" t="s">
        <v>3047</v>
      </c>
      <c r="C4906" t="s">
        <v>5328</v>
      </c>
      <c r="D4906">
        <v>354</v>
      </c>
    </row>
    <row r="4907" spans="1:4">
      <c r="A4907" t="s">
        <v>40</v>
      </c>
      <c r="B4907" t="s">
        <v>546</v>
      </c>
      <c r="C4907" t="s">
        <v>5329</v>
      </c>
      <c r="D4907">
        <v>649.99</v>
      </c>
    </row>
    <row r="4908" spans="1:4">
      <c r="A4908" t="s">
        <v>40</v>
      </c>
      <c r="B4908" t="s">
        <v>3148</v>
      </c>
      <c r="C4908" t="s">
        <v>5330</v>
      </c>
      <c r="D4908">
        <v>199.99</v>
      </c>
    </row>
    <row r="4909" spans="1:4">
      <c r="A4909" t="s">
        <v>40</v>
      </c>
      <c r="B4909" t="s">
        <v>3021</v>
      </c>
      <c r="C4909" t="s">
        <v>3742</v>
      </c>
      <c r="D4909">
        <v>249.99</v>
      </c>
    </row>
    <row r="4910" spans="1:4">
      <c r="A4910" t="s">
        <v>40</v>
      </c>
      <c r="B4910" t="s">
        <v>3122</v>
      </c>
      <c r="C4910" t="s">
        <v>5331</v>
      </c>
      <c r="D4910">
        <v>899.99</v>
      </c>
    </row>
    <row r="4911" spans="1:4">
      <c r="A4911" t="s">
        <v>40</v>
      </c>
      <c r="B4911" t="s">
        <v>3024</v>
      </c>
      <c r="C4911" t="s">
        <v>5332</v>
      </c>
      <c r="D4911">
        <v>779.99</v>
      </c>
    </row>
    <row r="4912" spans="1:4">
      <c r="A4912" t="s">
        <v>40</v>
      </c>
      <c r="B4912" t="s">
        <v>3122</v>
      </c>
      <c r="C4912" t="s">
        <v>5333</v>
      </c>
      <c r="D4912">
        <v>469.99</v>
      </c>
    </row>
    <row r="4913" spans="1:4">
      <c r="A4913" t="s">
        <v>40</v>
      </c>
      <c r="B4913" t="s">
        <v>3024</v>
      </c>
      <c r="C4913" t="s">
        <v>5334</v>
      </c>
      <c r="D4913">
        <v>249.99</v>
      </c>
    </row>
    <row r="4914" spans="1:4">
      <c r="A4914" t="s">
        <v>40</v>
      </c>
      <c r="B4914" t="s">
        <v>3021</v>
      </c>
      <c r="C4914" t="s">
        <v>5335</v>
      </c>
      <c r="D4914">
        <v>749.99</v>
      </c>
    </row>
    <row r="4915" spans="1:4">
      <c r="A4915" t="s">
        <v>40</v>
      </c>
      <c r="B4915" t="s">
        <v>3047</v>
      </c>
      <c r="C4915" t="s">
        <v>5336</v>
      </c>
      <c r="D4915">
        <v>149.99</v>
      </c>
    </row>
    <row r="4916" spans="1:4">
      <c r="A4916" t="s">
        <v>40</v>
      </c>
      <c r="B4916" t="s">
        <v>5337</v>
      </c>
      <c r="C4916" t="s">
        <v>5338</v>
      </c>
      <c r="D4916">
        <v>1475</v>
      </c>
    </row>
    <row r="4917" spans="1:4">
      <c r="A4917" t="s">
        <v>40</v>
      </c>
      <c r="B4917" t="s">
        <v>3047</v>
      </c>
      <c r="C4917" t="s">
        <v>5339</v>
      </c>
      <c r="D4917">
        <v>445</v>
      </c>
    </row>
    <row r="4918" spans="1:4">
      <c r="A4918" t="s">
        <v>40</v>
      </c>
      <c r="B4918" t="s">
        <v>3047</v>
      </c>
      <c r="C4918" t="s">
        <v>5340</v>
      </c>
      <c r="D4918">
        <v>209.99</v>
      </c>
    </row>
    <row r="4919" spans="1:4">
      <c r="A4919" t="s">
        <v>40</v>
      </c>
      <c r="B4919" t="s">
        <v>3021</v>
      </c>
      <c r="C4919" t="s">
        <v>5341</v>
      </c>
      <c r="D4919">
        <v>829</v>
      </c>
    </row>
    <row r="4920" spans="1:4">
      <c r="A4920" t="s">
        <v>40</v>
      </c>
      <c r="B4920" t="s">
        <v>3024</v>
      </c>
      <c r="C4920" t="s">
        <v>5342</v>
      </c>
      <c r="D4920">
        <v>189.99</v>
      </c>
    </row>
    <row r="4921" spans="1:4">
      <c r="A4921" t="s">
        <v>40</v>
      </c>
      <c r="B4921" t="s">
        <v>3148</v>
      </c>
      <c r="C4921" t="s">
        <v>5343</v>
      </c>
      <c r="D4921">
        <v>114.99</v>
      </c>
    </row>
    <row r="4922" spans="1:4">
      <c r="A4922" t="s">
        <v>40</v>
      </c>
      <c r="B4922" t="s">
        <v>3047</v>
      </c>
      <c r="C4922" t="s">
        <v>5344</v>
      </c>
      <c r="D4922">
        <v>249.99</v>
      </c>
    </row>
    <row r="4923" spans="1:4">
      <c r="A4923" t="s">
        <v>40</v>
      </c>
      <c r="B4923" t="s">
        <v>3122</v>
      </c>
      <c r="C4923" t="s">
        <v>5345</v>
      </c>
      <c r="D4923">
        <v>1299.99</v>
      </c>
    </row>
    <row r="4924" spans="1:4">
      <c r="A4924" t="s">
        <v>40</v>
      </c>
      <c r="B4924" t="s">
        <v>3326</v>
      </c>
      <c r="C4924" t="s">
        <v>5346</v>
      </c>
      <c r="D4924">
        <v>94.04</v>
      </c>
    </row>
    <row r="4925" spans="1:4">
      <c r="A4925" t="s">
        <v>40</v>
      </c>
      <c r="B4925" t="s">
        <v>3021</v>
      </c>
      <c r="C4925" t="s">
        <v>5347</v>
      </c>
      <c r="D4925">
        <v>459</v>
      </c>
    </row>
    <row r="4926" spans="1:4">
      <c r="A4926" t="s">
        <v>40</v>
      </c>
      <c r="B4926" t="s">
        <v>3216</v>
      </c>
      <c r="C4926" t="s">
        <v>5348</v>
      </c>
      <c r="D4926">
        <v>129</v>
      </c>
    </row>
    <row r="4927" spans="1:4">
      <c r="A4927" t="s">
        <v>40</v>
      </c>
      <c r="B4927" t="s">
        <v>3047</v>
      </c>
      <c r="C4927" t="s">
        <v>5349</v>
      </c>
      <c r="D4927">
        <v>322.99</v>
      </c>
    </row>
    <row r="4928" spans="1:4">
      <c r="A4928" t="s">
        <v>40</v>
      </c>
      <c r="B4928" t="s">
        <v>3047</v>
      </c>
      <c r="C4928" t="s">
        <v>5350</v>
      </c>
      <c r="D4928">
        <v>413.99</v>
      </c>
    </row>
    <row r="4929" spans="1:4">
      <c r="A4929" t="s">
        <v>40</v>
      </c>
      <c r="B4929" t="s">
        <v>1378</v>
      </c>
      <c r="C4929" t="s">
        <v>5351</v>
      </c>
      <c r="D4929">
        <v>429.99</v>
      </c>
    </row>
    <row r="4930" spans="1:4">
      <c r="A4930" t="s">
        <v>40</v>
      </c>
      <c r="B4930" t="s">
        <v>3035</v>
      </c>
      <c r="C4930" t="s">
        <v>5352</v>
      </c>
      <c r="D4930">
        <v>599.99</v>
      </c>
    </row>
    <row r="4931" spans="1:4">
      <c r="A4931" t="s">
        <v>40</v>
      </c>
      <c r="B4931" t="s">
        <v>3024</v>
      </c>
      <c r="C4931" t="s">
        <v>5353</v>
      </c>
      <c r="D4931">
        <v>189.94</v>
      </c>
    </row>
    <row r="4932" spans="1:4">
      <c r="A4932" t="s">
        <v>40</v>
      </c>
      <c r="B4932" t="s">
        <v>3021</v>
      </c>
      <c r="C4932" t="s">
        <v>5354</v>
      </c>
      <c r="D4932">
        <v>259.89999999999998</v>
      </c>
    </row>
    <row r="4933" spans="1:4">
      <c r="A4933" t="s">
        <v>40</v>
      </c>
      <c r="B4933" t="s">
        <v>3122</v>
      </c>
      <c r="C4933" t="s">
        <v>5355</v>
      </c>
      <c r="D4933">
        <v>1699.99</v>
      </c>
    </row>
    <row r="4934" spans="1:4">
      <c r="A4934" t="s">
        <v>40</v>
      </c>
      <c r="B4934" t="s">
        <v>3021</v>
      </c>
      <c r="C4934" t="s">
        <v>3821</v>
      </c>
      <c r="D4934">
        <v>174.99</v>
      </c>
    </row>
    <row r="4935" spans="1:4">
      <c r="A4935" t="s">
        <v>40</v>
      </c>
      <c r="B4935" t="s">
        <v>3021</v>
      </c>
      <c r="C4935" t="s">
        <v>5356</v>
      </c>
      <c r="D4935">
        <v>1299.99</v>
      </c>
    </row>
    <row r="4936" spans="1:4">
      <c r="A4936" t="s">
        <v>40</v>
      </c>
      <c r="B4936" t="s">
        <v>3148</v>
      </c>
      <c r="C4936" t="s">
        <v>5357</v>
      </c>
      <c r="D4936">
        <v>479.99</v>
      </c>
    </row>
    <row r="4937" spans="1:4">
      <c r="A4937" t="s">
        <v>40</v>
      </c>
      <c r="B4937" t="s">
        <v>3047</v>
      </c>
      <c r="C4937" t="s">
        <v>5358</v>
      </c>
      <c r="D4937">
        <v>209</v>
      </c>
    </row>
    <row r="4938" spans="1:4">
      <c r="A4938" t="s">
        <v>40</v>
      </c>
      <c r="B4938" t="s">
        <v>3021</v>
      </c>
      <c r="C4938" t="s">
        <v>5359</v>
      </c>
      <c r="D4938">
        <v>529</v>
      </c>
    </row>
    <row r="4939" spans="1:4">
      <c r="A4939" t="s">
        <v>40</v>
      </c>
      <c r="B4939" t="s">
        <v>3035</v>
      </c>
      <c r="C4939" t="s">
        <v>5360</v>
      </c>
      <c r="D4939">
        <v>429.99</v>
      </c>
    </row>
    <row r="4940" spans="1:4">
      <c r="A4940" t="s">
        <v>40</v>
      </c>
      <c r="B4940" t="s">
        <v>3021</v>
      </c>
      <c r="C4940" t="s">
        <v>5361</v>
      </c>
      <c r="D4940">
        <v>389.99</v>
      </c>
    </row>
    <row r="4941" spans="1:4">
      <c r="A4941" t="s">
        <v>40</v>
      </c>
      <c r="B4941" t="s">
        <v>3047</v>
      </c>
      <c r="C4941" t="s">
        <v>5362</v>
      </c>
      <c r="D4941">
        <v>474.99</v>
      </c>
    </row>
    <row r="4942" spans="1:4">
      <c r="A4942" t="s">
        <v>40</v>
      </c>
      <c r="B4942" t="s">
        <v>3853</v>
      </c>
      <c r="C4942" t="s">
        <v>5363</v>
      </c>
      <c r="D4942">
        <v>689.99</v>
      </c>
    </row>
    <row r="4943" spans="1:4">
      <c r="A4943" t="s">
        <v>40</v>
      </c>
      <c r="B4943" t="s">
        <v>3021</v>
      </c>
      <c r="C4943" t="s">
        <v>5364</v>
      </c>
      <c r="D4943">
        <v>1399.99</v>
      </c>
    </row>
    <row r="4944" spans="1:4">
      <c r="A4944" t="s">
        <v>40</v>
      </c>
      <c r="B4944" t="s">
        <v>3047</v>
      </c>
      <c r="C4944" t="s">
        <v>5365</v>
      </c>
      <c r="D4944">
        <v>174.95</v>
      </c>
    </row>
    <row r="4945" spans="1:4">
      <c r="A4945" t="s">
        <v>40</v>
      </c>
      <c r="B4945" t="s">
        <v>3021</v>
      </c>
      <c r="C4945" t="s">
        <v>5366</v>
      </c>
      <c r="D4945">
        <v>829</v>
      </c>
    </row>
    <row r="4946" spans="1:4">
      <c r="A4946" t="s">
        <v>40</v>
      </c>
      <c r="B4946" t="s">
        <v>3853</v>
      </c>
      <c r="C4946" t="s">
        <v>5367</v>
      </c>
      <c r="D4946">
        <v>619.99</v>
      </c>
    </row>
    <row r="4947" spans="1:4">
      <c r="A4947" t="s">
        <v>40</v>
      </c>
      <c r="B4947" t="s">
        <v>3021</v>
      </c>
      <c r="C4947" t="s">
        <v>5368</v>
      </c>
      <c r="D4947">
        <v>1399.99</v>
      </c>
    </row>
    <row r="4948" spans="1:4">
      <c r="A4948" t="s">
        <v>40</v>
      </c>
      <c r="B4948" t="s">
        <v>3047</v>
      </c>
      <c r="C4948" t="s">
        <v>5369</v>
      </c>
      <c r="D4948">
        <v>269</v>
      </c>
    </row>
    <row r="4949" spans="1:4">
      <c r="A4949" t="s">
        <v>40</v>
      </c>
      <c r="B4949" t="s">
        <v>3148</v>
      </c>
      <c r="C4949" t="s">
        <v>5370</v>
      </c>
      <c r="D4949">
        <v>195.99</v>
      </c>
    </row>
    <row r="4950" spans="1:4">
      <c r="A4950" t="s">
        <v>40</v>
      </c>
      <c r="B4950" t="s">
        <v>3047</v>
      </c>
      <c r="C4950" t="s">
        <v>4899</v>
      </c>
      <c r="D4950">
        <v>229</v>
      </c>
    </row>
    <row r="4951" spans="1:4">
      <c r="A4951" t="s">
        <v>40</v>
      </c>
      <c r="B4951" t="s">
        <v>3035</v>
      </c>
      <c r="C4951" t="s">
        <v>5371</v>
      </c>
      <c r="D4951">
        <v>479.99</v>
      </c>
    </row>
    <row r="4952" spans="1:4">
      <c r="A4952" t="s">
        <v>40</v>
      </c>
      <c r="B4952" t="s">
        <v>3047</v>
      </c>
      <c r="C4952" t="s">
        <v>5372</v>
      </c>
      <c r="D4952">
        <v>395</v>
      </c>
    </row>
    <row r="4953" spans="1:4">
      <c r="A4953" t="s">
        <v>40</v>
      </c>
      <c r="B4953" t="s">
        <v>3122</v>
      </c>
      <c r="C4953" t="s">
        <v>5373</v>
      </c>
      <c r="D4953">
        <v>699.99</v>
      </c>
    </row>
    <row r="4954" spans="1:4">
      <c r="A4954" t="s">
        <v>40</v>
      </c>
      <c r="B4954" t="s">
        <v>3047</v>
      </c>
      <c r="C4954" t="s">
        <v>5374</v>
      </c>
      <c r="D4954">
        <v>399.99</v>
      </c>
    </row>
    <row r="4955" spans="1:4">
      <c r="A4955" t="s">
        <v>40</v>
      </c>
      <c r="B4955" t="s">
        <v>3035</v>
      </c>
      <c r="C4955" t="s">
        <v>5375</v>
      </c>
      <c r="D4955">
        <v>599.99</v>
      </c>
    </row>
    <row r="4956" spans="1:4">
      <c r="A4956" t="s">
        <v>40</v>
      </c>
      <c r="B4956" t="s">
        <v>3122</v>
      </c>
      <c r="C4956" t="s">
        <v>5376</v>
      </c>
      <c r="D4956">
        <v>89.79</v>
      </c>
    </row>
    <row r="4957" spans="1:4">
      <c r="A4957" t="s">
        <v>40</v>
      </c>
      <c r="B4957" t="s">
        <v>3021</v>
      </c>
      <c r="C4957" t="s">
        <v>5377</v>
      </c>
      <c r="D4957">
        <v>338</v>
      </c>
    </row>
    <row r="4958" spans="1:4">
      <c r="A4958" t="s">
        <v>40</v>
      </c>
      <c r="B4958" t="s">
        <v>3021</v>
      </c>
      <c r="C4958" t="s">
        <v>5378</v>
      </c>
      <c r="D4958">
        <v>1269.99</v>
      </c>
    </row>
    <row r="4959" spans="1:4">
      <c r="A4959" t="s">
        <v>40</v>
      </c>
      <c r="B4959" t="s">
        <v>3024</v>
      </c>
      <c r="C4959" t="s">
        <v>5379</v>
      </c>
      <c r="D4959">
        <v>99.99</v>
      </c>
    </row>
    <row r="4960" spans="1:4">
      <c r="A4960" t="s">
        <v>40</v>
      </c>
      <c r="B4960" t="s">
        <v>3021</v>
      </c>
      <c r="C4960" t="s">
        <v>5380</v>
      </c>
      <c r="D4960">
        <v>529</v>
      </c>
    </row>
    <row r="4961" spans="1:4">
      <c r="A4961" t="s">
        <v>40</v>
      </c>
      <c r="B4961" t="s">
        <v>3047</v>
      </c>
      <c r="C4961" t="s">
        <v>5381</v>
      </c>
      <c r="D4961">
        <v>599.99</v>
      </c>
    </row>
    <row r="4962" spans="1:4">
      <c r="A4962" t="s">
        <v>40</v>
      </c>
      <c r="B4962" t="s">
        <v>3122</v>
      </c>
      <c r="C4962" t="s">
        <v>5382</v>
      </c>
      <c r="D4962">
        <v>1299.99</v>
      </c>
    </row>
    <row r="4963" spans="1:4">
      <c r="A4963" t="s">
        <v>40</v>
      </c>
      <c r="B4963" t="s">
        <v>3047</v>
      </c>
      <c r="C4963" t="s">
        <v>5383</v>
      </c>
      <c r="D4963">
        <v>529.99</v>
      </c>
    </row>
    <row r="4964" spans="1:4">
      <c r="A4964" t="s">
        <v>40</v>
      </c>
      <c r="B4964" t="s">
        <v>3021</v>
      </c>
      <c r="C4964" t="s">
        <v>5384</v>
      </c>
      <c r="D4964">
        <v>499.99</v>
      </c>
    </row>
    <row r="4965" spans="1:4">
      <c r="A4965" t="s">
        <v>40</v>
      </c>
      <c r="B4965" t="s">
        <v>3021</v>
      </c>
      <c r="C4965" t="s">
        <v>5385</v>
      </c>
      <c r="D4965">
        <v>429.95</v>
      </c>
    </row>
    <row r="4966" spans="1:4">
      <c r="A4966" t="s">
        <v>40</v>
      </c>
      <c r="B4966" t="s">
        <v>3021</v>
      </c>
      <c r="C4966" t="s">
        <v>5386</v>
      </c>
      <c r="D4966">
        <v>899.99</v>
      </c>
    </row>
    <row r="4967" spans="1:4">
      <c r="A4967" t="s">
        <v>40</v>
      </c>
      <c r="B4967" t="s">
        <v>3035</v>
      </c>
      <c r="C4967" t="s">
        <v>5387</v>
      </c>
      <c r="D4967">
        <v>509.99</v>
      </c>
    </row>
    <row r="4968" spans="1:4">
      <c r="A4968" t="s">
        <v>40</v>
      </c>
      <c r="B4968" t="s">
        <v>3047</v>
      </c>
      <c r="C4968" t="s">
        <v>4759</v>
      </c>
      <c r="D4968">
        <v>119.99</v>
      </c>
    </row>
    <row r="4969" spans="1:4">
      <c r="A4969" t="s">
        <v>40</v>
      </c>
      <c r="B4969" t="s">
        <v>3122</v>
      </c>
      <c r="C4969" t="s">
        <v>5388</v>
      </c>
      <c r="D4969">
        <v>1449.99</v>
      </c>
    </row>
    <row r="4970" spans="1:4">
      <c r="A4970" t="s">
        <v>40</v>
      </c>
      <c r="B4970" t="s">
        <v>3021</v>
      </c>
      <c r="C4970" t="s">
        <v>5389</v>
      </c>
      <c r="D4970">
        <v>399.99</v>
      </c>
    </row>
    <row r="4971" spans="1:4">
      <c r="A4971" t="s">
        <v>40</v>
      </c>
      <c r="B4971" t="s">
        <v>3047</v>
      </c>
      <c r="C4971" t="s">
        <v>5390</v>
      </c>
      <c r="D4971">
        <v>519.95000000000005</v>
      </c>
    </row>
    <row r="4972" spans="1:4">
      <c r="A4972" t="s">
        <v>40</v>
      </c>
      <c r="B4972" t="s">
        <v>3021</v>
      </c>
      <c r="C4972" t="s">
        <v>5391</v>
      </c>
      <c r="D4972">
        <v>344.99</v>
      </c>
    </row>
    <row r="4973" spans="1:4">
      <c r="A4973" t="s">
        <v>40</v>
      </c>
      <c r="B4973" t="s">
        <v>3047</v>
      </c>
      <c r="C4973" t="s">
        <v>5392</v>
      </c>
      <c r="D4973">
        <v>224.99</v>
      </c>
    </row>
    <row r="4974" spans="1:4">
      <c r="A4974" t="s">
        <v>40</v>
      </c>
      <c r="B4974" t="s">
        <v>3021</v>
      </c>
      <c r="C4974" t="s">
        <v>4260</v>
      </c>
      <c r="D4974">
        <v>235</v>
      </c>
    </row>
    <row r="4975" spans="1:4">
      <c r="A4975" t="s">
        <v>40</v>
      </c>
      <c r="B4975" t="s">
        <v>3047</v>
      </c>
      <c r="C4975" t="s">
        <v>5393</v>
      </c>
      <c r="D4975">
        <v>619.95000000000005</v>
      </c>
    </row>
    <row r="4976" spans="1:4">
      <c r="A4976" t="s">
        <v>40</v>
      </c>
      <c r="B4976" t="s">
        <v>3024</v>
      </c>
      <c r="C4976" t="s">
        <v>5394</v>
      </c>
      <c r="D4976">
        <v>223.99</v>
      </c>
    </row>
    <row r="4977" spans="1:4">
      <c r="A4977" t="s">
        <v>40</v>
      </c>
      <c r="B4977" t="s">
        <v>3047</v>
      </c>
      <c r="C4977" t="s">
        <v>5395</v>
      </c>
      <c r="D4977">
        <v>418</v>
      </c>
    </row>
    <row r="4978" spans="1:4">
      <c r="A4978" t="s">
        <v>40</v>
      </c>
      <c r="B4978" t="s">
        <v>3021</v>
      </c>
      <c r="C4978" t="s">
        <v>5396</v>
      </c>
      <c r="D4978">
        <v>1349.99</v>
      </c>
    </row>
    <row r="4979" spans="1:4">
      <c r="A4979" t="s">
        <v>40</v>
      </c>
      <c r="B4979" t="s">
        <v>3021</v>
      </c>
      <c r="C4979" t="s">
        <v>5397</v>
      </c>
      <c r="D4979">
        <v>340</v>
      </c>
    </row>
    <row r="4980" spans="1:4">
      <c r="A4980" t="s">
        <v>40</v>
      </c>
      <c r="B4980" t="s">
        <v>3050</v>
      </c>
      <c r="C4980" t="s">
        <v>5398</v>
      </c>
      <c r="D4980">
        <v>345</v>
      </c>
    </row>
    <row r="4981" spans="1:4">
      <c r="A4981" t="s">
        <v>40</v>
      </c>
      <c r="B4981" t="s">
        <v>3047</v>
      </c>
      <c r="C4981" t="s">
        <v>5399</v>
      </c>
      <c r="D4981">
        <v>559.99</v>
      </c>
    </row>
    <row r="4982" spans="1:4">
      <c r="A4982" t="s">
        <v>40</v>
      </c>
      <c r="B4982" t="s">
        <v>3024</v>
      </c>
      <c r="C4982" t="s">
        <v>5400</v>
      </c>
      <c r="D4982">
        <v>799.99</v>
      </c>
    </row>
    <row r="4983" spans="1:4">
      <c r="A4983" t="s">
        <v>40</v>
      </c>
      <c r="B4983" t="s">
        <v>546</v>
      </c>
      <c r="C4983" t="s">
        <v>5401</v>
      </c>
      <c r="D4983">
        <v>224.99</v>
      </c>
    </row>
    <row r="4984" spans="1:4">
      <c r="A4984" t="s">
        <v>40</v>
      </c>
      <c r="B4984" t="s">
        <v>4642</v>
      </c>
      <c r="C4984" t="s">
        <v>5402</v>
      </c>
      <c r="D4984">
        <v>479.99</v>
      </c>
    </row>
    <row r="4985" spans="1:4">
      <c r="A4985" t="s">
        <v>40</v>
      </c>
      <c r="B4985" t="s">
        <v>3047</v>
      </c>
      <c r="C4985" t="s">
        <v>5403</v>
      </c>
      <c r="D4985">
        <v>449.99</v>
      </c>
    </row>
    <row r="4986" spans="1:4">
      <c r="A4986" t="s">
        <v>40</v>
      </c>
      <c r="B4986" t="s">
        <v>3021</v>
      </c>
      <c r="C4986" t="s">
        <v>5404</v>
      </c>
      <c r="D4986">
        <v>1099.99</v>
      </c>
    </row>
    <row r="4987" spans="1:4">
      <c r="A4987" t="s">
        <v>40</v>
      </c>
      <c r="B4987" t="s">
        <v>3021</v>
      </c>
      <c r="C4987" t="s">
        <v>5405</v>
      </c>
      <c r="D4987">
        <v>479.99</v>
      </c>
    </row>
    <row r="4988" spans="1:4">
      <c r="A4988" t="s">
        <v>40</v>
      </c>
      <c r="B4988" t="s">
        <v>3047</v>
      </c>
      <c r="C4988" t="s">
        <v>4222</v>
      </c>
      <c r="D4988">
        <v>299</v>
      </c>
    </row>
    <row r="4989" spans="1:4">
      <c r="A4989" t="s">
        <v>40</v>
      </c>
      <c r="B4989" t="s">
        <v>3148</v>
      </c>
      <c r="C4989" t="s">
        <v>5406</v>
      </c>
      <c r="D4989">
        <v>1319.99</v>
      </c>
    </row>
    <row r="4990" spans="1:4">
      <c r="A4990" t="s">
        <v>40</v>
      </c>
      <c r="B4990" t="s">
        <v>3021</v>
      </c>
      <c r="C4990" t="s">
        <v>5407</v>
      </c>
      <c r="D4990">
        <v>389.99</v>
      </c>
    </row>
    <row r="4991" spans="1:4">
      <c r="A4991" t="s">
        <v>40</v>
      </c>
      <c r="B4991" t="s">
        <v>3148</v>
      </c>
      <c r="C4991" t="s">
        <v>5408</v>
      </c>
      <c r="D4991">
        <v>144.99</v>
      </c>
    </row>
    <row r="4992" spans="1:4">
      <c r="A4992" t="s">
        <v>40</v>
      </c>
      <c r="B4992" t="s">
        <v>3024</v>
      </c>
      <c r="C4992" t="s">
        <v>5409</v>
      </c>
      <c r="D4992">
        <v>399.99</v>
      </c>
    </row>
    <row r="4993" spans="1:4">
      <c r="A4993" t="s">
        <v>40</v>
      </c>
      <c r="B4993" t="s">
        <v>3047</v>
      </c>
      <c r="C4993" t="s">
        <v>5410</v>
      </c>
      <c r="D4993">
        <v>499.99</v>
      </c>
    </row>
    <row r="4994" spans="1:4">
      <c r="A4994" t="s">
        <v>40</v>
      </c>
      <c r="B4994" t="s">
        <v>3122</v>
      </c>
      <c r="C4994" t="s">
        <v>5411</v>
      </c>
      <c r="D4994">
        <v>549.99</v>
      </c>
    </row>
    <row r="4995" spans="1:4">
      <c r="A4995" t="s">
        <v>40</v>
      </c>
      <c r="B4995" t="s">
        <v>3047</v>
      </c>
      <c r="C4995" t="s">
        <v>5412</v>
      </c>
      <c r="D4995">
        <v>359.99</v>
      </c>
    </row>
    <row r="4996" spans="1:4">
      <c r="A4996" t="s">
        <v>40</v>
      </c>
      <c r="B4996" t="s">
        <v>3050</v>
      </c>
      <c r="C4996" t="s">
        <v>5413</v>
      </c>
      <c r="D4996">
        <v>345</v>
      </c>
    </row>
    <row r="4997" spans="1:4">
      <c r="A4997" t="s">
        <v>40</v>
      </c>
      <c r="B4997" t="s">
        <v>3035</v>
      </c>
      <c r="C4997" t="s">
        <v>5414</v>
      </c>
      <c r="D4997">
        <v>599</v>
      </c>
    </row>
    <row r="4998" spans="1:4">
      <c r="A4998" t="s">
        <v>40</v>
      </c>
      <c r="B4998" t="s">
        <v>3326</v>
      </c>
      <c r="C4998" t="s">
        <v>5415</v>
      </c>
      <c r="D4998">
        <v>234.99</v>
      </c>
    </row>
    <row r="4999" spans="1:4">
      <c r="A4999" t="s">
        <v>40</v>
      </c>
      <c r="B4999" t="s">
        <v>3047</v>
      </c>
      <c r="C4999" t="s">
        <v>5416</v>
      </c>
      <c r="D4999">
        <v>435</v>
      </c>
    </row>
    <row r="5000" spans="1:4">
      <c r="A5000" t="s">
        <v>40</v>
      </c>
      <c r="B5000" t="s">
        <v>3024</v>
      </c>
      <c r="C5000" t="s">
        <v>5417</v>
      </c>
      <c r="D5000">
        <v>179.99</v>
      </c>
    </row>
    <row r="5001" spans="1:4">
      <c r="A5001" t="s">
        <v>40</v>
      </c>
      <c r="B5001" t="s">
        <v>3050</v>
      </c>
      <c r="C5001" t="s">
        <v>5418</v>
      </c>
      <c r="D5001">
        <v>345</v>
      </c>
    </row>
    <row r="5002" spans="1:4">
      <c r="A5002" t="s">
        <v>40</v>
      </c>
      <c r="B5002" t="s">
        <v>3024</v>
      </c>
      <c r="C5002" t="s">
        <v>5419</v>
      </c>
      <c r="D5002">
        <v>629.99</v>
      </c>
    </row>
    <row r="5003" spans="1:4">
      <c r="A5003" t="s">
        <v>40</v>
      </c>
      <c r="B5003" t="s">
        <v>3024</v>
      </c>
      <c r="C5003" t="s">
        <v>5420</v>
      </c>
      <c r="D5003">
        <v>1099.99</v>
      </c>
    </row>
    <row r="5004" spans="1:4">
      <c r="A5004" t="s">
        <v>40</v>
      </c>
      <c r="B5004" t="s">
        <v>3024</v>
      </c>
      <c r="C5004" t="s">
        <v>5421</v>
      </c>
      <c r="D5004">
        <v>999.99</v>
      </c>
    </row>
    <row r="5005" spans="1:4">
      <c r="A5005" t="s">
        <v>40</v>
      </c>
      <c r="B5005" t="s">
        <v>3122</v>
      </c>
      <c r="C5005" t="s">
        <v>5422</v>
      </c>
      <c r="D5005">
        <v>949</v>
      </c>
    </row>
    <row r="5006" spans="1:4">
      <c r="A5006" t="s">
        <v>40</v>
      </c>
      <c r="B5006" t="s">
        <v>3122</v>
      </c>
      <c r="C5006" t="s">
        <v>5423</v>
      </c>
      <c r="D5006">
        <v>999.99</v>
      </c>
    </row>
    <row r="5007" spans="1:4">
      <c r="A5007" t="s">
        <v>40</v>
      </c>
      <c r="B5007" t="s">
        <v>3047</v>
      </c>
      <c r="C5007" t="s">
        <v>5424</v>
      </c>
      <c r="D5007">
        <v>229.9</v>
      </c>
    </row>
    <row r="5008" spans="1:4">
      <c r="A5008" t="s">
        <v>40</v>
      </c>
      <c r="B5008" t="s">
        <v>551</v>
      </c>
      <c r="C5008" t="s">
        <v>5425</v>
      </c>
      <c r="D5008">
        <v>639</v>
      </c>
    </row>
    <row r="5009" spans="1:4">
      <c r="A5009" t="s">
        <v>40</v>
      </c>
      <c r="B5009" t="s">
        <v>3021</v>
      </c>
      <c r="C5009" t="s">
        <v>5426</v>
      </c>
      <c r="D5009">
        <v>379.95</v>
      </c>
    </row>
    <row r="5010" spans="1:4">
      <c r="A5010" t="s">
        <v>40</v>
      </c>
      <c r="B5010" t="s">
        <v>3047</v>
      </c>
      <c r="C5010" t="s">
        <v>5427</v>
      </c>
      <c r="D5010">
        <v>299.99</v>
      </c>
    </row>
    <row r="5011" spans="1:4">
      <c r="A5011" t="s">
        <v>40</v>
      </c>
      <c r="B5011" t="s">
        <v>3381</v>
      </c>
      <c r="C5011" t="s">
        <v>5428</v>
      </c>
      <c r="D5011">
        <v>439</v>
      </c>
    </row>
    <row r="5012" spans="1:4">
      <c r="A5012" t="s">
        <v>40</v>
      </c>
      <c r="B5012" t="s">
        <v>3047</v>
      </c>
      <c r="C5012" t="s">
        <v>5429</v>
      </c>
      <c r="D5012">
        <v>999.99</v>
      </c>
    </row>
    <row r="5013" spans="1:4">
      <c r="A5013" t="s">
        <v>40</v>
      </c>
      <c r="B5013" t="s">
        <v>3148</v>
      </c>
      <c r="C5013" t="s">
        <v>5430</v>
      </c>
      <c r="D5013">
        <v>299.99</v>
      </c>
    </row>
    <row r="5014" spans="1:4">
      <c r="A5014" t="s">
        <v>40</v>
      </c>
      <c r="B5014" t="s">
        <v>3021</v>
      </c>
      <c r="C5014" t="s">
        <v>5431</v>
      </c>
      <c r="D5014">
        <v>1149.99</v>
      </c>
    </row>
    <row r="5015" spans="1:4">
      <c r="A5015" t="s">
        <v>40</v>
      </c>
      <c r="B5015" t="s">
        <v>3021</v>
      </c>
      <c r="C5015" t="s">
        <v>5432</v>
      </c>
      <c r="D5015">
        <v>539</v>
      </c>
    </row>
    <row r="5016" spans="1:4">
      <c r="A5016" t="s">
        <v>40</v>
      </c>
      <c r="B5016" t="s">
        <v>3047</v>
      </c>
      <c r="C5016" t="s">
        <v>5365</v>
      </c>
      <c r="D5016">
        <v>189.95</v>
      </c>
    </row>
    <row r="5017" spans="1:4">
      <c r="A5017" t="s">
        <v>40</v>
      </c>
      <c r="B5017" t="s">
        <v>5433</v>
      </c>
      <c r="C5017" t="s">
        <v>5434</v>
      </c>
      <c r="D5017">
        <v>1449.99</v>
      </c>
    </row>
    <row r="5018" spans="1:4">
      <c r="A5018" t="s">
        <v>40</v>
      </c>
      <c r="B5018" t="s">
        <v>3047</v>
      </c>
      <c r="C5018" t="s">
        <v>5435</v>
      </c>
      <c r="D5018">
        <v>849.99</v>
      </c>
    </row>
    <row r="5019" spans="1:4">
      <c r="A5019" t="s">
        <v>40</v>
      </c>
      <c r="B5019" t="s">
        <v>3047</v>
      </c>
      <c r="C5019" t="s">
        <v>5436</v>
      </c>
      <c r="D5019">
        <v>449.99</v>
      </c>
    </row>
    <row r="5020" spans="1:4">
      <c r="A5020" t="s">
        <v>40</v>
      </c>
      <c r="B5020" t="s">
        <v>3024</v>
      </c>
      <c r="C5020" t="s">
        <v>5437</v>
      </c>
      <c r="D5020">
        <v>149.99</v>
      </c>
    </row>
    <row r="5021" spans="1:4">
      <c r="A5021" t="s">
        <v>40</v>
      </c>
      <c r="B5021" t="s">
        <v>3021</v>
      </c>
      <c r="C5021" t="s">
        <v>4528</v>
      </c>
      <c r="D5021">
        <v>549.9</v>
      </c>
    </row>
    <row r="5022" spans="1:4">
      <c r="A5022" t="s">
        <v>40</v>
      </c>
      <c r="B5022" t="s">
        <v>3047</v>
      </c>
      <c r="C5022" t="s">
        <v>5438</v>
      </c>
      <c r="D5022">
        <v>1099.99</v>
      </c>
    </row>
    <row r="5023" spans="1:4">
      <c r="A5023" t="s">
        <v>40</v>
      </c>
      <c r="B5023" t="s">
        <v>3047</v>
      </c>
      <c r="C5023" t="s">
        <v>5439</v>
      </c>
      <c r="D5023">
        <v>208.99</v>
      </c>
    </row>
    <row r="5024" spans="1:4">
      <c r="A5024" t="s">
        <v>40</v>
      </c>
      <c r="B5024" t="s">
        <v>1378</v>
      </c>
      <c r="C5024" t="s">
        <v>5440</v>
      </c>
      <c r="D5024">
        <v>489</v>
      </c>
    </row>
    <row r="5025" spans="1:4">
      <c r="A5025" t="s">
        <v>40</v>
      </c>
      <c r="B5025" t="s">
        <v>3047</v>
      </c>
      <c r="C5025" t="s">
        <v>5441</v>
      </c>
      <c r="D5025">
        <v>431.99</v>
      </c>
    </row>
    <row r="5026" spans="1:4">
      <c r="A5026" t="s">
        <v>40</v>
      </c>
      <c r="B5026" t="s">
        <v>3021</v>
      </c>
      <c r="C5026" t="s">
        <v>5442</v>
      </c>
      <c r="D5026">
        <v>1199</v>
      </c>
    </row>
    <row r="5027" spans="1:4">
      <c r="A5027" t="s">
        <v>40</v>
      </c>
      <c r="B5027" t="s">
        <v>3024</v>
      </c>
      <c r="C5027" t="s">
        <v>5443</v>
      </c>
      <c r="D5027">
        <v>439</v>
      </c>
    </row>
    <row r="5028" spans="1:4">
      <c r="A5028" t="s">
        <v>40</v>
      </c>
      <c r="B5028" t="s">
        <v>3326</v>
      </c>
      <c r="C5028" t="s">
        <v>5444</v>
      </c>
      <c r="D5028">
        <v>377</v>
      </c>
    </row>
    <row r="5029" spans="1:4">
      <c r="A5029" t="s">
        <v>40</v>
      </c>
      <c r="B5029" t="s">
        <v>3021</v>
      </c>
      <c r="C5029" t="s">
        <v>5445</v>
      </c>
      <c r="D5029">
        <v>249.99</v>
      </c>
    </row>
    <row r="5030" spans="1:4">
      <c r="A5030" t="s">
        <v>40</v>
      </c>
      <c r="B5030" t="s">
        <v>3047</v>
      </c>
      <c r="C5030" t="s">
        <v>5446</v>
      </c>
      <c r="D5030">
        <v>499.99</v>
      </c>
    </row>
    <row r="5031" spans="1:4">
      <c r="A5031" t="s">
        <v>40</v>
      </c>
      <c r="B5031" t="s">
        <v>3021</v>
      </c>
      <c r="C5031" t="s">
        <v>5447</v>
      </c>
      <c r="D5031">
        <v>499.99</v>
      </c>
    </row>
    <row r="5032" spans="1:4">
      <c r="A5032" t="s">
        <v>40</v>
      </c>
      <c r="B5032" t="s">
        <v>3047</v>
      </c>
      <c r="C5032" t="s">
        <v>5448</v>
      </c>
      <c r="D5032">
        <v>419.99</v>
      </c>
    </row>
    <row r="5033" spans="1:4">
      <c r="A5033" t="s">
        <v>40</v>
      </c>
      <c r="B5033" t="s">
        <v>3021</v>
      </c>
      <c r="C5033" t="s">
        <v>5449</v>
      </c>
      <c r="D5033">
        <v>279.89999999999998</v>
      </c>
    </row>
    <row r="5034" spans="1:4">
      <c r="A5034" t="s">
        <v>40</v>
      </c>
      <c r="B5034" t="s">
        <v>3021</v>
      </c>
      <c r="C5034" t="s">
        <v>5450</v>
      </c>
      <c r="D5034">
        <v>599.99</v>
      </c>
    </row>
    <row r="5035" spans="1:4">
      <c r="A5035" t="s">
        <v>40</v>
      </c>
      <c r="B5035" t="s">
        <v>3021</v>
      </c>
      <c r="C5035" t="s">
        <v>5451</v>
      </c>
      <c r="D5035">
        <v>1109.99</v>
      </c>
    </row>
    <row r="5036" spans="1:4">
      <c r="A5036" t="s">
        <v>40</v>
      </c>
      <c r="B5036" t="s">
        <v>3021</v>
      </c>
      <c r="C5036" t="s">
        <v>5452</v>
      </c>
      <c r="D5036">
        <v>399</v>
      </c>
    </row>
    <row r="5037" spans="1:4">
      <c r="A5037" t="s">
        <v>40</v>
      </c>
      <c r="B5037" t="s">
        <v>3021</v>
      </c>
      <c r="C5037" t="s">
        <v>5453</v>
      </c>
      <c r="D5037">
        <v>399</v>
      </c>
    </row>
    <row r="5038" spans="1:4">
      <c r="A5038" t="s">
        <v>40</v>
      </c>
      <c r="B5038" t="s">
        <v>3021</v>
      </c>
      <c r="C5038" t="s">
        <v>5454</v>
      </c>
      <c r="D5038">
        <v>619</v>
      </c>
    </row>
    <row r="5039" spans="1:4">
      <c r="A5039" t="s">
        <v>40</v>
      </c>
      <c r="B5039" t="s">
        <v>3047</v>
      </c>
      <c r="C5039" t="s">
        <v>5455</v>
      </c>
      <c r="D5039">
        <v>189.99</v>
      </c>
    </row>
    <row r="5040" spans="1:4">
      <c r="A5040" t="s">
        <v>40</v>
      </c>
      <c r="B5040" t="s">
        <v>3021</v>
      </c>
      <c r="C5040" t="s">
        <v>5456</v>
      </c>
      <c r="D5040">
        <v>895</v>
      </c>
    </row>
    <row r="5041" spans="1:4">
      <c r="A5041" t="s">
        <v>40</v>
      </c>
      <c r="B5041" t="s">
        <v>3021</v>
      </c>
      <c r="C5041" t="s">
        <v>5457</v>
      </c>
      <c r="D5041">
        <v>749.99</v>
      </c>
    </row>
    <row r="5042" spans="1:4">
      <c r="A5042" t="s">
        <v>40</v>
      </c>
      <c r="B5042" t="s">
        <v>3021</v>
      </c>
      <c r="C5042" t="s">
        <v>5458</v>
      </c>
      <c r="D5042">
        <v>399</v>
      </c>
    </row>
    <row r="5043" spans="1:4">
      <c r="A5043" t="s">
        <v>40</v>
      </c>
      <c r="B5043" t="s">
        <v>3021</v>
      </c>
      <c r="C5043" t="s">
        <v>5459</v>
      </c>
      <c r="D5043">
        <v>209.9</v>
      </c>
    </row>
    <row r="5044" spans="1:4">
      <c r="A5044" t="s">
        <v>40</v>
      </c>
      <c r="B5044" t="s">
        <v>3024</v>
      </c>
      <c r="C5044" t="s">
        <v>5460</v>
      </c>
      <c r="D5044">
        <v>649.99</v>
      </c>
    </row>
    <row r="5045" spans="1:4">
      <c r="A5045" t="s">
        <v>40</v>
      </c>
      <c r="B5045" t="s">
        <v>3047</v>
      </c>
      <c r="C5045" t="s">
        <v>5461</v>
      </c>
      <c r="D5045">
        <v>180</v>
      </c>
    </row>
    <row r="5046" spans="1:4">
      <c r="A5046" t="s">
        <v>40</v>
      </c>
      <c r="B5046" t="s">
        <v>3021</v>
      </c>
      <c r="C5046" t="s">
        <v>5462</v>
      </c>
      <c r="D5046">
        <v>209.9</v>
      </c>
    </row>
    <row r="5047" spans="1:4">
      <c r="A5047" t="s">
        <v>40</v>
      </c>
      <c r="B5047" t="s">
        <v>3047</v>
      </c>
      <c r="C5047" t="s">
        <v>5463</v>
      </c>
      <c r="D5047">
        <v>1149.99</v>
      </c>
    </row>
    <row r="5048" spans="1:4">
      <c r="A5048" t="s">
        <v>40</v>
      </c>
      <c r="B5048" t="s">
        <v>3024</v>
      </c>
      <c r="C5048" t="s">
        <v>5464</v>
      </c>
      <c r="D5048">
        <v>499.99</v>
      </c>
    </row>
    <row r="5049" spans="1:4">
      <c r="A5049" t="s">
        <v>40</v>
      </c>
      <c r="B5049" t="s">
        <v>3021</v>
      </c>
      <c r="C5049" t="s">
        <v>5465</v>
      </c>
      <c r="D5049">
        <v>759.99</v>
      </c>
    </row>
    <row r="5050" spans="1:4">
      <c r="A5050" t="s">
        <v>40</v>
      </c>
      <c r="B5050" t="s">
        <v>3047</v>
      </c>
      <c r="C5050" t="s">
        <v>5466</v>
      </c>
      <c r="D5050">
        <v>449</v>
      </c>
    </row>
    <row r="5051" spans="1:4">
      <c r="A5051" t="s">
        <v>40</v>
      </c>
      <c r="B5051" t="s">
        <v>546</v>
      </c>
      <c r="C5051" t="s">
        <v>5467</v>
      </c>
      <c r="D5051">
        <v>549.99</v>
      </c>
    </row>
    <row r="5052" spans="1:4">
      <c r="A5052" t="s">
        <v>40</v>
      </c>
      <c r="B5052" t="s">
        <v>3024</v>
      </c>
      <c r="C5052" t="s">
        <v>5468</v>
      </c>
      <c r="D5052">
        <v>209.9</v>
      </c>
    </row>
    <row r="5053" spans="1:4">
      <c r="A5053" t="s">
        <v>40</v>
      </c>
      <c r="B5053" t="s">
        <v>3024</v>
      </c>
      <c r="C5053" t="s">
        <v>5469</v>
      </c>
      <c r="D5053">
        <v>249.99</v>
      </c>
    </row>
    <row r="5054" spans="1:4">
      <c r="A5054" t="s">
        <v>40</v>
      </c>
      <c r="B5054" t="s">
        <v>3024</v>
      </c>
      <c r="C5054" t="s">
        <v>4161</v>
      </c>
      <c r="D5054">
        <v>204.99</v>
      </c>
    </row>
    <row r="5055" spans="1:4">
      <c r="A5055" t="s">
        <v>40</v>
      </c>
      <c r="B5055" t="s">
        <v>3047</v>
      </c>
      <c r="C5055" t="s">
        <v>5470</v>
      </c>
      <c r="D5055">
        <v>399.99</v>
      </c>
    </row>
    <row r="5056" spans="1:4">
      <c r="A5056" t="s">
        <v>40</v>
      </c>
      <c r="B5056" t="s">
        <v>3021</v>
      </c>
      <c r="C5056" t="s">
        <v>5471</v>
      </c>
      <c r="D5056">
        <v>459</v>
      </c>
    </row>
    <row r="5057" spans="1:4">
      <c r="A5057" t="s">
        <v>40</v>
      </c>
      <c r="B5057" t="s">
        <v>3047</v>
      </c>
      <c r="C5057" t="s">
        <v>5472</v>
      </c>
      <c r="D5057">
        <v>417.99</v>
      </c>
    </row>
    <row r="5058" spans="1:4">
      <c r="A5058" t="s">
        <v>40</v>
      </c>
      <c r="B5058" t="s">
        <v>3047</v>
      </c>
      <c r="C5058" t="s">
        <v>5473</v>
      </c>
      <c r="D5058">
        <v>569</v>
      </c>
    </row>
    <row r="5059" spans="1:4">
      <c r="A5059" t="s">
        <v>40</v>
      </c>
      <c r="B5059" t="s">
        <v>3047</v>
      </c>
      <c r="C5059" t="s">
        <v>5474</v>
      </c>
      <c r="D5059">
        <v>275.49</v>
      </c>
    </row>
    <row r="5060" spans="1:4">
      <c r="A5060" t="s">
        <v>40</v>
      </c>
      <c r="B5060" t="s">
        <v>3021</v>
      </c>
      <c r="C5060" t="s">
        <v>5475</v>
      </c>
      <c r="D5060">
        <v>749.95</v>
      </c>
    </row>
    <row r="5061" spans="1:4">
      <c r="A5061" t="s">
        <v>40</v>
      </c>
      <c r="B5061" t="s">
        <v>3047</v>
      </c>
      <c r="C5061" t="s">
        <v>5476</v>
      </c>
      <c r="D5061">
        <v>719.95</v>
      </c>
    </row>
    <row r="5062" spans="1:4">
      <c r="A5062" t="s">
        <v>40</v>
      </c>
      <c r="B5062" t="s">
        <v>3021</v>
      </c>
      <c r="C5062" t="s">
        <v>5477</v>
      </c>
      <c r="D5062">
        <v>529</v>
      </c>
    </row>
    <row r="5063" spans="1:4">
      <c r="A5063" t="s">
        <v>40</v>
      </c>
      <c r="B5063" t="s">
        <v>3024</v>
      </c>
      <c r="C5063" t="s">
        <v>5478</v>
      </c>
      <c r="D5063">
        <v>209.99</v>
      </c>
    </row>
    <row r="5064" spans="1:4">
      <c r="A5064" t="s">
        <v>40</v>
      </c>
      <c r="B5064" t="s">
        <v>3021</v>
      </c>
      <c r="C5064" t="s">
        <v>5479</v>
      </c>
      <c r="D5064">
        <v>2049.9899999999998</v>
      </c>
    </row>
    <row r="5065" spans="1:4">
      <c r="A5065" t="s">
        <v>40</v>
      </c>
      <c r="B5065" t="s">
        <v>3035</v>
      </c>
      <c r="C5065" t="s">
        <v>5480</v>
      </c>
      <c r="D5065">
        <v>169</v>
      </c>
    </row>
    <row r="5066" spans="1:4">
      <c r="A5066" t="s">
        <v>40</v>
      </c>
      <c r="B5066" t="s">
        <v>3047</v>
      </c>
      <c r="C5066" t="s">
        <v>5481</v>
      </c>
      <c r="D5066">
        <v>1199.99</v>
      </c>
    </row>
    <row r="5067" spans="1:4">
      <c r="A5067" t="s">
        <v>40</v>
      </c>
      <c r="B5067" t="s">
        <v>3050</v>
      </c>
      <c r="C5067" t="s">
        <v>5482</v>
      </c>
      <c r="D5067">
        <v>119.99</v>
      </c>
    </row>
    <row r="5068" spans="1:4">
      <c r="A5068" t="s">
        <v>40</v>
      </c>
      <c r="B5068" t="s">
        <v>3021</v>
      </c>
      <c r="C5068" t="s">
        <v>5483</v>
      </c>
      <c r="D5068">
        <v>1549.99</v>
      </c>
    </row>
    <row r="5069" spans="1:4">
      <c r="A5069" t="s">
        <v>40</v>
      </c>
      <c r="B5069" t="s">
        <v>3021</v>
      </c>
      <c r="C5069" t="s">
        <v>5484</v>
      </c>
      <c r="D5069">
        <v>439.99</v>
      </c>
    </row>
    <row r="5070" spans="1:4">
      <c r="A5070" t="s">
        <v>40</v>
      </c>
      <c r="B5070" t="s">
        <v>3122</v>
      </c>
      <c r="C5070" t="s">
        <v>5485</v>
      </c>
      <c r="D5070">
        <v>1065.99</v>
      </c>
    </row>
    <row r="5071" spans="1:4">
      <c r="A5071" t="s">
        <v>40</v>
      </c>
      <c r="B5071" t="s">
        <v>3047</v>
      </c>
      <c r="C5071" t="s">
        <v>5486</v>
      </c>
      <c r="D5071">
        <v>325</v>
      </c>
    </row>
    <row r="5072" spans="1:4">
      <c r="A5072" t="s">
        <v>40</v>
      </c>
      <c r="B5072" t="s">
        <v>3024</v>
      </c>
      <c r="C5072" t="s">
        <v>5487</v>
      </c>
      <c r="D5072">
        <v>1099.99</v>
      </c>
    </row>
    <row r="5073" spans="1:4">
      <c r="A5073" t="s">
        <v>40</v>
      </c>
      <c r="B5073" t="s">
        <v>3122</v>
      </c>
      <c r="C5073" t="s">
        <v>5488</v>
      </c>
      <c r="D5073">
        <v>385</v>
      </c>
    </row>
    <row r="5074" spans="1:4">
      <c r="A5074" t="s">
        <v>40</v>
      </c>
      <c r="B5074" t="s">
        <v>3450</v>
      </c>
      <c r="C5074" t="s">
        <v>5489</v>
      </c>
      <c r="D5074">
        <v>470</v>
      </c>
    </row>
    <row r="5075" spans="1:4">
      <c r="A5075" t="s">
        <v>40</v>
      </c>
      <c r="B5075" t="s">
        <v>3047</v>
      </c>
      <c r="C5075" t="s">
        <v>5490</v>
      </c>
      <c r="D5075">
        <v>329</v>
      </c>
    </row>
    <row r="5076" spans="1:4">
      <c r="A5076" t="s">
        <v>40</v>
      </c>
      <c r="B5076" t="s">
        <v>551</v>
      </c>
      <c r="C5076" t="s">
        <v>5491</v>
      </c>
      <c r="D5076">
        <v>349</v>
      </c>
    </row>
    <row r="5077" spans="1:4">
      <c r="A5077" t="s">
        <v>40</v>
      </c>
      <c r="B5077" t="s">
        <v>3021</v>
      </c>
      <c r="C5077" t="s">
        <v>5492</v>
      </c>
      <c r="D5077">
        <v>1519.99</v>
      </c>
    </row>
    <row r="5078" spans="1:4">
      <c r="A5078" t="s">
        <v>40</v>
      </c>
      <c r="B5078" t="s">
        <v>3024</v>
      </c>
      <c r="C5078" t="s">
        <v>5493</v>
      </c>
      <c r="D5078">
        <v>899.99</v>
      </c>
    </row>
    <row r="5079" spans="1:4">
      <c r="A5079" t="s">
        <v>40</v>
      </c>
      <c r="B5079" t="s">
        <v>3024</v>
      </c>
      <c r="C5079" t="s">
        <v>5494</v>
      </c>
      <c r="D5079">
        <v>377</v>
      </c>
    </row>
    <row r="5080" spans="1:4">
      <c r="A5080" t="s">
        <v>40</v>
      </c>
      <c r="B5080" t="s">
        <v>3047</v>
      </c>
      <c r="C5080" t="s">
        <v>5495</v>
      </c>
      <c r="D5080">
        <v>593.99</v>
      </c>
    </row>
    <row r="5081" spans="1:4">
      <c r="A5081" t="s">
        <v>40</v>
      </c>
      <c r="B5081" t="s">
        <v>3047</v>
      </c>
      <c r="C5081" t="s">
        <v>5496</v>
      </c>
      <c r="D5081">
        <v>109</v>
      </c>
    </row>
    <row r="5082" spans="1:4">
      <c r="A5082" t="s">
        <v>40</v>
      </c>
      <c r="B5082" t="s">
        <v>3047</v>
      </c>
      <c r="C5082" t="s">
        <v>5497</v>
      </c>
      <c r="D5082">
        <v>249.99</v>
      </c>
    </row>
    <row r="5083" spans="1:4">
      <c r="A5083" t="s">
        <v>40</v>
      </c>
      <c r="B5083" t="s">
        <v>3047</v>
      </c>
      <c r="C5083" t="s">
        <v>5498</v>
      </c>
      <c r="D5083">
        <v>499.99</v>
      </c>
    </row>
    <row r="5084" spans="1:4">
      <c r="A5084" t="s">
        <v>40</v>
      </c>
      <c r="B5084" t="s">
        <v>3047</v>
      </c>
      <c r="C5084" t="s">
        <v>5499</v>
      </c>
      <c r="D5084">
        <v>679</v>
      </c>
    </row>
    <row r="5085" spans="1:4">
      <c r="A5085" t="s">
        <v>40</v>
      </c>
      <c r="B5085" t="s">
        <v>3021</v>
      </c>
      <c r="C5085" t="s">
        <v>5500</v>
      </c>
      <c r="D5085">
        <v>799</v>
      </c>
    </row>
    <row r="5086" spans="1:4">
      <c r="A5086" t="s">
        <v>40</v>
      </c>
      <c r="B5086" t="s">
        <v>3021</v>
      </c>
      <c r="C5086" t="s">
        <v>5501</v>
      </c>
      <c r="D5086">
        <v>899.99</v>
      </c>
    </row>
    <row r="5087" spans="1:4">
      <c r="A5087" t="s">
        <v>40</v>
      </c>
      <c r="B5087" t="s">
        <v>3047</v>
      </c>
      <c r="C5087" t="s">
        <v>5502</v>
      </c>
      <c r="D5087">
        <v>519.99</v>
      </c>
    </row>
    <row r="5088" spans="1:4">
      <c r="A5088" t="s">
        <v>40</v>
      </c>
      <c r="B5088" t="s">
        <v>3024</v>
      </c>
      <c r="C5088" t="s">
        <v>5503</v>
      </c>
      <c r="D5088">
        <v>229.9</v>
      </c>
    </row>
    <row r="5089" spans="1:4">
      <c r="A5089" t="s">
        <v>40</v>
      </c>
      <c r="B5089" t="s">
        <v>1683</v>
      </c>
      <c r="C5089" t="s">
        <v>5504</v>
      </c>
      <c r="D5089">
        <v>1199.99</v>
      </c>
    </row>
    <row r="5090" spans="1:4">
      <c r="A5090" t="s">
        <v>40</v>
      </c>
      <c r="B5090" t="s">
        <v>3024</v>
      </c>
      <c r="C5090" t="s">
        <v>5505</v>
      </c>
      <c r="D5090">
        <v>146.99</v>
      </c>
    </row>
    <row r="5091" spans="1:4">
      <c r="A5091" t="s">
        <v>40</v>
      </c>
      <c r="B5091" t="s">
        <v>3047</v>
      </c>
      <c r="C5091" t="s">
        <v>5506</v>
      </c>
      <c r="D5091">
        <v>284.99</v>
      </c>
    </row>
    <row r="5092" spans="1:4">
      <c r="A5092" t="s">
        <v>40</v>
      </c>
      <c r="B5092" t="s">
        <v>3047</v>
      </c>
      <c r="C5092" t="s">
        <v>5507</v>
      </c>
      <c r="D5092">
        <v>284.39</v>
      </c>
    </row>
    <row r="5093" spans="1:4">
      <c r="A5093" t="s">
        <v>40</v>
      </c>
      <c r="B5093" t="s">
        <v>3047</v>
      </c>
      <c r="C5093" t="s">
        <v>5508</v>
      </c>
      <c r="D5093">
        <v>854.99</v>
      </c>
    </row>
    <row r="5094" spans="1:4">
      <c r="A5094" t="s">
        <v>40</v>
      </c>
      <c r="B5094" t="s">
        <v>3024</v>
      </c>
      <c r="C5094" t="s">
        <v>5509</v>
      </c>
      <c r="D5094">
        <v>429.99</v>
      </c>
    </row>
    <row r="5095" spans="1:4">
      <c r="A5095" t="s">
        <v>40</v>
      </c>
      <c r="B5095" t="s">
        <v>3047</v>
      </c>
      <c r="C5095" t="s">
        <v>5510</v>
      </c>
      <c r="D5095">
        <v>229.99</v>
      </c>
    </row>
    <row r="5096" spans="1:4">
      <c r="A5096" t="s">
        <v>40</v>
      </c>
      <c r="B5096" t="s">
        <v>3024</v>
      </c>
      <c r="C5096" t="s">
        <v>5511</v>
      </c>
      <c r="D5096">
        <v>289.89999999999998</v>
      </c>
    </row>
    <row r="5097" spans="1:4">
      <c r="A5097" t="s">
        <v>40</v>
      </c>
      <c r="B5097" t="s">
        <v>3853</v>
      </c>
      <c r="C5097" t="s">
        <v>5512</v>
      </c>
      <c r="D5097">
        <v>599.99</v>
      </c>
    </row>
    <row r="5098" spans="1:4">
      <c r="A5098" t="s">
        <v>40</v>
      </c>
      <c r="B5098" t="s">
        <v>3047</v>
      </c>
      <c r="C5098" t="s">
        <v>5513</v>
      </c>
      <c r="D5098">
        <v>569.99</v>
      </c>
    </row>
    <row r="5099" spans="1:4">
      <c r="A5099" t="s">
        <v>40</v>
      </c>
      <c r="B5099" t="s">
        <v>3021</v>
      </c>
      <c r="C5099" t="s">
        <v>5514</v>
      </c>
      <c r="D5099">
        <v>429.99</v>
      </c>
    </row>
    <row r="5100" spans="1:4">
      <c r="A5100" t="s">
        <v>40</v>
      </c>
      <c r="B5100" t="s">
        <v>3021</v>
      </c>
      <c r="C5100" t="s">
        <v>5515</v>
      </c>
      <c r="D5100">
        <v>949.99</v>
      </c>
    </row>
    <row r="5101" spans="1:4">
      <c r="A5101" t="s">
        <v>40</v>
      </c>
      <c r="B5101" t="s">
        <v>3021</v>
      </c>
      <c r="C5101" t="s">
        <v>5516</v>
      </c>
      <c r="D5101">
        <v>899.99</v>
      </c>
    </row>
    <row r="5102" spans="1:4">
      <c r="A5102" t="s">
        <v>40</v>
      </c>
      <c r="B5102" t="s">
        <v>3035</v>
      </c>
      <c r="C5102" t="s">
        <v>5517</v>
      </c>
      <c r="D5102">
        <v>239</v>
      </c>
    </row>
    <row r="5103" spans="1:4">
      <c r="A5103" t="s">
        <v>40</v>
      </c>
      <c r="B5103" t="s">
        <v>3021</v>
      </c>
      <c r="C5103" t="s">
        <v>5518</v>
      </c>
      <c r="D5103">
        <v>569.99</v>
      </c>
    </row>
    <row r="5104" spans="1:4">
      <c r="A5104" t="s">
        <v>40</v>
      </c>
      <c r="B5104" t="s">
        <v>3148</v>
      </c>
      <c r="C5104" t="s">
        <v>5519</v>
      </c>
      <c r="D5104">
        <v>446</v>
      </c>
    </row>
    <row r="5105" spans="1:4">
      <c r="A5105" t="s">
        <v>40</v>
      </c>
      <c r="B5105" t="s">
        <v>3450</v>
      </c>
      <c r="C5105" t="s">
        <v>5520</v>
      </c>
      <c r="D5105">
        <v>1299.99</v>
      </c>
    </row>
    <row r="5106" spans="1:4">
      <c r="A5106" t="s">
        <v>40</v>
      </c>
      <c r="B5106" t="s">
        <v>3080</v>
      </c>
      <c r="C5106" t="s">
        <v>5521</v>
      </c>
      <c r="D5106">
        <v>113.43</v>
      </c>
    </row>
    <row r="5107" spans="1:4">
      <c r="A5107" t="s">
        <v>40</v>
      </c>
      <c r="B5107" t="s">
        <v>3021</v>
      </c>
      <c r="C5107" t="s">
        <v>5522</v>
      </c>
      <c r="D5107">
        <v>397</v>
      </c>
    </row>
    <row r="5108" spans="1:4">
      <c r="A5108" t="s">
        <v>40</v>
      </c>
      <c r="B5108" t="s">
        <v>3035</v>
      </c>
      <c r="C5108" t="s">
        <v>5523</v>
      </c>
      <c r="D5108">
        <v>449.99</v>
      </c>
    </row>
    <row r="5109" spans="1:4">
      <c r="A5109" t="s">
        <v>40</v>
      </c>
      <c r="B5109" t="s">
        <v>3021</v>
      </c>
      <c r="C5109" t="s">
        <v>5524</v>
      </c>
      <c r="D5109">
        <v>899.99</v>
      </c>
    </row>
    <row r="5110" spans="1:4">
      <c r="A5110" t="s">
        <v>40</v>
      </c>
      <c r="B5110" t="s">
        <v>3021</v>
      </c>
      <c r="C5110" t="s">
        <v>5525</v>
      </c>
      <c r="D5110">
        <v>1299</v>
      </c>
    </row>
    <row r="5111" spans="1:4">
      <c r="A5111" t="s">
        <v>40</v>
      </c>
      <c r="B5111" t="s">
        <v>3021</v>
      </c>
      <c r="C5111" t="s">
        <v>5526</v>
      </c>
      <c r="D5111">
        <v>1899.99</v>
      </c>
    </row>
    <row r="5112" spans="1:4">
      <c r="A5112" t="s">
        <v>40</v>
      </c>
      <c r="B5112" t="s">
        <v>3024</v>
      </c>
      <c r="C5112" t="s">
        <v>5527</v>
      </c>
      <c r="D5112">
        <v>499.99</v>
      </c>
    </row>
    <row r="5113" spans="1:4">
      <c r="A5113" t="s">
        <v>40</v>
      </c>
      <c r="B5113" t="s">
        <v>3024</v>
      </c>
      <c r="C5113" t="s">
        <v>5528</v>
      </c>
      <c r="D5113">
        <v>533</v>
      </c>
    </row>
    <row r="5114" spans="1:4">
      <c r="A5114" t="s">
        <v>40</v>
      </c>
      <c r="B5114" t="s">
        <v>3047</v>
      </c>
      <c r="C5114" t="s">
        <v>5529</v>
      </c>
      <c r="D5114">
        <v>749.99</v>
      </c>
    </row>
    <row r="5115" spans="1:4">
      <c r="A5115" t="s">
        <v>40</v>
      </c>
      <c r="B5115" t="s">
        <v>3021</v>
      </c>
      <c r="C5115" t="s">
        <v>5530</v>
      </c>
      <c r="D5115">
        <v>1999</v>
      </c>
    </row>
    <row r="5116" spans="1:4">
      <c r="A5116" t="s">
        <v>40</v>
      </c>
      <c r="B5116" t="s">
        <v>3047</v>
      </c>
      <c r="C5116" t="s">
        <v>5531</v>
      </c>
      <c r="D5116">
        <v>109</v>
      </c>
    </row>
    <row r="5117" spans="1:4">
      <c r="A5117" t="s">
        <v>40</v>
      </c>
      <c r="B5117" t="s">
        <v>3216</v>
      </c>
      <c r="C5117" t="s">
        <v>5532</v>
      </c>
      <c r="D5117">
        <v>139</v>
      </c>
    </row>
    <row r="5118" spans="1:4">
      <c r="A5118" t="s">
        <v>40</v>
      </c>
      <c r="B5118" t="s">
        <v>3024</v>
      </c>
      <c r="C5118" t="s">
        <v>5533</v>
      </c>
      <c r="D5118">
        <v>714.99</v>
      </c>
    </row>
    <row r="5119" spans="1:4">
      <c r="A5119" t="s">
        <v>40</v>
      </c>
      <c r="B5119" t="s">
        <v>3021</v>
      </c>
      <c r="C5119" t="s">
        <v>5534</v>
      </c>
      <c r="D5119">
        <v>1379.99</v>
      </c>
    </row>
    <row r="5120" spans="1:4">
      <c r="A5120" t="s">
        <v>40</v>
      </c>
      <c r="B5120" t="s">
        <v>3035</v>
      </c>
      <c r="C5120" t="s">
        <v>5535</v>
      </c>
      <c r="D5120">
        <v>309</v>
      </c>
    </row>
    <row r="5121" spans="1:4">
      <c r="A5121" t="s">
        <v>40</v>
      </c>
      <c r="B5121" t="s">
        <v>3122</v>
      </c>
      <c r="C5121" t="s">
        <v>5536</v>
      </c>
      <c r="D5121">
        <v>1129.99</v>
      </c>
    </row>
    <row r="5122" spans="1:4">
      <c r="A5122" t="s">
        <v>40</v>
      </c>
      <c r="B5122" t="s">
        <v>1378</v>
      </c>
      <c r="C5122" t="s">
        <v>5537</v>
      </c>
      <c r="D5122">
        <v>649.99</v>
      </c>
    </row>
    <row r="5123" spans="1:4">
      <c r="A5123" t="s">
        <v>40</v>
      </c>
      <c r="B5123" t="s">
        <v>3047</v>
      </c>
      <c r="C5123" t="s">
        <v>5538</v>
      </c>
      <c r="D5123">
        <v>550</v>
      </c>
    </row>
    <row r="5124" spans="1:4">
      <c r="A5124" t="s">
        <v>40</v>
      </c>
      <c r="B5124" t="s">
        <v>3047</v>
      </c>
      <c r="C5124" t="s">
        <v>5539</v>
      </c>
      <c r="D5124">
        <v>549.99</v>
      </c>
    </row>
    <row r="5125" spans="1:4">
      <c r="A5125" t="s">
        <v>40</v>
      </c>
      <c r="B5125" t="s">
        <v>3047</v>
      </c>
      <c r="C5125" t="s">
        <v>5540</v>
      </c>
      <c r="D5125">
        <v>119.99</v>
      </c>
    </row>
    <row r="5126" spans="1:4">
      <c r="A5126" t="s">
        <v>40</v>
      </c>
      <c r="B5126" t="s">
        <v>3047</v>
      </c>
      <c r="C5126" t="s">
        <v>5183</v>
      </c>
      <c r="D5126">
        <v>979.95</v>
      </c>
    </row>
    <row r="5127" spans="1:4">
      <c r="A5127" t="s">
        <v>40</v>
      </c>
      <c r="B5127" t="s">
        <v>3047</v>
      </c>
      <c r="C5127" t="s">
        <v>5541</v>
      </c>
      <c r="D5127">
        <v>169</v>
      </c>
    </row>
    <row r="5128" spans="1:4">
      <c r="A5128" t="s">
        <v>40</v>
      </c>
      <c r="B5128" t="s">
        <v>3047</v>
      </c>
      <c r="C5128" t="s">
        <v>5542</v>
      </c>
      <c r="D5128">
        <v>369.99</v>
      </c>
    </row>
    <row r="5129" spans="1:4">
      <c r="A5129" t="s">
        <v>40</v>
      </c>
      <c r="B5129" t="s">
        <v>3047</v>
      </c>
      <c r="C5129" t="s">
        <v>5543</v>
      </c>
      <c r="D5129">
        <v>429.99</v>
      </c>
    </row>
    <row r="5130" spans="1:4">
      <c r="A5130" t="s">
        <v>40</v>
      </c>
      <c r="B5130" t="s">
        <v>3047</v>
      </c>
      <c r="C5130" t="s">
        <v>5544</v>
      </c>
      <c r="D5130">
        <v>199.99</v>
      </c>
    </row>
    <row r="5131" spans="1:4">
      <c r="A5131" t="s">
        <v>40</v>
      </c>
      <c r="B5131" t="s">
        <v>3047</v>
      </c>
      <c r="C5131" t="s">
        <v>5545</v>
      </c>
      <c r="D5131">
        <v>574.99</v>
      </c>
    </row>
    <row r="5132" spans="1:4">
      <c r="A5132" t="s">
        <v>40</v>
      </c>
      <c r="B5132" t="s">
        <v>3024</v>
      </c>
      <c r="C5132" t="s">
        <v>5546</v>
      </c>
      <c r="D5132">
        <v>239.99</v>
      </c>
    </row>
    <row r="5133" spans="1:4">
      <c r="A5133" t="s">
        <v>40</v>
      </c>
      <c r="B5133" t="s">
        <v>3450</v>
      </c>
      <c r="C5133" t="s">
        <v>5547</v>
      </c>
      <c r="D5133">
        <v>579.99</v>
      </c>
    </row>
    <row r="5134" spans="1:4">
      <c r="A5134" t="s">
        <v>40</v>
      </c>
      <c r="B5134" t="s">
        <v>3853</v>
      </c>
      <c r="C5134" t="s">
        <v>5548</v>
      </c>
      <c r="D5134">
        <v>499.99</v>
      </c>
    </row>
    <row r="5135" spans="1:4">
      <c r="A5135" t="s">
        <v>40</v>
      </c>
      <c r="B5135" t="s">
        <v>3021</v>
      </c>
      <c r="C5135" t="s">
        <v>5549</v>
      </c>
      <c r="D5135">
        <v>1469.99</v>
      </c>
    </row>
    <row r="5136" spans="1:4">
      <c r="A5136" t="s">
        <v>40</v>
      </c>
      <c r="B5136" t="s">
        <v>3047</v>
      </c>
      <c r="C5136" t="s">
        <v>5550</v>
      </c>
      <c r="D5136">
        <v>332.99</v>
      </c>
    </row>
    <row r="5137" spans="1:4">
      <c r="A5137" t="s">
        <v>40</v>
      </c>
      <c r="B5137" t="s">
        <v>3047</v>
      </c>
      <c r="C5137" t="s">
        <v>5551</v>
      </c>
      <c r="D5137">
        <v>999.99</v>
      </c>
    </row>
    <row r="5138" spans="1:4">
      <c r="A5138" t="s">
        <v>40</v>
      </c>
      <c r="B5138" t="s">
        <v>3021</v>
      </c>
      <c r="C5138" t="s">
        <v>5552</v>
      </c>
      <c r="D5138">
        <v>249.99</v>
      </c>
    </row>
    <row r="5139" spans="1:4">
      <c r="A5139" t="s">
        <v>40</v>
      </c>
      <c r="B5139" t="s">
        <v>3047</v>
      </c>
      <c r="C5139" t="s">
        <v>5174</v>
      </c>
      <c r="D5139">
        <v>579.99</v>
      </c>
    </row>
    <row r="5140" spans="1:4">
      <c r="A5140" t="s">
        <v>40</v>
      </c>
      <c r="B5140" t="s">
        <v>3047</v>
      </c>
      <c r="C5140" t="s">
        <v>5553</v>
      </c>
      <c r="D5140">
        <v>749</v>
      </c>
    </row>
    <row r="5141" spans="1:4">
      <c r="A5141" t="s">
        <v>40</v>
      </c>
      <c r="B5141" t="s">
        <v>3216</v>
      </c>
      <c r="C5141" t="s">
        <v>5554</v>
      </c>
      <c r="D5141">
        <v>179</v>
      </c>
    </row>
    <row r="5142" spans="1:4">
      <c r="A5142" t="s">
        <v>40</v>
      </c>
      <c r="B5142" t="s">
        <v>3021</v>
      </c>
      <c r="C5142" t="s">
        <v>5555</v>
      </c>
      <c r="D5142">
        <v>599.99</v>
      </c>
    </row>
    <row r="5143" spans="1:4">
      <c r="A5143" t="s">
        <v>40</v>
      </c>
      <c r="B5143" t="s">
        <v>3047</v>
      </c>
      <c r="C5143" t="s">
        <v>5556</v>
      </c>
      <c r="D5143">
        <v>349.99</v>
      </c>
    </row>
    <row r="5144" spans="1:4">
      <c r="A5144" t="s">
        <v>40</v>
      </c>
      <c r="B5144" t="s">
        <v>3021</v>
      </c>
      <c r="C5144" t="s">
        <v>5557</v>
      </c>
      <c r="D5144">
        <v>579</v>
      </c>
    </row>
    <row r="5145" spans="1:4">
      <c r="A5145" t="s">
        <v>40</v>
      </c>
      <c r="B5145" t="s">
        <v>3047</v>
      </c>
      <c r="C5145" t="s">
        <v>5558</v>
      </c>
      <c r="D5145">
        <v>379.99</v>
      </c>
    </row>
    <row r="5146" spans="1:4">
      <c r="A5146" t="s">
        <v>40</v>
      </c>
      <c r="B5146" t="s">
        <v>3021</v>
      </c>
      <c r="C5146" t="s">
        <v>5559</v>
      </c>
      <c r="D5146">
        <v>408</v>
      </c>
    </row>
    <row r="5147" spans="1:4">
      <c r="A5147" t="s">
        <v>40</v>
      </c>
      <c r="B5147" t="s">
        <v>3021</v>
      </c>
      <c r="C5147" t="s">
        <v>5560</v>
      </c>
      <c r="D5147">
        <v>249.99</v>
      </c>
    </row>
    <row r="5148" spans="1:4">
      <c r="A5148" t="s">
        <v>40</v>
      </c>
      <c r="B5148" t="s">
        <v>3021</v>
      </c>
      <c r="C5148" t="s">
        <v>5561</v>
      </c>
      <c r="D5148">
        <v>168.99</v>
      </c>
    </row>
    <row r="5149" spans="1:4">
      <c r="A5149" t="s">
        <v>40</v>
      </c>
      <c r="B5149" t="s">
        <v>3021</v>
      </c>
      <c r="C5149" t="s">
        <v>5562</v>
      </c>
      <c r="D5149">
        <v>179</v>
      </c>
    </row>
    <row r="5150" spans="1:4">
      <c r="A5150" t="s">
        <v>40</v>
      </c>
      <c r="B5150" t="s">
        <v>3021</v>
      </c>
      <c r="C5150" t="s">
        <v>5563</v>
      </c>
      <c r="D5150">
        <v>199.99</v>
      </c>
    </row>
    <row r="5151" spans="1:4">
      <c r="A5151" t="s">
        <v>40</v>
      </c>
      <c r="B5151" t="s">
        <v>3024</v>
      </c>
      <c r="C5151" t="s">
        <v>4667</v>
      </c>
      <c r="D5151">
        <v>131.99</v>
      </c>
    </row>
    <row r="5152" spans="1:4">
      <c r="A5152" t="s">
        <v>40</v>
      </c>
      <c r="B5152" t="s">
        <v>3047</v>
      </c>
      <c r="C5152" t="s">
        <v>5564</v>
      </c>
      <c r="D5152">
        <v>429.99</v>
      </c>
    </row>
    <row r="5153" spans="1:4">
      <c r="A5153" t="s">
        <v>40</v>
      </c>
      <c r="B5153" t="s">
        <v>3021</v>
      </c>
      <c r="C5153" t="s">
        <v>5565</v>
      </c>
      <c r="D5153">
        <v>236</v>
      </c>
    </row>
    <row r="5154" spans="1:4">
      <c r="A5154" t="s">
        <v>40</v>
      </c>
      <c r="B5154" t="s">
        <v>3021</v>
      </c>
      <c r="C5154" t="s">
        <v>5059</v>
      </c>
      <c r="D5154">
        <v>128.99</v>
      </c>
    </row>
    <row r="5155" spans="1:4">
      <c r="A5155" t="s">
        <v>40</v>
      </c>
      <c r="C5155" t="s">
        <v>5566</v>
      </c>
      <c r="D5155">
        <v>285.02999999999997</v>
      </c>
    </row>
    <row r="5156" spans="1:4">
      <c r="A5156" t="s">
        <v>40</v>
      </c>
      <c r="B5156" t="s">
        <v>3021</v>
      </c>
      <c r="C5156" t="s">
        <v>5567</v>
      </c>
      <c r="D5156">
        <v>265</v>
      </c>
    </row>
    <row r="5157" spans="1:4">
      <c r="A5157" t="s">
        <v>40</v>
      </c>
      <c r="C5157" t="s">
        <v>5568</v>
      </c>
      <c r="D5157">
        <v>749.28</v>
      </c>
    </row>
    <row r="5158" spans="1:4">
      <c r="A5158" t="s">
        <v>40</v>
      </c>
      <c r="C5158" t="s">
        <v>5569</v>
      </c>
      <c r="D5158">
        <v>603.12</v>
      </c>
    </row>
    <row r="5159" spans="1:4">
      <c r="A5159" t="s">
        <v>40</v>
      </c>
      <c r="B5159" t="s">
        <v>3021</v>
      </c>
      <c r="C5159" t="s">
        <v>4651</v>
      </c>
      <c r="D5159">
        <v>131.57</v>
      </c>
    </row>
    <row r="5160" spans="1:4">
      <c r="A5160" t="s">
        <v>40</v>
      </c>
      <c r="C5160" t="s">
        <v>5570</v>
      </c>
      <c r="D5160">
        <v>278.88</v>
      </c>
    </row>
    <row r="5161" spans="1:4">
      <c r="A5161" t="s">
        <v>40</v>
      </c>
      <c r="C5161" t="s">
        <v>5571</v>
      </c>
      <c r="D5161">
        <v>1790.89</v>
      </c>
    </row>
    <row r="5162" spans="1:4">
      <c r="A5162" t="s">
        <v>40</v>
      </c>
      <c r="B5162" t="s">
        <v>3024</v>
      </c>
      <c r="C5162" t="s">
        <v>5572</v>
      </c>
      <c r="D5162">
        <v>169</v>
      </c>
    </row>
    <row r="5163" spans="1:4">
      <c r="A5163" t="s">
        <v>40</v>
      </c>
      <c r="B5163" t="s">
        <v>3024</v>
      </c>
      <c r="C5163" t="s">
        <v>5573</v>
      </c>
      <c r="D5163">
        <v>229</v>
      </c>
    </row>
    <row r="5164" spans="1:4">
      <c r="A5164" t="s">
        <v>40</v>
      </c>
      <c r="B5164" t="s">
        <v>3024</v>
      </c>
      <c r="C5164" t="s">
        <v>3971</v>
      </c>
      <c r="D5164">
        <v>136.79</v>
      </c>
    </row>
    <row r="5165" spans="1:4">
      <c r="A5165" t="s">
        <v>40</v>
      </c>
      <c r="C5165" t="s">
        <v>5574</v>
      </c>
      <c r="D5165">
        <v>1072.3900000000001</v>
      </c>
    </row>
    <row r="5166" spans="1:4">
      <c r="A5166" t="s">
        <v>40</v>
      </c>
      <c r="B5166" t="s">
        <v>3024</v>
      </c>
      <c r="C5166" t="s">
        <v>5575</v>
      </c>
      <c r="D5166">
        <v>599</v>
      </c>
    </row>
    <row r="5167" spans="1:4">
      <c r="A5167" t="s">
        <v>40</v>
      </c>
      <c r="C5167" t="s">
        <v>5576</v>
      </c>
      <c r="D5167">
        <v>1327.18</v>
      </c>
    </row>
    <row r="5168" spans="1:4">
      <c r="A5168" t="s">
        <v>40</v>
      </c>
      <c r="C5168" t="s">
        <v>5577</v>
      </c>
      <c r="D5168">
        <v>518</v>
      </c>
    </row>
    <row r="5169" spans="1:4">
      <c r="A5169" t="s">
        <v>40</v>
      </c>
      <c r="B5169" t="s">
        <v>3047</v>
      </c>
      <c r="C5169" t="s">
        <v>5578</v>
      </c>
      <c r="D5169">
        <v>599.99</v>
      </c>
    </row>
    <row r="5170" spans="1:4">
      <c r="A5170" t="s">
        <v>91</v>
      </c>
      <c r="B5170" t="s">
        <v>1378</v>
      </c>
      <c r="C5170" t="s">
        <v>5579</v>
      </c>
      <c r="D5170">
        <v>189.99</v>
      </c>
    </row>
    <row r="5171" spans="1:4">
      <c r="A5171" t="s">
        <v>91</v>
      </c>
      <c r="B5171" t="s">
        <v>1378</v>
      </c>
      <c r="C5171" t="s">
        <v>3026</v>
      </c>
      <c r="D5171">
        <v>189.99</v>
      </c>
    </row>
    <row r="5172" spans="1:4">
      <c r="A5172" t="s">
        <v>91</v>
      </c>
      <c r="B5172" t="s">
        <v>1378</v>
      </c>
      <c r="C5172" t="s">
        <v>5580</v>
      </c>
      <c r="D5172">
        <v>203.97</v>
      </c>
    </row>
    <row r="5173" spans="1:4">
      <c r="A5173" t="s">
        <v>91</v>
      </c>
      <c r="B5173" t="s">
        <v>1378</v>
      </c>
      <c r="C5173" t="s">
        <v>3057</v>
      </c>
      <c r="D5173">
        <v>139.99</v>
      </c>
    </row>
    <row r="5174" spans="1:4">
      <c r="A5174" t="s">
        <v>91</v>
      </c>
      <c r="B5174" t="s">
        <v>3109</v>
      </c>
      <c r="C5174" t="s">
        <v>5581</v>
      </c>
      <c r="D5174">
        <v>54.99</v>
      </c>
    </row>
    <row r="5175" spans="1:4">
      <c r="A5175" t="s">
        <v>91</v>
      </c>
      <c r="B5175" t="s">
        <v>551</v>
      </c>
      <c r="C5175" t="s">
        <v>5582</v>
      </c>
      <c r="D5175">
        <v>29.99</v>
      </c>
    </row>
    <row r="5176" spans="1:4">
      <c r="A5176" t="s">
        <v>91</v>
      </c>
      <c r="B5176" t="s">
        <v>602</v>
      </c>
      <c r="C5176" t="s">
        <v>5583</v>
      </c>
      <c r="D5176">
        <v>79.989999999999995</v>
      </c>
    </row>
    <row r="5177" spans="1:4">
      <c r="A5177" t="s">
        <v>91</v>
      </c>
      <c r="B5177" t="s">
        <v>1378</v>
      </c>
      <c r="C5177" t="s">
        <v>3053</v>
      </c>
      <c r="D5177">
        <v>124.99</v>
      </c>
    </row>
    <row r="5178" spans="1:4">
      <c r="A5178" t="s">
        <v>91</v>
      </c>
      <c r="B5178" t="s">
        <v>551</v>
      </c>
      <c r="C5178" t="s">
        <v>5584</v>
      </c>
      <c r="D5178">
        <v>119.99</v>
      </c>
    </row>
    <row r="5179" spans="1:4">
      <c r="A5179" t="s">
        <v>91</v>
      </c>
      <c r="B5179" t="s">
        <v>551</v>
      </c>
      <c r="C5179" t="s">
        <v>5585</v>
      </c>
      <c r="D5179">
        <v>164.99</v>
      </c>
    </row>
    <row r="5180" spans="1:4">
      <c r="A5180" t="s">
        <v>91</v>
      </c>
      <c r="B5180" t="s">
        <v>551</v>
      </c>
      <c r="C5180" t="s">
        <v>5586</v>
      </c>
      <c r="D5180">
        <v>179.99</v>
      </c>
    </row>
    <row r="5181" spans="1:4">
      <c r="A5181" t="s">
        <v>91</v>
      </c>
      <c r="B5181" t="s">
        <v>551</v>
      </c>
      <c r="C5181" t="s">
        <v>5587</v>
      </c>
      <c r="D5181">
        <v>119.99</v>
      </c>
    </row>
    <row r="5182" spans="1:4">
      <c r="A5182" t="s">
        <v>91</v>
      </c>
      <c r="B5182" t="s">
        <v>546</v>
      </c>
      <c r="C5182" t="s">
        <v>5588</v>
      </c>
      <c r="D5182">
        <v>64.989999999999995</v>
      </c>
    </row>
    <row r="5183" spans="1:4">
      <c r="A5183" t="s">
        <v>91</v>
      </c>
      <c r="B5183" t="s">
        <v>551</v>
      </c>
      <c r="C5183" t="s">
        <v>5589</v>
      </c>
      <c r="D5183">
        <v>169.99</v>
      </c>
    </row>
    <row r="5184" spans="1:4">
      <c r="A5184" t="s">
        <v>91</v>
      </c>
      <c r="B5184" t="s">
        <v>551</v>
      </c>
      <c r="C5184" t="s">
        <v>5590</v>
      </c>
      <c r="D5184">
        <v>139.99</v>
      </c>
    </row>
    <row r="5185" spans="1:4">
      <c r="A5185" t="s">
        <v>91</v>
      </c>
      <c r="B5185" t="s">
        <v>546</v>
      </c>
      <c r="C5185" t="s">
        <v>5591</v>
      </c>
      <c r="D5185">
        <v>139.96</v>
      </c>
    </row>
    <row r="5186" spans="1:4">
      <c r="A5186" t="s">
        <v>91</v>
      </c>
      <c r="B5186" t="s">
        <v>551</v>
      </c>
      <c r="C5186" t="s">
        <v>5592</v>
      </c>
      <c r="D5186">
        <v>109</v>
      </c>
    </row>
    <row r="5187" spans="1:4">
      <c r="A5187" t="s">
        <v>91</v>
      </c>
      <c r="B5187" t="s">
        <v>551</v>
      </c>
      <c r="C5187" t="s">
        <v>5593</v>
      </c>
      <c r="D5187">
        <v>149.99</v>
      </c>
    </row>
    <row r="5188" spans="1:4">
      <c r="A5188" t="s">
        <v>91</v>
      </c>
      <c r="B5188" t="s">
        <v>546</v>
      </c>
      <c r="C5188" t="s">
        <v>5594</v>
      </c>
      <c r="D5188">
        <v>79.989999999999995</v>
      </c>
    </row>
    <row r="5189" spans="1:4">
      <c r="A5189" t="s">
        <v>91</v>
      </c>
      <c r="B5189" t="s">
        <v>551</v>
      </c>
      <c r="C5189" t="s">
        <v>5595</v>
      </c>
      <c r="D5189">
        <v>69.989999999999995</v>
      </c>
    </row>
    <row r="5190" spans="1:4">
      <c r="A5190" t="s">
        <v>91</v>
      </c>
      <c r="B5190" t="s">
        <v>551</v>
      </c>
      <c r="C5190" t="s">
        <v>5596</v>
      </c>
      <c r="D5190">
        <v>219.99</v>
      </c>
    </row>
    <row r="5191" spans="1:4">
      <c r="A5191" t="s">
        <v>91</v>
      </c>
      <c r="B5191" t="s">
        <v>551</v>
      </c>
      <c r="C5191" t="s">
        <v>5597</v>
      </c>
      <c r="D5191">
        <v>159.99</v>
      </c>
    </row>
    <row r="5192" spans="1:4">
      <c r="A5192" t="s">
        <v>91</v>
      </c>
      <c r="B5192" t="s">
        <v>551</v>
      </c>
      <c r="C5192" t="s">
        <v>5598</v>
      </c>
      <c r="D5192">
        <v>39.99</v>
      </c>
    </row>
    <row r="5193" spans="1:4">
      <c r="A5193" t="s">
        <v>91</v>
      </c>
      <c r="B5193" t="s">
        <v>5599</v>
      </c>
      <c r="C5193" t="s">
        <v>5600</v>
      </c>
      <c r="D5193">
        <v>99.99</v>
      </c>
    </row>
    <row r="5194" spans="1:4">
      <c r="A5194" t="s">
        <v>91</v>
      </c>
      <c r="B5194" t="s">
        <v>551</v>
      </c>
      <c r="C5194" t="s">
        <v>5601</v>
      </c>
      <c r="D5194">
        <v>239.99</v>
      </c>
    </row>
    <row r="5195" spans="1:4">
      <c r="A5195" t="s">
        <v>91</v>
      </c>
      <c r="B5195" t="s">
        <v>546</v>
      </c>
      <c r="C5195" t="s">
        <v>5602</v>
      </c>
      <c r="D5195">
        <v>69.989999999999995</v>
      </c>
    </row>
    <row r="5196" spans="1:4">
      <c r="A5196" t="s">
        <v>91</v>
      </c>
      <c r="B5196" t="s">
        <v>551</v>
      </c>
      <c r="C5196" t="s">
        <v>5603</v>
      </c>
      <c r="D5196">
        <v>139.99</v>
      </c>
    </row>
    <row r="5197" spans="1:4">
      <c r="A5197" t="s">
        <v>91</v>
      </c>
      <c r="B5197" t="s">
        <v>3035</v>
      </c>
      <c r="C5197" t="s">
        <v>5604</v>
      </c>
      <c r="D5197">
        <v>59</v>
      </c>
    </row>
    <row r="5198" spans="1:4">
      <c r="A5198" t="s">
        <v>91</v>
      </c>
      <c r="B5198" t="s">
        <v>602</v>
      </c>
      <c r="C5198" t="s">
        <v>5605</v>
      </c>
      <c r="D5198">
        <v>55</v>
      </c>
    </row>
    <row r="5199" spans="1:4">
      <c r="A5199" t="s">
        <v>91</v>
      </c>
      <c r="B5199" t="s">
        <v>551</v>
      </c>
      <c r="C5199" t="s">
        <v>5606</v>
      </c>
      <c r="D5199">
        <v>329.97</v>
      </c>
    </row>
    <row r="5200" spans="1:4">
      <c r="A5200" t="s">
        <v>91</v>
      </c>
      <c r="B5200" t="s">
        <v>546</v>
      </c>
      <c r="C5200" t="s">
        <v>5607</v>
      </c>
      <c r="D5200">
        <v>69.989999999999995</v>
      </c>
    </row>
    <row r="5201" spans="1:4">
      <c r="A5201" t="s">
        <v>91</v>
      </c>
      <c r="B5201" t="s">
        <v>551</v>
      </c>
      <c r="C5201" t="s">
        <v>5608</v>
      </c>
      <c r="D5201">
        <v>225</v>
      </c>
    </row>
    <row r="5202" spans="1:4">
      <c r="A5202" t="s">
        <v>91</v>
      </c>
      <c r="B5202" t="s">
        <v>551</v>
      </c>
      <c r="C5202" t="s">
        <v>5609</v>
      </c>
      <c r="D5202">
        <v>169.99</v>
      </c>
    </row>
    <row r="5203" spans="1:4">
      <c r="A5203" t="s">
        <v>91</v>
      </c>
      <c r="B5203" t="s">
        <v>551</v>
      </c>
      <c r="C5203" t="s">
        <v>5610</v>
      </c>
      <c r="D5203">
        <v>38.39</v>
      </c>
    </row>
    <row r="5204" spans="1:4">
      <c r="A5204" t="s">
        <v>91</v>
      </c>
      <c r="B5204" t="s">
        <v>551</v>
      </c>
      <c r="C5204" t="s">
        <v>5611</v>
      </c>
      <c r="D5204">
        <v>74.989999999999995</v>
      </c>
    </row>
    <row r="5205" spans="1:4">
      <c r="A5205" t="s">
        <v>91</v>
      </c>
      <c r="B5205" t="s">
        <v>546</v>
      </c>
      <c r="C5205" t="s">
        <v>5612</v>
      </c>
      <c r="D5205">
        <v>79.989999999999995</v>
      </c>
    </row>
    <row r="5206" spans="1:4">
      <c r="A5206" t="s">
        <v>91</v>
      </c>
      <c r="B5206" t="s">
        <v>602</v>
      </c>
      <c r="C5206" t="s">
        <v>5613</v>
      </c>
      <c r="D5206">
        <v>59.99</v>
      </c>
    </row>
    <row r="5207" spans="1:4">
      <c r="A5207" t="s">
        <v>91</v>
      </c>
      <c r="B5207" t="s">
        <v>546</v>
      </c>
      <c r="C5207" t="s">
        <v>5614</v>
      </c>
      <c r="D5207">
        <v>92.94</v>
      </c>
    </row>
    <row r="5208" spans="1:4">
      <c r="A5208" t="s">
        <v>91</v>
      </c>
      <c r="B5208" t="s">
        <v>546</v>
      </c>
      <c r="C5208" t="s">
        <v>5615</v>
      </c>
      <c r="D5208">
        <v>59.99</v>
      </c>
    </row>
    <row r="5209" spans="1:4">
      <c r="A5209" t="s">
        <v>91</v>
      </c>
      <c r="B5209" t="s">
        <v>551</v>
      </c>
      <c r="C5209" t="s">
        <v>5616</v>
      </c>
      <c r="D5209">
        <v>225</v>
      </c>
    </row>
    <row r="5210" spans="1:4">
      <c r="A5210" t="s">
        <v>91</v>
      </c>
      <c r="B5210" t="s">
        <v>546</v>
      </c>
      <c r="C5210" t="s">
        <v>5617</v>
      </c>
      <c r="D5210">
        <v>79.989999999999995</v>
      </c>
    </row>
    <row r="5211" spans="1:4">
      <c r="A5211" t="s">
        <v>91</v>
      </c>
      <c r="B5211" t="s">
        <v>551</v>
      </c>
      <c r="C5211" t="s">
        <v>5618</v>
      </c>
      <c r="D5211">
        <v>129.99</v>
      </c>
    </row>
    <row r="5212" spans="1:4">
      <c r="A5212" t="s">
        <v>91</v>
      </c>
      <c r="B5212" t="s">
        <v>551</v>
      </c>
      <c r="C5212" t="s">
        <v>5619</v>
      </c>
      <c r="D5212">
        <v>54.79</v>
      </c>
    </row>
    <row r="5213" spans="1:4">
      <c r="A5213" t="s">
        <v>91</v>
      </c>
      <c r="B5213" t="s">
        <v>3047</v>
      </c>
      <c r="C5213" t="s">
        <v>5620</v>
      </c>
      <c r="D5213">
        <v>89.99</v>
      </c>
    </row>
    <row r="5214" spans="1:4">
      <c r="A5214" t="s">
        <v>91</v>
      </c>
      <c r="B5214" t="s">
        <v>546</v>
      </c>
      <c r="C5214" t="s">
        <v>5621</v>
      </c>
      <c r="D5214">
        <v>89.99</v>
      </c>
    </row>
    <row r="5215" spans="1:4">
      <c r="A5215" t="s">
        <v>91</v>
      </c>
      <c r="B5215" t="s">
        <v>551</v>
      </c>
      <c r="C5215" t="s">
        <v>5622</v>
      </c>
      <c r="D5215">
        <v>90</v>
      </c>
    </row>
    <row r="5216" spans="1:4">
      <c r="A5216" t="s">
        <v>91</v>
      </c>
      <c r="B5216" t="s">
        <v>602</v>
      </c>
      <c r="C5216" t="s">
        <v>5623</v>
      </c>
      <c r="D5216">
        <v>59.99</v>
      </c>
    </row>
    <row r="5217" spans="1:4">
      <c r="A5217" t="s">
        <v>91</v>
      </c>
      <c r="B5217" t="s">
        <v>1378</v>
      </c>
      <c r="C5217" t="s">
        <v>5624</v>
      </c>
      <c r="D5217">
        <v>369.99</v>
      </c>
    </row>
    <row r="5218" spans="1:4">
      <c r="A5218" t="s">
        <v>91</v>
      </c>
      <c r="B5218" t="s">
        <v>546</v>
      </c>
      <c r="C5218" t="s">
        <v>5625</v>
      </c>
      <c r="D5218">
        <v>65.989999999999995</v>
      </c>
    </row>
    <row r="5219" spans="1:4">
      <c r="A5219" t="s">
        <v>91</v>
      </c>
      <c r="B5219" t="s">
        <v>546</v>
      </c>
      <c r="C5219" t="s">
        <v>5626</v>
      </c>
      <c r="D5219">
        <v>79.989999999999995</v>
      </c>
    </row>
    <row r="5220" spans="1:4">
      <c r="A5220" t="s">
        <v>91</v>
      </c>
      <c r="B5220" t="s">
        <v>551</v>
      </c>
      <c r="C5220" t="s">
        <v>5627</v>
      </c>
      <c r="D5220">
        <v>249.99</v>
      </c>
    </row>
    <row r="5221" spans="1:4">
      <c r="A5221" t="s">
        <v>91</v>
      </c>
      <c r="B5221" t="s">
        <v>551</v>
      </c>
      <c r="C5221" t="s">
        <v>5628</v>
      </c>
      <c r="D5221">
        <v>89.99</v>
      </c>
    </row>
    <row r="5222" spans="1:4">
      <c r="A5222" t="s">
        <v>91</v>
      </c>
      <c r="B5222" t="s">
        <v>551</v>
      </c>
      <c r="C5222" t="s">
        <v>5629</v>
      </c>
      <c r="D5222">
        <v>134.99</v>
      </c>
    </row>
    <row r="5223" spans="1:4">
      <c r="A5223" t="s">
        <v>91</v>
      </c>
      <c r="B5223" t="s">
        <v>551</v>
      </c>
      <c r="C5223" t="s">
        <v>5630</v>
      </c>
      <c r="D5223">
        <v>139.99</v>
      </c>
    </row>
    <row r="5224" spans="1:4">
      <c r="A5224" t="s">
        <v>91</v>
      </c>
      <c r="B5224" t="s">
        <v>551</v>
      </c>
      <c r="C5224" t="s">
        <v>5631</v>
      </c>
      <c r="D5224">
        <v>250</v>
      </c>
    </row>
    <row r="5225" spans="1:4">
      <c r="A5225" t="s">
        <v>91</v>
      </c>
      <c r="B5225" t="s">
        <v>551</v>
      </c>
      <c r="C5225" t="s">
        <v>5632</v>
      </c>
      <c r="D5225">
        <v>129.99</v>
      </c>
    </row>
    <row r="5226" spans="1:4">
      <c r="A5226" t="s">
        <v>91</v>
      </c>
      <c r="B5226" t="s">
        <v>551</v>
      </c>
      <c r="C5226" t="s">
        <v>5633</v>
      </c>
      <c r="D5226">
        <v>179.99</v>
      </c>
    </row>
    <row r="5227" spans="1:4">
      <c r="A5227" t="s">
        <v>91</v>
      </c>
      <c r="B5227" t="s">
        <v>551</v>
      </c>
      <c r="C5227" t="s">
        <v>5634</v>
      </c>
      <c r="D5227">
        <v>139.99</v>
      </c>
    </row>
    <row r="5228" spans="1:4">
      <c r="A5228" t="s">
        <v>91</v>
      </c>
      <c r="B5228" t="s">
        <v>3024</v>
      </c>
      <c r="C5228" t="s">
        <v>5635</v>
      </c>
      <c r="D5228">
        <v>79.989999999999995</v>
      </c>
    </row>
    <row r="5229" spans="1:4">
      <c r="A5229" t="s">
        <v>91</v>
      </c>
      <c r="B5229" t="s">
        <v>546</v>
      </c>
      <c r="C5229" t="s">
        <v>5636</v>
      </c>
      <c r="D5229">
        <v>64.989999999999995</v>
      </c>
    </row>
    <row r="5230" spans="1:4">
      <c r="A5230" t="s">
        <v>91</v>
      </c>
      <c r="B5230" t="s">
        <v>3047</v>
      </c>
      <c r="C5230" t="s">
        <v>5637</v>
      </c>
      <c r="D5230">
        <v>34.99</v>
      </c>
    </row>
    <row r="5231" spans="1:4">
      <c r="A5231" t="s">
        <v>91</v>
      </c>
      <c r="B5231" t="s">
        <v>551</v>
      </c>
      <c r="C5231" t="s">
        <v>5638</v>
      </c>
      <c r="D5231">
        <v>69.95</v>
      </c>
    </row>
    <row r="5232" spans="1:4">
      <c r="A5232" t="s">
        <v>91</v>
      </c>
      <c r="B5232" t="s">
        <v>551</v>
      </c>
      <c r="C5232" t="s">
        <v>5639</v>
      </c>
      <c r="D5232">
        <v>220</v>
      </c>
    </row>
    <row r="5233" spans="1:4">
      <c r="A5233" t="s">
        <v>91</v>
      </c>
      <c r="B5233" t="s">
        <v>551</v>
      </c>
      <c r="C5233" t="s">
        <v>5640</v>
      </c>
      <c r="D5233">
        <v>59.99</v>
      </c>
    </row>
    <row r="5234" spans="1:4">
      <c r="A5234" t="s">
        <v>91</v>
      </c>
      <c r="B5234" t="s">
        <v>551</v>
      </c>
      <c r="C5234" t="s">
        <v>5641</v>
      </c>
      <c r="D5234">
        <v>89.99</v>
      </c>
    </row>
    <row r="5235" spans="1:4">
      <c r="A5235" t="s">
        <v>91</v>
      </c>
      <c r="B5235" t="s">
        <v>551</v>
      </c>
      <c r="C5235" t="s">
        <v>5642</v>
      </c>
      <c r="D5235">
        <v>309.99</v>
      </c>
    </row>
    <row r="5236" spans="1:4">
      <c r="A5236" t="s">
        <v>91</v>
      </c>
      <c r="B5236" t="s">
        <v>1378</v>
      </c>
      <c r="C5236" t="s">
        <v>5643</v>
      </c>
      <c r="D5236">
        <v>154.99</v>
      </c>
    </row>
    <row r="5237" spans="1:4">
      <c r="A5237" t="s">
        <v>91</v>
      </c>
      <c r="B5237" t="s">
        <v>551</v>
      </c>
      <c r="C5237" t="s">
        <v>5644</v>
      </c>
      <c r="D5237">
        <v>69.989999999999995</v>
      </c>
    </row>
    <row r="5238" spans="1:4">
      <c r="A5238" t="s">
        <v>91</v>
      </c>
      <c r="B5238" t="s">
        <v>551</v>
      </c>
      <c r="C5238" t="s">
        <v>5645</v>
      </c>
      <c r="D5238">
        <v>124.99</v>
      </c>
    </row>
    <row r="5239" spans="1:4">
      <c r="A5239" t="s">
        <v>91</v>
      </c>
      <c r="B5239" t="s">
        <v>551</v>
      </c>
      <c r="C5239" t="s">
        <v>5646</v>
      </c>
      <c r="D5239">
        <v>209.99</v>
      </c>
    </row>
    <row r="5240" spans="1:4">
      <c r="A5240" t="s">
        <v>91</v>
      </c>
      <c r="B5240" t="s">
        <v>551</v>
      </c>
      <c r="C5240" t="s">
        <v>5647</v>
      </c>
      <c r="D5240">
        <v>139.99</v>
      </c>
    </row>
    <row r="5241" spans="1:4">
      <c r="A5241" t="s">
        <v>91</v>
      </c>
      <c r="B5241" t="s">
        <v>1378</v>
      </c>
      <c r="C5241" t="s">
        <v>5648</v>
      </c>
      <c r="D5241">
        <v>134.99</v>
      </c>
    </row>
    <row r="5242" spans="1:4">
      <c r="A5242" t="s">
        <v>91</v>
      </c>
      <c r="B5242" t="s">
        <v>551</v>
      </c>
      <c r="C5242" t="s">
        <v>5649</v>
      </c>
      <c r="D5242">
        <v>119.99</v>
      </c>
    </row>
    <row r="5243" spans="1:4">
      <c r="A5243" t="s">
        <v>91</v>
      </c>
      <c r="B5243" t="s">
        <v>551</v>
      </c>
      <c r="C5243" t="s">
        <v>5650</v>
      </c>
      <c r="D5243">
        <v>98.99</v>
      </c>
    </row>
    <row r="5244" spans="1:4">
      <c r="A5244" t="s">
        <v>91</v>
      </c>
      <c r="B5244" t="s">
        <v>551</v>
      </c>
      <c r="C5244" t="s">
        <v>5651</v>
      </c>
      <c r="D5244">
        <v>414.99</v>
      </c>
    </row>
    <row r="5245" spans="1:4">
      <c r="A5245" t="s">
        <v>91</v>
      </c>
      <c r="B5245" t="s">
        <v>546</v>
      </c>
      <c r="C5245" t="s">
        <v>5652</v>
      </c>
      <c r="D5245">
        <v>29.99</v>
      </c>
    </row>
    <row r="5246" spans="1:4">
      <c r="A5246" t="s">
        <v>91</v>
      </c>
      <c r="B5246" t="s">
        <v>1378</v>
      </c>
      <c r="C5246" t="s">
        <v>5653</v>
      </c>
      <c r="D5246">
        <v>139.99</v>
      </c>
    </row>
    <row r="5247" spans="1:4">
      <c r="A5247" t="s">
        <v>91</v>
      </c>
      <c r="B5247" t="s">
        <v>602</v>
      </c>
      <c r="C5247" t="s">
        <v>5654</v>
      </c>
      <c r="D5247">
        <v>79.989999999999995</v>
      </c>
    </row>
    <row r="5248" spans="1:4">
      <c r="A5248" t="s">
        <v>91</v>
      </c>
      <c r="B5248" t="s">
        <v>551</v>
      </c>
      <c r="C5248" t="s">
        <v>5631</v>
      </c>
      <c r="D5248">
        <v>246.99</v>
      </c>
    </row>
    <row r="5249" spans="1:4">
      <c r="A5249" t="s">
        <v>91</v>
      </c>
      <c r="B5249" t="s">
        <v>551</v>
      </c>
      <c r="C5249" t="s">
        <v>5655</v>
      </c>
      <c r="D5249">
        <v>189.99</v>
      </c>
    </row>
    <row r="5250" spans="1:4">
      <c r="A5250" t="s">
        <v>91</v>
      </c>
      <c r="B5250" t="s">
        <v>551</v>
      </c>
      <c r="C5250" t="s">
        <v>5656</v>
      </c>
      <c r="D5250">
        <v>275</v>
      </c>
    </row>
    <row r="5251" spans="1:4">
      <c r="A5251" t="s">
        <v>91</v>
      </c>
      <c r="B5251" t="s">
        <v>551</v>
      </c>
      <c r="C5251" t="s">
        <v>5657</v>
      </c>
      <c r="D5251">
        <v>165</v>
      </c>
    </row>
    <row r="5252" spans="1:4">
      <c r="A5252" t="s">
        <v>91</v>
      </c>
      <c r="B5252" t="s">
        <v>546</v>
      </c>
      <c r="C5252" t="s">
        <v>5658</v>
      </c>
      <c r="D5252">
        <v>99.99</v>
      </c>
    </row>
    <row r="5253" spans="1:4">
      <c r="A5253" t="s">
        <v>91</v>
      </c>
      <c r="B5253" t="s">
        <v>551</v>
      </c>
      <c r="C5253" t="s">
        <v>5650</v>
      </c>
      <c r="D5253">
        <v>120</v>
      </c>
    </row>
    <row r="5254" spans="1:4">
      <c r="A5254" t="s">
        <v>91</v>
      </c>
      <c r="B5254" t="s">
        <v>546</v>
      </c>
      <c r="C5254" t="s">
        <v>5659</v>
      </c>
      <c r="D5254">
        <v>179.99</v>
      </c>
    </row>
    <row r="5255" spans="1:4">
      <c r="A5255" t="s">
        <v>91</v>
      </c>
      <c r="B5255" t="s">
        <v>551</v>
      </c>
      <c r="C5255" t="s">
        <v>5660</v>
      </c>
      <c r="D5255">
        <v>299</v>
      </c>
    </row>
    <row r="5256" spans="1:4">
      <c r="A5256" t="s">
        <v>91</v>
      </c>
      <c r="B5256" t="s">
        <v>546</v>
      </c>
      <c r="C5256" t="s">
        <v>5661</v>
      </c>
      <c r="D5256">
        <v>64.989999999999995</v>
      </c>
    </row>
    <row r="5257" spans="1:4">
      <c r="A5257" t="s">
        <v>91</v>
      </c>
      <c r="B5257" t="s">
        <v>546</v>
      </c>
      <c r="C5257" t="s">
        <v>5662</v>
      </c>
      <c r="D5257">
        <v>59.99</v>
      </c>
    </row>
    <row r="5258" spans="1:4">
      <c r="A5258" t="s">
        <v>91</v>
      </c>
      <c r="B5258" t="s">
        <v>3024</v>
      </c>
      <c r="C5258" t="s">
        <v>5663</v>
      </c>
      <c r="D5258">
        <v>99.99</v>
      </c>
    </row>
    <row r="5259" spans="1:4">
      <c r="A5259" t="s">
        <v>91</v>
      </c>
      <c r="B5259" t="s">
        <v>5664</v>
      </c>
      <c r="C5259" t="s">
        <v>5665</v>
      </c>
      <c r="D5259">
        <v>50</v>
      </c>
    </row>
    <row r="5260" spans="1:4">
      <c r="A5260" t="s">
        <v>91</v>
      </c>
      <c r="B5260" t="s">
        <v>551</v>
      </c>
      <c r="C5260" t="s">
        <v>5666</v>
      </c>
      <c r="D5260">
        <v>84.99</v>
      </c>
    </row>
    <row r="5261" spans="1:4">
      <c r="A5261" t="s">
        <v>91</v>
      </c>
      <c r="B5261" t="s">
        <v>546</v>
      </c>
      <c r="C5261" t="s">
        <v>5667</v>
      </c>
      <c r="D5261">
        <v>99.99</v>
      </c>
    </row>
    <row r="5262" spans="1:4">
      <c r="A5262" t="s">
        <v>91</v>
      </c>
      <c r="B5262" t="s">
        <v>551</v>
      </c>
      <c r="C5262" t="s">
        <v>5668</v>
      </c>
      <c r="D5262">
        <v>479.99</v>
      </c>
    </row>
    <row r="5263" spans="1:4">
      <c r="A5263" t="s">
        <v>91</v>
      </c>
      <c r="B5263" t="s">
        <v>3047</v>
      </c>
      <c r="C5263" t="s">
        <v>5669</v>
      </c>
      <c r="D5263">
        <v>109</v>
      </c>
    </row>
    <row r="5264" spans="1:4">
      <c r="A5264" t="s">
        <v>91</v>
      </c>
      <c r="B5264" t="s">
        <v>546</v>
      </c>
      <c r="C5264" t="s">
        <v>5670</v>
      </c>
      <c r="D5264">
        <v>79.989999999999995</v>
      </c>
    </row>
    <row r="5265" spans="1:4">
      <c r="A5265" t="s">
        <v>91</v>
      </c>
      <c r="B5265" t="s">
        <v>551</v>
      </c>
      <c r="C5265" t="s">
        <v>5671</v>
      </c>
      <c r="D5265">
        <v>189.99</v>
      </c>
    </row>
    <row r="5266" spans="1:4">
      <c r="A5266" t="s">
        <v>91</v>
      </c>
      <c r="B5266" t="s">
        <v>551</v>
      </c>
      <c r="C5266" t="s">
        <v>5672</v>
      </c>
      <c r="D5266">
        <v>139</v>
      </c>
    </row>
    <row r="5267" spans="1:4">
      <c r="A5267" t="s">
        <v>91</v>
      </c>
      <c r="B5267" t="s">
        <v>551</v>
      </c>
      <c r="C5267" t="s">
        <v>5673</v>
      </c>
      <c r="D5267">
        <v>59</v>
      </c>
    </row>
    <row r="5268" spans="1:4">
      <c r="A5268" t="s">
        <v>91</v>
      </c>
      <c r="B5268" t="s">
        <v>551</v>
      </c>
      <c r="C5268" t="s">
        <v>5674</v>
      </c>
      <c r="D5268">
        <v>264.99</v>
      </c>
    </row>
    <row r="5269" spans="1:4">
      <c r="A5269" t="s">
        <v>91</v>
      </c>
      <c r="B5269" t="s">
        <v>551</v>
      </c>
      <c r="C5269" t="s">
        <v>5675</v>
      </c>
      <c r="D5269">
        <v>169.99</v>
      </c>
    </row>
    <row r="5270" spans="1:4">
      <c r="A5270" t="s">
        <v>91</v>
      </c>
      <c r="B5270" t="s">
        <v>551</v>
      </c>
      <c r="C5270" t="s">
        <v>5676</v>
      </c>
      <c r="D5270">
        <v>28.99</v>
      </c>
    </row>
    <row r="5271" spans="1:4">
      <c r="A5271" t="s">
        <v>91</v>
      </c>
      <c r="B5271" t="s">
        <v>546</v>
      </c>
      <c r="C5271" t="s">
        <v>5677</v>
      </c>
      <c r="D5271">
        <v>82</v>
      </c>
    </row>
    <row r="5272" spans="1:4">
      <c r="A5272" t="s">
        <v>91</v>
      </c>
      <c r="B5272" t="s">
        <v>546</v>
      </c>
      <c r="C5272" t="s">
        <v>5678</v>
      </c>
      <c r="D5272">
        <v>82.94</v>
      </c>
    </row>
    <row r="5273" spans="1:4">
      <c r="A5273" t="s">
        <v>91</v>
      </c>
      <c r="B5273" t="s">
        <v>3035</v>
      </c>
      <c r="C5273" t="s">
        <v>5679</v>
      </c>
      <c r="D5273">
        <v>62</v>
      </c>
    </row>
    <row r="5274" spans="1:4">
      <c r="A5274" t="s">
        <v>91</v>
      </c>
      <c r="B5274" t="s">
        <v>551</v>
      </c>
      <c r="C5274" t="s">
        <v>5680</v>
      </c>
      <c r="D5274">
        <v>69</v>
      </c>
    </row>
    <row r="5275" spans="1:4">
      <c r="A5275" t="s">
        <v>91</v>
      </c>
      <c r="B5275" t="s">
        <v>546</v>
      </c>
      <c r="C5275" t="s">
        <v>5681</v>
      </c>
      <c r="D5275">
        <v>297.99</v>
      </c>
    </row>
    <row r="5276" spans="1:4">
      <c r="A5276" t="s">
        <v>91</v>
      </c>
      <c r="B5276" t="s">
        <v>1378</v>
      </c>
      <c r="C5276" t="s">
        <v>5682</v>
      </c>
      <c r="D5276">
        <v>529.99</v>
      </c>
    </row>
    <row r="5277" spans="1:4">
      <c r="A5277" t="s">
        <v>91</v>
      </c>
      <c r="B5277" t="s">
        <v>546</v>
      </c>
      <c r="C5277" t="s">
        <v>5683</v>
      </c>
      <c r="D5277">
        <v>59.99</v>
      </c>
    </row>
    <row r="5278" spans="1:4">
      <c r="A5278" t="s">
        <v>91</v>
      </c>
      <c r="B5278" t="s">
        <v>546</v>
      </c>
      <c r="C5278" t="s">
        <v>5684</v>
      </c>
      <c r="D5278">
        <v>39</v>
      </c>
    </row>
    <row r="5279" spans="1:4">
      <c r="A5279" t="s">
        <v>91</v>
      </c>
      <c r="B5279" t="s">
        <v>546</v>
      </c>
      <c r="C5279" t="s">
        <v>5685</v>
      </c>
      <c r="D5279">
        <v>84.99</v>
      </c>
    </row>
    <row r="5280" spans="1:4">
      <c r="A5280" t="s">
        <v>91</v>
      </c>
      <c r="B5280" t="s">
        <v>551</v>
      </c>
      <c r="C5280" t="s">
        <v>5686</v>
      </c>
      <c r="D5280">
        <v>69.989999999999995</v>
      </c>
    </row>
    <row r="5281" spans="1:4">
      <c r="A5281" t="s">
        <v>91</v>
      </c>
      <c r="B5281" t="s">
        <v>5687</v>
      </c>
      <c r="C5281" t="s">
        <v>5688</v>
      </c>
      <c r="D5281">
        <v>32.99</v>
      </c>
    </row>
    <row r="5282" spans="1:4">
      <c r="A5282" t="s">
        <v>91</v>
      </c>
      <c r="B5282" t="s">
        <v>551</v>
      </c>
      <c r="C5282" t="s">
        <v>5689</v>
      </c>
      <c r="D5282">
        <v>219.99</v>
      </c>
    </row>
    <row r="5283" spans="1:4">
      <c r="A5283" t="s">
        <v>91</v>
      </c>
      <c r="B5283" t="s">
        <v>551</v>
      </c>
      <c r="C5283" t="s">
        <v>5690</v>
      </c>
      <c r="D5283">
        <v>189.99</v>
      </c>
    </row>
    <row r="5284" spans="1:4">
      <c r="A5284" t="s">
        <v>91</v>
      </c>
      <c r="B5284" t="s">
        <v>551</v>
      </c>
      <c r="C5284" t="s">
        <v>5691</v>
      </c>
      <c r="D5284">
        <v>269.99</v>
      </c>
    </row>
    <row r="5285" spans="1:4">
      <c r="A5285" t="s">
        <v>91</v>
      </c>
      <c r="B5285" t="s">
        <v>551</v>
      </c>
      <c r="C5285" t="s">
        <v>5692</v>
      </c>
      <c r="D5285">
        <v>149.99</v>
      </c>
    </row>
    <row r="5286" spans="1:4">
      <c r="A5286" t="s">
        <v>91</v>
      </c>
      <c r="B5286" t="s">
        <v>551</v>
      </c>
      <c r="C5286" t="s">
        <v>5693</v>
      </c>
      <c r="D5286">
        <v>169.99</v>
      </c>
    </row>
    <row r="5287" spans="1:4">
      <c r="A5287" t="s">
        <v>91</v>
      </c>
      <c r="B5287" t="s">
        <v>551</v>
      </c>
      <c r="C5287" t="s">
        <v>5694</v>
      </c>
      <c r="D5287">
        <v>539.99</v>
      </c>
    </row>
    <row r="5288" spans="1:4">
      <c r="A5288" t="s">
        <v>91</v>
      </c>
      <c r="B5288" t="s">
        <v>551</v>
      </c>
      <c r="C5288" t="s">
        <v>5695</v>
      </c>
      <c r="D5288">
        <v>129</v>
      </c>
    </row>
    <row r="5289" spans="1:4">
      <c r="A5289" t="s">
        <v>91</v>
      </c>
      <c r="B5289" t="s">
        <v>3024</v>
      </c>
      <c r="C5289" t="s">
        <v>5696</v>
      </c>
      <c r="D5289">
        <v>99.99</v>
      </c>
    </row>
    <row r="5290" spans="1:4">
      <c r="A5290" t="s">
        <v>91</v>
      </c>
      <c r="B5290" t="s">
        <v>551</v>
      </c>
      <c r="C5290" t="s">
        <v>5697</v>
      </c>
      <c r="D5290">
        <v>229.99</v>
      </c>
    </row>
    <row r="5291" spans="1:4">
      <c r="A5291" t="s">
        <v>91</v>
      </c>
      <c r="B5291" t="s">
        <v>3024</v>
      </c>
      <c r="C5291" t="s">
        <v>5698</v>
      </c>
      <c r="D5291">
        <v>69.989999999999995</v>
      </c>
    </row>
    <row r="5292" spans="1:4">
      <c r="A5292" t="s">
        <v>91</v>
      </c>
      <c r="B5292" t="s">
        <v>551</v>
      </c>
      <c r="C5292" t="s">
        <v>5699</v>
      </c>
      <c r="D5292">
        <v>169.99</v>
      </c>
    </row>
    <row r="5293" spans="1:4">
      <c r="A5293" t="s">
        <v>91</v>
      </c>
      <c r="B5293" t="s">
        <v>3122</v>
      </c>
      <c r="C5293" t="s">
        <v>5700</v>
      </c>
      <c r="D5293">
        <v>94.99</v>
      </c>
    </row>
    <row r="5294" spans="1:4">
      <c r="A5294" t="s">
        <v>91</v>
      </c>
      <c r="B5294" t="s">
        <v>3122</v>
      </c>
      <c r="C5294" t="s">
        <v>5701</v>
      </c>
      <c r="D5294">
        <v>29.99</v>
      </c>
    </row>
    <row r="5295" spans="1:4">
      <c r="A5295" t="s">
        <v>91</v>
      </c>
      <c r="B5295" t="s">
        <v>551</v>
      </c>
      <c r="C5295" t="s">
        <v>5702</v>
      </c>
      <c r="D5295">
        <v>464.99</v>
      </c>
    </row>
    <row r="5296" spans="1:4">
      <c r="A5296" t="s">
        <v>91</v>
      </c>
      <c r="B5296" t="s">
        <v>546</v>
      </c>
      <c r="C5296" t="s">
        <v>5703</v>
      </c>
      <c r="D5296">
        <v>39</v>
      </c>
    </row>
    <row r="5297" spans="1:4">
      <c r="A5297" t="s">
        <v>91</v>
      </c>
      <c r="B5297" t="s">
        <v>551</v>
      </c>
      <c r="C5297" t="s">
        <v>5704</v>
      </c>
      <c r="D5297">
        <v>114.98</v>
      </c>
    </row>
    <row r="5298" spans="1:4">
      <c r="A5298" t="s">
        <v>91</v>
      </c>
      <c r="B5298" t="s">
        <v>546</v>
      </c>
      <c r="C5298" t="s">
        <v>5705</v>
      </c>
      <c r="D5298">
        <v>34.99</v>
      </c>
    </row>
    <row r="5299" spans="1:4">
      <c r="A5299" t="s">
        <v>91</v>
      </c>
      <c r="B5299" t="s">
        <v>546</v>
      </c>
      <c r="C5299" t="s">
        <v>5706</v>
      </c>
      <c r="D5299">
        <v>79.989999999999995</v>
      </c>
    </row>
    <row r="5300" spans="1:4">
      <c r="A5300" t="s">
        <v>91</v>
      </c>
      <c r="B5300" t="s">
        <v>546</v>
      </c>
      <c r="C5300" t="s">
        <v>5707</v>
      </c>
      <c r="D5300">
        <v>89</v>
      </c>
    </row>
    <row r="5301" spans="1:4">
      <c r="A5301" t="s">
        <v>91</v>
      </c>
      <c r="B5301" t="s">
        <v>3035</v>
      </c>
      <c r="C5301" t="s">
        <v>5708</v>
      </c>
      <c r="D5301">
        <v>49</v>
      </c>
    </row>
    <row r="5302" spans="1:4">
      <c r="A5302" t="s">
        <v>91</v>
      </c>
      <c r="B5302" t="s">
        <v>551</v>
      </c>
      <c r="C5302" t="s">
        <v>5709</v>
      </c>
      <c r="D5302">
        <v>174.99</v>
      </c>
    </row>
    <row r="5303" spans="1:4">
      <c r="A5303" t="s">
        <v>91</v>
      </c>
      <c r="B5303" t="s">
        <v>551</v>
      </c>
      <c r="C5303" t="s">
        <v>5710</v>
      </c>
      <c r="D5303">
        <v>239.99</v>
      </c>
    </row>
    <row r="5304" spans="1:4">
      <c r="A5304" t="s">
        <v>91</v>
      </c>
      <c r="B5304" t="s">
        <v>551</v>
      </c>
      <c r="C5304" t="s">
        <v>5711</v>
      </c>
      <c r="D5304">
        <v>154.99</v>
      </c>
    </row>
    <row r="5305" spans="1:4">
      <c r="A5305" t="s">
        <v>91</v>
      </c>
      <c r="B5305" t="s">
        <v>551</v>
      </c>
      <c r="C5305" t="s">
        <v>5712</v>
      </c>
      <c r="D5305">
        <v>369.99</v>
      </c>
    </row>
    <row r="5306" spans="1:4">
      <c r="A5306" t="s">
        <v>91</v>
      </c>
      <c r="B5306" t="s">
        <v>5713</v>
      </c>
      <c r="C5306" t="s">
        <v>5714</v>
      </c>
      <c r="D5306">
        <v>99.99</v>
      </c>
    </row>
    <row r="5307" spans="1:4">
      <c r="A5307" t="s">
        <v>91</v>
      </c>
      <c r="B5307" t="s">
        <v>551</v>
      </c>
      <c r="C5307" t="s">
        <v>5715</v>
      </c>
      <c r="D5307">
        <v>270</v>
      </c>
    </row>
    <row r="5308" spans="1:4">
      <c r="A5308" t="s">
        <v>91</v>
      </c>
      <c r="B5308" t="s">
        <v>551</v>
      </c>
      <c r="C5308" t="s">
        <v>5716</v>
      </c>
      <c r="D5308">
        <v>154.99</v>
      </c>
    </row>
    <row r="5309" spans="1:4">
      <c r="A5309" t="s">
        <v>91</v>
      </c>
      <c r="B5309" t="s">
        <v>551</v>
      </c>
      <c r="C5309" t="s">
        <v>5717</v>
      </c>
      <c r="D5309">
        <v>219.99</v>
      </c>
    </row>
    <row r="5310" spans="1:4">
      <c r="A5310" t="s">
        <v>91</v>
      </c>
      <c r="B5310" t="s">
        <v>3021</v>
      </c>
      <c r="C5310" t="s">
        <v>3410</v>
      </c>
      <c r="D5310">
        <v>259.99</v>
      </c>
    </row>
    <row r="5311" spans="1:4">
      <c r="A5311" t="s">
        <v>91</v>
      </c>
      <c r="B5311" t="s">
        <v>3024</v>
      </c>
      <c r="C5311" t="s">
        <v>5718</v>
      </c>
      <c r="D5311">
        <v>74.989999999999995</v>
      </c>
    </row>
    <row r="5312" spans="1:4">
      <c r="A5312" t="s">
        <v>91</v>
      </c>
      <c r="B5312" t="s">
        <v>546</v>
      </c>
      <c r="C5312" t="s">
        <v>5719</v>
      </c>
      <c r="D5312">
        <v>189.99</v>
      </c>
    </row>
    <row r="5313" spans="1:4">
      <c r="A5313" t="s">
        <v>91</v>
      </c>
      <c r="B5313" t="s">
        <v>546</v>
      </c>
      <c r="C5313" t="s">
        <v>5720</v>
      </c>
      <c r="D5313">
        <v>39.99</v>
      </c>
    </row>
    <row r="5314" spans="1:4">
      <c r="A5314" t="s">
        <v>91</v>
      </c>
      <c r="B5314" t="s">
        <v>551</v>
      </c>
      <c r="C5314" t="s">
        <v>5721</v>
      </c>
      <c r="D5314">
        <v>479.99</v>
      </c>
    </row>
    <row r="5315" spans="1:4">
      <c r="A5315" t="s">
        <v>91</v>
      </c>
      <c r="B5315" t="s">
        <v>551</v>
      </c>
      <c r="C5315" t="s">
        <v>5722</v>
      </c>
      <c r="D5315">
        <v>73</v>
      </c>
    </row>
    <row r="5316" spans="1:4">
      <c r="A5316" t="s">
        <v>91</v>
      </c>
      <c r="B5316" t="s">
        <v>551</v>
      </c>
      <c r="C5316" t="s">
        <v>5723</v>
      </c>
      <c r="D5316">
        <v>47</v>
      </c>
    </row>
    <row r="5317" spans="1:4">
      <c r="A5317" t="s">
        <v>91</v>
      </c>
      <c r="B5317" t="s">
        <v>551</v>
      </c>
      <c r="C5317" t="s">
        <v>5724</v>
      </c>
      <c r="D5317">
        <v>144.99</v>
      </c>
    </row>
    <row r="5318" spans="1:4">
      <c r="A5318" t="s">
        <v>91</v>
      </c>
      <c r="B5318" t="s">
        <v>5713</v>
      </c>
      <c r="C5318" t="s">
        <v>5725</v>
      </c>
      <c r="D5318">
        <v>49.99</v>
      </c>
    </row>
    <row r="5319" spans="1:4">
      <c r="A5319" t="s">
        <v>91</v>
      </c>
      <c r="B5319" t="s">
        <v>3024</v>
      </c>
      <c r="C5319" t="s">
        <v>5726</v>
      </c>
      <c r="D5319">
        <v>44.99</v>
      </c>
    </row>
    <row r="5320" spans="1:4">
      <c r="A5320" t="s">
        <v>91</v>
      </c>
      <c r="B5320" t="s">
        <v>3024</v>
      </c>
      <c r="C5320" t="s">
        <v>5727</v>
      </c>
      <c r="D5320">
        <v>99.99</v>
      </c>
    </row>
    <row r="5321" spans="1:4">
      <c r="A5321" t="s">
        <v>91</v>
      </c>
      <c r="B5321" t="s">
        <v>551</v>
      </c>
      <c r="C5321" t="s">
        <v>5728</v>
      </c>
      <c r="D5321">
        <v>119.99</v>
      </c>
    </row>
    <row r="5322" spans="1:4">
      <c r="A5322" t="s">
        <v>91</v>
      </c>
      <c r="B5322" t="s">
        <v>551</v>
      </c>
      <c r="C5322" t="s">
        <v>5729</v>
      </c>
      <c r="D5322">
        <v>159.99</v>
      </c>
    </row>
    <row r="5323" spans="1:4">
      <c r="A5323" t="s">
        <v>91</v>
      </c>
      <c r="B5323" t="s">
        <v>551</v>
      </c>
      <c r="C5323" t="s">
        <v>5730</v>
      </c>
      <c r="D5323">
        <v>189.99</v>
      </c>
    </row>
    <row r="5324" spans="1:4">
      <c r="A5324" t="s">
        <v>91</v>
      </c>
      <c r="B5324" t="s">
        <v>546</v>
      </c>
      <c r="C5324" t="s">
        <v>5731</v>
      </c>
      <c r="D5324">
        <v>84.99</v>
      </c>
    </row>
    <row r="5325" spans="1:4">
      <c r="A5325" t="s">
        <v>91</v>
      </c>
      <c r="B5325" t="s">
        <v>3024</v>
      </c>
      <c r="C5325" t="s">
        <v>5732</v>
      </c>
      <c r="D5325">
        <v>139.99</v>
      </c>
    </row>
    <row r="5326" spans="1:4">
      <c r="A5326" t="s">
        <v>91</v>
      </c>
      <c r="B5326" t="s">
        <v>551</v>
      </c>
      <c r="C5326" t="s">
        <v>5733</v>
      </c>
      <c r="D5326">
        <v>59.99</v>
      </c>
    </row>
    <row r="5327" spans="1:4">
      <c r="A5327" t="s">
        <v>91</v>
      </c>
      <c r="B5327" t="s">
        <v>551</v>
      </c>
      <c r="C5327" t="s">
        <v>5734</v>
      </c>
      <c r="D5327">
        <v>109</v>
      </c>
    </row>
    <row r="5328" spans="1:4">
      <c r="A5328" t="s">
        <v>91</v>
      </c>
      <c r="B5328" t="s">
        <v>3024</v>
      </c>
      <c r="C5328" t="s">
        <v>5735</v>
      </c>
      <c r="D5328">
        <v>179.99</v>
      </c>
    </row>
    <row r="5329" spans="1:4">
      <c r="A5329" t="s">
        <v>91</v>
      </c>
      <c r="B5329" t="s">
        <v>551</v>
      </c>
      <c r="C5329" t="s">
        <v>5736</v>
      </c>
      <c r="D5329">
        <v>179.99</v>
      </c>
    </row>
    <row r="5330" spans="1:4">
      <c r="A5330" t="s">
        <v>91</v>
      </c>
      <c r="B5330" t="s">
        <v>3024</v>
      </c>
      <c r="C5330" t="s">
        <v>5737</v>
      </c>
      <c r="D5330">
        <v>109.99</v>
      </c>
    </row>
    <row r="5331" spans="1:4">
      <c r="A5331" t="s">
        <v>91</v>
      </c>
      <c r="B5331" t="s">
        <v>1378</v>
      </c>
      <c r="C5331" t="s">
        <v>5738</v>
      </c>
      <c r="D5331">
        <v>139.99</v>
      </c>
    </row>
    <row r="5332" spans="1:4">
      <c r="A5332" t="s">
        <v>91</v>
      </c>
      <c r="B5332" t="s">
        <v>551</v>
      </c>
      <c r="C5332" t="s">
        <v>5739</v>
      </c>
      <c r="D5332">
        <v>129.99</v>
      </c>
    </row>
    <row r="5333" spans="1:4">
      <c r="A5333" t="s">
        <v>91</v>
      </c>
      <c r="B5333" t="s">
        <v>551</v>
      </c>
      <c r="C5333" t="s">
        <v>5740</v>
      </c>
      <c r="D5333">
        <v>374.99</v>
      </c>
    </row>
    <row r="5334" spans="1:4">
      <c r="A5334" t="s">
        <v>91</v>
      </c>
      <c r="B5334" t="s">
        <v>551</v>
      </c>
      <c r="C5334" t="s">
        <v>5741</v>
      </c>
      <c r="D5334">
        <v>159.99</v>
      </c>
    </row>
    <row r="5335" spans="1:4">
      <c r="A5335" t="s">
        <v>91</v>
      </c>
      <c r="B5335" t="s">
        <v>551</v>
      </c>
      <c r="C5335" t="s">
        <v>5742</v>
      </c>
      <c r="D5335">
        <v>344.99</v>
      </c>
    </row>
    <row r="5336" spans="1:4">
      <c r="A5336" t="s">
        <v>91</v>
      </c>
      <c r="B5336" t="s">
        <v>3024</v>
      </c>
      <c r="C5336" t="s">
        <v>5743</v>
      </c>
      <c r="D5336">
        <v>69.989999999999995</v>
      </c>
    </row>
    <row r="5337" spans="1:4">
      <c r="A5337" t="s">
        <v>91</v>
      </c>
      <c r="B5337" t="s">
        <v>551</v>
      </c>
      <c r="C5337" t="s">
        <v>5744</v>
      </c>
      <c r="D5337">
        <v>49.99</v>
      </c>
    </row>
    <row r="5338" spans="1:4">
      <c r="A5338" t="s">
        <v>91</v>
      </c>
      <c r="B5338" t="s">
        <v>786</v>
      </c>
      <c r="C5338" t="s">
        <v>5745</v>
      </c>
      <c r="D5338">
        <v>34.99</v>
      </c>
    </row>
    <row r="5339" spans="1:4">
      <c r="A5339" t="s">
        <v>91</v>
      </c>
      <c r="B5339" t="s">
        <v>551</v>
      </c>
      <c r="C5339" t="s">
        <v>5746</v>
      </c>
      <c r="D5339">
        <v>274.99</v>
      </c>
    </row>
    <row r="5340" spans="1:4">
      <c r="A5340" t="s">
        <v>91</v>
      </c>
      <c r="B5340" t="s">
        <v>3024</v>
      </c>
      <c r="C5340" t="s">
        <v>5747</v>
      </c>
      <c r="D5340">
        <v>99.99</v>
      </c>
    </row>
    <row r="5341" spans="1:4">
      <c r="A5341" t="s">
        <v>91</v>
      </c>
      <c r="B5341" t="s">
        <v>551</v>
      </c>
      <c r="C5341" t="s">
        <v>5748</v>
      </c>
      <c r="D5341">
        <v>146.99</v>
      </c>
    </row>
    <row r="5342" spans="1:4">
      <c r="A5342" t="s">
        <v>91</v>
      </c>
      <c r="B5342" t="s">
        <v>1378</v>
      </c>
      <c r="C5342" t="s">
        <v>3259</v>
      </c>
      <c r="D5342">
        <v>209.99</v>
      </c>
    </row>
    <row r="5343" spans="1:4">
      <c r="A5343" t="s">
        <v>91</v>
      </c>
      <c r="B5343" t="s">
        <v>3024</v>
      </c>
      <c r="C5343" t="s">
        <v>5749</v>
      </c>
      <c r="D5343">
        <v>89.99</v>
      </c>
    </row>
    <row r="5344" spans="1:4">
      <c r="A5344" t="s">
        <v>91</v>
      </c>
      <c r="B5344" t="s">
        <v>551</v>
      </c>
      <c r="C5344" t="s">
        <v>5750</v>
      </c>
      <c r="D5344">
        <v>624.99</v>
      </c>
    </row>
    <row r="5345" spans="1:4">
      <c r="A5345" t="s">
        <v>91</v>
      </c>
      <c r="B5345" t="s">
        <v>546</v>
      </c>
      <c r="C5345" t="s">
        <v>5751</v>
      </c>
      <c r="D5345">
        <v>89.99</v>
      </c>
    </row>
    <row r="5346" spans="1:4">
      <c r="A5346" t="s">
        <v>91</v>
      </c>
      <c r="B5346" t="s">
        <v>3024</v>
      </c>
      <c r="C5346" t="s">
        <v>5752</v>
      </c>
      <c r="D5346">
        <v>69.989999999999995</v>
      </c>
    </row>
    <row r="5347" spans="1:4">
      <c r="A5347" t="s">
        <v>91</v>
      </c>
      <c r="B5347" t="s">
        <v>1378</v>
      </c>
      <c r="C5347" t="s">
        <v>5753</v>
      </c>
      <c r="D5347">
        <v>124.99</v>
      </c>
    </row>
    <row r="5348" spans="1:4">
      <c r="A5348" t="s">
        <v>91</v>
      </c>
      <c r="B5348" t="s">
        <v>551</v>
      </c>
      <c r="C5348" t="s">
        <v>5754</v>
      </c>
      <c r="D5348">
        <v>159.99</v>
      </c>
    </row>
    <row r="5349" spans="1:4">
      <c r="A5349" t="s">
        <v>91</v>
      </c>
      <c r="B5349" t="s">
        <v>551</v>
      </c>
      <c r="C5349" t="s">
        <v>5755</v>
      </c>
      <c r="D5349">
        <v>1059.99</v>
      </c>
    </row>
    <row r="5350" spans="1:4">
      <c r="A5350" t="s">
        <v>91</v>
      </c>
      <c r="B5350" t="s">
        <v>551</v>
      </c>
      <c r="C5350" t="s">
        <v>5756</v>
      </c>
      <c r="D5350">
        <v>1109.99</v>
      </c>
    </row>
    <row r="5351" spans="1:4">
      <c r="A5351" t="s">
        <v>91</v>
      </c>
      <c r="B5351" t="s">
        <v>546</v>
      </c>
      <c r="C5351" t="s">
        <v>5757</v>
      </c>
      <c r="D5351">
        <v>49</v>
      </c>
    </row>
    <row r="5352" spans="1:4">
      <c r="A5352" t="s">
        <v>91</v>
      </c>
      <c r="B5352" t="s">
        <v>551</v>
      </c>
      <c r="C5352" t="s">
        <v>5758</v>
      </c>
      <c r="D5352">
        <v>189.99</v>
      </c>
    </row>
    <row r="5353" spans="1:4">
      <c r="A5353" t="s">
        <v>91</v>
      </c>
      <c r="B5353" t="s">
        <v>874</v>
      </c>
      <c r="C5353" t="s">
        <v>5759</v>
      </c>
      <c r="D5353">
        <v>79.989999999999995</v>
      </c>
    </row>
    <row r="5354" spans="1:4">
      <c r="A5354" t="s">
        <v>91</v>
      </c>
      <c r="B5354" t="s">
        <v>551</v>
      </c>
      <c r="C5354" t="s">
        <v>5760</v>
      </c>
      <c r="D5354">
        <v>644.99</v>
      </c>
    </row>
    <row r="5355" spans="1:4">
      <c r="A5355" t="s">
        <v>91</v>
      </c>
      <c r="B5355" t="s">
        <v>3055</v>
      </c>
      <c r="C5355" t="s">
        <v>5761</v>
      </c>
      <c r="D5355">
        <v>225</v>
      </c>
    </row>
    <row r="5356" spans="1:4">
      <c r="A5356" t="s">
        <v>91</v>
      </c>
      <c r="B5356" t="s">
        <v>551</v>
      </c>
      <c r="C5356" t="s">
        <v>5762</v>
      </c>
      <c r="D5356">
        <v>1349.99</v>
      </c>
    </row>
    <row r="5357" spans="1:4">
      <c r="A5357" t="s">
        <v>91</v>
      </c>
      <c r="B5357" t="s">
        <v>546</v>
      </c>
      <c r="C5357" t="s">
        <v>5763</v>
      </c>
      <c r="D5357">
        <v>284.99</v>
      </c>
    </row>
    <row r="5358" spans="1:4">
      <c r="A5358" t="s">
        <v>91</v>
      </c>
      <c r="B5358" t="s">
        <v>551</v>
      </c>
      <c r="C5358" t="s">
        <v>5764</v>
      </c>
      <c r="D5358">
        <v>484.99</v>
      </c>
    </row>
    <row r="5359" spans="1:4">
      <c r="A5359" t="s">
        <v>91</v>
      </c>
      <c r="B5359" t="s">
        <v>551</v>
      </c>
      <c r="C5359" t="s">
        <v>5765</v>
      </c>
      <c r="D5359">
        <v>339.99</v>
      </c>
    </row>
    <row r="5360" spans="1:4">
      <c r="A5360" t="s">
        <v>91</v>
      </c>
      <c r="B5360" t="s">
        <v>546</v>
      </c>
      <c r="C5360" t="s">
        <v>5766</v>
      </c>
      <c r="D5360">
        <v>319.99</v>
      </c>
    </row>
    <row r="5361" spans="1:4">
      <c r="A5361" t="s">
        <v>91</v>
      </c>
      <c r="B5361" t="s">
        <v>5713</v>
      </c>
      <c r="C5361" t="s">
        <v>5767</v>
      </c>
      <c r="D5361">
        <v>109</v>
      </c>
    </row>
    <row r="5362" spans="1:4">
      <c r="A5362" t="s">
        <v>91</v>
      </c>
      <c r="B5362" t="s">
        <v>546</v>
      </c>
      <c r="C5362" t="s">
        <v>5768</v>
      </c>
      <c r="D5362">
        <v>324.99</v>
      </c>
    </row>
    <row r="5363" spans="1:4">
      <c r="A5363" t="s">
        <v>91</v>
      </c>
      <c r="B5363" t="s">
        <v>551</v>
      </c>
      <c r="C5363" t="s">
        <v>5769</v>
      </c>
      <c r="D5363">
        <v>534.99</v>
      </c>
    </row>
    <row r="5364" spans="1:4">
      <c r="A5364" t="s">
        <v>91</v>
      </c>
      <c r="B5364" t="s">
        <v>3055</v>
      </c>
      <c r="C5364" t="s">
        <v>3251</v>
      </c>
      <c r="D5364">
        <v>169.5</v>
      </c>
    </row>
    <row r="5365" spans="1:4">
      <c r="A5365" t="s">
        <v>91</v>
      </c>
      <c r="B5365" t="s">
        <v>551</v>
      </c>
      <c r="C5365" t="s">
        <v>5734</v>
      </c>
      <c r="D5365">
        <v>119</v>
      </c>
    </row>
    <row r="5366" spans="1:4">
      <c r="A5366" t="s">
        <v>91</v>
      </c>
      <c r="B5366" t="s">
        <v>551</v>
      </c>
      <c r="C5366" t="s">
        <v>5770</v>
      </c>
      <c r="D5366">
        <v>119</v>
      </c>
    </row>
    <row r="5367" spans="1:4">
      <c r="A5367" t="s">
        <v>91</v>
      </c>
      <c r="B5367" t="s">
        <v>5713</v>
      </c>
      <c r="C5367" t="s">
        <v>5771</v>
      </c>
      <c r="D5367">
        <v>49.99</v>
      </c>
    </row>
    <row r="5368" spans="1:4">
      <c r="A5368" t="s">
        <v>91</v>
      </c>
      <c r="B5368" t="s">
        <v>551</v>
      </c>
      <c r="C5368" t="s">
        <v>5772</v>
      </c>
      <c r="D5368">
        <v>414.99</v>
      </c>
    </row>
    <row r="5369" spans="1:4">
      <c r="A5369" t="s">
        <v>91</v>
      </c>
      <c r="B5369" t="s">
        <v>546</v>
      </c>
      <c r="C5369" t="s">
        <v>5766</v>
      </c>
      <c r="D5369">
        <v>309.99</v>
      </c>
    </row>
    <row r="5370" spans="1:4">
      <c r="A5370" t="s">
        <v>91</v>
      </c>
      <c r="B5370" t="s">
        <v>546</v>
      </c>
      <c r="C5370" t="s">
        <v>5773</v>
      </c>
      <c r="D5370">
        <v>134.99</v>
      </c>
    </row>
    <row r="5371" spans="1:4">
      <c r="A5371" t="s">
        <v>91</v>
      </c>
      <c r="B5371" t="s">
        <v>551</v>
      </c>
      <c r="C5371" t="s">
        <v>5774</v>
      </c>
      <c r="D5371">
        <v>169.99</v>
      </c>
    </row>
    <row r="5372" spans="1:4">
      <c r="A5372" t="s">
        <v>91</v>
      </c>
      <c r="B5372" t="s">
        <v>1378</v>
      </c>
      <c r="C5372" t="s">
        <v>5775</v>
      </c>
      <c r="D5372">
        <v>299.99</v>
      </c>
    </row>
    <row r="5373" spans="1:4">
      <c r="A5373" t="s">
        <v>91</v>
      </c>
      <c r="B5373" t="s">
        <v>602</v>
      </c>
      <c r="C5373" t="s">
        <v>5776</v>
      </c>
      <c r="D5373">
        <v>319.99</v>
      </c>
    </row>
    <row r="5374" spans="1:4">
      <c r="A5374" t="s">
        <v>91</v>
      </c>
      <c r="B5374" t="s">
        <v>3055</v>
      </c>
      <c r="C5374" t="s">
        <v>5777</v>
      </c>
      <c r="D5374">
        <v>198</v>
      </c>
    </row>
    <row r="5375" spans="1:4">
      <c r="A5375" t="s">
        <v>91</v>
      </c>
      <c r="B5375" t="s">
        <v>551</v>
      </c>
      <c r="C5375" t="s">
        <v>5778</v>
      </c>
      <c r="D5375">
        <v>160</v>
      </c>
    </row>
    <row r="5376" spans="1:4">
      <c r="A5376" t="s">
        <v>91</v>
      </c>
      <c r="B5376" t="s">
        <v>786</v>
      </c>
      <c r="C5376" t="s">
        <v>5779</v>
      </c>
      <c r="D5376">
        <v>59.99</v>
      </c>
    </row>
    <row r="5377" spans="1:4">
      <c r="A5377" t="s">
        <v>91</v>
      </c>
      <c r="B5377" t="s">
        <v>551</v>
      </c>
      <c r="C5377" t="s">
        <v>5780</v>
      </c>
      <c r="D5377">
        <v>159.88999999999999</v>
      </c>
    </row>
    <row r="5378" spans="1:4">
      <c r="A5378" t="s">
        <v>91</v>
      </c>
      <c r="B5378" t="s">
        <v>3024</v>
      </c>
      <c r="C5378" t="s">
        <v>5781</v>
      </c>
      <c r="D5378">
        <v>89.99</v>
      </c>
    </row>
    <row r="5379" spans="1:4">
      <c r="A5379" t="s">
        <v>91</v>
      </c>
      <c r="B5379" t="s">
        <v>546</v>
      </c>
      <c r="C5379" t="s">
        <v>5768</v>
      </c>
      <c r="D5379">
        <v>334.99</v>
      </c>
    </row>
    <row r="5380" spans="1:4">
      <c r="A5380" t="s">
        <v>91</v>
      </c>
      <c r="B5380" t="s">
        <v>551</v>
      </c>
      <c r="C5380" t="s">
        <v>5782</v>
      </c>
      <c r="D5380">
        <v>544.99</v>
      </c>
    </row>
    <row r="5381" spans="1:4">
      <c r="A5381" t="s">
        <v>91</v>
      </c>
      <c r="B5381" t="s">
        <v>551</v>
      </c>
      <c r="C5381" t="s">
        <v>5783</v>
      </c>
      <c r="D5381">
        <v>74.989999999999995</v>
      </c>
    </row>
    <row r="5382" spans="1:4">
      <c r="A5382" t="s">
        <v>91</v>
      </c>
      <c r="B5382" t="s">
        <v>551</v>
      </c>
      <c r="C5382" t="s">
        <v>5784</v>
      </c>
      <c r="D5382">
        <v>384.99</v>
      </c>
    </row>
    <row r="5383" spans="1:4">
      <c r="A5383" t="s">
        <v>91</v>
      </c>
      <c r="B5383" t="s">
        <v>546</v>
      </c>
      <c r="C5383" t="s">
        <v>5785</v>
      </c>
      <c r="D5383">
        <v>299.99</v>
      </c>
    </row>
    <row r="5384" spans="1:4">
      <c r="A5384" t="s">
        <v>91</v>
      </c>
      <c r="B5384" t="s">
        <v>1378</v>
      </c>
      <c r="C5384" t="s">
        <v>5786</v>
      </c>
      <c r="D5384">
        <v>289.99</v>
      </c>
    </row>
    <row r="5385" spans="1:4">
      <c r="A5385" t="s">
        <v>91</v>
      </c>
      <c r="B5385" t="s">
        <v>551</v>
      </c>
      <c r="C5385" t="s">
        <v>5787</v>
      </c>
      <c r="D5385">
        <v>454.99</v>
      </c>
    </row>
    <row r="5386" spans="1:4">
      <c r="A5386" t="s">
        <v>91</v>
      </c>
      <c r="B5386" t="s">
        <v>551</v>
      </c>
      <c r="C5386" t="s">
        <v>5788</v>
      </c>
      <c r="D5386">
        <v>529.99</v>
      </c>
    </row>
    <row r="5387" spans="1:4">
      <c r="A5387" t="s">
        <v>91</v>
      </c>
      <c r="B5387" t="s">
        <v>551</v>
      </c>
      <c r="C5387" t="s">
        <v>5789</v>
      </c>
      <c r="D5387">
        <v>519.99</v>
      </c>
    </row>
    <row r="5388" spans="1:4">
      <c r="A5388" t="s">
        <v>91</v>
      </c>
      <c r="B5388" t="s">
        <v>546</v>
      </c>
      <c r="C5388" t="s">
        <v>5667</v>
      </c>
      <c r="D5388">
        <v>109.99</v>
      </c>
    </row>
    <row r="5389" spans="1:4">
      <c r="A5389" t="s">
        <v>91</v>
      </c>
      <c r="B5389" t="s">
        <v>1378</v>
      </c>
      <c r="C5389" t="s">
        <v>5790</v>
      </c>
      <c r="D5389">
        <v>424.99</v>
      </c>
    </row>
    <row r="5390" spans="1:4">
      <c r="A5390" t="s">
        <v>91</v>
      </c>
      <c r="B5390" t="s">
        <v>551</v>
      </c>
      <c r="C5390" t="s">
        <v>5791</v>
      </c>
      <c r="D5390">
        <v>559.99</v>
      </c>
    </row>
    <row r="5391" spans="1:4">
      <c r="A5391" t="s">
        <v>91</v>
      </c>
      <c r="B5391" t="s">
        <v>4194</v>
      </c>
      <c r="C5391" t="s">
        <v>5792</v>
      </c>
      <c r="D5391">
        <v>74.989999999999995</v>
      </c>
    </row>
    <row r="5392" spans="1:4">
      <c r="A5392" t="s">
        <v>91</v>
      </c>
      <c r="B5392" t="s">
        <v>546</v>
      </c>
      <c r="C5392" t="s">
        <v>5793</v>
      </c>
      <c r="D5392">
        <v>69.989999999999995</v>
      </c>
    </row>
    <row r="5393" spans="1:4">
      <c r="A5393" t="s">
        <v>91</v>
      </c>
      <c r="B5393" t="s">
        <v>587</v>
      </c>
      <c r="C5393" t="s">
        <v>5794</v>
      </c>
      <c r="D5393">
        <v>99.99</v>
      </c>
    </row>
    <row r="5394" spans="1:4">
      <c r="A5394" t="s">
        <v>91</v>
      </c>
      <c r="B5394" t="s">
        <v>1378</v>
      </c>
      <c r="C5394" t="s">
        <v>5795</v>
      </c>
      <c r="D5394">
        <v>294</v>
      </c>
    </row>
    <row r="5395" spans="1:4">
      <c r="A5395" t="s">
        <v>91</v>
      </c>
      <c r="B5395" t="s">
        <v>546</v>
      </c>
      <c r="C5395" t="s">
        <v>5796</v>
      </c>
      <c r="D5395">
        <v>119</v>
      </c>
    </row>
    <row r="5396" spans="1:4">
      <c r="A5396" t="s">
        <v>91</v>
      </c>
      <c r="B5396" t="s">
        <v>5797</v>
      </c>
      <c r="C5396" t="s">
        <v>5798</v>
      </c>
      <c r="D5396">
        <v>399.99</v>
      </c>
    </row>
    <row r="5397" spans="1:4">
      <c r="A5397" t="s">
        <v>91</v>
      </c>
      <c r="B5397" t="s">
        <v>551</v>
      </c>
      <c r="C5397" t="s">
        <v>5799</v>
      </c>
      <c r="D5397">
        <v>65</v>
      </c>
    </row>
    <row r="5398" spans="1:4">
      <c r="A5398" t="s">
        <v>91</v>
      </c>
      <c r="B5398" t="s">
        <v>3024</v>
      </c>
      <c r="C5398" t="s">
        <v>5800</v>
      </c>
      <c r="D5398">
        <v>89.99</v>
      </c>
    </row>
    <row r="5399" spans="1:4">
      <c r="A5399" t="s">
        <v>91</v>
      </c>
      <c r="B5399" t="s">
        <v>5801</v>
      </c>
      <c r="C5399" t="s">
        <v>5802</v>
      </c>
      <c r="D5399">
        <v>85.58</v>
      </c>
    </row>
    <row r="5400" spans="1:4">
      <c r="A5400" t="s">
        <v>91</v>
      </c>
      <c r="B5400" t="s">
        <v>1378</v>
      </c>
      <c r="C5400" t="s">
        <v>5803</v>
      </c>
      <c r="D5400">
        <v>534.99</v>
      </c>
    </row>
    <row r="5401" spans="1:4">
      <c r="A5401" t="s">
        <v>91</v>
      </c>
      <c r="B5401" t="s">
        <v>1378</v>
      </c>
      <c r="C5401" t="s">
        <v>5804</v>
      </c>
      <c r="D5401">
        <v>199.99</v>
      </c>
    </row>
    <row r="5402" spans="1:4">
      <c r="A5402" t="s">
        <v>91</v>
      </c>
      <c r="B5402" t="s">
        <v>546</v>
      </c>
      <c r="C5402" t="s">
        <v>5805</v>
      </c>
      <c r="D5402">
        <v>128.99</v>
      </c>
    </row>
    <row r="5403" spans="1:4">
      <c r="A5403" t="s">
        <v>91</v>
      </c>
      <c r="B5403" t="s">
        <v>3047</v>
      </c>
      <c r="C5403" t="s">
        <v>5806</v>
      </c>
      <c r="D5403">
        <v>119</v>
      </c>
    </row>
    <row r="5404" spans="1:4">
      <c r="A5404" t="s">
        <v>91</v>
      </c>
      <c r="B5404" t="s">
        <v>551</v>
      </c>
      <c r="C5404" t="s">
        <v>5807</v>
      </c>
      <c r="D5404">
        <v>39.99</v>
      </c>
    </row>
    <row r="5405" spans="1:4">
      <c r="A5405" t="s">
        <v>91</v>
      </c>
      <c r="B5405" t="s">
        <v>551</v>
      </c>
      <c r="C5405" t="s">
        <v>5633</v>
      </c>
      <c r="D5405">
        <v>189.99</v>
      </c>
    </row>
    <row r="5406" spans="1:4">
      <c r="A5406" t="s">
        <v>91</v>
      </c>
      <c r="B5406" t="s">
        <v>546</v>
      </c>
      <c r="C5406" t="s">
        <v>5808</v>
      </c>
      <c r="D5406">
        <v>69.989999999999995</v>
      </c>
    </row>
    <row r="5407" spans="1:4">
      <c r="A5407" t="s">
        <v>91</v>
      </c>
      <c r="B5407" t="s">
        <v>610</v>
      </c>
      <c r="C5407" t="s">
        <v>5809</v>
      </c>
      <c r="D5407">
        <v>125</v>
      </c>
    </row>
    <row r="5408" spans="1:4">
      <c r="A5408" t="s">
        <v>91</v>
      </c>
      <c r="B5408" t="s">
        <v>551</v>
      </c>
      <c r="C5408" t="s">
        <v>5810</v>
      </c>
      <c r="D5408">
        <v>299.99</v>
      </c>
    </row>
    <row r="5409" spans="1:4">
      <c r="A5409" t="s">
        <v>91</v>
      </c>
      <c r="B5409" t="s">
        <v>3122</v>
      </c>
      <c r="C5409" t="s">
        <v>5811</v>
      </c>
      <c r="D5409">
        <v>24.99</v>
      </c>
    </row>
    <row r="5410" spans="1:4">
      <c r="A5410" t="s">
        <v>91</v>
      </c>
      <c r="B5410" t="s">
        <v>551</v>
      </c>
      <c r="C5410" t="s">
        <v>5812</v>
      </c>
      <c r="D5410">
        <v>149.99</v>
      </c>
    </row>
    <row r="5411" spans="1:4">
      <c r="A5411" t="s">
        <v>91</v>
      </c>
      <c r="B5411" t="s">
        <v>546</v>
      </c>
      <c r="C5411" t="s">
        <v>5813</v>
      </c>
      <c r="D5411">
        <v>204.99</v>
      </c>
    </row>
    <row r="5412" spans="1:4">
      <c r="A5412" t="s">
        <v>91</v>
      </c>
      <c r="B5412" t="s">
        <v>546</v>
      </c>
      <c r="C5412" t="s">
        <v>5814</v>
      </c>
      <c r="D5412">
        <v>159.99</v>
      </c>
    </row>
    <row r="5413" spans="1:4">
      <c r="A5413" t="s">
        <v>91</v>
      </c>
      <c r="B5413" t="s">
        <v>551</v>
      </c>
      <c r="C5413" t="s">
        <v>5815</v>
      </c>
      <c r="D5413">
        <v>279.99</v>
      </c>
    </row>
    <row r="5414" spans="1:4">
      <c r="A5414" t="s">
        <v>91</v>
      </c>
      <c r="B5414" t="s">
        <v>546</v>
      </c>
      <c r="C5414" t="s">
        <v>5816</v>
      </c>
      <c r="D5414">
        <v>129.99</v>
      </c>
    </row>
    <row r="5415" spans="1:4">
      <c r="A5415" t="s">
        <v>91</v>
      </c>
      <c r="B5415" t="s">
        <v>551</v>
      </c>
      <c r="C5415" t="s">
        <v>5817</v>
      </c>
      <c r="D5415">
        <v>39</v>
      </c>
    </row>
    <row r="5416" spans="1:4">
      <c r="A5416" t="s">
        <v>91</v>
      </c>
      <c r="B5416" t="s">
        <v>551</v>
      </c>
      <c r="C5416" t="s">
        <v>5818</v>
      </c>
      <c r="D5416">
        <v>54.99</v>
      </c>
    </row>
    <row r="5417" spans="1:4">
      <c r="A5417" t="s">
        <v>91</v>
      </c>
      <c r="B5417" t="s">
        <v>551</v>
      </c>
      <c r="C5417" t="s">
        <v>5819</v>
      </c>
      <c r="D5417">
        <v>209.99</v>
      </c>
    </row>
    <row r="5418" spans="1:4">
      <c r="A5418" t="s">
        <v>91</v>
      </c>
      <c r="B5418" t="s">
        <v>546</v>
      </c>
      <c r="C5418" t="s">
        <v>5820</v>
      </c>
      <c r="D5418">
        <v>119.99</v>
      </c>
    </row>
    <row r="5419" spans="1:4">
      <c r="A5419" t="s">
        <v>91</v>
      </c>
      <c r="B5419" t="s">
        <v>551</v>
      </c>
      <c r="C5419" t="s">
        <v>5821</v>
      </c>
      <c r="D5419">
        <v>599.99</v>
      </c>
    </row>
    <row r="5420" spans="1:4">
      <c r="A5420" t="s">
        <v>91</v>
      </c>
      <c r="B5420" t="s">
        <v>546</v>
      </c>
      <c r="C5420" t="s">
        <v>5822</v>
      </c>
      <c r="D5420">
        <v>72</v>
      </c>
    </row>
    <row r="5421" spans="1:4">
      <c r="A5421" t="s">
        <v>91</v>
      </c>
      <c r="B5421" t="s">
        <v>551</v>
      </c>
      <c r="C5421" t="s">
        <v>5823</v>
      </c>
      <c r="D5421">
        <v>189.99</v>
      </c>
    </row>
    <row r="5422" spans="1:4">
      <c r="A5422" t="s">
        <v>91</v>
      </c>
      <c r="B5422" t="s">
        <v>551</v>
      </c>
      <c r="C5422" t="s">
        <v>5592</v>
      </c>
      <c r="D5422">
        <v>139</v>
      </c>
    </row>
    <row r="5423" spans="1:4">
      <c r="A5423" t="s">
        <v>91</v>
      </c>
      <c r="B5423" t="s">
        <v>5824</v>
      </c>
      <c r="C5423" t="s">
        <v>5825</v>
      </c>
      <c r="D5423">
        <v>67.989999999999995</v>
      </c>
    </row>
    <row r="5424" spans="1:4">
      <c r="A5424" t="s">
        <v>91</v>
      </c>
      <c r="B5424" t="s">
        <v>551</v>
      </c>
      <c r="C5424" t="s">
        <v>5826</v>
      </c>
      <c r="D5424">
        <v>149.99</v>
      </c>
    </row>
    <row r="5425" spans="1:4">
      <c r="A5425" t="s">
        <v>91</v>
      </c>
      <c r="B5425" t="s">
        <v>874</v>
      </c>
      <c r="C5425" t="s">
        <v>5827</v>
      </c>
      <c r="D5425">
        <v>99.99</v>
      </c>
    </row>
    <row r="5426" spans="1:4">
      <c r="A5426" t="s">
        <v>91</v>
      </c>
      <c r="B5426" t="s">
        <v>3024</v>
      </c>
      <c r="C5426" t="s">
        <v>5828</v>
      </c>
      <c r="D5426">
        <v>148</v>
      </c>
    </row>
    <row r="5427" spans="1:4">
      <c r="A5427" t="s">
        <v>91</v>
      </c>
      <c r="B5427" t="s">
        <v>551</v>
      </c>
      <c r="C5427" t="s">
        <v>5829</v>
      </c>
      <c r="D5427">
        <v>629.99</v>
      </c>
    </row>
    <row r="5428" spans="1:4">
      <c r="A5428" t="s">
        <v>91</v>
      </c>
      <c r="B5428" t="s">
        <v>551</v>
      </c>
      <c r="C5428" t="s">
        <v>5830</v>
      </c>
      <c r="D5428">
        <v>259.99</v>
      </c>
    </row>
    <row r="5429" spans="1:4">
      <c r="A5429" t="s">
        <v>91</v>
      </c>
      <c r="B5429" t="s">
        <v>551</v>
      </c>
      <c r="C5429" t="s">
        <v>5831</v>
      </c>
      <c r="D5429">
        <v>149.99</v>
      </c>
    </row>
    <row r="5430" spans="1:4">
      <c r="A5430" t="s">
        <v>91</v>
      </c>
      <c r="B5430" t="s">
        <v>551</v>
      </c>
      <c r="C5430" t="s">
        <v>5832</v>
      </c>
      <c r="D5430">
        <v>219.99</v>
      </c>
    </row>
    <row r="5431" spans="1:4">
      <c r="A5431" t="s">
        <v>91</v>
      </c>
      <c r="B5431" t="s">
        <v>551</v>
      </c>
      <c r="C5431" t="s">
        <v>5833</v>
      </c>
      <c r="D5431">
        <v>280</v>
      </c>
    </row>
    <row r="5432" spans="1:4">
      <c r="A5432" t="s">
        <v>91</v>
      </c>
      <c r="B5432" t="s">
        <v>551</v>
      </c>
      <c r="C5432" t="s">
        <v>5834</v>
      </c>
      <c r="D5432">
        <v>159</v>
      </c>
    </row>
    <row r="5433" spans="1:4">
      <c r="A5433" t="s">
        <v>91</v>
      </c>
      <c r="B5433" t="s">
        <v>551</v>
      </c>
      <c r="C5433" t="s">
        <v>5835</v>
      </c>
      <c r="D5433">
        <v>269.99</v>
      </c>
    </row>
    <row r="5434" spans="1:4">
      <c r="A5434" t="s">
        <v>91</v>
      </c>
      <c r="B5434" t="s">
        <v>551</v>
      </c>
      <c r="C5434" t="s">
        <v>5836</v>
      </c>
      <c r="D5434">
        <v>309.97000000000003</v>
      </c>
    </row>
    <row r="5435" spans="1:4">
      <c r="A5435" t="s">
        <v>91</v>
      </c>
      <c r="B5435" t="s">
        <v>551</v>
      </c>
      <c r="C5435" t="s">
        <v>5837</v>
      </c>
      <c r="D5435">
        <v>530</v>
      </c>
    </row>
    <row r="5436" spans="1:4">
      <c r="A5436" t="s">
        <v>91</v>
      </c>
      <c r="B5436" t="s">
        <v>551</v>
      </c>
      <c r="C5436" t="s">
        <v>5838</v>
      </c>
      <c r="D5436">
        <v>124.99</v>
      </c>
    </row>
    <row r="5437" spans="1:4">
      <c r="A5437" t="s">
        <v>91</v>
      </c>
      <c r="B5437" t="s">
        <v>3024</v>
      </c>
      <c r="C5437" t="s">
        <v>5839</v>
      </c>
      <c r="D5437">
        <v>129.99</v>
      </c>
    </row>
    <row r="5438" spans="1:4">
      <c r="A5438" t="s">
        <v>91</v>
      </c>
      <c r="B5438" t="s">
        <v>3071</v>
      </c>
      <c r="C5438" t="s">
        <v>5840</v>
      </c>
      <c r="D5438">
        <v>325</v>
      </c>
    </row>
    <row r="5439" spans="1:4">
      <c r="A5439" t="s">
        <v>91</v>
      </c>
      <c r="B5439" t="s">
        <v>551</v>
      </c>
      <c r="C5439" t="s">
        <v>5841</v>
      </c>
      <c r="D5439">
        <v>144.99</v>
      </c>
    </row>
    <row r="5440" spans="1:4">
      <c r="A5440" t="s">
        <v>91</v>
      </c>
      <c r="B5440" t="s">
        <v>551</v>
      </c>
      <c r="C5440" t="s">
        <v>5842</v>
      </c>
      <c r="D5440">
        <v>699</v>
      </c>
    </row>
    <row r="5441" spans="1:4">
      <c r="A5441" t="s">
        <v>91</v>
      </c>
      <c r="B5441" t="s">
        <v>546</v>
      </c>
      <c r="C5441" t="s">
        <v>5843</v>
      </c>
      <c r="D5441">
        <v>78</v>
      </c>
    </row>
    <row r="5442" spans="1:4">
      <c r="A5442" t="s">
        <v>91</v>
      </c>
      <c r="B5442" t="s">
        <v>3024</v>
      </c>
      <c r="C5442" t="s">
        <v>5844</v>
      </c>
      <c r="D5442">
        <v>229.99</v>
      </c>
    </row>
    <row r="5443" spans="1:4">
      <c r="A5443" t="s">
        <v>91</v>
      </c>
      <c r="B5443" t="s">
        <v>551</v>
      </c>
      <c r="C5443" t="s">
        <v>5845</v>
      </c>
      <c r="D5443">
        <v>99</v>
      </c>
    </row>
    <row r="5444" spans="1:4">
      <c r="A5444" t="s">
        <v>91</v>
      </c>
      <c r="B5444" t="s">
        <v>551</v>
      </c>
      <c r="C5444" t="s">
        <v>5846</v>
      </c>
      <c r="D5444">
        <v>127.95</v>
      </c>
    </row>
    <row r="5445" spans="1:4">
      <c r="A5445" t="s">
        <v>91</v>
      </c>
      <c r="B5445" t="s">
        <v>551</v>
      </c>
      <c r="C5445" t="s">
        <v>5847</v>
      </c>
      <c r="D5445">
        <v>189</v>
      </c>
    </row>
    <row r="5446" spans="1:4">
      <c r="A5446" t="s">
        <v>91</v>
      </c>
      <c r="B5446" t="s">
        <v>551</v>
      </c>
      <c r="C5446" t="s">
        <v>5848</v>
      </c>
      <c r="D5446">
        <v>269</v>
      </c>
    </row>
    <row r="5447" spans="1:4">
      <c r="A5447" t="s">
        <v>91</v>
      </c>
      <c r="B5447" t="s">
        <v>3055</v>
      </c>
      <c r="C5447" t="s">
        <v>5849</v>
      </c>
      <c r="D5447">
        <v>194.75</v>
      </c>
    </row>
    <row r="5448" spans="1:4">
      <c r="A5448" t="s">
        <v>91</v>
      </c>
      <c r="B5448" t="s">
        <v>551</v>
      </c>
      <c r="C5448" t="s">
        <v>5850</v>
      </c>
      <c r="D5448">
        <v>134.99</v>
      </c>
    </row>
    <row r="5449" spans="1:4">
      <c r="A5449" t="s">
        <v>91</v>
      </c>
      <c r="B5449" t="s">
        <v>546</v>
      </c>
      <c r="C5449" t="s">
        <v>5851</v>
      </c>
      <c r="D5449">
        <v>99.99</v>
      </c>
    </row>
    <row r="5450" spans="1:4">
      <c r="A5450" t="s">
        <v>91</v>
      </c>
      <c r="B5450" t="s">
        <v>551</v>
      </c>
      <c r="C5450" t="s">
        <v>5852</v>
      </c>
      <c r="D5450">
        <v>139.99</v>
      </c>
    </row>
    <row r="5451" spans="1:4">
      <c r="A5451" t="s">
        <v>91</v>
      </c>
      <c r="B5451" t="s">
        <v>551</v>
      </c>
      <c r="C5451" t="s">
        <v>5853</v>
      </c>
      <c r="D5451">
        <v>279.99</v>
      </c>
    </row>
    <row r="5452" spans="1:4">
      <c r="A5452" t="s">
        <v>91</v>
      </c>
      <c r="B5452" t="s">
        <v>3024</v>
      </c>
      <c r="C5452" t="s">
        <v>5854</v>
      </c>
      <c r="D5452">
        <v>129.99</v>
      </c>
    </row>
    <row r="5453" spans="1:4">
      <c r="A5453" t="s">
        <v>91</v>
      </c>
      <c r="B5453" t="s">
        <v>551</v>
      </c>
      <c r="C5453" t="s">
        <v>5855</v>
      </c>
      <c r="D5453">
        <v>149</v>
      </c>
    </row>
    <row r="5454" spans="1:4">
      <c r="A5454" t="s">
        <v>91</v>
      </c>
      <c r="B5454" t="s">
        <v>546</v>
      </c>
      <c r="C5454" t="s">
        <v>5856</v>
      </c>
      <c r="D5454">
        <v>149.99</v>
      </c>
    </row>
    <row r="5455" spans="1:4">
      <c r="A5455" t="s">
        <v>91</v>
      </c>
      <c r="B5455" t="s">
        <v>546</v>
      </c>
      <c r="C5455" t="s">
        <v>5857</v>
      </c>
      <c r="D5455">
        <v>219.99</v>
      </c>
    </row>
    <row r="5456" spans="1:4">
      <c r="A5456" t="s">
        <v>91</v>
      </c>
      <c r="B5456" t="s">
        <v>551</v>
      </c>
      <c r="C5456" t="s">
        <v>5858</v>
      </c>
      <c r="D5456">
        <v>199.99</v>
      </c>
    </row>
    <row r="5457" spans="1:4">
      <c r="A5457" t="s">
        <v>91</v>
      </c>
      <c r="B5457" t="s">
        <v>546</v>
      </c>
      <c r="C5457" t="s">
        <v>5859</v>
      </c>
      <c r="D5457">
        <v>79.989999999999995</v>
      </c>
    </row>
    <row r="5458" spans="1:4">
      <c r="A5458" t="s">
        <v>91</v>
      </c>
      <c r="B5458" t="s">
        <v>551</v>
      </c>
      <c r="C5458" t="s">
        <v>5860</v>
      </c>
      <c r="D5458">
        <v>779.99</v>
      </c>
    </row>
    <row r="5459" spans="1:4">
      <c r="A5459" t="s">
        <v>91</v>
      </c>
      <c r="B5459" t="s">
        <v>551</v>
      </c>
      <c r="C5459" t="s">
        <v>5861</v>
      </c>
      <c r="D5459">
        <v>1239.99</v>
      </c>
    </row>
    <row r="5460" spans="1:4">
      <c r="A5460" t="s">
        <v>91</v>
      </c>
      <c r="B5460" t="s">
        <v>874</v>
      </c>
      <c r="C5460" t="s">
        <v>5862</v>
      </c>
      <c r="D5460">
        <v>99.99</v>
      </c>
    </row>
    <row r="5461" spans="1:4">
      <c r="A5461" t="s">
        <v>91</v>
      </c>
      <c r="B5461" t="s">
        <v>546</v>
      </c>
      <c r="C5461" t="s">
        <v>5863</v>
      </c>
      <c r="D5461">
        <v>99.99</v>
      </c>
    </row>
    <row r="5462" spans="1:4">
      <c r="A5462" t="s">
        <v>91</v>
      </c>
      <c r="B5462" t="s">
        <v>551</v>
      </c>
      <c r="C5462" t="s">
        <v>5864</v>
      </c>
      <c r="D5462">
        <v>159.99</v>
      </c>
    </row>
    <row r="5463" spans="1:4">
      <c r="A5463" t="s">
        <v>91</v>
      </c>
      <c r="B5463" t="s">
        <v>3035</v>
      </c>
      <c r="C5463" t="s">
        <v>5865</v>
      </c>
      <c r="D5463">
        <v>63.25</v>
      </c>
    </row>
    <row r="5464" spans="1:4">
      <c r="A5464" t="s">
        <v>91</v>
      </c>
      <c r="B5464" t="s">
        <v>551</v>
      </c>
      <c r="C5464" t="s">
        <v>5866</v>
      </c>
      <c r="D5464">
        <v>479.99</v>
      </c>
    </row>
    <row r="5465" spans="1:4">
      <c r="A5465" t="s">
        <v>91</v>
      </c>
      <c r="B5465" t="s">
        <v>551</v>
      </c>
      <c r="C5465" t="s">
        <v>5867</v>
      </c>
      <c r="D5465">
        <v>219.99</v>
      </c>
    </row>
    <row r="5466" spans="1:4">
      <c r="A5466" t="s">
        <v>91</v>
      </c>
      <c r="B5466" t="s">
        <v>3071</v>
      </c>
      <c r="C5466" t="s">
        <v>5868</v>
      </c>
      <c r="D5466">
        <v>549.99</v>
      </c>
    </row>
    <row r="5467" spans="1:4">
      <c r="A5467" t="s">
        <v>91</v>
      </c>
      <c r="B5467" t="s">
        <v>551</v>
      </c>
      <c r="C5467" t="s">
        <v>5869</v>
      </c>
      <c r="D5467">
        <v>96</v>
      </c>
    </row>
    <row r="5468" spans="1:4">
      <c r="A5468" t="s">
        <v>91</v>
      </c>
      <c r="B5468" t="s">
        <v>3071</v>
      </c>
      <c r="C5468" t="s">
        <v>5870</v>
      </c>
      <c r="D5468">
        <v>450</v>
      </c>
    </row>
    <row r="5469" spans="1:4">
      <c r="A5469" t="s">
        <v>91</v>
      </c>
      <c r="B5469" t="s">
        <v>546</v>
      </c>
      <c r="C5469" t="s">
        <v>5871</v>
      </c>
      <c r="D5469">
        <v>69.989999999999995</v>
      </c>
    </row>
    <row r="5470" spans="1:4">
      <c r="A5470" t="s">
        <v>91</v>
      </c>
      <c r="B5470" t="s">
        <v>551</v>
      </c>
      <c r="C5470" t="s">
        <v>5872</v>
      </c>
      <c r="D5470">
        <v>144.97</v>
      </c>
    </row>
    <row r="5471" spans="1:4">
      <c r="A5471" t="s">
        <v>91</v>
      </c>
      <c r="B5471" t="s">
        <v>546</v>
      </c>
      <c r="C5471" t="s">
        <v>5873</v>
      </c>
      <c r="D5471">
        <v>69.989999999999995</v>
      </c>
    </row>
    <row r="5472" spans="1:4">
      <c r="A5472" t="s">
        <v>91</v>
      </c>
      <c r="B5472" t="s">
        <v>551</v>
      </c>
      <c r="C5472" t="s">
        <v>5710</v>
      </c>
      <c r="D5472">
        <v>229.99</v>
      </c>
    </row>
    <row r="5473" spans="1:4">
      <c r="A5473" t="s">
        <v>91</v>
      </c>
      <c r="B5473" t="s">
        <v>546</v>
      </c>
      <c r="C5473" t="s">
        <v>5874</v>
      </c>
      <c r="D5473">
        <v>114.99</v>
      </c>
    </row>
    <row r="5474" spans="1:4">
      <c r="A5474" t="s">
        <v>91</v>
      </c>
      <c r="B5474" t="s">
        <v>551</v>
      </c>
      <c r="C5474" t="s">
        <v>5875</v>
      </c>
      <c r="D5474">
        <v>179.95</v>
      </c>
    </row>
    <row r="5475" spans="1:4">
      <c r="A5475" t="s">
        <v>91</v>
      </c>
      <c r="B5475" t="s">
        <v>546</v>
      </c>
      <c r="C5475" t="s">
        <v>5876</v>
      </c>
      <c r="D5475">
        <v>45</v>
      </c>
    </row>
    <row r="5476" spans="1:4">
      <c r="A5476" t="s">
        <v>91</v>
      </c>
      <c r="B5476" t="s">
        <v>551</v>
      </c>
      <c r="C5476" t="s">
        <v>5877</v>
      </c>
      <c r="D5476">
        <v>1064.99</v>
      </c>
    </row>
    <row r="5477" spans="1:4">
      <c r="A5477" t="s">
        <v>91</v>
      </c>
      <c r="B5477" t="s">
        <v>551</v>
      </c>
      <c r="C5477" t="s">
        <v>5878</v>
      </c>
      <c r="D5477">
        <v>209.99</v>
      </c>
    </row>
    <row r="5478" spans="1:4">
      <c r="A5478" t="s">
        <v>91</v>
      </c>
      <c r="B5478" t="s">
        <v>3024</v>
      </c>
      <c r="C5478" t="s">
        <v>5635</v>
      </c>
      <c r="D5478">
        <v>89.99</v>
      </c>
    </row>
    <row r="5479" spans="1:4">
      <c r="A5479" t="s">
        <v>91</v>
      </c>
      <c r="B5479" t="s">
        <v>551</v>
      </c>
      <c r="C5479" t="s">
        <v>5879</v>
      </c>
      <c r="D5479">
        <v>89</v>
      </c>
    </row>
    <row r="5480" spans="1:4">
      <c r="A5480" t="s">
        <v>91</v>
      </c>
      <c r="B5480" t="s">
        <v>5824</v>
      </c>
      <c r="C5480" t="s">
        <v>5825</v>
      </c>
      <c r="D5480">
        <v>93.99</v>
      </c>
    </row>
    <row r="5481" spans="1:4">
      <c r="A5481" t="s">
        <v>91</v>
      </c>
      <c r="B5481" t="s">
        <v>546</v>
      </c>
      <c r="C5481" t="s">
        <v>5880</v>
      </c>
      <c r="D5481">
        <v>89.99</v>
      </c>
    </row>
    <row r="5482" spans="1:4">
      <c r="A5482" t="s">
        <v>91</v>
      </c>
      <c r="B5482" t="s">
        <v>546</v>
      </c>
      <c r="C5482" t="s">
        <v>5881</v>
      </c>
      <c r="D5482">
        <v>97.99</v>
      </c>
    </row>
    <row r="5483" spans="1:4">
      <c r="A5483" t="s">
        <v>91</v>
      </c>
      <c r="B5483" t="s">
        <v>546</v>
      </c>
      <c r="C5483" t="s">
        <v>5882</v>
      </c>
      <c r="D5483">
        <v>349.96</v>
      </c>
    </row>
    <row r="5484" spans="1:4">
      <c r="A5484" t="s">
        <v>91</v>
      </c>
      <c r="B5484" t="s">
        <v>551</v>
      </c>
      <c r="C5484" t="s">
        <v>5883</v>
      </c>
      <c r="D5484">
        <v>1009.99</v>
      </c>
    </row>
    <row r="5485" spans="1:4">
      <c r="A5485" t="s">
        <v>91</v>
      </c>
      <c r="B5485" t="s">
        <v>546</v>
      </c>
      <c r="C5485" t="s">
        <v>5884</v>
      </c>
      <c r="D5485">
        <v>154.99</v>
      </c>
    </row>
    <row r="5486" spans="1:4">
      <c r="A5486" t="s">
        <v>91</v>
      </c>
      <c r="B5486" t="s">
        <v>546</v>
      </c>
      <c r="C5486" t="s">
        <v>5885</v>
      </c>
      <c r="D5486">
        <v>139.99</v>
      </c>
    </row>
    <row r="5487" spans="1:4">
      <c r="A5487" t="s">
        <v>91</v>
      </c>
      <c r="B5487" t="s">
        <v>551</v>
      </c>
      <c r="C5487" t="s">
        <v>5886</v>
      </c>
      <c r="D5487">
        <v>158.94999999999999</v>
      </c>
    </row>
    <row r="5488" spans="1:4">
      <c r="A5488" t="s">
        <v>91</v>
      </c>
      <c r="B5488" t="s">
        <v>551</v>
      </c>
      <c r="C5488" t="s">
        <v>5887</v>
      </c>
      <c r="D5488">
        <v>199</v>
      </c>
    </row>
    <row r="5489" spans="1:4">
      <c r="A5489" t="s">
        <v>91</v>
      </c>
      <c r="B5489" t="s">
        <v>546</v>
      </c>
      <c r="C5489" t="s">
        <v>5888</v>
      </c>
      <c r="D5489">
        <v>349.99</v>
      </c>
    </row>
    <row r="5490" spans="1:4">
      <c r="A5490" t="s">
        <v>91</v>
      </c>
      <c r="B5490" t="s">
        <v>5889</v>
      </c>
      <c r="C5490" t="s">
        <v>5890</v>
      </c>
      <c r="D5490">
        <v>36.9</v>
      </c>
    </row>
    <row r="5491" spans="1:4">
      <c r="A5491" t="s">
        <v>91</v>
      </c>
      <c r="B5491" t="s">
        <v>551</v>
      </c>
      <c r="C5491" t="s">
        <v>5891</v>
      </c>
      <c r="D5491">
        <v>999.99</v>
      </c>
    </row>
    <row r="5492" spans="1:4">
      <c r="A5492" t="s">
        <v>91</v>
      </c>
      <c r="B5492" t="s">
        <v>546</v>
      </c>
      <c r="C5492" t="s">
        <v>5892</v>
      </c>
      <c r="D5492">
        <v>139.99</v>
      </c>
    </row>
    <row r="5493" spans="1:4">
      <c r="A5493" t="s">
        <v>91</v>
      </c>
      <c r="B5493" t="s">
        <v>551</v>
      </c>
      <c r="C5493" t="s">
        <v>5893</v>
      </c>
      <c r="D5493">
        <v>319.99</v>
      </c>
    </row>
    <row r="5494" spans="1:4">
      <c r="A5494" t="s">
        <v>91</v>
      </c>
      <c r="B5494" t="s">
        <v>551</v>
      </c>
      <c r="C5494" t="s">
        <v>5894</v>
      </c>
      <c r="D5494">
        <v>84.99</v>
      </c>
    </row>
    <row r="5495" spans="1:4">
      <c r="A5495" t="s">
        <v>91</v>
      </c>
      <c r="B5495" t="s">
        <v>551</v>
      </c>
      <c r="C5495" t="s">
        <v>5895</v>
      </c>
      <c r="D5495">
        <v>269.99</v>
      </c>
    </row>
    <row r="5496" spans="1:4">
      <c r="A5496" t="s">
        <v>91</v>
      </c>
      <c r="B5496" t="s">
        <v>546</v>
      </c>
      <c r="C5496" t="s">
        <v>5896</v>
      </c>
      <c r="D5496">
        <v>69.989999999999995</v>
      </c>
    </row>
    <row r="5497" spans="1:4">
      <c r="A5497" t="s">
        <v>91</v>
      </c>
      <c r="B5497" t="s">
        <v>3024</v>
      </c>
      <c r="C5497" t="s">
        <v>5897</v>
      </c>
      <c r="D5497">
        <v>149.99</v>
      </c>
    </row>
    <row r="5498" spans="1:4">
      <c r="A5498" t="s">
        <v>91</v>
      </c>
      <c r="B5498" t="s">
        <v>551</v>
      </c>
      <c r="C5498" t="s">
        <v>5898</v>
      </c>
      <c r="D5498">
        <v>164.99</v>
      </c>
    </row>
    <row r="5499" spans="1:4">
      <c r="A5499" t="s">
        <v>91</v>
      </c>
      <c r="B5499" t="s">
        <v>551</v>
      </c>
      <c r="C5499" t="s">
        <v>5899</v>
      </c>
      <c r="D5499">
        <v>1219.99</v>
      </c>
    </row>
    <row r="5500" spans="1:4">
      <c r="A5500" t="s">
        <v>91</v>
      </c>
      <c r="B5500" t="s">
        <v>551</v>
      </c>
      <c r="C5500" t="s">
        <v>5900</v>
      </c>
      <c r="D5500">
        <v>569.99</v>
      </c>
    </row>
    <row r="5501" spans="1:4">
      <c r="A5501" t="s">
        <v>91</v>
      </c>
      <c r="B5501" t="s">
        <v>3071</v>
      </c>
      <c r="C5501" t="s">
        <v>5901</v>
      </c>
      <c r="D5501">
        <v>450</v>
      </c>
    </row>
    <row r="5502" spans="1:4">
      <c r="A5502" t="s">
        <v>91</v>
      </c>
      <c r="B5502" t="s">
        <v>551</v>
      </c>
      <c r="C5502" t="s">
        <v>5902</v>
      </c>
      <c r="D5502">
        <v>129.99</v>
      </c>
    </row>
    <row r="5503" spans="1:4">
      <c r="A5503" t="s">
        <v>91</v>
      </c>
      <c r="B5503" t="s">
        <v>546</v>
      </c>
      <c r="C5503" t="s">
        <v>5903</v>
      </c>
      <c r="D5503">
        <v>149.99</v>
      </c>
    </row>
    <row r="5504" spans="1:4">
      <c r="A5504" t="s">
        <v>91</v>
      </c>
      <c r="B5504" t="s">
        <v>551</v>
      </c>
      <c r="C5504" t="s">
        <v>5904</v>
      </c>
      <c r="D5504">
        <v>149</v>
      </c>
    </row>
    <row r="5505" spans="1:4">
      <c r="A5505" t="s">
        <v>91</v>
      </c>
      <c r="B5505" t="s">
        <v>546</v>
      </c>
      <c r="C5505" t="s">
        <v>5905</v>
      </c>
      <c r="D5505">
        <v>82</v>
      </c>
    </row>
    <row r="5506" spans="1:4">
      <c r="A5506" t="s">
        <v>91</v>
      </c>
      <c r="B5506" t="s">
        <v>551</v>
      </c>
      <c r="C5506" t="s">
        <v>5906</v>
      </c>
      <c r="D5506">
        <v>274.99</v>
      </c>
    </row>
    <row r="5507" spans="1:4">
      <c r="A5507" t="s">
        <v>91</v>
      </c>
      <c r="B5507" t="s">
        <v>551</v>
      </c>
      <c r="C5507" t="s">
        <v>5907</v>
      </c>
      <c r="D5507">
        <v>329.99</v>
      </c>
    </row>
    <row r="5508" spans="1:4">
      <c r="A5508" t="s">
        <v>91</v>
      </c>
      <c r="B5508" t="s">
        <v>546</v>
      </c>
      <c r="C5508" t="s">
        <v>5908</v>
      </c>
      <c r="D5508">
        <v>159.99</v>
      </c>
    </row>
    <row r="5509" spans="1:4">
      <c r="A5509" t="s">
        <v>91</v>
      </c>
      <c r="B5509" t="s">
        <v>551</v>
      </c>
      <c r="C5509" t="s">
        <v>5909</v>
      </c>
      <c r="D5509">
        <v>234.99</v>
      </c>
    </row>
    <row r="5510" spans="1:4">
      <c r="A5510" t="s">
        <v>91</v>
      </c>
      <c r="B5510" t="s">
        <v>551</v>
      </c>
      <c r="C5510" t="s">
        <v>5910</v>
      </c>
      <c r="D5510">
        <v>149.99</v>
      </c>
    </row>
    <row r="5511" spans="1:4">
      <c r="A5511" t="s">
        <v>91</v>
      </c>
      <c r="B5511" t="s">
        <v>551</v>
      </c>
      <c r="C5511" t="s">
        <v>5911</v>
      </c>
      <c r="D5511">
        <v>149.94999999999999</v>
      </c>
    </row>
    <row r="5512" spans="1:4">
      <c r="A5512" t="s">
        <v>91</v>
      </c>
      <c r="B5512" t="s">
        <v>551</v>
      </c>
      <c r="C5512" t="s">
        <v>5912</v>
      </c>
      <c r="D5512">
        <v>260</v>
      </c>
    </row>
    <row r="5513" spans="1:4">
      <c r="A5513" t="s">
        <v>91</v>
      </c>
      <c r="B5513" t="s">
        <v>546</v>
      </c>
      <c r="C5513" t="s">
        <v>5913</v>
      </c>
      <c r="D5513">
        <v>291.17</v>
      </c>
    </row>
    <row r="5514" spans="1:4">
      <c r="A5514" t="s">
        <v>91</v>
      </c>
      <c r="B5514" t="s">
        <v>3071</v>
      </c>
      <c r="C5514" t="s">
        <v>5914</v>
      </c>
      <c r="D5514">
        <v>350</v>
      </c>
    </row>
    <row r="5515" spans="1:4">
      <c r="A5515" t="s">
        <v>91</v>
      </c>
      <c r="B5515" t="s">
        <v>551</v>
      </c>
      <c r="C5515" t="s">
        <v>5915</v>
      </c>
      <c r="D5515">
        <v>159</v>
      </c>
    </row>
    <row r="5516" spans="1:4">
      <c r="A5516" t="s">
        <v>91</v>
      </c>
      <c r="B5516" t="s">
        <v>546</v>
      </c>
      <c r="C5516" t="s">
        <v>5916</v>
      </c>
      <c r="D5516">
        <v>284.99</v>
      </c>
    </row>
    <row r="5517" spans="1:4">
      <c r="A5517" t="s">
        <v>91</v>
      </c>
      <c r="B5517" t="s">
        <v>551</v>
      </c>
      <c r="C5517" t="s">
        <v>5917</v>
      </c>
      <c r="D5517">
        <v>99.99</v>
      </c>
    </row>
    <row r="5518" spans="1:4">
      <c r="A5518" t="s">
        <v>91</v>
      </c>
      <c r="B5518" t="s">
        <v>551</v>
      </c>
      <c r="C5518" t="s">
        <v>5918</v>
      </c>
      <c r="D5518">
        <v>198.95</v>
      </c>
    </row>
    <row r="5519" spans="1:4">
      <c r="A5519" t="s">
        <v>91</v>
      </c>
      <c r="B5519" t="s">
        <v>546</v>
      </c>
      <c r="C5519" t="s">
        <v>5919</v>
      </c>
      <c r="D5519">
        <v>199.99</v>
      </c>
    </row>
    <row r="5520" spans="1:4">
      <c r="A5520" t="s">
        <v>91</v>
      </c>
      <c r="B5520" t="s">
        <v>546</v>
      </c>
      <c r="C5520" t="s">
        <v>5920</v>
      </c>
      <c r="D5520">
        <v>99.99</v>
      </c>
    </row>
    <row r="5521" spans="1:4">
      <c r="A5521" t="s">
        <v>91</v>
      </c>
      <c r="B5521" t="s">
        <v>551</v>
      </c>
      <c r="C5521" t="s">
        <v>5921</v>
      </c>
      <c r="D5521">
        <v>44.99</v>
      </c>
    </row>
    <row r="5522" spans="1:4">
      <c r="A5522" t="s">
        <v>91</v>
      </c>
      <c r="B5522" t="s">
        <v>1378</v>
      </c>
      <c r="C5522" t="s">
        <v>5922</v>
      </c>
      <c r="D5522">
        <v>204.99</v>
      </c>
    </row>
    <row r="5523" spans="1:4">
      <c r="A5523" t="s">
        <v>91</v>
      </c>
      <c r="B5523" t="s">
        <v>551</v>
      </c>
      <c r="C5523" t="s">
        <v>5923</v>
      </c>
      <c r="D5523">
        <v>169.99</v>
      </c>
    </row>
    <row r="5524" spans="1:4">
      <c r="A5524" t="s">
        <v>91</v>
      </c>
      <c r="B5524" t="s">
        <v>551</v>
      </c>
      <c r="C5524" t="s">
        <v>5924</v>
      </c>
      <c r="D5524">
        <v>141.94999999999999</v>
      </c>
    </row>
    <row r="5525" spans="1:4">
      <c r="A5525" t="s">
        <v>91</v>
      </c>
      <c r="B5525" t="s">
        <v>551</v>
      </c>
      <c r="C5525" t="s">
        <v>5925</v>
      </c>
      <c r="D5525">
        <v>39.99</v>
      </c>
    </row>
    <row r="5526" spans="1:4">
      <c r="A5526" t="s">
        <v>91</v>
      </c>
      <c r="B5526" t="s">
        <v>5926</v>
      </c>
      <c r="C5526" t="s">
        <v>5927</v>
      </c>
      <c r="D5526">
        <v>44.99</v>
      </c>
    </row>
    <row r="5527" spans="1:4">
      <c r="A5527" t="s">
        <v>91</v>
      </c>
      <c r="B5527" t="s">
        <v>551</v>
      </c>
      <c r="C5527" t="s">
        <v>5928</v>
      </c>
      <c r="D5527">
        <v>169.99</v>
      </c>
    </row>
    <row r="5528" spans="1:4">
      <c r="A5528" t="s">
        <v>91</v>
      </c>
      <c r="B5528" t="s">
        <v>546</v>
      </c>
      <c r="C5528" t="s">
        <v>5929</v>
      </c>
      <c r="D5528">
        <v>459.99</v>
      </c>
    </row>
    <row r="5529" spans="1:4">
      <c r="A5529" t="s">
        <v>91</v>
      </c>
      <c r="B5529" t="s">
        <v>551</v>
      </c>
      <c r="C5529" t="s">
        <v>5930</v>
      </c>
      <c r="D5529">
        <v>159.99</v>
      </c>
    </row>
    <row r="5530" spans="1:4">
      <c r="A5530" t="s">
        <v>91</v>
      </c>
      <c r="B5530" t="s">
        <v>3024</v>
      </c>
      <c r="C5530" t="s">
        <v>5931</v>
      </c>
      <c r="D5530">
        <v>120</v>
      </c>
    </row>
    <row r="5531" spans="1:4">
      <c r="A5531" t="s">
        <v>91</v>
      </c>
      <c r="B5531" t="s">
        <v>551</v>
      </c>
      <c r="C5531" t="s">
        <v>5932</v>
      </c>
      <c r="D5531">
        <v>509.99</v>
      </c>
    </row>
    <row r="5532" spans="1:4">
      <c r="A5532" t="s">
        <v>91</v>
      </c>
      <c r="B5532" t="s">
        <v>551</v>
      </c>
      <c r="C5532" t="s">
        <v>5933</v>
      </c>
      <c r="D5532">
        <v>336.95</v>
      </c>
    </row>
    <row r="5533" spans="1:4">
      <c r="A5533" t="s">
        <v>91</v>
      </c>
      <c r="B5533" t="s">
        <v>3024</v>
      </c>
      <c r="C5533" t="s">
        <v>5934</v>
      </c>
      <c r="D5533">
        <v>198</v>
      </c>
    </row>
    <row r="5534" spans="1:4">
      <c r="A5534" t="s">
        <v>91</v>
      </c>
      <c r="B5534" t="s">
        <v>546</v>
      </c>
      <c r="C5534" t="s">
        <v>5935</v>
      </c>
      <c r="D5534">
        <v>699.99</v>
      </c>
    </row>
    <row r="5535" spans="1:4">
      <c r="A5535" t="s">
        <v>91</v>
      </c>
      <c r="B5535" t="s">
        <v>546</v>
      </c>
      <c r="C5535" t="s">
        <v>5936</v>
      </c>
      <c r="D5535">
        <v>79.989999999999995</v>
      </c>
    </row>
    <row r="5536" spans="1:4">
      <c r="A5536" t="s">
        <v>91</v>
      </c>
      <c r="B5536" t="s">
        <v>546</v>
      </c>
      <c r="C5536" t="s">
        <v>5937</v>
      </c>
      <c r="D5536">
        <v>119.99</v>
      </c>
    </row>
    <row r="5537" spans="1:4">
      <c r="A5537" t="s">
        <v>91</v>
      </c>
      <c r="B5537" t="s">
        <v>551</v>
      </c>
      <c r="C5537" t="s">
        <v>5938</v>
      </c>
      <c r="D5537">
        <v>212.95</v>
      </c>
    </row>
    <row r="5538" spans="1:4">
      <c r="A5538" t="s">
        <v>91</v>
      </c>
      <c r="B5538" t="s">
        <v>4194</v>
      </c>
      <c r="C5538" t="s">
        <v>5939</v>
      </c>
      <c r="D5538">
        <v>105.99</v>
      </c>
    </row>
    <row r="5539" spans="1:4">
      <c r="A5539" t="s">
        <v>91</v>
      </c>
      <c r="B5539" t="s">
        <v>551</v>
      </c>
      <c r="C5539" t="s">
        <v>5940</v>
      </c>
      <c r="D5539">
        <v>69.989999999999995</v>
      </c>
    </row>
    <row r="5540" spans="1:4">
      <c r="A5540" t="s">
        <v>91</v>
      </c>
      <c r="B5540" t="s">
        <v>546</v>
      </c>
      <c r="C5540" t="s">
        <v>5941</v>
      </c>
      <c r="D5540">
        <v>109.99</v>
      </c>
    </row>
    <row r="5541" spans="1:4">
      <c r="A5541" t="s">
        <v>91</v>
      </c>
      <c r="B5541" t="s">
        <v>551</v>
      </c>
      <c r="C5541" t="s">
        <v>5942</v>
      </c>
      <c r="D5541">
        <v>539.99</v>
      </c>
    </row>
    <row r="5542" spans="1:4">
      <c r="A5542" t="s">
        <v>91</v>
      </c>
      <c r="B5542" t="s">
        <v>551</v>
      </c>
      <c r="C5542" t="s">
        <v>5943</v>
      </c>
      <c r="D5542">
        <v>899.99</v>
      </c>
    </row>
    <row r="5543" spans="1:4">
      <c r="A5543" t="s">
        <v>91</v>
      </c>
      <c r="B5543" t="s">
        <v>546</v>
      </c>
      <c r="C5543" t="s">
        <v>5944</v>
      </c>
      <c r="D5543">
        <v>129.99</v>
      </c>
    </row>
    <row r="5544" spans="1:4">
      <c r="A5544" t="s">
        <v>91</v>
      </c>
      <c r="B5544" t="s">
        <v>551</v>
      </c>
      <c r="C5544" t="s">
        <v>5945</v>
      </c>
      <c r="D5544">
        <v>149.99</v>
      </c>
    </row>
    <row r="5545" spans="1:4">
      <c r="A5545" t="s">
        <v>91</v>
      </c>
      <c r="B5545" t="s">
        <v>602</v>
      </c>
      <c r="C5545" t="s">
        <v>5946</v>
      </c>
      <c r="D5545">
        <v>149.99</v>
      </c>
    </row>
    <row r="5546" spans="1:4">
      <c r="A5546" t="s">
        <v>91</v>
      </c>
      <c r="B5546" t="s">
        <v>551</v>
      </c>
      <c r="C5546" t="s">
        <v>5947</v>
      </c>
      <c r="D5546">
        <v>165.95</v>
      </c>
    </row>
    <row r="5547" spans="1:4">
      <c r="A5547" t="s">
        <v>91</v>
      </c>
      <c r="B5547" t="s">
        <v>3055</v>
      </c>
      <c r="C5547" t="s">
        <v>5948</v>
      </c>
      <c r="D5547">
        <v>199</v>
      </c>
    </row>
    <row r="5548" spans="1:4">
      <c r="A5548" t="s">
        <v>91</v>
      </c>
      <c r="B5548" t="s">
        <v>551</v>
      </c>
      <c r="C5548" t="s">
        <v>5949</v>
      </c>
      <c r="D5548">
        <v>329.97</v>
      </c>
    </row>
    <row r="5549" spans="1:4">
      <c r="A5549" t="s">
        <v>91</v>
      </c>
      <c r="B5549" t="s">
        <v>551</v>
      </c>
      <c r="C5549" t="s">
        <v>5950</v>
      </c>
      <c r="D5549">
        <v>149.99</v>
      </c>
    </row>
    <row r="5550" spans="1:4">
      <c r="A5550" t="s">
        <v>91</v>
      </c>
      <c r="B5550" t="s">
        <v>551</v>
      </c>
      <c r="C5550" t="s">
        <v>5951</v>
      </c>
      <c r="D5550">
        <v>599.99</v>
      </c>
    </row>
    <row r="5551" spans="1:4">
      <c r="A5551" t="s">
        <v>91</v>
      </c>
      <c r="B5551" t="s">
        <v>551</v>
      </c>
      <c r="C5551" t="s">
        <v>5952</v>
      </c>
      <c r="D5551">
        <v>104.49</v>
      </c>
    </row>
    <row r="5552" spans="1:4">
      <c r="A5552" t="s">
        <v>91</v>
      </c>
      <c r="B5552" t="s">
        <v>551</v>
      </c>
      <c r="C5552" t="s">
        <v>5953</v>
      </c>
      <c r="D5552">
        <v>189.99</v>
      </c>
    </row>
    <row r="5553" spans="1:4">
      <c r="A5553" t="s">
        <v>91</v>
      </c>
      <c r="B5553" t="s">
        <v>546</v>
      </c>
      <c r="C5553" t="s">
        <v>5954</v>
      </c>
      <c r="D5553">
        <v>140</v>
      </c>
    </row>
    <row r="5554" spans="1:4">
      <c r="A5554" t="s">
        <v>91</v>
      </c>
      <c r="B5554" t="s">
        <v>546</v>
      </c>
      <c r="C5554" t="s">
        <v>5955</v>
      </c>
      <c r="D5554">
        <v>189.99</v>
      </c>
    </row>
    <row r="5555" spans="1:4">
      <c r="A5555" t="s">
        <v>91</v>
      </c>
      <c r="B5555" t="s">
        <v>551</v>
      </c>
      <c r="C5555" t="s">
        <v>5956</v>
      </c>
      <c r="D5555">
        <v>534.99</v>
      </c>
    </row>
    <row r="5556" spans="1:4">
      <c r="A5556" t="s">
        <v>91</v>
      </c>
      <c r="B5556" t="s">
        <v>551</v>
      </c>
      <c r="C5556" t="s">
        <v>5957</v>
      </c>
      <c r="D5556">
        <v>139.99</v>
      </c>
    </row>
    <row r="5557" spans="1:4">
      <c r="A5557" t="s">
        <v>91</v>
      </c>
      <c r="B5557" t="s">
        <v>551</v>
      </c>
      <c r="C5557" t="s">
        <v>5958</v>
      </c>
      <c r="D5557">
        <v>249.99</v>
      </c>
    </row>
    <row r="5558" spans="1:4">
      <c r="A5558" t="s">
        <v>91</v>
      </c>
      <c r="B5558" t="s">
        <v>602</v>
      </c>
      <c r="C5558" t="s">
        <v>5959</v>
      </c>
      <c r="D5558">
        <v>89.99</v>
      </c>
    </row>
    <row r="5559" spans="1:4">
      <c r="A5559" t="s">
        <v>91</v>
      </c>
      <c r="B5559" t="s">
        <v>546</v>
      </c>
      <c r="C5559" t="s">
        <v>5960</v>
      </c>
      <c r="D5559">
        <v>54.99</v>
      </c>
    </row>
    <row r="5560" spans="1:4">
      <c r="A5560" t="s">
        <v>91</v>
      </c>
      <c r="B5560" t="s">
        <v>551</v>
      </c>
      <c r="C5560" t="s">
        <v>5961</v>
      </c>
      <c r="D5560">
        <v>274.99</v>
      </c>
    </row>
    <row r="5561" spans="1:4">
      <c r="A5561" t="s">
        <v>91</v>
      </c>
      <c r="B5561" t="s">
        <v>551</v>
      </c>
      <c r="C5561" t="s">
        <v>5962</v>
      </c>
      <c r="D5561">
        <v>659.99</v>
      </c>
    </row>
    <row r="5562" spans="1:4">
      <c r="A5562" t="s">
        <v>91</v>
      </c>
      <c r="B5562" t="s">
        <v>551</v>
      </c>
      <c r="C5562" t="s">
        <v>5963</v>
      </c>
      <c r="D5562">
        <v>179.99</v>
      </c>
    </row>
    <row r="5563" spans="1:4">
      <c r="A5563" t="s">
        <v>91</v>
      </c>
      <c r="B5563" t="s">
        <v>551</v>
      </c>
      <c r="C5563" t="s">
        <v>5964</v>
      </c>
      <c r="D5563">
        <v>249.97</v>
      </c>
    </row>
    <row r="5564" spans="1:4">
      <c r="A5564" t="s">
        <v>91</v>
      </c>
      <c r="B5564" t="s">
        <v>551</v>
      </c>
      <c r="C5564" t="s">
        <v>5965</v>
      </c>
      <c r="D5564">
        <v>59.98</v>
      </c>
    </row>
    <row r="5565" spans="1:4">
      <c r="A5565" t="s">
        <v>91</v>
      </c>
      <c r="B5565" t="s">
        <v>551</v>
      </c>
      <c r="C5565" t="s">
        <v>5966</v>
      </c>
      <c r="D5565">
        <v>189.98</v>
      </c>
    </row>
    <row r="5566" spans="1:4">
      <c r="A5566" t="s">
        <v>91</v>
      </c>
      <c r="B5566" t="s">
        <v>551</v>
      </c>
      <c r="C5566" t="s">
        <v>5967</v>
      </c>
      <c r="D5566">
        <v>73</v>
      </c>
    </row>
    <row r="5567" spans="1:4">
      <c r="A5567" t="s">
        <v>91</v>
      </c>
      <c r="B5567" t="s">
        <v>5713</v>
      </c>
      <c r="C5567" t="s">
        <v>5968</v>
      </c>
      <c r="D5567">
        <v>79.989999999999995</v>
      </c>
    </row>
    <row r="5568" spans="1:4">
      <c r="A5568" t="s">
        <v>91</v>
      </c>
      <c r="B5568" t="s">
        <v>551</v>
      </c>
      <c r="C5568" t="s">
        <v>5969</v>
      </c>
      <c r="D5568">
        <v>129.99</v>
      </c>
    </row>
    <row r="5569" spans="1:4">
      <c r="A5569" t="s">
        <v>91</v>
      </c>
      <c r="B5569" t="s">
        <v>1378</v>
      </c>
      <c r="C5569" t="s">
        <v>5970</v>
      </c>
      <c r="D5569">
        <v>1179.99</v>
      </c>
    </row>
    <row r="5570" spans="1:4">
      <c r="A5570" t="s">
        <v>91</v>
      </c>
      <c r="B5570" t="s">
        <v>5824</v>
      </c>
      <c r="C5570" t="s">
        <v>5825</v>
      </c>
      <c r="D5570">
        <v>67.989999999999995</v>
      </c>
    </row>
    <row r="5571" spans="1:4">
      <c r="A5571" t="s">
        <v>91</v>
      </c>
      <c r="B5571" t="s">
        <v>3035</v>
      </c>
      <c r="C5571" t="s">
        <v>5971</v>
      </c>
      <c r="D5571">
        <v>64.75</v>
      </c>
    </row>
    <row r="5572" spans="1:4">
      <c r="A5572" t="s">
        <v>91</v>
      </c>
      <c r="B5572" t="s">
        <v>551</v>
      </c>
      <c r="C5572" t="s">
        <v>5972</v>
      </c>
      <c r="D5572">
        <v>549</v>
      </c>
    </row>
    <row r="5573" spans="1:4">
      <c r="A5573" t="s">
        <v>91</v>
      </c>
      <c r="B5573" t="s">
        <v>551</v>
      </c>
      <c r="C5573" t="s">
        <v>5973</v>
      </c>
      <c r="D5573">
        <v>749.99</v>
      </c>
    </row>
    <row r="5574" spans="1:4">
      <c r="A5574" t="s">
        <v>91</v>
      </c>
      <c r="B5574" t="s">
        <v>551</v>
      </c>
      <c r="C5574" t="s">
        <v>5974</v>
      </c>
      <c r="D5574">
        <v>220.95</v>
      </c>
    </row>
    <row r="5575" spans="1:4">
      <c r="A5575" t="s">
        <v>91</v>
      </c>
      <c r="B5575" t="s">
        <v>551</v>
      </c>
      <c r="C5575" t="s">
        <v>5975</v>
      </c>
      <c r="D5575">
        <v>259</v>
      </c>
    </row>
    <row r="5576" spans="1:4">
      <c r="A5576" t="s">
        <v>91</v>
      </c>
      <c r="B5576" t="s">
        <v>551</v>
      </c>
      <c r="C5576" t="s">
        <v>5976</v>
      </c>
      <c r="D5576">
        <v>599.99</v>
      </c>
    </row>
    <row r="5577" spans="1:4">
      <c r="A5577" t="s">
        <v>91</v>
      </c>
      <c r="B5577" t="s">
        <v>546</v>
      </c>
      <c r="C5577" t="s">
        <v>5977</v>
      </c>
      <c r="D5577">
        <v>134.99</v>
      </c>
    </row>
    <row r="5578" spans="1:4">
      <c r="A5578" t="s">
        <v>91</v>
      </c>
      <c r="B5578" t="s">
        <v>546</v>
      </c>
      <c r="C5578" t="s">
        <v>5978</v>
      </c>
      <c r="D5578">
        <v>119.99</v>
      </c>
    </row>
    <row r="5579" spans="1:4">
      <c r="A5579" t="s">
        <v>91</v>
      </c>
      <c r="B5579" t="s">
        <v>3024</v>
      </c>
      <c r="C5579" t="s">
        <v>5979</v>
      </c>
      <c r="D5579">
        <v>129.99</v>
      </c>
    </row>
    <row r="5580" spans="1:4">
      <c r="A5580" t="s">
        <v>91</v>
      </c>
      <c r="B5580" t="s">
        <v>551</v>
      </c>
      <c r="C5580" t="s">
        <v>5810</v>
      </c>
      <c r="D5580">
        <v>299.99</v>
      </c>
    </row>
    <row r="5581" spans="1:4">
      <c r="A5581" t="s">
        <v>91</v>
      </c>
      <c r="B5581" t="s">
        <v>551</v>
      </c>
      <c r="C5581" t="s">
        <v>5980</v>
      </c>
      <c r="D5581">
        <v>377</v>
      </c>
    </row>
    <row r="5582" spans="1:4">
      <c r="A5582" t="s">
        <v>91</v>
      </c>
      <c r="B5582" t="s">
        <v>551</v>
      </c>
      <c r="C5582" t="s">
        <v>5981</v>
      </c>
      <c r="D5582">
        <v>1669.99</v>
      </c>
    </row>
    <row r="5583" spans="1:4">
      <c r="A5583" t="s">
        <v>91</v>
      </c>
      <c r="B5583" t="s">
        <v>551</v>
      </c>
      <c r="C5583" t="s">
        <v>5982</v>
      </c>
      <c r="D5583">
        <v>139.99</v>
      </c>
    </row>
    <row r="5584" spans="1:4">
      <c r="A5584" t="s">
        <v>91</v>
      </c>
      <c r="B5584" t="s">
        <v>1378</v>
      </c>
      <c r="C5584" t="s">
        <v>3522</v>
      </c>
      <c r="D5584">
        <v>299.99</v>
      </c>
    </row>
    <row r="5585" spans="1:4">
      <c r="A5585" t="s">
        <v>91</v>
      </c>
      <c r="B5585" t="s">
        <v>551</v>
      </c>
      <c r="C5585" t="s">
        <v>5983</v>
      </c>
      <c r="D5585">
        <v>644.99</v>
      </c>
    </row>
    <row r="5586" spans="1:4">
      <c r="A5586" t="s">
        <v>91</v>
      </c>
      <c r="B5586" t="s">
        <v>546</v>
      </c>
      <c r="C5586" t="s">
        <v>5984</v>
      </c>
      <c r="D5586">
        <v>179.99</v>
      </c>
    </row>
    <row r="5587" spans="1:4">
      <c r="A5587" t="s">
        <v>91</v>
      </c>
      <c r="B5587" t="s">
        <v>546</v>
      </c>
      <c r="C5587" t="s">
        <v>5985</v>
      </c>
      <c r="D5587">
        <v>59.99</v>
      </c>
    </row>
    <row r="5588" spans="1:4">
      <c r="A5588" t="s">
        <v>91</v>
      </c>
      <c r="B5588" t="s">
        <v>546</v>
      </c>
      <c r="C5588" t="s">
        <v>5986</v>
      </c>
      <c r="D5588">
        <v>194.99</v>
      </c>
    </row>
    <row r="5589" spans="1:4">
      <c r="A5589" t="s">
        <v>91</v>
      </c>
      <c r="B5589" t="s">
        <v>546</v>
      </c>
      <c r="C5589" t="s">
        <v>5987</v>
      </c>
      <c r="D5589">
        <v>129.99</v>
      </c>
    </row>
    <row r="5590" spans="1:4">
      <c r="A5590" t="s">
        <v>91</v>
      </c>
      <c r="B5590" t="s">
        <v>546</v>
      </c>
      <c r="C5590" t="s">
        <v>5988</v>
      </c>
      <c r="D5590">
        <v>144.47</v>
      </c>
    </row>
    <row r="5591" spans="1:4">
      <c r="A5591" t="s">
        <v>91</v>
      </c>
      <c r="B5591" t="s">
        <v>551</v>
      </c>
      <c r="C5591" t="s">
        <v>5989</v>
      </c>
      <c r="D5591">
        <v>229.99</v>
      </c>
    </row>
    <row r="5592" spans="1:4">
      <c r="A5592" t="s">
        <v>91</v>
      </c>
      <c r="B5592" t="s">
        <v>551</v>
      </c>
      <c r="C5592" t="s">
        <v>5990</v>
      </c>
      <c r="D5592">
        <v>179.99</v>
      </c>
    </row>
    <row r="5593" spans="1:4">
      <c r="A5593" t="s">
        <v>91</v>
      </c>
      <c r="B5593" t="s">
        <v>546</v>
      </c>
      <c r="C5593" t="s">
        <v>5991</v>
      </c>
      <c r="D5593">
        <v>109.97</v>
      </c>
    </row>
    <row r="5594" spans="1:4">
      <c r="A5594" t="s">
        <v>91</v>
      </c>
      <c r="B5594" t="s">
        <v>1378</v>
      </c>
      <c r="C5594" t="s">
        <v>5992</v>
      </c>
      <c r="D5594">
        <v>364.99</v>
      </c>
    </row>
    <row r="5595" spans="1:4">
      <c r="A5595" t="s">
        <v>91</v>
      </c>
      <c r="B5595" t="s">
        <v>602</v>
      </c>
      <c r="C5595" t="s">
        <v>5993</v>
      </c>
      <c r="D5595">
        <v>54.99</v>
      </c>
    </row>
    <row r="5596" spans="1:4">
      <c r="A5596" t="s">
        <v>91</v>
      </c>
      <c r="B5596" t="s">
        <v>551</v>
      </c>
      <c r="C5596" t="s">
        <v>5994</v>
      </c>
      <c r="D5596">
        <v>149.99</v>
      </c>
    </row>
    <row r="5597" spans="1:4">
      <c r="A5597" t="s">
        <v>91</v>
      </c>
      <c r="B5597" t="s">
        <v>551</v>
      </c>
      <c r="C5597" t="s">
        <v>5995</v>
      </c>
      <c r="D5597">
        <v>199.99</v>
      </c>
    </row>
    <row r="5598" spans="1:4">
      <c r="A5598" t="s">
        <v>91</v>
      </c>
      <c r="B5598" t="s">
        <v>546</v>
      </c>
      <c r="C5598" t="s">
        <v>5996</v>
      </c>
      <c r="D5598">
        <v>499.99</v>
      </c>
    </row>
    <row r="5599" spans="1:4">
      <c r="A5599" t="s">
        <v>91</v>
      </c>
      <c r="B5599" t="s">
        <v>551</v>
      </c>
      <c r="C5599" t="s">
        <v>5997</v>
      </c>
      <c r="D5599">
        <v>169.99</v>
      </c>
    </row>
    <row r="5600" spans="1:4">
      <c r="A5600" t="s">
        <v>91</v>
      </c>
      <c r="B5600" t="s">
        <v>3122</v>
      </c>
      <c r="C5600" t="s">
        <v>5998</v>
      </c>
      <c r="D5600">
        <v>33.99</v>
      </c>
    </row>
    <row r="5601" spans="1:4">
      <c r="A5601" t="s">
        <v>91</v>
      </c>
      <c r="B5601" t="s">
        <v>5797</v>
      </c>
      <c r="C5601" t="s">
        <v>5999</v>
      </c>
      <c r="D5601">
        <v>399.99</v>
      </c>
    </row>
    <row r="5602" spans="1:4">
      <c r="A5602" t="s">
        <v>91</v>
      </c>
      <c r="B5602" t="s">
        <v>551</v>
      </c>
      <c r="C5602" t="s">
        <v>6000</v>
      </c>
      <c r="D5602">
        <v>149.99</v>
      </c>
    </row>
    <row r="5603" spans="1:4">
      <c r="A5603" t="s">
        <v>91</v>
      </c>
      <c r="B5603" t="s">
        <v>551</v>
      </c>
      <c r="C5603" t="s">
        <v>5778</v>
      </c>
      <c r="D5603">
        <v>180</v>
      </c>
    </row>
    <row r="5604" spans="1:4">
      <c r="A5604" t="s">
        <v>91</v>
      </c>
      <c r="B5604" t="s">
        <v>546</v>
      </c>
      <c r="C5604" t="s">
        <v>6001</v>
      </c>
      <c r="D5604">
        <v>789.99</v>
      </c>
    </row>
    <row r="5605" spans="1:4">
      <c r="A5605" t="s">
        <v>91</v>
      </c>
      <c r="B5605" t="s">
        <v>546</v>
      </c>
      <c r="C5605" t="s">
        <v>6002</v>
      </c>
      <c r="D5605">
        <v>229.97</v>
      </c>
    </row>
    <row r="5606" spans="1:4">
      <c r="A5606" t="s">
        <v>91</v>
      </c>
      <c r="B5606" t="s">
        <v>602</v>
      </c>
      <c r="C5606" t="s">
        <v>6003</v>
      </c>
      <c r="D5606">
        <v>59.99</v>
      </c>
    </row>
    <row r="5607" spans="1:4">
      <c r="A5607" t="s">
        <v>91</v>
      </c>
      <c r="B5607" t="s">
        <v>3024</v>
      </c>
      <c r="C5607" t="s">
        <v>6004</v>
      </c>
      <c r="D5607">
        <v>85</v>
      </c>
    </row>
    <row r="5608" spans="1:4">
      <c r="A5608" t="s">
        <v>91</v>
      </c>
      <c r="B5608" t="s">
        <v>551</v>
      </c>
      <c r="C5608" t="s">
        <v>6005</v>
      </c>
      <c r="D5608">
        <v>164.98</v>
      </c>
    </row>
    <row r="5609" spans="1:4">
      <c r="A5609" t="s">
        <v>91</v>
      </c>
      <c r="B5609" t="s">
        <v>551</v>
      </c>
      <c r="C5609" t="s">
        <v>6006</v>
      </c>
      <c r="D5609">
        <v>449.99</v>
      </c>
    </row>
    <row r="5610" spans="1:4">
      <c r="A5610" t="s">
        <v>91</v>
      </c>
      <c r="B5610" t="s">
        <v>551</v>
      </c>
      <c r="C5610" t="s">
        <v>6007</v>
      </c>
      <c r="D5610">
        <v>135.18</v>
      </c>
    </row>
    <row r="5611" spans="1:4">
      <c r="A5611" t="s">
        <v>91</v>
      </c>
      <c r="B5611" t="s">
        <v>546</v>
      </c>
      <c r="C5611" t="s">
        <v>6008</v>
      </c>
      <c r="D5611">
        <v>99.99</v>
      </c>
    </row>
    <row r="5612" spans="1:4">
      <c r="A5612" t="s">
        <v>91</v>
      </c>
      <c r="B5612" t="s">
        <v>1378</v>
      </c>
      <c r="C5612" t="s">
        <v>6009</v>
      </c>
      <c r="D5612">
        <v>624.99</v>
      </c>
    </row>
    <row r="5613" spans="1:4">
      <c r="A5613" t="s">
        <v>91</v>
      </c>
      <c r="B5613" t="s">
        <v>551</v>
      </c>
      <c r="C5613" t="s">
        <v>6010</v>
      </c>
      <c r="D5613">
        <v>64.95</v>
      </c>
    </row>
    <row r="5614" spans="1:4">
      <c r="A5614" t="s">
        <v>91</v>
      </c>
      <c r="B5614" t="s">
        <v>3024</v>
      </c>
      <c r="C5614" t="s">
        <v>6011</v>
      </c>
      <c r="D5614">
        <v>89.99</v>
      </c>
    </row>
    <row r="5615" spans="1:4">
      <c r="A5615" t="s">
        <v>91</v>
      </c>
      <c r="B5615" t="s">
        <v>551</v>
      </c>
      <c r="C5615" t="s">
        <v>6012</v>
      </c>
      <c r="D5615">
        <v>187.17</v>
      </c>
    </row>
    <row r="5616" spans="1:4">
      <c r="A5616" t="s">
        <v>91</v>
      </c>
      <c r="B5616" t="s">
        <v>551</v>
      </c>
      <c r="C5616" t="s">
        <v>6013</v>
      </c>
      <c r="D5616">
        <v>281.95</v>
      </c>
    </row>
    <row r="5617" spans="1:4">
      <c r="A5617" t="s">
        <v>91</v>
      </c>
      <c r="B5617" t="s">
        <v>546</v>
      </c>
      <c r="C5617" t="s">
        <v>6014</v>
      </c>
      <c r="D5617">
        <v>89.99</v>
      </c>
    </row>
    <row r="5618" spans="1:4">
      <c r="A5618" t="s">
        <v>91</v>
      </c>
      <c r="B5618" t="s">
        <v>786</v>
      </c>
      <c r="C5618" t="s">
        <v>6015</v>
      </c>
      <c r="D5618">
        <v>69.989999999999995</v>
      </c>
    </row>
    <row r="5619" spans="1:4">
      <c r="A5619" t="s">
        <v>91</v>
      </c>
      <c r="B5619" t="s">
        <v>546</v>
      </c>
      <c r="C5619" t="s">
        <v>6016</v>
      </c>
      <c r="D5619">
        <v>197.57</v>
      </c>
    </row>
    <row r="5620" spans="1:4">
      <c r="A5620" t="s">
        <v>91</v>
      </c>
      <c r="B5620" t="s">
        <v>1378</v>
      </c>
      <c r="C5620" t="s">
        <v>6017</v>
      </c>
      <c r="D5620">
        <v>419.99</v>
      </c>
    </row>
    <row r="5621" spans="1:4">
      <c r="A5621" t="s">
        <v>91</v>
      </c>
      <c r="B5621" t="s">
        <v>1378</v>
      </c>
      <c r="C5621" t="s">
        <v>6018</v>
      </c>
      <c r="D5621">
        <v>599.99</v>
      </c>
    </row>
    <row r="5622" spans="1:4">
      <c r="A5622" t="s">
        <v>91</v>
      </c>
      <c r="B5622" t="s">
        <v>3024</v>
      </c>
      <c r="C5622" t="s">
        <v>6019</v>
      </c>
      <c r="D5622">
        <v>99.99</v>
      </c>
    </row>
    <row r="5623" spans="1:4">
      <c r="A5623" t="s">
        <v>91</v>
      </c>
      <c r="B5623" t="s">
        <v>3071</v>
      </c>
      <c r="C5623" t="s">
        <v>6020</v>
      </c>
      <c r="D5623">
        <v>599.99</v>
      </c>
    </row>
    <row r="5624" spans="1:4">
      <c r="A5624" t="s">
        <v>91</v>
      </c>
      <c r="B5624" t="s">
        <v>551</v>
      </c>
      <c r="C5624" t="s">
        <v>6021</v>
      </c>
      <c r="D5624">
        <v>99.99</v>
      </c>
    </row>
    <row r="5625" spans="1:4">
      <c r="A5625" t="s">
        <v>91</v>
      </c>
      <c r="B5625" t="s">
        <v>546</v>
      </c>
      <c r="C5625" t="s">
        <v>6022</v>
      </c>
      <c r="D5625">
        <v>78.989999999999995</v>
      </c>
    </row>
    <row r="5626" spans="1:4">
      <c r="A5626" t="s">
        <v>91</v>
      </c>
      <c r="B5626" t="s">
        <v>602</v>
      </c>
      <c r="C5626" t="s">
        <v>6023</v>
      </c>
      <c r="D5626">
        <v>109.99</v>
      </c>
    </row>
    <row r="5627" spans="1:4">
      <c r="A5627" t="s">
        <v>91</v>
      </c>
      <c r="B5627" t="s">
        <v>551</v>
      </c>
      <c r="C5627" t="s">
        <v>6024</v>
      </c>
      <c r="D5627">
        <v>169.98</v>
      </c>
    </row>
    <row r="5628" spans="1:4">
      <c r="A5628" t="s">
        <v>91</v>
      </c>
      <c r="B5628" t="s">
        <v>3024</v>
      </c>
      <c r="C5628" t="s">
        <v>6025</v>
      </c>
      <c r="D5628">
        <v>59.98</v>
      </c>
    </row>
    <row r="5629" spans="1:4">
      <c r="A5629" t="s">
        <v>91</v>
      </c>
      <c r="B5629" t="s">
        <v>6026</v>
      </c>
      <c r="C5629" t="s">
        <v>6027</v>
      </c>
      <c r="D5629">
        <v>49.99</v>
      </c>
    </row>
    <row r="5630" spans="1:4">
      <c r="A5630" t="s">
        <v>91</v>
      </c>
      <c r="B5630" t="s">
        <v>546</v>
      </c>
      <c r="C5630" t="s">
        <v>6028</v>
      </c>
      <c r="D5630">
        <v>50</v>
      </c>
    </row>
    <row r="5631" spans="1:4">
      <c r="A5631" t="s">
        <v>91</v>
      </c>
      <c r="B5631" t="s">
        <v>3024</v>
      </c>
      <c r="C5631" t="s">
        <v>6029</v>
      </c>
      <c r="D5631">
        <v>119.99</v>
      </c>
    </row>
    <row r="5632" spans="1:4">
      <c r="A5632" t="s">
        <v>91</v>
      </c>
      <c r="B5632" t="s">
        <v>1378</v>
      </c>
      <c r="C5632" t="s">
        <v>6030</v>
      </c>
      <c r="D5632">
        <v>329.99</v>
      </c>
    </row>
    <row r="5633" spans="1:4">
      <c r="A5633" t="s">
        <v>91</v>
      </c>
      <c r="B5633" t="s">
        <v>551</v>
      </c>
      <c r="C5633" t="s">
        <v>6031</v>
      </c>
      <c r="D5633">
        <v>269.99</v>
      </c>
    </row>
    <row r="5634" spans="1:4">
      <c r="A5634" t="s">
        <v>91</v>
      </c>
      <c r="B5634" t="s">
        <v>546</v>
      </c>
      <c r="C5634" t="s">
        <v>6032</v>
      </c>
      <c r="D5634">
        <v>142.47</v>
      </c>
    </row>
    <row r="5635" spans="1:4">
      <c r="A5635" t="s">
        <v>91</v>
      </c>
      <c r="B5635" t="s">
        <v>546</v>
      </c>
      <c r="C5635" t="s">
        <v>5857</v>
      </c>
      <c r="D5635">
        <v>214.99</v>
      </c>
    </row>
    <row r="5636" spans="1:4">
      <c r="A5636" t="s">
        <v>91</v>
      </c>
      <c r="B5636" t="s">
        <v>1378</v>
      </c>
      <c r="C5636" t="s">
        <v>6033</v>
      </c>
      <c r="D5636">
        <v>182.99</v>
      </c>
    </row>
    <row r="5637" spans="1:4">
      <c r="A5637" t="s">
        <v>91</v>
      </c>
      <c r="B5637" t="s">
        <v>551</v>
      </c>
      <c r="C5637" t="s">
        <v>6034</v>
      </c>
      <c r="D5637">
        <v>159.99</v>
      </c>
    </row>
    <row r="5638" spans="1:4">
      <c r="A5638" t="s">
        <v>91</v>
      </c>
      <c r="B5638" t="s">
        <v>1378</v>
      </c>
      <c r="C5638" t="s">
        <v>6035</v>
      </c>
      <c r="D5638">
        <v>769.99</v>
      </c>
    </row>
    <row r="5639" spans="1:4">
      <c r="A5639" t="s">
        <v>91</v>
      </c>
      <c r="B5639" t="s">
        <v>551</v>
      </c>
      <c r="C5639" t="s">
        <v>6036</v>
      </c>
      <c r="D5639">
        <v>289.99</v>
      </c>
    </row>
    <row r="5640" spans="1:4">
      <c r="A5640" t="s">
        <v>91</v>
      </c>
      <c r="B5640" t="s">
        <v>1378</v>
      </c>
      <c r="C5640" t="s">
        <v>6037</v>
      </c>
      <c r="D5640">
        <v>769.99</v>
      </c>
    </row>
    <row r="5641" spans="1:4">
      <c r="A5641" t="s">
        <v>91</v>
      </c>
      <c r="B5641" t="s">
        <v>551</v>
      </c>
      <c r="C5641" t="s">
        <v>6038</v>
      </c>
      <c r="D5641">
        <v>749</v>
      </c>
    </row>
    <row r="5642" spans="1:4">
      <c r="A5642" t="s">
        <v>91</v>
      </c>
      <c r="B5642" t="s">
        <v>551</v>
      </c>
      <c r="C5642" t="s">
        <v>6039</v>
      </c>
      <c r="D5642">
        <v>829</v>
      </c>
    </row>
    <row r="5643" spans="1:4">
      <c r="A5643" t="s">
        <v>91</v>
      </c>
      <c r="B5643" t="s">
        <v>551</v>
      </c>
      <c r="C5643" t="s">
        <v>6040</v>
      </c>
      <c r="D5643">
        <v>207.97</v>
      </c>
    </row>
    <row r="5644" spans="1:4">
      <c r="A5644" t="s">
        <v>91</v>
      </c>
      <c r="B5644" t="s">
        <v>546</v>
      </c>
      <c r="C5644" t="s">
        <v>5766</v>
      </c>
      <c r="D5644">
        <v>299.99</v>
      </c>
    </row>
    <row r="5645" spans="1:4">
      <c r="A5645" t="s">
        <v>91</v>
      </c>
      <c r="B5645" t="s">
        <v>546</v>
      </c>
      <c r="C5645" t="s">
        <v>6041</v>
      </c>
      <c r="D5645">
        <v>159.96</v>
      </c>
    </row>
    <row r="5646" spans="1:4">
      <c r="A5646" t="s">
        <v>91</v>
      </c>
      <c r="B5646" t="s">
        <v>602</v>
      </c>
      <c r="C5646" t="s">
        <v>6042</v>
      </c>
      <c r="D5646">
        <v>109.99</v>
      </c>
    </row>
    <row r="5647" spans="1:4">
      <c r="A5647" t="s">
        <v>91</v>
      </c>
      <c r="B5647" t="s">
        <v>3024</v>
      </c>
      <c r="C5647" t="s">
        <v>6043</v>
      </c>
      <c r="D5647">
        <v>199.99</v>
      </c>
    </row>
    <row r="5648" spans="1:4">
      <c r="A5648" t="s">
        <v>91</v>
      </c>
      <c r="B5648" t="s">
        <v>551</v>
      </c>
      <c r="C5648" t="s">
        <v>6044</v>
      </c>
      <c r="D5648">
        <v>179.99</v>
      </c>
    </row>
    <row r="5649" spans="1:4">
      <c r="A5649" t="s">
        <v>91</v>
      </c>
      <c r="B5649" t="s">
        <v>551</v>
      </c>
      <c r="C5649" t="s">
        <v>6045</v>
      </c>
      <c r="D5649">
        <v>209.99</v>
      </c>
    </row>
    <row r="5650" spans="1:4">
      <c r="A5650" t="s">
        <v>91</v>
      </c>
      <c r="B5650" t="s">
        <v>551</v>
      </c>
      <c r="C5650" t="s">
        <v>6046</v>
      </c>
      <c r="D5650">
        <v>249.99</v>
      </c>
    </row>
    <row r="5651" spans="1:4">
      <c r="A5651" t="s">
        <v>91</v>
      </c>
      <c r="B5651" t="s">
        <v>551</v>
      </c>
      <c r="C5651" t="s">
        <v>6047</v>
      </c>
      <c r="D5651">
        <v>431.99</v>
      </c>
    </row>
    <row r="5652" spans="1:4">
      <c r="A5652" t="s">
        <v>91</v>
      </c>
      <c r="B5652" t="s">
        <v>551</v>
      </c>
      <c r="C5652" t="s">
        <v>6048</v>
      </c>
      <c r="D5652">
        <v>159.99</v>
      </c>
    </row>
    <row r="5653" spans="1:4">
      <c r="A5653" t="s">
        <v>91</v>
      </c>
      <c r="B5653" t="s">
        <v>551</v>
      </c>
      <c r="C5653" t="s">
        <v>6049</v>
      </c>
      <c r="D5653">
        <v>144.99</v>
      </c>
    </row>
    <row r="5654" spans="1:4">
      <c r="A5654" t="s">
        <v>91</v>
      </c>
      <c r="B5654" t="s">
        <v>551</v>
      </c>
      <c r="C5654" t="s">
        <v>6050</v>
      </c>
      <c r="D5654">
        <v>134.99</v>
      </c>
    </row>
    <row r="5655" spans="1:4">
      <c r="A5655" t="s">
        <v>91</v>
      </c>
      <c r="B5655" t="s">
        <v>551</v>
      </c>
      <c r="C5655" t="s">
        <v>6051</v>
      </c>
      <c r="D5655">
        <v>592.77</v>
      </c>
    </row>
    <row r="5656" spans="1:4">
      <c r="A5656" t="s">
        <v>91</v>
      </c>
      <c r="B5656" t="s">
        <v>551</v>
      </c>
      <c r="C5656" t="s">
        <v>6052</v>
      </c>
      <c r="D5656">
        <v>399.99</v>
      </c>
    </row>
    <row r="5657" spans="1:4">
      <c r="A5657" t="s">
        <v>91</v>
      </c>
      <c r="B5657" t="s">
        <v>546</v>
      </c>
      <c r="C5657" t="s">
        <v>6053</v>
      </c>
      <c r="D5657">
        <v>199.99</v>
      </c>
    </row>
    <row r="5658" spans="1:4">
      <c r="A5658" t="s">
        <v>91</v>
      </c>
      <c r="B5658" t="s">
        <v>551</v>
      </c>
      <c r="C5658" t="s">
        <v>6054</v>
      </c>
      <c r="D5658">
        <v>458.99</v>
      </c>
    </row>
    <row r="5659" spans="1:4">
      <c r="A5659" t="s">
        <v>91</v>
      </c>
      <c r="B5659" t="s">
        <v>6055</v>
      </c>
      <c r="C5659" t="s">
        <v>6056</v>
      </c>
      <c r="D5659">
        <v>49.99</v>
      </c>
    </row>
    <row r="5660" spans="1:4">
      <c r="A5660" t="s">
        <v>91</v>
      </c>
      <c r="B5660" t="s">
        <v>1378</v>
      </c>
      <c r="C5660" t="s">
        <v>6057</v>
      </c>
      <c r="D5660">
        <v>244</v>
      </c>
    </row>
    <row r="5661" spans="1:4">
      <c r="A5661" t="s">
        <v>91</v>
      </c>
      <c r="B5661" t="s">
        <v>551</v>
      </c>
      <c r="C5661" t="s">
        <v>6058</v>
      </c>
      <c r="D5661">
        <v>399.99</v>
      </c>
    </row>
    <row r="5662" spans="1:4">
      <c r="A5662" t="s">
        <v>91</v>
      </c>
      <c r="B5662" t="s">
        <v>551</v>
      </c>
      <c r="C5662" t="s">
        <v>6059</v>
      </c>
      <c r="D5662">
        <v>218.39</v>
      </c>
    </row>
    <row r="5663" spans="1:4">
      <c r="A5663" t="s">
        <v>91</v>
      </c>
      <c r="B5663" t="s">
        <v>551</v>
      </c>
      <c r="C5663" t="s">
        <v>6060</v>
      </c>
      <c r="D5663">
        <v>135.16999999999999</v>
      </c>
    </row>
    <row r="5664" spans="1:4">
      <c r="A5664" t="s">
        <v>91</v>
      </c>
      <c r="B5664" t="s">
        <v>546</v>
      </c>
      <c r="C5664" t="s">
        <v>5916</v>
      </c>
      <c r="D5664">
        <v>269.99</v>
      </c>
    </row>
    <row r="5665" spans="1:4">
      <c r="A5665" t="s">
        <v>91</v>
      </c>
      <c r="B5665" t="s">
        <v>551</v>
      </c>
      <c r="C5665" t="s">
        <v>6061</v>
      </c>
      <c r="D5665">
        <v>54.99</v>
      </c>
    </row>
    <row r="5666" spans="1:4">
      <c r="A5666" t="s">
        <v>91</v>
      </c>
      <c r="B5666" t="s">
        <v>3122</v>
      </c>
      <c r="C5666" t="s">
        <v>6062</v>
      </c>
      <c r="D5666">
        <v>149.69</v>
      </c>
    </row>
    <row r="5667" spans="1:4">
      <c r="A5667" t="s">
        <v>91</v>
      </c>
      <c r="B5667" t="s">
        <v>551</v>
      </c>
      <c r="C5667" t="s">
        <v>6063</v>
      </c>
      <c r="D5667">
        <v>204.99</v>
      </c>
    </row>
    <row r="5668" spans="1:4">
      <c r="A5668" t="s">
        <v>91</v>
      </c>
      <c r="B5668" t="s">
        <v>551</v>
      </c>
      <c r="C5668" t="s">
        <v>6064</v>
      </c>
      <c r="D5668">
        <v>179.99</v>
      </c>
    </row>
    <row r="5669" spans="1:4">
      <c r="A5669" t="s">
        <v>91</v>
      </c>
      <c r="B5669" t="s">
        <v>551</v>
      </c>
      <c r="C5669" t="s">
        <v>6065</v>
      </c>
      <c r="D5669">
        <v>139</v>
      </c>
    </row>
    <row r="5670" spans="1:4">
      <c r="A5670" t="s">
        <v>91</v>
      </c>
      <c r="B5670" t="s">
        <v>546</v>
      </c>
      <c r="C5670" t="s">
        <v>6066</v>
      </c>
      <c r="D5670">
        <v>79.989999999999995</v>
      </c>
    </row>
    <row r="5671" spans="1:4">
      <c r="A5671" t="s">
        <v>91</v>
      </c>
      <c r="B5671" t="s">
        <v>551</v>
      </c>
      <c r="C5671" t="s">
        <v>6067</v>
      </c>
      <c r="D5671">
        <v>264.99</v>
      </c>
    </row>
    <row r="5672" spans="1:4">
      <c r="A5672" t="s">
        <v>91</v>
      </c>
      <c r="C5672" t="s">
        <v>6068</v>
      </c>
      <c r="D5672">
        <v>49</v>
      </c>
    </row>
    <row r="5673" spans="1:4">
      <c r="A5673" t="s">
        <v>91</v>
      </c>
      <c r="B5673" t="s">
        <v>551</v>
      </c>
      <c r="C5673" t="s">
        <v>6069</v>
      </c>
      <c r="D5673">
        <v>159.99</v>
      </c>
    </row>
    <row r="5674" spans="1:4">
      <c r="A5674" t="s">
        <v>91</v>
      </c>
      <c r="B5674" t="s">
        <v>546</v>
      </c>
      <c r="C5674" t="s">
        <v>6070</v>
      </c>
      <c r="D5674">
        <v>69.989999999999995</v>
      </c>
    </row>
    <row r="5675" spans="1:4">
      <c r="A5675" t="s">
        <v>91</v>
      </c>
      <c r="B5675" t="s">
        <v>551</v>
      </c>
      <c r="C5675" t="s">
        <v>6071</v>
      </c>
      <c r="D5675">
        <v>134.99</v>
      </c>
    </row>
    <row r="5676" spans="1:4">
      <c r="A5676" t="s">
        <v>91</v>
      </c>
      <c r="B5676" t="s">
        <v>546</v>
      </c>
      <c r="C5676" t="s">
        <v>6072</v>
      </c>
      <c r="D5676">
        <v>374.99</v>
      </c>
    </row>
    <row r="5677" spans="1:4">
      <c r="A5677" t="s">
        <v>91</v>
      </c>
      <c r="B5677" t="s">
        <v>551</v>
      </c>
      <c r="C5677" t="s">
        <v>6073</v>
      </c>
      <c r="D5677">
        <v>149</v>
      </c>
    </row>
    <row r="5678" spans="1:4">
      <c r="A5678" t="s">
        <v>91</v>
      </c>
      <c r="B5678" t="s">
        <v>546</v>
      </c>
      <c r="C5678" t="s">
        <v>6074</v>
      </c>
      <c r="D5678">
        <v>99.99</v>
      </c>
    </row>
    <row r="5679" spans="1:4">
      <c r="A5679" t="s">
        <v>91</v>
      </c>
      <c r="B5679" t="s">
        <v>546</v>
      </c>
      <c r="C5679" t="s">
        <v>6075</v>
      </c>
      <c r="D5679">
        <v>299.99</v>
      </c>
    </row>
    <row r="5680" spans="1:4">
      <c r="A5680" t="s">
        <v>91</v>
      </c>
      <c r="B5680" t="s">
        <v>551</v>
      </c>
      <c r="C5680" t="s">
        <v>6076</v>
      </c>
      <c r="D5680">
        <v>294.99</v>
      </c>
    </row>
    <row r="5681" spans="1:4">
      <c r="A5681" t="s">
        <v>91</v>
      </c>
      <c r="B5681" t="s">
        <v>551</v>
      </c>
      <c r="C5681" t="s">
        <v>6077</v>
      </c>
      <c r="D5681">
        <v>1339.99</v>
      </c>
    </row>
    <row r="5682" spans="1:4">
      <c r="A5682" t="s">
        <v>91</v>
      </c>
      <c r="B5682" t="s">
        <v>546</v>
      </c>
      <c r="C5682" t="s">
        <v>6078</v>
      </c>
      <c r="D5682">
        <v>599.99</v>
      </c>
    </row>
    <row r="5683" spans="1:4">
      <c r="A5683" t="s">
        <v>91</v>
      </c>
      <c r="B5683" t="s">
        <v>551</v>
      </c>
      <c r="C5683" t="s">
        <v>6079</v>
      </c>
      <c r="D5683">
        <v>146.97</v>
      </c>
    </row>
    <row r="5684" spans="1:4">
      <c r="A5684" t="s">
        <v>91</v>
      </c>
      <c r="B5684" t="s">
        <v>551</v>
      </c>
      <c r="C5684" t="s">
        <v>6080</v>
      </c>
      <c r="D5684">
        <v>359.99</v>
      </c>
    </row>
    <row r="5685" spans="1:4">
      <c r="A5685" t="s">
        <v>91</v>
      </c>
      <c r="B5685" t="s">
        <v>546</v>
      </c>
      <c r="C5685" t="s">
        <v>6081</v>
      </c>
      <c r="D5685">
        <v>69.989999999999995</v>
      </c>
    </row>
    <row r="5686" spans="1:4">
      <c r="A5686" t="s">
        <v>91</v>
      </c>
      <c r="B5686" t="s">
        <v>551</v>
      </c>
      <c r="C5686" t="s">
        <v>6082</v>
      </c>
      <c r="D5686">
        <v>189.99</v>
      </c>
    </row>
    <row r="5687" spans="1:4">
      <c r="A5687" t="s">
        <v>91</v>
      </c>
      <c r="B5687" t="s">
        <v>551</v>
      </c>
      <c r="C5687" t="s">
        <v>6083</v>
      </c>
      <c r="D5687">
        <v>294.99</v>
      </c>
    </row>
    <row r="5688" spans="1:4">
      <c r="A5688" t="s">
        <v>91</v>
      </c>
      <c r="B5688" t="s">
        <v>3024</v>
      </c>
      <c r="C5688" t="s">
        <v>6084</v>
      </c>
      <c r="D5688">
        <v>549.99</v>
      </c>
    </row>
    <row r="5689" spans="1:4">
      <c r="A5689" t="s">
        <v>91</v>
      </c>
      <c r="B5689" t="s">
        <v>546</v>
      </c>
      <c r="C5689" t="s">
        <v>6085</v>
      </c>
      <c r="D5689">
        <v>99.99</v>
      </c>
    </row>
    <row r="5690" spans="1:4">
      <c r="A5690" t="s">
        <v>91</v>
      </c>
      <c r="B5690" t="s">
        <v>551</v>
      </c>
      <c r="C5690" t="s">
        <v>6086</v>
      </c>
      <c r="D5690">
        <v>279</v>
      </c>
    </row>
    <row r="5691" spans="1:4">
      <c r="A5691" t="s">
        <v>91</v>
      </c>
      <c r="B5691" t="s">
        <v>551</v>
      </c>
      <c r="C5691" t="s">
        <v>6087</v>
      </c>
      <c r="D5691">
        <v>199.99</v>
      </c>
    </row>
    <row r="5692" spans="1:4">
      <c r="A5692" t="s">
        <v>91</v>
      </c>
      <c r="B5692" t="s">
        <v>3122</v>
      </c>
      <c r="C5692" t="s">
        <v>6062</v>
      </c>
      <c r="D5692">
        <v>99.69</v>
      </c>
    </row>
    <row r="5693" spans="1:4">
      <c r="A5693" t="s">
        <v>91</v>
      </c>
      <c r="B5693" t="s">
        <v>3024</v>
      </c>
      <c r="C5693" t="s">
        <v>6088</v>
      </c>
      <c r="D5693">
        <v>79.989999999999995</v>
      </c>
    </row>
    <row r="5694" spans="1:4">
      <c r="A5694" t="s">
        <v>91</v>
      </c>
      <c r="B5694" t="s">
        <v>551</v>
      </c>
      <c r="C5694" t="s">
        <v>6089</v>
      </c>
      <c r="D5694">
        <v>849</v>
      </c>
    </row>
    <row r="5695" spans="1:4">
      <c r="A5695" t="s">
        <v>91</v>
      </c>
      <c r="B5695" t="s">
        <v>546</v>
      </c>
      <c r="C5695" t="s">
        <v>6090</v>
      </c>
      <c r="D5695">
        <v>179.99</v>
      </c>
    </row>
    <row r="5696" spans="1:4">
      <c r="A5696" t="s">
        <v>91</v>
      </c>
      <c r="B5696" t="s">
        <v>3024</v>
      </c>
      <c r="C5696" t="s">
        <v>6091</v>
      </c>
      <c r="D5696">
        <v>89.99</v>
      </c>
    </row>
    <row r="5697" spans="1:4">
      <c r="A5697" t="s">
        <v>91</v>
      </c>
      <c r="B5697" t="s">
        <v>546</v>
      </c>
      <c r="C5697" t="s">
        <v>6092</v>
      </c>
      <c r="D5697">
        <v>199.99</v>
      </c>
    </row>
    <row r="5698" spans="1:4">
      <c r="A5698" t="s">
        <v>91</v>
      </c>
      <c r="B5698" t="s">
        <v>551</v>
      </c>
      <c r="C5698" t="s">
        <v>6093</v>
      </c>
      <c r="D5698">
        <v>294.99</v>
      </c>
    </row>
    <row r="5699" spans="1:4">
      <c r="A5699" t="s">
        <v>91</v>
      </c>
      <c r="B5699" t="s">
        <v>551</v>
      </c>
      <c r="C5699" t="s">
        <v>6094</v>
      </c>
      <c r="D5699">
        <v>202.49</v>
      </c>
    </row>
    <row r="5700" spans="1:4">
      <c r="A5700" t="s">
        <v>91</v>
      </c>
      <c r="B5700" t="s">
        <v>546</v>
      </c>
      <c r="C5700" t="s">
        <v>6095</v>
      </c>
      <c r="D5700">
        <v>59.99</v>
      </c>
    </row>
    <row r="5701" spans="1:4">
      <c r="A5701" t="s">
        <v>91</v>
      </c>
      <c r="B5701" t="s">
        <v>551</v>
      </c>
      <c r="C5701" t="s">
        <v>6096</v>
      </c>
      <c r="D5701">
        <v>170.99</v>
      </c>
    </row>
    <row r="5702" spans="1:4">
      <c r="A5702" t="s">
        <v>91</v>
      </c>
      <c r="B5702" t="s">
        <v>551</v>
      </c>
      <c r="C5702" t="s">
        <v>6097</v>
      </c>
      <c r="D5702">
        <v>451.79</v>
      </c>
    </row>
    <row r="5703" spans="1:4">
      <c r="A5703" t="s">
        <v>91</v>
      </c>
      <c r="B5703" t="s">
        <v>546</v>
      </c>
      <c r="C5703" t="s">
        <v>6098</v>
      </c>
      <c r="D5703">
        <v>144.47</v>
      </c>
    </row>
    <row r="5704" spans="1:4">
      <c r="A5704" t="s">
        <v>91</v>
      </c>
      <c r="B5704" t="s">
        <v>3024</v>
      </c>
      <c r="C5704" t="s">
        <v>6099</v>
      </c>
      <c r="D5704">
        <v>239.99</v>
      </c>
    </row>
    <row r="5705" spans="1:4">
      <c r="A5705" t="s">
        <v>91</v>
      </c>
      <c r="B5705" t="s">
        <v>6100</v>
      </c>
      <c r="C5705" t="s">
        <v>6101</v>
      </c>
      <c r="D5705">
        <v>78.98</v>
      </c>
    </row>
    <row r="5706" spans="1:4">
      <c r="A5706" t="s">
        <v>91</v>
      </c>
      <c r="B5706" t="s">
        <v>546</v>
      </c>
      <c r="C5706" t="s">
        <v>6102</v>
      </c>
      <c r="D5706">
        <v>234.99</v>
      </c>
    </row>
    <row r="5707" spans="1:4">
      <c r="A5707" t="s">
        <v>91</v>
      </c>
      <c r="B5707" t="s">
        <v>551</v>
      </c>
      <c r="C5707" t="s">
        <v>6103</v>
      </c>
      <c r="D5707">
        <v>219.99</v>
      </c>
    </row>
    <row r="5708" spans="1:4">
      <c r="A5708" t="s">
        <v>91</v>
      </c>
      <c r="B5708" t="s">
        <v>551</v>
      </c>
      <c r="C5708" t="s">
        <v>6104</v>
      </c>
      <c r="D5708">
        <v>170.99</v>
      </c>
    </row>
    <row r="5709" spans="1:4">
      <c r="A5709" t="s">
        <v>91</v>
      </c>
      <c r="B5709" t="s">
        <v>551</v>
      </c>
      <c r="C5709" t="s">
        <v>6105</v>
      </c>
      <c r="D5709">
        <v>74.989999999999995</v>
      </c>
    </row>
    <row r="5710" spans="1:4">
      <c r="A5710" t="s">
        <v>91</v>
      </c>
      <c r="B5710" t="s">
        <v>551</v>
      </c>
      <c r="C5710" t="s">
        <v>6106</v>
      </c>
      <c r="D5710">
        <v>159</v>
      </c>
    </row>
    <row r="5711" spans="1:4">
      <c r="A5711" t="s">
        <v>91</v>
      </c>
      <c r="B5711" t="s">
        <v>3071</v>
      </c>
      <c r="C5711" t="s">
        <v>6107</v>
      </c>
      <c r="D5711">
        <v>299.99</v>
      </c>
    </row>
    <row r="5712" spans="1:4">
      <c r="A5712" t="s">
        <v>91</v>
      </c>
      <c r="B5712" t="s">
        <v>3122</v>
      </c>
      <c r="C5712" t="s">
        <v>6108</v>
      </c>
      <c r="D5712">
        <v>39.99</v>
      </c>
    </row>
    <row r="5713" spans="1:4">
      <c r="A5713" t="s">
        <v>91</v>
      </c>
      <c r="B5713" t="s">
        <v>551</v>
      </c>
      <c r="C5713" t="s">
        <v>6109</v>
      </c>
      <c r="D5713">
        <v>919.99</v>
      </c>
    </row>
    <row r="5714" spans="1:4">
      <c r="A5714" t="s">
        <v>91</v>
      </c>
      <c r="B5714" t="s">
        <v>551</v>
      </c>
      <c r="C5714" t="s">
        <v>6110</v>
      </c>
      <c r="D5714">
        <v>75</v>
      </c>
    </row>
    <row r="5715" spans="1:4">
      <c r="A5715" t="s">
        <v>91</v>
      </c>
      <c r="B5715" t="s">
        <v>3024</v>
      </c>
      <c r="C5715" t="s">
        <v>6111</v>
      </c>
      <c r="D5715">
        <v>74.989999999999995</v>
      </c>
    </row>
    <row r="5716" spans="1:4">
      <c r="A5716" t="s">
        <v>91</v>
      </c>
      <c r="B5716" t="s">
        <v>551</v>
      </c>
      <c r="C5716" t="s">
        <v>6112</v>
      </c>
      <c r="D5716">
        <v>139.97</v>
      </c>
    </row>
    <row r="5717" spans="1:4">
      <c r="A5717" t="s">
        <v>91</v>
      </c>
      <c r="B5717" t="s">
        <v>546</v>
      </c>
      <c r="C5717" t="s">
        <v>6113</v>
      </c>
      <c r="D5717">
        <v>129.99</v>
      </c>
    </row>
    <row r="5718" spans="1:4">
      <c r="A5718" t="s">
        <v>91</v>
      </c>
      <c r="B5718" t="s">
        <v>551</v>
      </c>
      <c r="C5718" t="s">
        <v>6114</v>
      </c>
      <c r="D5718">
        <v>275.57</v>
      </c>
    </row>
    <row r="5719" spans="1:4">
      <c r="A5719" t="s">
        <v>91</v>
      </c>
      <c r="B5719" t="s">
        <v>1378</v>
      </c>
      <c r="C5719" t="s">
        <v>6115</v>
      </c>
      <c r="D5719">
        <v>249.99</v>
      </c>
    </row>
    <row r="5720" spans="1:4">
      <c r="A5720" t="s">
        <v>91</v>
      </c>
      <c r="B5720" t="s">
        <v>551</v>
      </c>
      <c r="C5720" t="s">
        <v>6116</v>
      </c>
      <c r="D5720">
        <v>319.97000000000003</v>
      </c>
    </row>
    <row r="5721" spans="1:4">
      <c r="A5721" t="s">
        <v>91</v>
      </c>
      <c r="B5721" t="s">
        <v>551</v>
      </c>
      <c r="C5721" t="s">
        <v>6117</v>
      </c>
      <c r="D5721">
        <v>69.989999999999995</v>
      </c>
    </row>
    <row r="5722" spans="1:4">
      <c r="A5722" t="s">
        <v>91</v>
      </c>
      <c r="B5722" t="s">
        <v>551</v>
      </c>
      <c r="C5722" t="s">
        <v>6118</v>
      </c>
      <c r="D5722">
        <v>159.99</v>
      </c>
    </row>
    <row r="5723" spans="1:4">
      <c r="A5723" t="s">
        <v>91</v>
      </c>
      <c r="B5723" t="s">
        <v>551</v>
      </c>
      <c r="C5723" t="s">
        <v>6119</v>
      </c>
      <c r="D5723">
        <v>124.99</v>
      </c>
    </row>
    <row r="5724" spans="1:4">
      <c r="A5724" t="s">
        <v>91</v>
      </c>
      <c r="B5724" t="s">
        <v>551</v>
      </c>
      <c r="C5724" t="s">
        <v>6120</v>
      </c>
      <c r="D5724">
        <v>130</v>
      </c>
    </row>
    <row r="5725" spans="1:4">
      <c r="A5725" t="s">
        <v>91</v>
      </c>
      <c r="B5725" t="s">
        <v>546</v>
      </c>
      <c r="C5725" t="s">
        <v>6121</v>
      </c>
      <c r="D5725">
        <v>219.99</v>
      </c>
    </row>
    <row r="5726" spans="1:4">
      <c r="A5726" t="s">
        <v>91</v>
      </c>
      <c r="B5726" t="s">
        <v>551</v>
      </c>
      <c r="C5726" t="s">
        <v>6122</v>
      </c>
      <c r="D5726">
        <v>174.99</v>
      </c>
    </row>
    <row r="5727" spans="1:4">
      <c r="A5727" t="s">
        <v>91</v>
      </c>
      <c r="B5727" t="s">
        <v>3280</v>
      </c>
      <c r="C5727" t="s">
        <v>6123</v>
      </c>
      <c r="D5727">
        <v>129.99</v>
      </c>
    </row>
    <row r="5728" spans="1:4">
      <c r="A5728" t="s">
        <v>91</v>
      </c>
      <c r="B5728" t="s">
        <v>551</v>
      </c>
      <c r="C5728" t="s">
        <v>6124</v>
      </c>
      <c r="D5728">
        <v>539.99</v>
      </c>
    </row>
    <row r="5729" spans="1:4">
      <c r="A5729" t="s">
        <v>91</v>
      </c>
      <c r="B5729" t="s">
        <v>3035</v>
      </c>
      <c r="C5729" t="s">
        <v>6125</v>
      </c>
      <c r="D5729">
        <v>85</v>
      </c>
    </row>
    <row r="5730" spans="1:4">
      <c r="A5730" t="s">
        <v>91</v>
      </c>
      <c r="B5730" t="s">
        <v>551</v>
      </c>
      <c r="C5730" t="s">
        <v>6126</v>
      </c>
      <c r="D5730">
        <v>639</v>
      </c>
    </row>
    <row r="5731" spans="1:4">
      <c r="A5731" t="s">
        <v>91</v>
      </c>
      <c r="B5731" t="s">
        <v>551</v>
      </c>
      <c r="C5731" t="s">
        <v>6127</v>
      </c>
      <c r="D5731">
        <v>1169.99</v>
      </c>
    </row>
    <row r="5732" spans="1:4">
      <c r="A5732" t="s">
        <v>91</v>
      </c>
      <c r="B5732" t="s">
        <v>551</v>
      </c>
      <c r="C5732" t="s">
        <v>6128</v>
      </c>
      <c r="D5732">
        <v>215.99</v>
      </c>
    </row>
    <row r="5733" spans="1:4">
      <c r="A5733" t="s">
        <v>91</v>
      </c>
      <c r="B5733" t="s">
        <v>551</v>
      </c>
      <c r="C5733" t="s">
        <v>6129</v>
      </c>
      <c r="D5733">
        <v>614.99</v>
      </c>
    </row>
    <row r="5734" spans="1:4">
      <c r="A5734" t="s">
        <v>91</v>
      </c>
      <c r="B5734" t="s">
        <v>5713</v>
      </c>
      <c r="C5734" t="s">
        <v>6130</v>
      </c>
      <c r="D5734">
        <v>119.99</v>
      </c>
    </row>
    <row r="5735" spans="1:4">
      <c r="A5735" t="s">
        <v>91</v>
      </c>
      <c r="B5735" t="s">
        <v>551</v>
      </c>
      <c r="C5735" t="s">
        <v>6131</v>
      </c>
      <c r="D5735">
        <v>207.99</v>
      </c>
    </row>
    <row r="5736" spans="1:4">
      <c r="A5736" t="s">
        <v>91</v>
      </c>
      <c r="B5736" t="s">
        <v>551</v>
      </c>
      <c r="C5736" t="s">
        <v>6132</v>
      </c>
      <c r="D5736">
        <v>669.69</v>
      </c>
    </row>
    <row r="5737" spans="1:4">
      <c r="A5737" t="s">
        <v>91</v>
      </c>
      <c r="B5737" t="s">
        <v>551</v>
      </c>
      <c r="C5737" t="s">
        <v>6133</v>
      </c>
      <c r="D5737">
        <v>279.99</v>
      </c>
    </row>
    <row r="5738" spans="1:4">
      <c r="A5738" t="s">
        <v>91</v>
      </c>
      <c r="B5738" t="s">
        <v>3024</v>
      </c>
      <c r="C5738" t="s">
        <v>6134</v>
      </c>
      <c r="D5738">
        <v>179.99</v>
      </c>
    </row>
    <row r="5739" spans="1:4">
      <c r="A5739" t="s">
        <v>91</v>
      </c>
      <c r="B5739" t="s">
        <v>551</v>
      </c>
      <c r="C5739" t="s">
        <v>6135</v>
      </c>
      <c r="D5739">
        <v>84.99</v>
      </c>
    </row>
    <row r="5740" spans="1:4">
      <c r="A5740" t="s">
        <v>91</v>
      </c>
      <c r="B5740" t="s">
        <v>546</v>
      </c>
      <c r="C5740" t="s">
        <v>6136</v>
      </c>
      <c r="D5740">
        <v>129.99</v>
      </c>
    </row>
    <row r="5741" spans="1:4">
      <c r="A5741" t="s">
        <v>91</v>
      </c>
      <c r="B5741" t="s">
        <v>546</v>
      </c>
      <c r="C5741" t="s">
        <v>6137</v>
      </c>
      <c r="D5741">
        <v>154.99</v>
      </c>
    </row>
    <row r="5742" spans="1:4">
      <c r="A5742" t="s">
        <v>91</v>
      </c>
      <c r="B5742" t="s">
        <v>551</v>
      </c>
      <c r="C5742" t="s">
        <v>6138</v>
      </c>
      <c r="D5742">
        <v>299.97000000000003</v>
      </c>
    </row>
    <row r="5743" spans="1:4">
      <c r="A5743" t="s">
        <v>91</v>
      </c>
      <c r="B5743" t="s">
        <v>546</v>
      </c>
      <c r="C5743" t="s">
        <v>5763</v>
      </c>
      <c r="D5743">
        <v>289.99</v>
      </c>
    </row>
    <row r="5744" spans="1:4">
      <c r="A5744" t="s">
        <v>91</v>
      </c>
      <c r="B5744" t="s">
        <v>551</v>
      </c>
      <c r="C5744" t="s">
        <v>6139</v>
      </c>
      <c r="D5744">
        <v>275.57</v>
      </c>
    </row>
    <row r="5745" spans="1:4">
      <c r="A5745" t="s">
        <v>91</v>
      </c>
      <c r="B5745" t="s">
        <v>551</v>
      </c>
      <c r="C5745" t="s">
        <v>6140</v>
      </c>
      <c r="D5745">
        <v>369.97</v>
      </c>
    </row>
    <row r="5746" spans="1:4">
      <c r="A5746" t="s">
        <v>91</v>
      </c>
      <c r="B5746" t="s">
        <v>551</v>
      </c>
      <c r="C5746" t="s">
        <v>6141</v>
      </c>
      <c r="D5746">
        <v>696.77</v>
      </c>
    </row>
    <row r="5747" spans="1:4">
      <c r="A5747" t="s">
        <v>91</v>
      </c>
      <c r="B5747" t="s">
        <v>551</v>
      </c>
      <c r="C5747" t="s">
        <v>6142</v>
      </c>
      <c r="D5747">
        <v>1069.99</v>
      </c>
    </row>
    <row r="5748" spans="1:4">
      <c r="A5748" t="s">
        <v>91</v>
      </c>
      <c r="B5748" t="s">
        <v>551</v>
      </c>
      <c r="C5748" t="s">
        <v>6143</v>
      </c>
      <c r="D5748">
        <v>157.99</v>
      </c>
    </row>
    <row r="5749" spans="1:4">
      <c r="A5749" t="s">
        <v>91</v>
      </c>
      <c r="B5749" t="s">
        <v>551</v>
      </c>
      <c r="C5749" t="s">
        <v>6144</v>
      </c>
      <c r="D5749">
        <v>799</v>
      </c>
    </row>
    <row r="5750" spans="1:4">
      <c r="A5750" t="s">
        <v>91</v>
      </c>
      <c r="B5750" t="s">
        <v>551</v>
      </c>
      <c r="C5750" t="s">
        <v>6145</v>
      </c>
      <c r="D5750">
        <v>239.99</v>
      </c>
    </row>
    <row r="5751" spans="1:4">
      <c r="A5751" t="s">
        <v>91</v>
      </c>
      <c r="B5751" t="s">
        <v>546</v>
      </c>
      <c r="C5751" t="s">
        <v>6146</v>
      </c>
      <c r="D5751">
        <v>189.99</v>
      </c>
    </row>
    <row r="5752" spans="1:4">
      <c r="A5752" t="s">
        <v>91</v>
      </c>
      <c r="B5752" t="s">
        <v>551</v>
      </c>
      <c r="C5752" t="s">
        <v>6147</v>
      </c>
      <c r="D5752">
        <v>929</v>
      </c>
    </row>
    <row r="5753" spans="1:4">
      <c r="A5753" t="s">
        <v>91</v>
      </c>
      <c r="B5753" t="s">
        <v>551</v>
      </c>
      <c r="C5753" t="s">
        <v>6148</v>
      </c>
      <c r="D5753">
        <v>779.99</v>
      </c>
    </row>
    <row r="5754" spans="1:4">
      <c r="A5754" t="s">
        <v>91</v>
      </c>
      <c r="B5754" t="s">
        <v>602</v>
      </c>
      <c r="C5754" t="s">
        <v>6149</v>
      </c>
      <c r="D5754">
        <v>79.989999999999995</v>
      </c>
    </row>
    <row r="5755" spans="1:4">
      <c r="A5755" t="s">
        <v>91</v>
      </c>
      <c r="B5755" t="s">
        <v>551</v>
      </c>
      <c r="C5755" t="s">
        <v>6150</v>
      </c>
      <c r="D5755">
        <v>199.99</v>
      </c>
    </row>
    <row r="5756" spans="1:4">
      <c r="A5756" t="s">
        <v>91</v>
      </c>
      <c r="B5756" t="s">
        <v>546</v>
      </c>
      <c r="C5756" t="s">
        <v>6151</v>
      </c>
      <c r="D5756">
        <v>49.99</v>
      </c>
    </row>
    <row r="5757" spans="1:4">
      <c r="A5757" t="s">
        <v>91</v>
      </c>
      <c r="B5757" t="s">
        <v>546</v>
      </c>
      <c r="C5757" t="s">
        <v>6152</v>
      </c>
      <c r="D5757">
        <v>139.99</v>
      </c>
    </row>
    <row r="5758" spans="1:4">
      <c r="A5758" t="s">
        <v>91</v>
      </c>
      <c r="B5758" t="s">
        <v>546</v>
      </c>
      <c r="C5758" t="s">
        <v>6153</v>
      </c>
      <c r="D5758">
        <v>145</v>
      </c>
    </row>
    <row r="5759" spans="1:4">
      <c r="A5759" t="s">
        <v>91</v>
      </c>
      <c r="B5759" t="s">
        <v>6154</v>
      </c>
      <c r="C5759" t="s">
        <v>6155</v>
      </c>
      <c r="D5759">
        <v>84.99</v>
      </c>
    </row>
    <row r="5760" spans="1:4">
      <c r="A5760" t="s">
        <v>91</v>
      </c>
      <c r="B5760" t="s">
        <v>551</v>
      </c>
      <c r="C5760" t="s">
        <v>6156</v>
      </c>
      <c r="D5760">
        <v>859.99</v>
      </c>
    </row>
    <row r="5761" spans="1:4">
      <c r="A5761" t="s">
        <v>91</v>
      </c>
      <c r="B5761" t="s">
        <v>3047</v>
      </c>
      <c r="C5761" t="s">
        <v>6157</v>
      </c>
      <c r="D5761">
        <v>184.99</v>
      </c>
    </row>
    <row r="5762" spans="1:4">
      <c r="A5762" t="s">
        <v>91</v>
      </c>
      <c r="B5762" t="s">
        <v>551</v>
      </c>
      <c r="C5762" t="s">
        <v>6158</v>
      </c>
      <c r="D5762">
        <v>319.99</v>
      </c>
    </row>
    <row r="5763" spans="1:4">
      <c r="A5763" t="s">
        <v>91</v>
      </c>
      <c r="B5763" t="s">
        <v>546</v>
      </c>
      <c r="C5763" t="s">
        <v>6159</v>
      </c>
      <c r="D5763">
        <v>99.99</v>
      </c>
    </row>
    <row r="5764" spans="1:4">
      <c r="A5764" t="s">
        <v>91</v>
      </c>
      <c r="B5764" t="s">
        <v>546</v>
      </c>
      <c r="C5764" t="s">
        <v>6160</v>
      </c>
      <c r="D5764">
        <v>154.99</v>
      </c>
    </row>
    <row r="5765" spans="1:4">
      <c r="A5765" t="s">
        <v>91</v>
      </c>
      <c r="B5765" t="s">
        <v>546</v>
      </c>
      <c r="C5765" t="s">
        <v>6161</v>
      </c>
      <c r="D5765">
        <v>89.99</v>
      </c>
    </row>
    <row r="5766" spans="1:4">
      <c r="A5766" t="s">
        <v>91</v>
      </c>
      <c r="B5766" t="s">
        <v>551</v>
      </c>
      <c r="C5766" t="s">
        <v>6162</v>
      </c>
      <c r="D5766">
        <v>199.99</v>
      </c>
    </row>
    <row r="5767" spans="1:4">
      <c r="A5767" t="s">
        <v>91</v>
      </c>
      <c r="B5767" t="s">
        <v>551</v>
      </c>
      <c r="C5767" t="s">
        <v>6163</v>
      </c>
      <c r="D5767">
        <v>1364</v>
      </c>
    </row>
    <row r="5768" spans="1:4">
      <c r="A5768" t="s">
        <v>91</v>
      </c>
      <c r="B5768" t="s">
        <v>551</v>
      </c>
      <c r="C5768" t="s">
        <v>6164</v>
      </c>
      <c r="D5768">
        <v>149.99</v>
      </c>
    </row>
    <row r="5769" spans="1:4">
      <c r="A5769" t="s">
        <v>91</v>
      </c>
      <c r="B5769" t="s">
        <v>551</v>
      </c>
      <c r="C5769" t="s">
        <v>6165</v>
      </c>
      <c r="D5769">
        <v>409.97</v>
      </c>
    </row>
    <row r="5770" spans="1:4">
      <c r="A5770" t="s">
        <v>91</v>
      </c>
      <c r="B5770" t="s">
        <v>3024</v>
      </c>
      <c r="C5770" t="s">
        <v>6166</v>
      </c>
      <c r="D5770">
        <v>200</v>
      </c>
    </row>
    <row r="5771" spans="1:4">
      <c r="A5771" t="s">
        <v>91</v>
      </c>
      <c r="B5771" t="s">
        <v>551</v>
      </c>
      <c r="C5771" t="s">
        <v>6167</v>
      </c>
      <c r="D5771">
        <v>189.99</v>
      </c>
    </row>
    <row r="5772" spans="1:4">
      <c r="A5772" t="s">
        <v>91</v>
      </c>
      <c r="B5772" t="s">
        <v>551</v>
      </c>
      <c r="C5772" t="s">
        <v>6168</v>
      </c>
      <c r="D5772">
        <v>156.99</v>
      </c>
    </row>
    <row r="5773" spans="1:4">
      <c r="A5773" t="s">
        <v>91</v>
      </c>
      <c r="B5773" t="s">
        <v>546</v>
      </c>
      <c r="C5773" t="s">
        <v>6169</v>
      </c>
      <c r="D5773">
        <v>64.989999999999995</v>
      </c>
    </row>
    <row r="5774" spans="1:4">
      <c r="A5774" t="s">
        <v>91</v>
      </c>
      <c r="B5774" t="s">
        <v>551</v>
      </c>
      <c r="C5774" t="s">
        <v>6170</v>
      </c>
      <c r="D5774">
        <v>279.98</v>
      </c>
    </row>
    <row r="5775" spans="1:4">
      <c r="A5775" t="s">
        <v>91</v>
      </c>
      <c r="B5775" t="s">
        <v>551</v>
      </c>
      <c r="C5775" t="s">
        <v>6171</v>
      </c>
      <c r="D5775">
        <v>129.94999999999999</v>
      </c>
    </row>
    <row r="5776" spans="1:4">
      <c r="A5776" t="s">
        <v>91</v>
      </c>
      <c r="B5776" t="s">
        <v>1378</v>
      </c>
      <c r="C5776" t="s">
        <v>6172</v>
      </c>
      <c r="D5776">
        <v>439.99</v>
      </c>
    </row>
    <row r="5777" spans="1:4">
      <c r="A5777" t="s">
        <v>91</v>
      </c>
      <c r="B5777" t="s">
        <v>546</v>
      </c>
      <c r="C5777" t="s">
        <v>5896</v>
      </c>
      <c r="D5777">
        <v>89.99</v>
      </c>
    </row>
    <row r="5778" spans="1:4">
      <c r="A5778" t="s">
        <v>91</v>
      </c>
      <c r="B5778" t="s">
        <v>551</v>
      </c>
      <c r="C5778" t="s">
        <v>6173</v>
      </c>
      <c r="D5778">
        <v>164.99</v>
      </c>
    </row>
    <row r="5779" spans="1:4">
      <c r="A5779" t="s">
        <v>91</v>
      </c>
      <c r="B5779" t="s">
        <v>3024</v>
      </c>
      <c r="C5779" t="s">
        <v>6174</v>
      </c>
      <c r="D5779">
        <v>69.989999999999995</v>
      </c>
    </row>
    <row r="5780" spans="1:4">
      <c r="A5780" t="s">
        <v>91</v>
      </c>
      <c r="B5780" t="s">
        <v>551</v>
      </c>
      <c r="C5780" t="s">
        <v>6175</v>
      </c>
      <c r="D5780">
        <v>279.99</v>
      </c>
    </row>
    <row r="5781" spans="1:4">
      <c r="A5781" t="s">
        <v>91</v>
      </c>
      <c r="B5781" t="s">
        <v>551</v>
      </c>
      <c r="C5781" t="s">
        <v>6176</v>
      </c>
      <c r="D5781">
        <v>169.98</v>
      </c>
    </row>
    <row r="5782" spans="1:4">
      <c r="A5782" t="s">
        <v>91</v>
      </c>
      <c r="B5782" t="s">
        <v>551</v>
      </c>
      <c r="C5782" t="s">
        <v>6177</v>
      </c>
      <c r="D5782">
        <v>179.99</v>
      </c>
    </row>
    <row r="5783" spans="1:4">
      <c r="A5783" t="s">
        <v>91</v>
      </c>
      <c r="B5783" t="s">
        <v>6178</v>
      </c>
      <c r="C5783" t="s">
        <v>6179</v>
      </c>
      <c r="D5783">
        <v>99.99</v>
      </c>
    </row>
    <row r="5784" spans="1:4">
      <c r="A5784" t="s">
        <v>91</v>
      </c>
      <c r="B5784" t="s">
        <v>546</v>
      </c>
      <c r="C5784" t="s">
        <v>6180</v>
      </c>
      <c r="D5784">
        <v>89.99</v>
      </c>
    </row>
    <row r="5785" spans="1:4">
      <c r="A5785" t="s">
        <v>91</v>
      </c>
      <c r="B5785" t="s">
        <v>551</v>
      </c>
      <c r="C5785" t="s">
        <v>6181</v>
      </c>
      <c r="D5785">
        <v>184.99</v>
      </c>
    </row>
    <row r="5786" spans="1:4">
      <c r="A5786" t="s">
        <v>91</v>
      </c>
      <c r="B5786" t="s">
        <v>546</v>
      </c>
      <c r="C5786" t="s">
        <v>6182</v>
      </c>
      <c r="D5786">
        <v>199.99</v>
      </c>
    </row>
    <row r="5787" spans="1:4">
      <c r="A5787" t="s">
        <v>91</v>
      </c>
      <c r="B5787" t="s">
        <v>551</v>
      </c>
      <c r="C5787" t="s">
        <v>6183</v>
      </c>
      <c r="D5787">
        <v>859.99</v>
      </c>
    </row>
    <row r="5788" spans="1:4">
      <c r="A5788" t="s">
        <v>91</v>
      </c>
      <c r="B5788" t="s">
        <v>551</v>
      </c>
      <c r="C5788" t="s">
        <v>6184</v>
      </c>
      <c r="D5788">
        <v>244.99</v>
      </c>
    </row>
    <row r="5789" spans="1:4">
      <c r="A5789" t="s">
        <v>91</v>
      </c>
      <c r="B5789" t="s">
        <v>551</v>
      </c>
      <c r="C5789" t="s">
        <v>6185</v>
      </c>
      <c r="D5789">
        <v>179.99</v>
      </c>
    </row>
    <row r="5790" spans="1:4">
      <c r="A5790" t="s">
        <v>91</v>
      </c>
      <c r="B5790" t="s">
        <v>1378</v>
      </c>
      <c r="C5790" t="s">
        <v>6186</v>
      </c>
      <c r="D5790">
        <v>739.99</v>
      </c>
    </row>
    <row r="5791" spans="1:4">
      <c r="A5791" t="s">
        <v>91</v>
      </c>
      <c r="B5791" t="s">
        <v>546</v>
      </c>
      <c r="C5791" t="s">
        <v>6187</v>
      </c>
      <c r="D5791">
        <v>139.99</v>
      </c>
    </row>
    <row r="5792" spans="1:4">
      <c r="A5792" t="s">
        <v>91</v>
      </c>
      <c r="B5792" t="s">
        <v>551</v>
      </c>
      <c r="C5792" t="s">
        <v>6188</v>
      </c>
      <c r="D5792">
        <v>299.98</v>
      </c>
    </row>
    <row r="5793" spans="1:4">
      <c r="A5793" t="s">
        <v>91</v>
      </c>
      <c r="B5793" t="s">
        <v>546</v>
      </c>
      <c r="C5793" t="s">
        <v>6189</v>
      </c>
      <c r="D5793">
        <v>214.99</v>
      </c>
    </row>
    <row r="5794" spans="1:4">
      <c r="A5794" t="s">
        <v>91</v>
      </c>
      <c r="B5794" t="s">
        <v>546</v>
      </c>
      <c r="C5794" t="s">
        <v>6190</v>
      </c>
      <c r="D5794">
        <v>349.99</v>
      </c>
    </row>
    <row r="5795" spans="1:4">
      <c r="A5795" t="s">
        <v>91</v>
      </c>
      <c r="B5795" t="s">
        <v>551</v>
      </c>
      <c r="C5795" t="s">
        <v>6191</v>
      </c>
      <c r="D5795">
        <v>64.989999999999995</v>
      </c>
    </row>
    <row r="5796" spans="1:4">
      <c r="A5796" t="s">
        <v>91</v>
      </c>
      <c r="B5796" t="s">
        <v>551</v>
      </c>
      <c r="C5796" t="s">
        <v>6192</v>
      </c>
      <c r="D5796">
        <v>89.99</v>
      </c>
    </row>
    <row r="5797" spans="1:4">
      <c r="A5797" t="s">
        <v>91</v>
      </c>
      <c r="B5797" t="s">
        <v>551</v>
      </c>
      <c r="C5797" t="s">
        <v>6193</v>
      </c>
      <c r="D5797">
        <v>349.99</v>
      </c>
    </row>
    <row r="5798" spans="1:4">
      <c r="A5798" t="s">
        <v>91</v>
      </c>
      <c r="B5798" t="s">
        <v>546</v>
      </c>
      <c r="C5798" t="s">
        <v>6194</v>
      </c>
      <c r="D5798">
        <v>179.99</v>
      </c>
    </row>
    <row r="5799" spans="1:4">
      <c r="A5799" t="s">
        <v>91</v>
      </c>
      <c r="B5799" t="s">
        <v>551</v>
      </c>
      <c r="C5799" t="s">
        <v>6195</v>
      </c>
      <c r="D5799">
        <v>1349.99</v>
      </c>
    </row>
    <row r="5800" spans="1:4">
      <c r="A5800" t="s">
        <v>91</v>
      </c>
      <c r="B5800" t="s">
        <v>551</v>
      </c>
      <c r="C5800" t="s">
        <v>6196</v>
      </c>
      <c r="D5800">
        <v>229.99</v>
      </c>
    </row>
    <row r="5801" spans="1:4">
      <c r="A5801" t="s">
        <v>91</v>
      </c>
      <c r="B5801" t="s">
        <v>546</v>
      </c>
      <c r="C5801" t="s">
        <v>6197</v>
      </c>
      <c r="D5801">
        <v>299.99</v>
      </c>
    </row>
    <row r="5802" spans="1:4">
      <c r="A5802" t="s">
        <v>91</v>
      </c>
      <c r="B5802" t="s">
        <v>551</v>
      </c>
      <c r="C5802" t="s">
        <v>6198</v>
      </c>
      <c r="D5802">
        <v>499.99</v>
      </c>
    </row>
    <row r="5803" spans="1:4">
      <c r="A5803" t="s">
        <v>91</v>
      </c>
      <c r="B5803" t="s">
        <v>546</v>
      </c>
      <c r="C5803" t="s">
        <v>6199</v>
      </c>
      <c r="D5803">
        <v>65.989999999999995</v>
      </c>
    </row>
    <row r="5804" spans="1:4">
      <c r="A5804" t="s">
        <v>91</v>
      </c>
      <c r="B5804" t="s">
        <v>551</v>
      </c>
      <c r="C5804" t="s">
        <v>6200</v>
      </c>
      <c r="D5804">
        <v>89.99</v>
      </c>
    </row>
    <row r="5805" spans="1:4">
      <c r="A5805" t="s">
        <v>91</v>
      </c>
      <c r="B5805" t="s">
        <v>551</v>
      </c>
      <c r="C5805" t="s">
        <v>6201</v>
      </c>
      <c r="D5805">
        <v>39.99</v>
      </c>
    </row>
    <row r="5806" spans="1:4">
      <c r="A5806" t="s">
        <v>91</v>
      </c>
      <c r="B5806" t="s">
        <v>551</v>
      </c>
      <c r="C5806" t="s">
        <v>6202</v>
      </c>
      <c r="D5806">
        <v>349.99</v>
      </c>
    </row>
    <row r="5807" spans="1:4">
      <c r="A5807" t="s">
        <v>91</v>
      </c>
      <c r="B5807" t="s">
        <v>546</v>
      </c>
      <c r="C5807" t="s">
        <v>6203</v>
      </c>
      <c r="D5807">
        <v>129.99</v>
      </c>
    </row>
    <row r="5808" spans="1:4">
      <c r="A5808" t="s">
        <v>91</v>
      </c>
      <c r="B5808" t="s">
        <v>551</v>
      </c>
      <c r="C5808" t="s">
        <v>6204</v>
      </c>
      <c r="D5808">
        <v>159</v>
      </c>
    </row>
    <row r="5809" spans="1:4">
      <c r="A5809" t="s">
        <v>91</v>
      </c>
      <c r="B5809" t="s">
        <v>551</v>
      </c>
      <c r="C5809" t="s">
        <v>6205</v>
      </c>
      <c r="D5809">
        <v>454.99</v>
      </c>
    </row>
    <row r="5810" spans="1:4">
      <c r="A5810" t="s">
        <v>91</v>
      </c>
      <c r="B5810" t="s">
        <v>551</v>
      </c>
      <c r="C5810" t="s">
        <v>6206</v>
      </c>
      <c r="D5810">
        <v>169.99</v>
      </c>
    </row>
    <row r="5811" spans="1:4">
      <c r="A5811" t="s">
        <v>91</v>
      </c>
      <c r="B5811" t="s">
        <v>6055</v>
      </c>
      <c r="C5811" t="s">
        <v>6207</v>
      </c>
      <c r="D5811">
        <v>44.99</v>
      </c>
    </row>
    <row r="5812" spans="1:4">
      <c r="A5812" t="s">
        <v>91</v>
      </c>
      <c r="B5812" t="s">
        <v>551</v>
      </c>
      <c r="C5812" t="s">
        <v>6208</v>
      </c>
      <c r="D5812">
        <v>229.47</v>
      </c>
    </row>
    <row r="5813" spans="1:4">
      <c r="A5813" t="s">
        <v>91</v>
      </c>
      <c r="B5813" t="s">
        <v>551</v>
      </c>
      <c r="C5813" t="s">
        <v>6209</v>
      </c>
      <c r="D5813">
        <v>599.99</v>
      </c>
    </row>
    <row r="5814" spans="1:4">
      <c r="A5814" t="s">
        <v>91</v>
      </c>
      <c r="B5814" t="s">
        <v>546</v>
      </c>
      <c r="C5814" t="s">
        <v>6210</v>
      </c>
      <c r="D5814">
        <v>329.99</v>
      </c>
    </row>
    <row r="5815" spans="1:4">
      <c r="A5815" t="s">
        <v>91</v>
      </c>
      <c r="B5815" t="s">
        <v>551</v>
      </c>
      <c r="C5815" t="s">
        <v>6211</v>
      </c>
      <c r="D5815">
        <v>139.99</v>
      </c>
    </row>
    <row r="5816" spans="1:4">
      <c r="A5816" t="s">
        <v>91</v>
      </c>
      <c r="B5816" t="s">
        <v>551</v>
      </c>
      <c r="C5816" t="s">
        <v>6212</v>
      </c>
      <c r="D5816">
        <v>164.95</v>
      </c>
    </row>
    <row r="5817" spans="1:4">
      <c r="A5817" t="s">
        <v>91</v>
      </c>
      <c r="B5817" t="s">
        <v>551</v>
      </c>
      <c r="C5817" t="s">
        <v>6213</v>
      </c>
      <c r="D5817">
        <v>332.79</v>
      </c>
    </row>
    <row r="5818" spans="1:4">
      <c r="A5818" t="s">
        <v>91</v>
      </c>
      <c r="B5818" t="s">
        <v>546</v>
      </c>
      <c r="C5818" t="s">
        <v>6214</v>
      </c>
      <c r="D5818">
        <v>179.99</v>
      </c>
    </row>
    <row r="5819" spans="1:4">
      <c r="A5819" t="s">
        <v>91</v>
      </c>
      <c r="B5819" t="s">
        <v>546</v>
      </c>
      <c r="C5819" t="s">
        <v>6215</v>
      </c>
      <c r="D5819">
        <v>674.99</v>
      </c>
    </row>
    <row r="5820" spans="1:4">
      <c r="A5820" t="s">
        <v>91</v>
      </c>
      <c r="B5820" t="s">
        <v>1378</v>
      </c>
      <c r="C5820" t="s">
        <v>6216</v>
      </c>
      <c r="D5820">
        <v>1299.99</v>
      </c>
    </row>
    <row r="5821" spans="1:4">
      <c r="A5821" t="s">
        <v>91</v>
      </c>
      <c r="B5821" t="s">
        <v>546</v>
      </c>
      <c r="C5821" t="s">
        <v>6217</v>
      </c>
      <c r="D5821">
        <v>149.99</v>
      </c>
    </row>
    <row r="5822" spans="1:4">
      <c r="A5822" t="s">
        <v>91</v>
      </c>
      <c r="B5822" t="s">
        <v>551</v>
      </c>
      <c r="C5822" t="s">
        <v>6218</v>
      </c>
      <c r="D5822">
        <v>158.99</v>
      </c>
    </row>
    <row r="5823" spans="1:4">
      <c r="A5823" t="s">
        <v>91</v>
      </c>
      <c r="B5823" t="s">
        <v>551</v>
      </c>
      <c r="C5823" t="s">
        <v>6219</v>
      </c>
      <c r="D5823">
        <v>914.99</v>
      </c>
    </row>
    <row r="5824" spans="1:4">
      <c r="A5824" t="s">
        <v>91</v>
      </c>
      <c r="B5824" t="s">
        <v>551</v>
      </c>
      <c r="C5824" t="s">
        <v>6220</v>
      </c>
      <c r="D5824">
        <v>239.99</v>
      </c>
    </row>
    <row r="5825" spans="1:4">
      <c r="A5825" t="s">
        <v>91</v>
      </c>
      <c r="B5825" t="s">
        <v>546</v>
      </c>
      <c r="C5825" t="s">
        <v>6221</v>
      </c>
      <c r="D5825">
        <v>135.16999999999999</v>
      </c>
    </row>
    <row r="5826" spans="1:4">
      <c r="A5826" t="s">
        <v>91</v>
      </c>
      <c r="B5826" t="s">
        <v>551</v>
      </c>
      <c r="C5826" t="s">
        <v>6222</v>
      </c>
      <c r="D5826">
        <v>714.99</v>
      </c>
    </row>
    <row r="5827" spans="1:4">
      <c r="A5827" t="s">
        <v>91</v>
      </c>
      <c r="B5827" t="s">
        <v>3047</v>
      </c>
      <c r="C5827" t="s">
        <v>6223</v>
      </c>
      <c r="D5827">
        <v>449.99</v>
      </c>
    </row>
    <row r="5828" spans="1:4">
      <c r="A5828" t="s">
        <v>91</v>
      </c>
      <c r="B5828" t="s">
        <v>786</v>
      </c>
      <c r="C5828" t="s">
        <v>6224</v>
      </c>
      <c r="D5828">
        <v>59.99</v>
      </c>
    </row>
    <row r="5829" spans="1:4">
      <c r="A5829" t="s">
        <v>91</v>
      </c>
      <c r="B5829" t="s">
        <v>5664</v>
      </c>
      <c r="C5829" t="s">
        <v>6225</v>
      </c>
      <c r="D5829">
        <v>74.989999999999995</v>
      </c>
    </row>
    <row r="5830" spans="1:4">
      <c r="A5830" t="s">
        <v>91</v>
      </c>
      <c r="B5830" t="s">
        <v>546</v>
      </c>
      <c r="C5830" t="s">
        <v>6226</v>
      </c>
      <c r="D5830">
        <v>184.99</v>
      </c>
    </row>
    <row r="5831" spans="1:4">
      <c r="A5831" t="s">
        <v>91</v>
      </c>
      <c r="B5831" t="s">
        <v>551</v>
      </c>
      <c r="C5831" t="s">
        <v>6227</v>
      </c>
      <c r="D5831">
        <v>259.99</v>
      </c>
    </row>
    <row r="5832" spans="1:4">
      <c r="A5832" t="s">
        <v>91</v>
      </c>
      <c r="B5832" t="s">
        <v>546</v>
      </c>
      <c r="C5832" t="s">
        <v>6228</v>
      </c>
      <c r="D5832">
        <v>229.99</v>
      </c>
    </row>
    <row r="5833" spans="1:4">
      <c r="A5833" t="s">
        <v>91</v>
      </c>
      <c r="B5833" t="s">
        <v>551</v>
      </c>
      <c r="C5833" t="s">
        <v>6229</v>
      </c>
      <c r="D5833">
        <v>109.99</v>
      </c>
    </row>
    <row r="5834" spans="1:4">
      <c r="A5834" t="s">
        <v>91</v>
      </c>
      <c r="C5834" t="s">
        <v>6230</v>
      </c>
      <c r="D5834">
        <v>265</v>
      </c>
    </row>
    <row r="5835" spans="1:4">
      <c r="A5835" t="s">
        <v>91</v>
      </c>
      <c r="B5835" t="s">
        <v>6231</v>
      </c>
      <c r="C5835" t="s">
        <v>6232</v>
      </c>
      <c r="D5835">
        <v>69.989999999999995</v>
      </c>
    </row>
    <row r="5836" spans="1:4">
      <c r="A5836" t="s">
        <v>91</v>
      </c>
      <c r="B5836" t="s">
        <v>602</v>
      </c>
      <c r="C5836" t="s">
        <v>6233</v>
      </c>
      <c r="D5836">
        <v>74.989999999999995</v>
      </c>
    </row>
    <row r="5837" spans="1:4">
      <c r="A5837" t="s">
        <v>91</v>
      </c>
      <c r="B5837" t="s">
        <v>1378</v>
      </c>
      <c r="C5837" t="s">
        <v>6234</v>
      </c>
      <c r="D5837">
        <v>1024.99</v>
      </c>
    </row>
    <row r="5838" spans="1:4">
      <c r="A5838" t="s">
        <v>91</v>
      </c>
      <c r="B5838" t="s">
        <v>551</v>
      </c>
      <c r="C5838" t="s">
        <v>6235</v>
      </c>
      <c r="D5838">
        <v>344.99</v>
      </c>
    </row>
    <row r="5839" spans="1:4">
      <c r="A5839" t="s">
        <v>91</v>
      </c>
      <c r="B5839" t="s">
        <v>546</v>
      </c>
      <c r="C5839" t="s">
        <v>6236</v>
      </c>
      <c r="D5839">
        <v>204.99</v>
      </c>
    </row>
    <row r="5840" spans="1:4">
      <c r="A5840" t="s">
        <v>91</v>
      </c>
      <c r="B5840" t="s">
        <v>546</v>
      </c>
      <c r="C5840" t="s">
        <v>6237</v>
      </c>
      <c r="D5840">
        <v>99.99</v>
      </c>
    </row>
    <row r="5841" spans="1:4">
      <c r="A5841" t="s">
        <v>91</v>
      </c>
      <c r="B5841" t="s">
        <v>546</v>
      </c>
      <c r="C5841" t="s">
        <v>6238</v>
      </c>
      <c r="D5841">
        <v>84.99</v>
      </c>
    </row>
    <row r="5842" spans="1:4">
      <c r="A5842" t="s">
        <v>91</v>
      </c>
      <c r="B5842" t="s">
        <v>546</v>
      </c>
      <c r="C5842" t="s">
        <v>6239</v>
      </c>
      <c r="D5842">
        <v>569.99</v>
      </c>
    </row>
    <row r="5843" spans="1:4">
      <c r="A5843" t="s">
        <v>91</v>
      </c>
      <c r="B5843" t="s">
        <v>546</v>
      </c>
      <c r="C5843" t="s">
        <v>6240</v>
      </c>
      <c r="D5843">
        <v>169.99</v>
      </c>
    </row>
    <row r="5844" spans="1:4">
      <c r="A5844" t="s">
        <v>91</v>
      </c>
      <c r="B5844" t="s">
        <v>551</v>
      </c>
      <c r="C5844" t="s">
        <v>6241</v>
      </c>
      <c r="D5844">
        <v>139.99</v>
      </c>
    </row>
    <row r="5845" spans="1:4">
      <c r="A5845" t="s">
        <v>91</v>
      </c>
      <c r="B5845" t="s">
        <v>551</v>
      </c>
      <c r="C5845" t="s">
        <v>6242</v>
      </c>
      <c r="D5845">
        <v>54.99</v>
      </c>
    </row>
    <row r="5846" spans="1:4">
      <c r="A5846" t="s">
        <v>91</v>
      </c>
      <c r="C5846" t="s">
        <v>6243</v>
      </c>
      <c r="D5846">
        <v>59</v>
      </c>
    </row>
    <row r="5847" spans="1:4">
      <c r="A5847" t="s">
        <v>91</v>
      </c>
      <c r="B5847" t="s">
        <v>551</v>
      </c>
      <c r="C5847" t="s">
        <v>6244</v>
      </c>
      <c r="D5847">
        <v>379.99</v>
      </c>
    </row>
    <row r="5848" spans="1:4">
      <c r="A5848" t="s">
        <v>91</v>
      </c>
      <c r="B5848" t="s">
        <v>551</v>
      </c>
      <c r="C5848" t="s">
        <v>6245</v>
      </c>
      <c r="D5848">
        <v>227.47</v>
      </c>
    </row>
    <row r="5849" spans="1:4">
      <c r="A5849" t="s">
        <v>91</v>
      </c>
      <c r="B5849" t="s">
        <v>546</v>
      </c>
      <c r="C5849" t="s">
        <v>6246</v>
      </c>
      <c r="D5849">
        <v>69.989999999999995</v>
      </c>
    </row>
    <row r="5850" spans="1:4">
      <c r="A5850" t="s">
        <v>91</v>
      </c>
      <c r="B5850" t="s">
        <v>3024</v>
      </c>
      <c r="C5850" t="s">
        <v>6247</v>
      </c>
      <c r="D5850">
        <v>299.99</v>
      </c>
    </row>
    <row r="5851" spans="1:4">
      <c r="A5851" t="s">
        <v>91</v>
      </c>
      <c r="B5851" t="s">
        <v>546</v>
      </c>
      <c r="C5851" t="s">
        <v>6248</v>
      </c>
      <c r="D5851">
        <v>98.99</v>
      </c>
    </row>
    <row r="5852" spans="1:4">
      <c r="A5852" t="s">
        <v>91</v>
      </c>
      <c r="B5852" t="s">
        <v>546</v>
      </c>
      <c r="C5852" t="s">
        <v>6249</v>
      </c>
      <c r="D5852">
        <v>93.99</v>
      </c>
    </row>
    <row r="5853" spans="1:4">
      <c r="A5853" t="s">
        <v>91</v>
      </c>
      <c r="B5853" t="s">
        <v>3035</v>
      </c>
      <c r="C5853" t="s">
        <v>6250</v>
      </c>
      <c r="D5853">
        <v>54.99</v>
      </c>
    </row>
    <row r="5854" spans="1:4">
      <c r="A5854" t="s">
        <v>91</v>
      </c>
      <c r="B5854" t="s">
        <v>1378</v>
      </c>
      <c r="C5854" t="s">
        <v>6251</v>
      </c>
      <c r="D5854">
        <v>799.99</v>
      </c>
    </row>
    <row r="5855" spans="1:4">
      <c r="A5855" t="s">
        <v>91</v>
      </c>
      <c r="B5855" t="s">
        <v>551</v>
      </c>
      <c r="C5855" t="s">
        <v>6252</v>
      </c>
      <c r="D5855">
        <v>180</v>
      </c>
    </row>
    <row r="5856" spans="1:4">
      <c r="A5856" t="s">
        <v>91</v>
      </c>
      <c r="B5856" t="s">
        <v>1378</v>
      </c>
      <c r="C5856" t="s">
        <v>6253</v>
      </c>
      <c r="D5856">
        <v>1269.99</v>
      </c>
    </row>
    <row r="5857" spans="1:4">
      <c r="A5857" t="s">
        <v>91</v>
      </c>
      <c r="B5857" t="s">
        <v>551</v>
      </c>
      <c r="C5857" t="s">
        <v>6254</v>
      </c>
      <c r="D5857">
        <v>209.99</v>
      </c>
    </row>
    <row r="5858" spans="1:4">
      <c r="A5858" t="s">
        <v>91</v>
      </c>
      <c r="B5858" t="s">
        <v>551</v>
      </c>
      <c r="C5858" t="s">
        <v>6255</v>
      </c>
      <c r="D5858">
        <v>144.99</v>
      </c>
    </row>
    <row r="5859" spans="1:4">
      <c r="A5859" t="s">
        <v>91</v>
      </c>
      <c r="B5859" t="s">
        <v>1378</v>
      </c>
      <c r="C5859" t="s">
        <v>6256</v>
      </c>
      <c r="D5859">
        <v>749.99</v>
      </c>
    </row>
    <row r="5860" spans="1:4">
      <c r="A5860" t="s">
        <v>91</v>
      </c>
      <c r="B5860" t="s">
        <v>546</v>
      </c>
      <c r="C5860" t="s">
        <v>6121</v>
      </c>
      <c r="D5860">
        <v>229.99</v>
      </c>
    </row>
    <row r="5861" spans="1:4">
      <c r="A5861" t="s">
        <v>91</v>
      </c>
      <c r="B5861" t="s">
        <v>546</v>
      </c>
      <c r="C5861" t="s">
        <v>6257</v>
      </c>
      <c r="D5861">
        <v>219.99</v>
      </c>
    </row>
    <row r="5862" spans="1:4">
      <c r="A5862" t="s">
        <v>91</v>
      </c>
      <c r="B5862" t="s">
        <v>546</v>
      </c>
      <c r="C5862" t="s">
        <v>6258</v>
      </c>
      <c r="D5862">
        <v>214.99</v>
      </c>
    </row>
    <row r="5863" spans="1:4">
      <c r="A5863" t="s">
        <v>91</v>
      </c>
      <c r="B5863" t="s">
        <v>551</v>
      </c>
      <c r="C5863" t="s">
        <v>6259</v>
      </c>
      <c r="D5863">
        <v>199</v>
      </c>
    </row>
    <row r="5864" spans="1:4">
      <c r="A5864" t="s">
        <v>91</v>
      </c>
      <c r="B5864" t="s">
        <v>546</v>
      </c>
      <c r="C5864" t="s">
        <v>6260</v>
      </c>
      <c r="D5864">
        <v>94.99</v>
      </c>
    </row>
    <row r="5865" spans="1:4">
      <c r="A5865" t="s">
        <v>91</v>
      </c>
      <c r="B5865" t="s">
        <v>6055</v>
      </c>
      <c r="C5865" t="s">
        <v>6261</v>
      </c>
      <c r="D5865">
        <v>59.99</v>
      </c>
    </row>
    <row r="5866" spans="1:4">
      <c r="A5866" t="s">
        <v>91</v>
      </c>
      <c r="B5866" t="s">
        <v>551</v>
      </c>
      <c r="C5866" t="s">
        <v>6262</v>
      </c>
      <c r="D5866">
        <v>482.99</v>
      </c>
    </row>
    <row r="5867" spans="1:4">
      <c r="A5867" t="s">
        <v>91</v>
      </c>
      <c r="C5867" t="s">
        <v>6263</v>
      </c>
      <c r="D5867">
        <v>219</v>
      </c>
    </row>
    <row r="5868" spans="1:4">
      <c r="A5868" t="s">
        <v>91</v>
      </c>
      <c r="B5868" t="s">
        <v>551</v>
      </c>
      <c r="C5868" t="s">
        <v>6264</v>
      </c>
      <c r="D5868">
        <v>239.99</v>
      </c>
    </row>
    <row r="5869" spans="1:4">
      <c r="A5869" t="s">
        <v>91</v>
      </c>
      <c r="B5869" t="s">
        <v>1378</v>
      </c>
      <c r="C5869" t="s">
        <v>6265</v>
      </c>
      <c r="D5869">
        <v>1209.99</v>
      </c>
    </row>
    <row r="5870" spans="1:4">
      <c r="A5870" t="s">
        <v>91</v>
      </c>
      <c r="B5870" t="s">
        <v>551</v>
      </c>
      <c r="C5870" t="s">
        <v>6266</v>
      </c>
      <c r="D5870">
        <v>1728.69</v>
      </c>
    </row>
    <row r="5871" spans="1:4">
      <c r="A5871" t="s">
        <v>91</v>
      </c>
      <c r="B5871" t="s">
        <v>551</v>
      </c>
      <c r="C5871" t="s">
        <v>6267</v>
      </c>
      <c r="D5871">
        <v>275.95</v>
      </c>
    </row>
    <row r="5872" spans="1:4">
      <c r="A5872" t="s">
        <v>91</v>
      </c>
      <c r="B5872" t="s">
        <v>1378</v>
      </c>
      <c r="C5872" t="s">
        <v>6268</v>
      </c>
      <c r="D5872">
        <v>759.99</v>
      </c>
    </row>
    <row r="5873" spans="1:4">
      <c r="A5873" t="s">
        <v>91</v>
      </c>
      <c r="B5873" t="s">
        <v>546</v>
      </c>
      <c r="C5873" t="s">
        <v>6269</v>
      </c>
      <c r="D5873">
        <v>74.989999999999995</v>
      </c>
    </row>
    <row r="5874" spans="1:4">
      <c r="A5874" t="s">
        <v>91</v>
      </c>
      <c r="B5874" t="s">
        <v>551</v>
      </c>
      <c r="C5874" t="s">
        <v>6270</v>
      </c>
      <c r="D5874">
        <v>296.37</v>
      </c>
    </row>
    <row r="5875" spans="1:4">
      <c r="A5875" t="s">
        <v>91</v>
      </c>
      <c r="B5875" t="s">
        <v>551</v>
      </c>
      <c r="C5875" t="s">
        <v>6271</v>
      </c>
      <c r="D5875">
        <v>1199.99</v>
      </c>
    </row>
    <row r="5876" spans="1:4">
      <c r="A5876" t="s">
        <v>91</v>
      </c>
      <c r="B5876" t="s">
        <v>551</v>
      </c>
      <c r="C5876" t="s">
        <v>6272</v>
      </c>
      <c r="D5876">
        <v>427.49</v>
      </c>
    </row>
    <row r="5877" spans="1:4">
      <c r="A5877" t="s">
        <v>91</v>
      </c>
      <c r="B5877" t="s">
        <v>551</v>
      </c>
      <c r="C5877" t="s">
        <v>6273</v>
      </c>
      <c r="D5877">
        <v>149.99</v>
      </c>
    </row>
    <row r="5878" spans="1:4">
      <c r="A5878" t="s">
        <v>91</v>
      </c>
      <c r="B5878" t="s">
        <v>551</v>
      </c>
      <c r="C5878" t="s">
        <v>6274</v>
      </c>
      <c r="D5878">
        <v>169.99</v>
      </c>
    </row>
    <row r="5879" spans="1:4">
      <c r="A5879" t="s">
        <v>91</v>
      </c>
      <c r="B5879" t="s">
        <v>551</v>
      </c>
      <c r="C5879" t="s">
        <v>6275</v>
      </c>
      <c r="D5879">
        <v>146.97</v>
      </c>
    </row>
    <row r="5880" spans="1:4">
      <c r="A5880" t="s">
        <v>91</v>
      </c>
      <c r="B5880" t="s">
        <v>551</v>
      </c>
      <c r="C5880" t="s">
        <v>6276</v>
      </c>
      <c r="D5880">
        <v>219.99</v>
      </c>
    </row>
    <row r="5881" spans="1:4">
      <c r="A5881" t="s">
        <v>91</v>
      </c>
      <c r="B5881" t="s">
        <v>551</v>
      </c>
      <c r="C5881" t="s">
        <v>6277</v>
      </c>
      <c r="D5881">
        <v>439</v>
      </c>
    </row>
    <row r="5882" spans="1:4">
      <c r="A5882" t="s">
        <v>91</v>
      </c>
      <c r="B5882" t="s">
        <v>1378</v>
      </c>
      <c r="C5882" t="s">
        <v>6278</v>
      </c>
      <c r="D5882">
        <v>304.99</v>
      </c>
    </row>
    <row r="5883" spans="1:4">
      <c r="A5883" t="s">
        <v>91</v>
      </c>
      <c r="B5883" t="s">
        <v>551</v>
      </c>
      <c r="C5883" t="s">
        <v>6279</v>
      </c>
      <c r="D5883">
        <v>99.99</v>
      </c>
    </row>
    <row r="5884" spans="1:4">
      <c r="A5884" t="s">
        <v>91</v>
      </c>
      <c r="B5884" t="s">
        <v>546</v>
      </c>
      <c r="C5884" t="s">
        <v>6280</v>
      </c>
      <c r="D5884">
        <v>499.99</v>
      </c>
    </row>
    <row r="5885" spans="1:4">
      <c r="A5885" t="s">
        <v>91</v>
      </c>
      <c r="B5885" t="s">
        <v>551</v>
      </c>
      <c r="C5885" t="s">
        <v>6281</v>
      </c>
      <c r="D5885">
        <v>159.99</v>
      </c>
    </row>
    <row r="5886" spans="1:4">
      <c r="A5886" t="s">
        <v>91</v>
      </c>
      <c r="B5886" t="s">
        <v>546</v>
      </c>
      <c r="C5886" t="s">
        <v>6282</v>
      </c>
      <c r="D5886">
        <v>79.989999999999995</v>
      </c>
    </row>
    <row r="5887" spans="1:4">
      <c r="A5887" t="s">
        <v>91</v>
      </c>
      <c r="B5887" t="s">
        <v>1378</v>
      </c>
      <c r="C5887" t="s">
        <v>5223</v>
      </c>
      <c r="D5887">
        <v>199.99</v>
      </c>
    </row>
    <row r="5888" spans="1:4">
      <c r="A5888" t="s">
        <v>91</v>
      </c>
      <c r="B5888" t="s">
        <v>551</v>
      </c>
      <c r="C5888" t="s">
        <v>6283</v>
      </c>
      <c r="D5888">
        <v>179.97</v>
      </c>
    </row>
    <row r="5889" spans="1:4">
      <c r="A5889" t="s">
        <v>91</v>
      </c>
      <c r="B5889" t="s">
        <v>551</v>
      </c>
      <c r="C5889" t="s">
        <v>6284</v>
      </c>
      <c r="D5889">
        <v>289.99</v>
      </c>
    </row>
    <row r="5890" spans="1:4">
      <c r="A5890" t="s">
        <v>91</v>
      </c>
      <c r="B5890" t="s">
        <v>551</v>
      </c>
      <c r="C5890" t="s">
        <v>6285</v>
      </c>
      <c r="D5890">
        <v>239</v>
      </c>
    </row>
    <row r="5891" spans="1:4">
      <c r="A5891" t="s">
        <v>91</v>
      </c>
      <c r="B5891" t="s">
        <v>546</v>
      </c>
      <c r="C5891" t="s">
        <v>6286</v>
      </c>
      <c r="D5891">
        <v>244.99</v>
      </c>
    </row>
    <row r="5892" spans="1:4">
      <c r="A5892" t="s">
        <v>91</v>
      </c>
      <c r="B5892" t="s">
        <v>551</v>
      </c>
      <c r="C5892" t="s">
        <v>6287</v>
      </c>
      <c r="D5892">
        <v>309.99</v>
      </c>
    </row>
    <row r="5893" spans="1:4">
      <c r="A5893" t="s">
        <v>91</v>
      </c>
      <c r="B5893" t="s">
        <v>6288</v>
      </c>
      <c r="C5893" t="s">
        <v>6289</v>
      </c>
      <c r="D5893">
        <v>84.99</v>
      </c>
    </row>
    <row r="5894" spans="1:4">
      <c r="A5894" t="s">
        <v>91</v>
      </c>
      <c r="B5894" t="s">
        <v>551</v>
      </c>
      <c r="C5894" t="s">
        <v>6290</v>
      </c>
      <c r="D5894">
        <v>264.99</v>
      </c>
    </row>
    <row r="5895" spans="1:4">
      <c r="A5895" t="s">
        <v>91</v>
      </c>
      <c r="C5895" t="s">
        <v>6291</v>
      </c>
      <c r="D5895">
        <v>149.94999999999999</v>
      </c>
    </row>
    <row r="5896" spans="1:4">
      <c r="A5896" t="s">
        <v>91</v>
      </c>
      <c r="B5896" t="s">
        <v>551</v>
      </c>
      <c r="C5896" t="s">
        <v>6292</v>
      </c>
      <c r="D5896">
        <v>944.99</v>
      </c>
    </row>
    <row r="5897" spans="1:4">
      <c r="A5897" t="s">
        <v>91</v>
      </c>
      <c r="B5897" t="s">
        <v>551</v>
      </c>
      <c r="C5897" t="s">
        <v>6293</v>
      </c>
      <c r="D5897">
        <v>599.99</v>
      </c>
    </row>
    <row r="5898" spans="1:4">
      <c r="A5898" t="s">
        <v>91</v>
      </c>
      <c r="B5898" t="s">
        <v>546</v>
      </c>
      <c r="C5898" t="s">
        <v>6294</v>
      </c>
      <c r="D5898">
        <v>229.99</v>
      </c>
    </row>
    <row r="5899" spans="1:4">
      <c r="A5899" t="s">
        <v>91</v>
      </c>
      <c r="B5899" t="s">
        <v>1378</v>
      </c>
      <c r="C5899" t="s">
        <v>6295</v>
      </c>
      <c r="D5899">
        <v>154.99</v>
      </c>
    </row>
    <row r="5900" spans="1:4">
      <c r="A5900" t="s">
        <v>91</v>
      </c>
      <c r="B5900" t="s">
        <v>546</v>
      </c>
      <c r="C5900" t="s">
        <v>6296</v>
      </c>
      <c r="D5900">
        <v>144.99</v>
      </c>
    </row>
    <row r="5901" spans="1:4">
      <c r="A5901" t="s">
        <v>91</v>
      </c>
      <c r="B5901" t="s">
        <v>1378</v>
      </c>
      <c r="C5901" t="s">
        <v>6297</v>
      </c>
      <c r="D5901">
        <v>314.99</v>
      </c>
    </row>
    <row r="5902" spans="1:4">
      <c r="A5902" t="s">
        <v>91</v>
      </c>
      <c r="C5902" t="s">
        <v>6298</v>
      </c>
      <c r="D5902">
        <v>81</v>
      </c>
    </row>
    <row r="5903" spans="1:4">
      <c r="A5903" t="s">
        <v>91</v>
      </c>
      <c r="B5903" t="s">
        <v>546</v>
      </c>
      <c r="C5903" t="s">
        <v>6299</v>
      </c>
      <c r="D5903">
        <v>109.99</v>
      </c>
    </row>
    <row r="5904" spans="1:4">
      <c r="A5904" t="s">
        <v>91</v>
      </c>
      <c r="B5904" t="s">
        <v>1378</v>
      </c>
      <c r="C5904" t="s">
        <v>6300</v>
      </c>
      <c r="D5904">
        <v>229.99</v>
      </c>
    </row>
    <row r="5905" spans="1:4">
      <c r="A5905" t="s">
        <v>91</v>
      </c>
      <c r="B5905" t="s">
        <v>551</v>
      </c>
      <c r="C5905" t="s">
        <v>6301</v>
      </c>
      <c r="D5905">
        <v>1009.99</v>
      </c>
    </row>
    <row r="5906" spans="1:4">
      <c r="A5906" t="s">
        <v>91</v>
      </c>
      <c r="B5906" t="s">
        <v>1378</v>
      </c>
      <c r="C5906" t="s">
        <v>6302</v>
      </c>
      <c r="D5906">
        <v>559.99</v>
      </c>
    </row>
    <row r="5907" spans="1:4">
      <c r="A5907" t="s">
        <v>91</v>
      </c>
      <c r="B5907" t="s">
        <v>551</v>
      </c>
      <c r="C5907" t="s">
        <v>6303</v>
      </c>
      <c r="D5907">
        <v>1099.99</v>
      </c>
    </row>
    <row r="5908" spans="1:4">
      <c r="A5908" t="s">
        <v>91</v>
      </c>
      <c r="B5908" t="s">
        <v>1378</v>
      </c>
      <c r="C5908" t="s">
        <v>6304</v>
      </c>
      <c r="D5908">
        <v>274.99</v>
      </c>
    </row>
    <row r="5909" spans="1:4">
      <c r="A5909" t="s">
        <v>91</v>
      </c>
      <c r="B5909" t="s">
        <v>3024</v>
      </c>
      <c r="C5909" t="s">
        <v>6305</v>
      </c>
      <c r="D5909">
        <v>229.99</v>
      </c>
    </row>
    <row r="5910" spans="1:4">
      <c r="A5910" t="s">
        <v>91</v>
      </c>
      <c r="B5910" t="s">
        <v>546</v>
      </c>
      <c r="C5910" t="s">
        <v>6306</v>
      </c>
      <c r="D5910">
        <v>84.99</v>
      </c>
    </row>
    <row r="5911" spans="1:4">
      <c r="A5911" t="s">
        <v>91</v>
      </c>
      <c r="B5911" t="s">
        <v>546</v>
      </c>
      <c r="C5911" t="s">
        <v>6307</v>
      </c>
      <c r="D5911">
        <v>234.99</v>
      </c>
    </row>
    <row r="5912" spans="1:4">
      <c r="A5912" t="s">
        <v>91</v>
      </c>
      <c r="B5912" t="s">
        <v>551</v>
      </c>
      <c r="C5912" t="s">
        <v>6308</v>
      </c>
      <c r="D5912">
        <v>129.99</v>
      </c>
    </row>
    <row r="5913" spans="1:4">
      <c r="A5913" t="s">
        <v>91</v>
      </c>
      <c r="B5913" t="s">
        <v>551</v>
      </c>
      <c r="C5913" t="s">
        <v>6309</v>
      </c>
      <c r="D5913">
        <v>216.95</v>
      </c>
    </row>
    <row r="5914" spans="1:4">
      <c r="A5914" t="s">
        <v>91</v>
      </c>
      <c r="B5914" t="s">
        <v>551</v>
      </c>
      <c r="C5914" t="s">
        <v>6310</v>
      </c>
      <c r="D5914">
        <v>69.989999999999995</v>
      </c>
    </row>
    <row r="5915" spans="1:4">
      <c r="A5915" t="s">
        <v>91</v>
      </c>
      <c r="B5915" t="s">
        <v>551</v>
      </c>
      <c r="C5915" t="s">
        <v>6311</v>
      </c>
      <c r="D5915">
        <v>599</v>
      </c>
    </row>
    <row r="5916" spans="1:4">
      <c r="A5916" t="s">
        <v>91</v>
      </c>
      <c r="B5916" t="s">
        <v>551</v>
      </c>
      <c r="C5916" t="s">
        <v>6312</v>
      </c>
      <c r="D5916">
        <v>1129</v>
      </c>
    </row>
    <row r="5917" spans="1:4">
      <c r="A5917" t="s">
        <v>91</v>
      </c>
      <c r="B5917" t="s">
        <v>546</v>
      </c>
      <c r="C5917" t="s">
        <v>6313</v>
      </c>
      <c r="D5917">
        <v>214.99</v>
      </c>
    </row>
    <row r="5918" spans="1:4">
      <c r="A5918" t="s">
        <v>91</v>
      </c>
      <c r="B5918" t="s">
        <v>1378</v>
      </c>
      <c r="C5918" t="s">
        <v>6314</v>
      </c>
      <c r="D5918">
        <v>386.99</v>
      </c>
    </row>
    <row r="5919" spans="1:4">
      <c r="A5919" t="s">
        <v>91</v>
      </c>
      <c r="B5919" t="s">
        <v>1378</v>
      </c>
      <c r="C5919" t="s">
        <v>6315</v>
      </c>
      <c r="D5919">
        <v>929.99</v>
      </c>
    </row>
    <row r="5920" spans="1:4">
      <c r="A5920" t="s">
        <v>91</v>
      </c>
      <c r="B5920" t="s">
        <v>551</v>
      </c>
      <c r="C5920" t="s">
        <v>6316</v>
      </c>
      <c r="D5920">
        <v>135.18</v>
      </c>
    </row>
    <row r="5921" spans="1:4">
      <c r="A5921" t="s">
        <v>91</v>
      </c>
      <c r="B5921" t="s">
        <v>551</v>
      </c>
      <c r="C5921" t="s">
        <v>6317</v>
      </c>
      <c r="D5921">
        <v>319.99</v>
      </c>
    </row>
    <row r="5922" spans="1:4">
      <c r="A5922" t="s">
        <v>91</v>
      </c>
      <c r="B5922" t="s">
        <v>551</v>
      </c>
      <c r="C5922" t="s">
        <v>6318</v>
      </c>
      <c r="D5922">
        <v>689.99</v>
      </c>
    </row>
    <row r="5923" spans="1:4">
      <c r="A5923" t="s">
        <v>91</v>
      </c>
      <c r="B5923" t="s">
        <v>551</v>
      </c>
      <c r="C5923" t="s">
        <v>6319</v>
      </c>
      <c r="D5923">
        <v>582.37</v>
      </c>
    </row>
    <row r="5924" spans="1:4">
      <c r="A5924" t="s">
        <v>91</v>
      </c>
      <c r="B5924" t="s">
        <v>551</v>
      </c>
      <c r="C5924" t="s">
        <v>6320</v>
      </c>
      <c r="D5924">
        <v>279.99</v>
      </c>
    </row>
    <row r="5925" spans="1:4">
      <c r="A5925" t="s">
        <v>91</v>
      </c>
      <c r="C5925" t="s">
        <v>6321</v>
      </c>
      <c r="D5925">
        <v>299</v>
      </c>
    </row>
    <row r="5926" spans="1:4">
      <c r="A5926" t="s">
        <v>91</v>
      </c>
      <c r="B5926" t="s">
        <v>551</v>
      </c>
      <c r="C5926" t="s">
        <v>6322</v>
      </c>
      <c r="D5926">
        <v>64.989999999999995</v>
      </c>
    </row>
    <row r="5927" spans="1:4">
      <c r="A5927" t="s">
        <v>91</v>
      </c>
      <c r="B5927" t="s">
        <v>546</v>
      </c>
      <c r="C5927" t="s">
        <v>6323</v>
      </c>
      <c r="D5927">
        <v>179.69</v>
      </c>
    </row>
    <row r="5928" spans="1:4">
      <c r="A5928" t="s">
        <v>91</v>
      </c>
      <c r="B5928" t="s">
        <v>546</v>
      </c>
      <c r="C5928" t="s">
        <v>6324</v>
      </c>
      <c r="D5928">
        <v>99.99</v>
      </c>
    </row>
    <row r="5929" spans="1:4">
      <c r="A5929" t="s">
        <v>91</v>
      </c>
      <c r="B5929" t="s">
        <v>551</v>
      </c>
      <c r="C5929" t="s">
        <v>6325</v>
      </c>
      <c r="D5929">
        <v>349.99</v>
      </c>
    </row>
    <row r="5930" spans="1:4">
      <c r="A5930" t="s">
        <v>91</v>
      </c>
      <c r="B5930" t="s">
        <v>546</v>
      </c>
      <c r="C5930" t="s">
        <v>6032</v>
      </c>
      <c r="D5930">
        <v>176.49</v>
      </c>
    </row>
    <row r="5931" spans="1:4">
      <c r="A5931" t="s">
        <v>91</v>
      </c>
      <c r="B5931" t="s">
        <v>551</v>
      </c>
      <c r="C5931" t="s">
        <v>6326</v>
      </c>
      <c r="D5931">
        <v>144.99</v>
      </c>
    </row>
    <row r="5932" spans="1:4">
      <c r="A5932" t="s">
        <v>91</v>
      </c>
      <c r="B5932" t="s">
        <v>1378</v>
      </c>
      <c r="C5932" t="s">
        <v>6327</v>
      </c>
      <c r="D5932">
        <v>263.63</v>
      </c>
    </row>
    <row r="5933" spans="1:4">
      <c r="A5933" t="s">
        <v>91</v>
      </c>
      <c r="B5933" t="s">
        <v>546</v>
      </c>
      <c r="C5933" t="s">
        <v>6328</v>
      </c>
      <c r="D5933">
        <v>89.99</v>
      </c>
    </row>
    <row r="5934" spans="1:4">
      <c r="A5934" t="s">
        <v>91</v>
      </c>
      <c r="B5934" t="s">
        <v>551</v>
      </c>
      <c r="C5934" t="s">
        <v>6329</v>
      </c>
      <c r="D5934">
        <v>149.99</v>
      </c>
    </row>
    <row r="5935" spans="1:4">
      <c r="A5935" t="s">
        <v>91</v>
      </c>
      <c r="B5935" t="s">
        <v>551</v>
      </c>
      <c r="C5935" t="s">
        <v>6330</v>
      </c>
      <c r="D5935">
        <v>439.99</v>
      </c>
    </row>
    <row r="5936" spans="1:4">
      <c r="A5936" t="s">
        <v>91</v>
      </c>
      <c r="B5936" t="s">
        <v>551</v>
      </c>
      <c r="C5936" t="s">
        <v>6331</v>
      </c>
      <c r="D5936">
        <v>422.95</v>
      </c>
    </row>
    <row r="5937" spans="1:4">
      <c r="A5937" t="s">
        <v>91</v>
      </c>
      <c r="B5937" t="s">
        <v>551</v>
      </c>
      <c r="C5937" t="s">
        <v>6332</v>
      </c>
      <c r="D5937">
        <v>69.989999999999995</v>
      </c>
    </row>
    <row r="5938" spans="1:4">
      <c r="A5938" t="s">
        <v>91</v>
      </c>
      <c r="B5938" t="s">
        <v>551</v>
      </c>
      <c r="C5938" t="s">
        <v>6333</v>
      </c>
      <c r="D5938">
        <v>59.99</v>
      </c>
    </row>
    <row r="5939" spans="1:4">
      <c r="A5939" t="s">
        <v>91</v>
      </c>
      <c r="B5939" t="s">
        <v>551</v>
      </c>
      <c r="C5939" t="s">
        <v>6334</v>
      </c>
      <c r="D5939">
        <v>579.99</v>
      </c>
    </row>
    <row r="5940" spans="1:4">
      <c r="A5940" t="s">
        <v>91</v>
      </c>
      <c r="B5940" t="s">
        <v>1378</v>
      </c>
      <c r="C5940" t="s">
        <v>6335</v>
      </c>
      <c r="D5940">
        <v>589.99</v>
      </c>
    </row>
    <row r="5941" spans="1:4">
      <c r="A5941" t="s">
        <v>91</v>
      </c>
      <c r="B5941" t="s">
        <v>551</v>
      </c>
      <c r="C5941" t="s">
        <v>6336</v>
      </c>
      <c r="D5941">
        <v>1199.99</v>
      </c>
    </row>
    <row r="5942" spans="1:4">
      <c r="A5942" t="s">
        <v>91</v>
      </c>
      <c r="B5942" t="s">
        <v>551</v>
      </c>
      <c r="C5942" t="s">
        <v>6337</v>
      </c>
      <c r="D5942">
        <v>829</v>
      </c>
    </row>
    <row r="5943" spans="1:4">
      <c r="A5943" t="s">
        <v>91</v>
      </c>
      <c r="B5943" t="s">
        <v>1157</v>
      </c>
      <c r="C5943" t="s">
        <v>6338</v>
      </c>
      <c r="D5943">
        <v>244.99</v>
      </c>
    </row>
    <row r="5944" spans="1:4">
      <c r="A5944" t="s">
        <v>91</v>
      </c>
      <c r="B5944" t="s">
        <v>551</v>
      </c>
      <c r="C5944" t="s">
        <v>6339</v>
      </c>
      <c r="D5944">
        <v>199.99</v>
      </c>
    </row>
    <row r="5945" spans="1:4">
      <c r="A5945" t="s">
        <v>91</v>
      </c>
      <c r="B5945" t="s">
        <v>551</v>
      </c>
      <c r="C5945" t="s">
        <v>6340</v>
      </c>
      <c r="D5945">
        <v>119.99</v>
      </c>
    </row>
    <row r="5946" spans="1:4">
      <c r="A5946" t="s">
        <v>91</v>
      </c>
      <c r="B5946" t="s">
        <v>1378</v>
      </c>
      <c r="C5946" t="s">
        <v>6341</v>
      </c>
      <c r="D5946">
        <v>934.99</v>
      </c>
    </row>
    <row r="5947" spans="1:4">
      <c r="A5947" t="s">
        <v>91</v>
      </c>
      <c r="B5947" t="s">
        <v>546</v>
      </c>
      <c r="C5947" t="s">
        <v>6342</v>
      </c>
      <c r="D5947">
        <v>84.95</v>
      </c>
    </row>
    <row r="5948" spans="1:4">
      <c r="A5948" t="s">
        <v>91</v>
      </c>
      <c r="B5948" t="s">
        <v>546</v>
      </c>
      <c r="C5948" t="s">
        <v>6343</v>
      </c>
      <c r="D5948">
        <v>181.97</v>
      </c>
    </row>
    <row r="5949" spans="1:4">
      <c r="A5949" t="s">
        <v>91</v>
      </c>
      <c r="B5949" t="s">
        <v>551</v>
      </c>
      <c r="C5949" t="s">
        <v>6344</v>
      </c>
      <c r="D5949">
        <v>436.8</v>
      </c>
    </row>
    <row r="5950" spans="1:4">
      <c r="A5950" t="s">
        <v>91</v>
      </c>
      <c r="B5950" t="s">
        <v>551</v>
      </c>
      <c r="C5950" t="s">
        <v>6345</v>
      </c>
      <c r="D5950">
        <v>207.99</v>
      </c>
    </row>
    <row r="5951" spans="1:4">
      <c r="A5951" t="s">
        <v>91</v>
      </c>
      <c r="B5951" t="s">
        <v>551</v>
      </c>
      <c r="C5951" t="s">
        <v>6346</v>
      </c>
      <c r="D5951">
        <v>119.99</v>
      </c>
    </row>
    <row r="5952" spans="1:4">
      <c r="A5952" t="s">
        <v>91</v>
      </c>
      <c r="B5952" t="s">
        <v>551</v>
      </c>
      <c r="C5952" t="s">
        <v>6347</v>
      </c>
      <c r="D5952">
        <v>189.99</v>
      </c>
    </row>
    <row r="5953" spans="1:4">
      <c r="A5953" t="s">
        <v>91</v>
      </c>
      <c r="B5953" t="s">
        <v>546</v>
      </c>
      <c r="C5953" t="s">
        <v>6348</v>
      </c>
      <c r="D5953">
        <v>209.99</v>
      </c>
    </row>
    <row r="5954" spans="1:4">
      <c r="A5954" t="s">
        <v>91</v>
      </c>
      <c r="B5954" t="s">
        <v>551</v>
      </c>
      <c r="C5954" t="s">
        <v>6349</v>
      </c>
      <c r="D5954">
        <v>143.96</v>
      </c>
    </row>
    <row r="5955" spans="1:4">
      <c r="A5955" t="s">
        <v>91</v>
      </c>
      <c r="B5955" t="s">
        <v>551</v>
      </c>
      <c r="C5955" t="s">
        <v>6350</v>
      </c>
      <c r="D5955">
        <v>399.97</v>
      </c>
    </row>
    <row r="5956" spans="1:4">
      <c r="A5956" t="s">
        <v>91</v>
      </c>
      <c r="B5956" t="s">
        <v>551</v>
      </c>
      <c r="C5956" t="s">
        <v>6351</v>
      </c>
      <c r="D5956">
        <v>279.99</v>
      </c>
    </row>
    <row r="5957" spans="1:4">
      <c r="A5957" t="s">
        <v>91</v>
      </c>
      <c r="B5957" t="s">
        <v>551</v>
      </c>
      <c r="C5957" t="s">
        <v>6352</v>
      </c>
      <c r="D5957">
        <v>117.98</v>
      </c>
    </row>
    <row r="5958" spans="1:4">
      <c r="A5958" t="s">
        <v>91</v>
      </c>
      <c r="B5958" t="s">
        <v>546</v>
      </c>
      <c r="C5958" t="s">
        <v>6353</v>
      </c>
      <c r="D5958">
        <v>72.97</v>
      </c>
    </row>
    <row r="5959" spans="1:4">
      <c r="A5959" t="s">
        <v>91</v>
      </c>
      <c r="B5959" t="s">
        <v>1378</v>
      </c>
      <c r="C5959" t="s">
        <v>6354</v>
      </c>
      <c r="D5959">
        <v>376.73</v>
      </c>
    </row>
    <row r="5960" spans="1:4">
      <c r="A5960" t="s">
        <v>91</v>
      </c>
      <c r="B5960" t="s">
        <v>551</v>
      </c>
      <c r="C5960" t="s">
        <v>6355</v>
      </c>
      <c r="D5960">
        <v>207.97</v>
      </c>
    </row>
    <row r="5961" spans="1:4">
      <c r="A5961" t="s">
        <v>91</v>
      </c>
      <c r="B5961" t="s">
        <v>546</v>
      </c>
      <c r="C5961" t="s">
        <v>6356</v>
      </c>
      <c r="D5961">
        <v>89.99</v>
      </c>
    </row>
    <row r="5962" spans="1:4">
      <c r="A5962" t="s">
        <v>91</v>
      </c>
      <c r="B5962" t="s">
        <v>551</v>
      </c>
      <c r="C5962" t="s">
        <v>6357</v>
      </c>
      <c r="D5962">
        <v>242.99</v>
      </c>
    </row>
    <row r="5963" spans="1:4">
      <c r="A5963" t="s">
        <v>91</v>
      </c>
      <c r="B5963" t="s">
        <v>546</v>
      </c>
      <c r="C5963" t="s">
        <v>6358</v>
      </c>
      <c r="D5963">
        <v>364.99</v>
      </c>
    </row>
    <row r="5964" spans="1:4">
      <c r="A5964" t="s">
        <v>91</v>
      </c>
      <c r="B5964" t="s">
        <v>1378</v>
      </c>
      <c r="C5964" t="s">
        <v>6359</v>
      </c>
      <c r="D5964">
        <v>319.99</v>
      </c>
    </row>
    <row r="5965" spans="1:4">
      <c r="A5965" t="s">
        <v>91</v>
      </c>
      <c r="B5965" t="s">
        <v>3122</v>
      </c>
      <c r="C5965" t="s">
        <v>6360</v>
      </c>
      <c r="D5965">
        <v>43.99</v>
      </c>
    </row>
    <row r="5966" spans="1:4">
      <c r="A5966" t="s">
        <v>91</v>
      </c>
      <c r="B5966" t="s">
        <v>551</v>
      </c>
      <c r="C5966" t="s">
        <v>6361</v>
      </c>
      <c r="D5966">
        <v>99.99</v>
      </c>
    </row>
    <row r="5967" spans="1:4">
      <c r="A5967" t="s">
        <v>91</v>
      </c>
      <c r="B5967" t="s">
        <v>551</v>
      </c>
      <c r="C5967" t="s">
        <v>6362</v>
      </c>
      <c r="D5967">
        <v>159.99</v>
      </c>
    </row>
    <row r="5968" spans="1:4">
      <c r="A5968" t="s">
        <v>91</v>
      </c>
      <c r="B5968" t="s">
        <v>551</v>
      </c>
      <c r="C5968" t="s">
        <v>6363</v>
      </c>
      <c r="D5968">
        <v>79.989999999999995</v>
      </c>
    </row>
    <row r="5969" spans="1:4">
      <c r="A5969" t="s">
        <v>91</v>
      </c>
      <c r="B5969" t="s">
        <v>551</v>
      </c>
      <c r="C5969" t="s">
        <v>6364</v>
      </c>
      <c r="D5969">
        <v>161.94999999999999</v>
      </c>
    </row>
    <row r="5970" spans="1:4">
      <c r="A5970" t="s">
        <v>91</v>
      </c>
      <c r="B5970" t="s">
        <v>551</v>
      </c>
      <c r="C5970" t="s">
        <v>6365</v>
      </c>
      <c r="D5970">
        <v>59.99</v>
      </c>
    </row>
    <row r="5971" spans="1:4">
      <c r="A5971" t="s">
        <v>91</v>
      </c>
      <c r="B5971" t="s">
        <v>546</v>
      </c>
      <c r="C5971" t="s">
        <v>6366</v>
      </c>
      <c r="D5971">
        <v>119.99</v>
      </c>
    </row>
    <row r="5972" spans="1:4">
      <c r="A5972" t="s">
        <v>91</v>
      </c>
      <c r="B5972" t="s">
        <v>551</v>
      </c>
      <c r="C5972" t="s">
        <v>6367</v>
      </c>
      <c r="D5972">
        <v>529</v>
      </c>
    </row>
    <row r="5973" spans="1:4">
      <c r="A5973" t="s">
        <v>91</v>
      </c>
      <c r="B5973" t="s">
        <v>1378</v>
      </c>
      <c r="C5973" t="s">
        <v>6368</v>
      </c>
      <c r="D5973">
        <v>386.99</v>
      </c>
    </row>
    <row r="5974" spans="1:4">
      <c r="A5974" t="s">
        <v>91</v>
      </c>
      <c r="B5974" t="s">
        <v>551</v>
      </c>
      <c r="C5974" t="s">
        <v>6369</v>
      </c>
      <c r="D5974">
        <v>89.99</v>
      </c>
    </row>
    <row r="5975" spans="1:4">
      <c r="A5975" t="s">
        <v>91</v>
      </c>
      <c r="B5975" t="s">
        <v>551</v>
      </c>
      <c r="C5975" t="s">
        <v>6370</v>
      </c>
      <c r="D5975">
        <v>296.39999999999998</v>
      </c>
    </row>
    <row r="5976" spans="1:4">
      <c r="A5976" t="s">
        <v>91</v>
      </c>
      <c r="B5976" t="s">
        <v>5713</v>
      </c>
      <c r="C5976" t="s">
        <v>6371</v>
      </c>
      <c r="D5976">
        <v>182.99</v>
      </c>
    </row>
    <row r="5977" spans="1:4">
      <c r="A5977" t="s">
        <v>91</v>
      </c>
      <c r="C5977" t="s">
        <v>6372</v>
      </c>
      <c r="D5977">
        <v>269</v>
      </c>
    </row>
    <row r="5978" spans="1:4">
      <c r="A5978" t="s">
        <v>91</v>
      </c>
      <c r="B5978" t="s">
        <v>551</v>
      </c>
      <c r="C5978" t="s">
        <v>6373</v>
      </c>
      <c r="D5978">
        <v>189</v>
      </c>
    </row>
    <row r="5979" spans="1:4">
      <c r="A5979" t="s">
        <v>91</v>
      </c>
      <c r="B5979" t="s">
        <v>551</v>
      </c>
      <c r="C5979" t="s">
        <v>6374</v>
      </c>
      <c r="D5979">
        <v>499.99</v>
      </c>
    </row>
    <row r="5980" spans="1:4">
      <c r="A5980" t="s">
        <v>91</v>
      </c>
      <c r="B5980" t="s">
        <v>546</v>
      </c>
      <c r="C5980" t="s">
        <v>6375</v>
      </c>
      <c r="D5980">
        <v>89.99</v>
      </c>
    </row>
    <row r="5981" spans="1:4">
      <c r="A5981" t="s">
        <v>91</v>
      </c>
      <c r="B5981" t="s">
        <v>546</v>
      </c>
      <c r="C5981" t="s">
        <v>6376</v>
      </c>
      <c r="D5981">
        <v>164.99</v>
      </c>
    </row>
    <row r="5982" spans="1:4">
      <c r="A5982" t="s">
        <v>91</v>
      </c>
      <c r="B5982" t="s">
        <v>551</v>
      </c>
      <c r="C5982" t="s">
        <v>6377</v>
      </c>
      <c r="D5982">
        <v>157.49</v>
      </c>
    </row>
    <row r="5983" spans="1:4">
      <c r="A5983" t="s">
        <v>91</v>
      </c>
      <c r="B5983" t="s">
        <v>551</v>
      </c>
      <c r="C5983" t="s">
        <v>6378</v>
      </c>
      <c r="D5983">
        <v>329.99</v>
      </c>
    </row>
    <row r="5984" spans="1:4">
      <c r="A5984" t="s">
        <v>91</v>
      </c>
      <c r="B5984" t="s">
        <v>551</v>
      </c>
      <c r="C5984" t="s">
        <v>6379</v>
      </c>
      <c r="D5984">
        <v>219</v>
      </c>
    </row>
    <row r="5985" spans="1:4">
      <c r="A5985" t="s">
        <v>91</v>
      </c>
      <c r="B5985" t="s">
        <v>551</v>
      </c>
      <c r="C5985" t="s">
        <v>6380</v>
      </c>
      <c r="D5985">
        <v>189.99</v>
      </c>
    </row>
    <row r="5986" spans="1:4">
      <c r="A5986" t="s">
        <v>91</v>
      </c>
      <c r="C5986" t="s">
        <v>6381</v>
      </c>
      <c r="D5986">
        <v>280</v>
      </c>
    </row>
    <row r="5987" spans="1:4">
      <c r="A5987" t="s">
        <v>91</v>
      </c>
      <c r="B5987" t="s">
        <v>551</v>
      </c>
      <c r="C5987" t="s">
        <v>6382</v>
      </c>
      <c r="D5987">
        <v>459.99</v>
      </c>
    </row>
    <row r="5988" spans="1:4">
      <c r="A5988" t="s">
        <v>91</v>
      </c>
      <c r="B5988" t="s">
        <v>551</v>
      </c>
      <c r="C5988" t="s">
        <v>6383</v>
      </c>
      <c r="D5988">
        <v>249</v>
      </c>
    </row>
    <row r="5989" spans="1:4">
      <c r="A5989" t="s">
        <v>91</v>
      </c>
      <c r="B5989" t="s">
        <v>551</v>
      </c>
      <c r="C5989" t="s">
        <v>6384</v>
      </c>
      <c r="D5989">
        <v>359.99</v>
      </c>
    </row>
    <row r="5990" spans="1:4">
      <c r="A5990" t="s">
        <v>91</v>
      </c>
      <c r="B5990" t="s">
        <v>1378</v>
      </c>
      <c r="C5990" t="s">
        <v>6385</v>
      </c>
      <c r="D5990">
        <v>709.99</v>
      </c>
    </row>
    <row r="5991" spans="1:4">
      <c r="A5991" t="s">
        <v>91</v>
      </c>
      <c r="B5991" t="s">
        <v>6386</v>
      </c>
      <c r="C5991" t="s">
        <v>6387</v>
      </c>
      <c r="D5991">
        <v>899.99</v>
      </c>
    </row>
    <row r="5992" spans="1:4">
      <c r="A5992" t="s">
        <v>91</v>
      </c>
      <c r="B5992" t="s">
        <v>551</v>
      </c>
      <c r="C5992" t="s">
        <v>6388</v>
      </c>
      <c r="D5992">
        <v>299.99</v>
      </c>
    </row>
    <row r="5993" spans="1:4">
      <c r="A5993" t="s">
        <v>91</v>
      </c>
      <c r="B5993" t="s">
        <v>551</v>
      </c>
      <c r="C5993" t="s">
        <v>6389</v>
      </c>
      <c r="D5993">
        <v>549.99</v>
      </c>
    </row>
    <row r="5994" spans="1:4">
      <c r="A5994" t="s">
        <v>91</v>
      </c>
      <c r="B5994" t="s">
        <v>551</v>
      </c>
      <c r="C5994" t="s">
        <v>6390</v>
      </c>
      <c r="D5994">
        <v>329.97</v>
      </c>
    </row>
    <row r="5995" spans="1:4">
      <c r="A5995" t="s">
        <v>91</v>
      </c>
      <c r="B5995" t="s">
        <v>551</v>
      </c>
      <c r="C5995" t="s">
        <v>6391</v>
      </c>
      <c r="D5995">
        <v>359.99</v>
      </c>
    </row>
    <row r="5996" spans="1:4">
      <c r="A5996" t="s">
        <v>91</v>
      </c>
      <c r="B5996" t="s">
        <v>551</v>
      </c>
      <c r="C5996" t="s">
        <v>6392</v>
      </c>
      <c r="D5996">
        <v>199.99</v>
      </c>
    </row>
    <row r="5997" spans="1:4">
      <c r="A5997" t="s">
        <v>91</v>
      </c>
      <c r="B5997" t="s">
        <v>1378</v>
      </c>
      <c r="C5997" t="s">
        <v>6393</v>
      </c>
      <c r="D5997">
        <v>399.99</v>
      </c>
    </row>
    <row r="5998" spans="1:4">
      <c r="A5998" t="s">
        <v>91</v>
      </c>
      <c r="B5998" t="s">
        <v>546</v>
      </c>
      <c r="C5998" t="s">
        <v>6394</v>
      </c>
      <c r="D5998">
        <v>219.99</v>
      </c>
    </row>
    <row r="5999" spans="1:4">
      <c r="A5999" t="s">
        <v>91</v>
      </c>
      <c r="B5999" t="s">
        <v>551</v>
      </c>
      <c r="C5999" t="s">
        <v>6395</v>
      </c>
      <c r="D5999">
        <v>359.99</v>
      </c>
    </row>
    <row r="6000" spans="1:4">
      <c r="A6000" t="s">
        <v>91</v>
      </c>
      <c r="B6000" t="s">
        <v>551</v>
      </c>
      <c r="C6000" t="s">
        <v>6396</v>
      </c>
      <c r="D6000">
        <v>349.99</v>
      </c>
    </row>
    <row r="6001" spans="1:4">
      <c r="A6001" t="s">
        <v>91</v>
      </c>
      <c r="B6001" t="s">
        <v>1378</v>
      </c>
      <c r="C6001" t="s">
        <v>6397</v>
      </c>
      <c r="D6001">
        <v>1234.99</v>
      </c>
    </row>
    <row r="6002" spans="1:4">
      <c r="A6002" t="s">
        <v>91</v>
      </c>
      <c r="B6002" t="s">
        <v>6288</v>
      </c>
      <c r="C6002" t="s">
        <v>6398</v>
      </c>
      <c r="D6002">
        <v>79.95</v>
      </c>
    </row>
    <row r="6003" spans="1:4">
      <c r="A6003" t="s">
        <v>91</v>
      </c>
      <c r="B6003" t="s">
        <v>551</v>
      </c>
      <c r="C6003" t="s">
        <v>6399</v>
      </c>
      <c r="D6003">
        <v>229.99</v>
      </c>
    </row>
    <row r="6004" spans="1:4">
      <c r="A6004" t="s">
        <v>91</v>
      </c>
      <c r="B6004" t="s">
        <v>551</v>
      </c>
      <c r="C6004" t="s">
        <v>6400</v>
      </c>
      <c r="D6004">
        <v>233.99</v>
      </c>
    </row>
    <row r="6005" spans="1:4">
      <c r="A6005" t="s">
        <v>91</v>
      </c>
      <c r="B6005" t="s">
        <v>551</v>
      </c>
      <c r="C6005" t="s">
        <v>6401</v>
      </c>
      <c r="D6005">
        <v>179.99</v>
      </c>
    </row>
    <row r="6006" spans="1:4">
      <c r="A6006" t="s">
        <v>91</v>
      </c>
      <c r="B6006" t="s">
        <v>551</v>
      </c>
      <c r="C6006" t="s">
        <v>6402</v>
      </c>
      <c r="D6006">
        <v>299</v>
      </c>
    </row>
    <row r="6007" spans="1:4">
      <c r="A6007" t="s">
        <v>91</v>
      </c>
      <c r="B6007" t="s">
        <v>551</v>
      </c>
      <c r="C6007" t="s">
        <v>6403</v>
      </c>
      <c r="D6007">
        <v>169.97</v>
      </c>
    </row>
    <row r="6008" spans="1:4">
      <c r="A6008" t="s">
        <v>91</v>
      </c>
      <c r="B6008" t="s">
        <v>551</v>
      </c>
      <c r="C6008" t="s">
        <v>6404</v>
      </c>
      <c r="D6008">
        <v>259.99</v>
      </c>
    </row>
    <row r="6009" spans="1:4">
      <c r="A6009" t="s">
        <v>91</v>
      </c>
      <c r="B6009" t="s">
        <v>3024</v>
      </c>
      <c r="C6009" t="s">
        <v>6405</v>
      </c>
      <c r="D6009">
        <v>129.94999999999999</v>
      </c>
    </row>
    <row r="6010" spans="1:4">
      <c r="A6010" t="s">
        <v>91</v>
      </c>
      <c r="B6010" t="s">
        <v>551</v>
      </c>
      <c r="C6010" t="s">
        <v>6406</v>
      </c>
      <c r="D6010">
        <v>179.99</v>
      </c>
    </row>
    <row r="6011" spans="1:4">
      <c r="A6011" t="s">
        <v>91</v>
      </c>
      <c r="B6011" t="s">
        <v>551</v>
      </c>
      <c r="C6011" t="s">
        <v>6407</v>
      </c>
      <c r="D6011">
        <v>139.99</v>
      </c>
    </row>
    <row r="6012" spans="1:4">
      <c r="A6012" t="s">
        <v>91</v>
      </c>
      <c r="B6012" t="s">
        <v>551</v>
      </c>
      <c r="C6012" t="s">
        <v>6408</v>
      </c>
      <c r="D6012">
        <v>192.59</v>
      </c>
    </row>
    <row r="6013" spans="1:4">
      <c r="A6013" t="s">
        <v>91</v>
      </c>
      <c r="B6013" t="s">
        <v>551</v>
      </c>
      <c r="C6013" t="s">
        <v>6409</v>
      </c>
      <c r="D6013">
        <v>149.99</v>
      </c>
    </row>
    <row r="6014" spans="1:4">
      <c r="A6014" t="s">
        <v>91</v>
      </c>
      <c r="B6014" t="s">
        <v>551</v>
      </c>
      <c r="C6014" t="s">
        <v>6410</v>
      </c>
      <c r="D6014">
        <v>169.99</v>
      </c>
    </row>
    <row r="6015" spans="1:4">
      <c r="A6015" t="s">
        <v>91</v>
      </c>
      <c r="B6015" t="s">
        <v>546</v>
      </c>
      <c r="C6015" t="s">
        <v>6113</v>
      </c>
      <c r="D6015">
        <v>149.94999999999999</v>
      </c>
    </row>
    <row r="6016" spans="1:4">
      <c r="A6016" t="s">
        <v>91</v>
      </c>
      <c r="B6016" t="s">
        <v>1378</v>
      </c>
      <c r="C6016" t="s">
        <v>6411</v>
      </c>
      <c r="D6016">
        <v>764.99</v>
      </c>
    </row>
    <row r="6017" spans="1:4">
      <c r="A6017" t="s">
        <v>91</v>
      </c>
      <c r="B6017" t="s">
        <v>551</v>
      </c>
      <c r="C6017" t="s">
        <v>6412</v>
      </c>
      <c r="D6017">
        <v>94.99</v>
      </c>
    </row>
    <row r="6018" spans="1:4">
      <c r="A6018" t="s">
        <v>91</v>
      </c>
      <c r="B6018" t="s">
        <v>1378</v>
      </c>
      <c r="C6018" t="s">
        <v>6413</v>
      </c>
      <c r="D6018">
        <v>529.99</v>
      </c>
    </row>
    <row r="6019" spans="1:4">
      <c r="A6019" t="s">
        <v>91</v>
      </c>
      <c r="B6019" t="s">
        <v>1378</v>
      </c>
      <c r="C6019" t="s">
        <v>6414</v>
      </c>
      <c r="D6019">
        <v>469.99</v>
      </c>
    </row>
    <row r="6020" spans="1:4">
      <c r="A6020" t="s">
        <v>91</v>
      </c>
      <c r="B6020" t="s">
        <v>546</v>
      </c>
      <c r="C6020" t="s">
        <v>6415</v>
      </c>
      <c r="D6020">
        <v>89.99</v>
      </c>
    </row>
    <row r="6021" spans="1:4">
      <c r="A6021" t="s">
        <v>91</v>
      </c>
      <c r="B6021" t="s">
        <v>551</v>
      </c>
      <c r="C6021" t="s">
        <v>6416</v>
      </c>
      <c r="D6021">
        <v>259.99</v>
      </c>
    </row>
    <row r="6022" spans="1:4">
      <c r="A6022" t="s">
        <v>91</v>
      </c>
      <c r="B6022" t="s">
        <v>551</v>
      </c>
      <c r="C6022" t="s">
        <v>6417</v>
      </c>
      <c r="D6022">
        <v>239.99</v>
      </c>
    </row>
    <row r="6023" spans="1:4">
      <c r="A6023" t="s">
        <v>91</v>
      </c>
      <c r="B6023" t="s">
        <v>551</v>
      </c>
      <c r="C6023" t="s">
        <v>6418</v>
      </c>
      <c r="D6023">
        <v>379.97</v>
      </c>
    </row>
    <row r="6024" spans="1:4">
      <c r="A6024" t="s">
        <v>91</v>
      </c>
      <c r="B6024" t="s">
        <v>551</v>
      </c>
      <c r="C6024" t="s">
        <v>6419</v>
      </c>
      <c r="D6024">
        <v>499</v>
      </c>
    </row>
    <row r="6025" spans="1:4">
      <c r="A6025" t="s">
        <v>91</v>
      </c>
      <c r="B6025" t="s">
        <v>551</v>
      </c>
      <c r="C6025" t="s">
        <v>6420</v>
      </c>
      <c r="D6025">
        <v>184.49</v>
      </c>
    </row>
    <row r="6026" spans="1:4">
      <c r="A6026" t="s">
        <v>91</v>
      </c>
      <c r="B6026" t="s">
        <v>546</v>
      </c>
      <c r="C6026" t="s">
        <v>6421</v>
      </c>
      <c r="D6026">
        <v>609.99</v>
      </c>
    </row>
    <row r="6027" spans="1:4">
      <c r="A6027" t="s">
        <v>91</v>
      </c>
      <c r="B6027" t="s">
        <v>551</v>
      </c>
      <c r="C6027" t="s">
        <v>6422</v>
      </c>
      <c r="D6027">
        <v>64.989999999999995</v>
      </c>
    </row>
    <row r="6028" spans="1:4">
      <c r="A6028" t="s">
        <v>91</v>
      </c>
      <c r="B6028" t="s">
        <v>551</v>
      </c>
      <c r="C6028" t="s">
        <v>6423</v>
      </c>
      <c r="D6028">
        <v>94.99</v>
      </c>
    </row>
    <row r="6029" spans="1:4">
      <c r="A6029" t="s">
        <v>91</v>
      </c>
      <c r="C6029" t="s">
        <v>6424</v>
      </c>
      <c r="D6029">
        <v>299</v>
      </c>
    </row>
    <row r="6030" spans="1:4">
      <c r="A6030" t="s">
        <v>91</v>
      </c>
      <c r="B6030" t="s">
        <v>1378</v>
      </c>
      <c r="C6030" t="s">
        <v>6425</v>
      </c>
      <c r="D6030">
        <v>379.99</v>
      </c>
    </row>
    <row r="6031" spans="1:4">
      <c r="A6031" t="s">
        <v>91</v>
      </c>
      <c r="B6031" t="s">
        <v>551</v>
      </c>
      <c r="C6031" t="s">
        <v>6426</v>
      </c>
      <c r="D6031">
        <v>179.99</v>
      </c>
    </row>
    <row r="6032" spans="1:4">
      <c r="A6032" t="s">
        <v>91</v>
      </c>
      <c r="B6032" t="s">
        <v>546</v>
      </c>
      <c r="C6032" t="s">
        <v>6427</v>
      </c>
      <c r="D6032">
        <v>100.79</v>
      </c>
    </row>
    <row r="6033" spans="1:4">
      <c r="A6033" t="s">
        <v>91</v>
      </c>
      <c r="B6033" t="s">
        <v>551</v>
      </c>
      <c r="C6033" t="s">
        <v>6428</v>
      </c>
      <c r="D6033">
        <v>323.99</v>
      </c>
    </row>
    <row r="6034" spans="1:4">
      <c r="A6034" t="s">
        <v>91</v>
      </c>
      <c r="B6034" t="s">
        <v>1378</v>
      </c>
      <c r="C6034" t="s">
        <v>6429</v>
      </c>
      <c r="D6034">
        <v>299</v>
      </c>
    </row>
    <row r="6035" spans="1:4">
      <c r="A6035" t="s">
        <v>91</v>
      </c>
      <c r="B6035" t="s">
        <v>551</v>
      </c>
      <c r="C6035" t="s">
        <v>6430</v>
      </c>
      <c r="D6035">
        <v>169.99</v>
      </c>
    </row>
    <row r="6036" spans="1:4">
      <c r="A6036" t="s">
        <v>91</v>
      </c>
      <c r="B6036" t="s">
        <v>551</v>
      </c>
      <c r="C6036" t="s">
        <v>6431</v>
      </c>
      <c r="D6036">
        <v>188.09</v>
      </c>
    </row>
    <row r="6037" spans="1:4">
      <c r="A6037" t="s">
        <v>91</v>
      </c>
      <c r="B6037" t="s">
        <v>3024</v>
      </c>
      <c r="C6037" t="s">
        <v>6432</v>
      </c>
      <c r="D6037">
        <v>279.99</v>
      </c>
    </row>
    <row r="6038" spans="1:4">
      <c r="A6038" t="s">
        <v>91</v>
      </c>
      <c r="B6038" t="s">
        <v>1378</v>
      </c>
      <c r="C6038" t="s">
        <v>6433</v>
      </c>
      <c r="D6038">
        <v>584.99</v>
      </c>
    </row>
    <row r="6039" spans="1:4">
      <c r="A6039" t="s">
        <v>91</v>
      </c>
      <c r="B6039" t="s">
        <v>1378</v>
      </c>
      <c r="C6039" t="s">
        <v>6434</v>
      </c>
      <c r="D6039">
        <v>399.99</v>
      </c>
    </row>
    <row r="6040" spans="1:4">
      <c r="A6040" t="s">
        <v>91</v>
      </c>
      <c r="B6040" t="s">
        <v>1378</v>
      </c>
      <c r="C6040" t="s">
        <v>6435</v>
      </c>
      <c r="D6040">
        <v>499.99</v>
      </c>
    </row>
    <row r="6041" spans="1:4">
      <c r="A6041" t="s">
        <v>91</v>
      </c>
      <c r="B6041" t="s">
        <v>1378</v>
      </c>
      <c r="C6041" t="s">
        <v>6436</v>
      </c>
      <c r="D6041">
        <v>384.99</v>
      </c>
    </row>
    <row r="6042" spans="1:4">
      <c r="A6042" t="s">
        <v>91</v>
      </c>
      <c r="B6042" t="s">
        <v>3024</v>
      </c>
      <c r="C6042" t="s">
        <v>6437</v>
      </c>
      <c r="D6042">
        <v>229.99</v>
      </c>
    </row>
    <row r="6043" spans="1:4">
      <c r="A6043" t="s">
        <v>91</v>
      </c>
      <c r="B6043" t="s">
        <v>1378</v>
      </c>
      <c r="C6043" t="s">
        <v>6438</v>
      </c>
      <c r="D6043">
        <v>729.99</v>
      </c>
    </row>
    <row r="6044" spans="1:4">
      <c r="A6044" t="s">
        <v>91</v>
      </c>
      <c r="B6044" t="s">
        <v>3035</v>
      </c>
      <c r="C6044" t="s">
        <v>6439</v>
      </c>
      <c r="D6044">
        <v>649.99</v>
      </c>
    </row>
    <row r="6045" spans="1:4">
      <c r="A6045" t="s">
        <v>91</v>
      </c>
      <c r="B6045" t="s">
        <v>551</v>
      </c>
      <c r="C6045" t="s">
        <v>6440</v>
      </c>
      <c r="D6045">
        <v>389.97</v>
      </c>
    </row>
    <row r="6046" spans="1:4">
      <c r="A6046" t="s">
        <v>91</v>
      </c>
      <c r="B6046" t="s">
        <v>3024</v>
      </c>
      <c r="C6046" t="s">
        <v>6441</v>
      </c>
      <c r="D6046">
        <v>499.99</v>
      </c>
    </row>
    <row r="6047" spans="1:4">
      <c r="A6047" t="s">
        <v>91</v>
      </c>
      <c r="B6047" t="s">
        <v>546</v>
      </c>
      <c r="C6047" t="s">
        <v>6442</v>
      </c>
      <c r="D6047">
        <v>134.99</v>
      </c>
    </row>
    <row r="6048" spans="1:4">
      <c r="A6048" t="s">
        <v>91</v>
      </c>
      <c r="B6048" t="s">
        <v>551</v>
      </c>
      <c r="C6048" t="s">
        <v>6443</v>
      </c>
      <c r="D6048">
        <v>299.99</v>
      </c>
    </row>
    <row r="6049" spans="1:4">
      <c r="A6049" t="s">
        <v>91</v>
      </c>
      <c r="B6049" t="s">
        <v>1378</v>
      </c>
      <c r="C6049" t="s">
        <v>6444</v>
      </c>
      <c r="D6049">
        <v>1014.99</v>
      </c>
    </row>
    <row r="6050" spans="1:4">
      <c r="A6050" t="s">
        <v>91</v>
      </c>
      <c r="B6050" t="s">
        <v>551</v>
      </c>
      <c r="C6050" t="s">
        <v>6445</v>
      </c>
      <c r="D6050">
        <v>149.99</v>
      </c>
    </row>
    <row r="6051" spans="1:4">
      <c r="A6051" t="s">
        <v>91</v>
      </c>
      <c r="B6051" t="s">
        <v>546</v>
      </c>
      <c r="C6051" t="s">
        <v>6446</v>
      </c>
      <c r="D6051">
        <v>159</v>
      </c>
    </row>
    <row r="6052" spans="1:4">
      <c r="A6052" t="s">
        <v>91</v>
      </c>
      <c r="B6052" t="s">
        <v>551</v>
      </c>
      <c r="C6052" t="s">
        <v>6447</v>
      </c>
      <c r="D6052">
        <v>169.95</v>
      </c>
    </row>
    <row r="6053" spans="1:4">
      <c r="A6053" t="s">
        <v>91</v>
      </c>
      <c r="B6053" t="s">
        <v>6448</v>
      </c>
      <c r="C6053" t="s">
        <v>6449</v>
      </c>
      <c r="D6053">
        <v>84.99</v>
      </c>
    </row>
    <row r="6054" spans="1:4">
      <c r="A6054" t="s">
        <v>91</v>
      </c>
      <c r="B6054" t="s">
        <v>546</v>
      </c>
      <c r="C6054" t="s">
        <v>6450</v>
      </c>
      <c r="D6054">
        <v>99.99</v>
      </c>
    </row>
    <row r="6055" spans="1:4">
      <c r="A6055" t="s">
        <v>91</v>
      </c>
      <c r="B6055" t="s">
        <v>551</v>
      </c>
      <c r="C6055" t="s">
        <v>6451</v>
      </c>
      <c r="D6055">
        <v>329.99</v>
      </c>
    </row>
    <row r="6056" spans="1:4">
      <c r="A6056" t="s">
        <v>91</v>
      </c>
      <c r="B6056" t="s">
        <v>551</v>
      </c>
      <c r="C6056" t="s">
        <v>6452</v>
      </c>
      <c r="D6056">
        <v>159.99</v>
      </c>
    </row>
    <row r="6057" spans="1:4">
      <c r="A6057" t="s">
        <v>91</v>
      </c>
      <c r="C6057" t="s">
        <v>6453</v>
      </c>
      <c r="D6057">
        <v>319</v>
      </c>
    </row>
    <row r="6058" spans="1:4">
      <c r="A6058" t="s">
        <v>91</v>
      </c>
      <c r="B6058" t="s">
        <v>551</v>
      </c>
      <c r="C6058" t="s">
        <v>6454</v>
      </c>
      <c r="D6058">
        <v>291.2</v>
      </c>
    </row>
    <row r="6059" spans="1:4">
      <c r="A6059" t="s">
        <v>91</v>
      </c>
      <c r="B6059" t="s">
        <v>546</v>
      </c>
      <c r="C6059" t="s">
        <v>6455</v>
      </c>
      <c r="D6059">
        <v>209.99</v>
      </c>
    </row>
    <row r="6060" spans="1:4">
      <c r="A6060" t="s">
        <v>91</v>
      </c>
      <c r="B6060" t="s">
        <v>551</v>
      </c>
      <c r="C6060" t="s">
        <v>6456</v>
      </c>
      <c r="D6060">
        <v>550.95000000000005</v>
      </c>
    </row>
    <row r="6061" spans="1:4">
      <c r="A6061" t="s">
        <v>91</v>
      </c>
      <c r="B6061" t="s">
        <v>1378</v>
      </c>
      <c r="C6061" t="s">
        <v>6457</v>
      </c>
      <c r="D6061">
        <v>323.99</v>
      </c>
    </row>
    <row r="6062" spans="1:4">
      <c r="A6062" t="s">
        <v>91</v>
      </c>
      <c r="B6062" t="s">
        <v>551</v>
      </c>
      <c r="C6062" t="s">
        <v>6458</v>
      </c>
      <c r="D6062">
        <v>145.57</v>
      </c>
    </row>
    <row r="6063" spans="1:4">
      <c r="A6063" t="s">
        <v>91</v>
      </c>
      <c r="B6063" t="s">
        <v>546</v>
      </c>
      <c r="C6063" t="s">
        <v>6459</v>
      </c>
      <c r="D6063">
        <v>99.99</v>
      </c>
    </row>
    <row r="6064" spans="1:4">
      <c r="A6064" t="s">
        <v>91</v>
      </c>
      <c r="B6064" t="s">
        <v>546</v>
      </c>
      <c r="C6064" t="s">
        <v>6460</v>
      </c>
      <c r="D6064">
        <v>174.99</v>
      </c>
    </row>
    <row r="6065" spans="1:4">
      <c r="A6065" t="s">
        <v>91</v>
      </c>
      <c r="B6065" t="s">
        <v>546</v>
      </c>
      <c r="C6065" t="s">
        <v>6461</v>
      </c>
      <c r="D6065">
        <v>109.99</v>
      </c>
    </row>
    <row r="6066" spans="1:4">
      <c r="A6066" t="s">
        <v>91</v>
      </c>
      <c r="B6066" t="s">
        <v>551</v>
      </c>
      <c r="C6066" t="s">
        <v>6462</v>
      </c>
      <c r="D6066">
        <v>199.99</v>
      </c>
    </row>
    <row r="6067" spans="1:4">
      <c r="A6067" t="s">
        <v>91</v>
      </c>
      <c r="B6067" t="s">
        <v>546</v>
      </c>
      <c r="C6067" t="s">
        <v>6463</v>
      </c>
      <c r="D6067">
        <v>577.99</v>
      </c>
    </row>
    <row r="6068" spans="1:4">
      <c r="A6068" t="s">
        <v>91</v>
      </c>
      <c r="B6068" t="s">
        <v>551</v>
      </c>
      <c r="C6068" t="s">
        <v>6464</v>
      </c>
      <c r="D6068">
        <v>259.99</v>
      </c>
    </row>
    <row r="6069" spans="1:4">
      <c r="A6069" t="s">
        <v>91</v>
      </c>
      <c r="B6069" t="s">
        <v>551</v>
      </c>
      <c r="C6069" t="s">
        <v>6465</v>
      </c>
      <c r="D6069">
        <v>157.49</v>
      </c>
    </row>
    <row r="6070" spans="1:4">
      <c r="A6070" t="s">
        <v>91</v>
      </c>
      <c r="B6070" t="s">
        <v>1378</v>
      </c>
      <c r="C6070" t="s">
        <v>6466</v>
      </c>
      <c r="D6070">
        <v>699</v>
      </c>
    </row>
    <row r="6071" spans="1:4">
      <c r="A6071" t="s">
        <v>91</v>
      </c>
      <c r="B6071" t="s">
        <v>551</v>
      </c>
      <c r="C6071" t="s">
        <v>6467</v>
      </c>
      <c r="D6071">
        <v>289.97000000000003</v>
      </c>
    </row>
    <row r="6072" spans="1:4">
      <c r="A6072" t="s">
        <v>91</v>
      </c>
      <c r="B6072" t="s">
        <v>551</v>
      </c>
      <c r="C6072" t="s">
        <v>6468</v>
      </c>
      <c r="D6072">
        <v>219.99</v>
      </c>
    </row>
    <row r="6073" spans="1:4">
      <c r="A6073" t="s">
        <v>91</v>
      </c>
      <c r="B6073" t="s">
        <v>551</v>
      </c>
      <c r="C6073" t="s">
        <v>6469</v>
      </c>
      <c r="D6073">
        <v>409.99</v>
      </c>
    </row>
    <row r="6074" spans="1:4">
      <c r="A6074" t="s">
        <v>91</v>
      </c>
      <c r="B6074" t="s">
        <v>551</v>
      </c>
      <c r="C6074" t="s">
        <v>6470</v>
      </c>
      <c r="D6074">
        <v>89.99</v>
      </c>
    </row>
    <row r="6075" spans="1:4">
      <c r="A6075" t="s">
        <v>91</v>
      </c>
      <c r="B6075" t="s">
        <v>551</v>
      </c>
      <c r="C6075" t="s">
        <v>6471</v>
      </c>
      <c r="D6075">
        <v>589.99</v>
      </c>
    </row>
    <row r="6076" spans="1:4">
      <c r="A6076" t="s">
        <v>91</v>
      </c>
      <c r="C6076" t="s">
        <v>6472</v>
      </c>
      <c r="D6076">
        <v>49</v>
      </c>
    </row>
    <row r="6077" spans="1:4">
      <c r="A6077" t="s">
        <v>91</v>
      </c>
      <c r="B6077" t="s">
        <v>551</v>
      </c>
      <c r="C6077" t="s">
        <v>6114</v>
      </c>
      <c r="D6077">
        <v>415.99</v>
      </c>
    </row>
    <row r="6078" spans="1:4">
      <c r="A6078" t="s">
        <v>91</v>
      </c>
      <c r="B6078" t="s">
        <v>551</v>
      </c>
      <c r="C6078" t="s">
        <v>6473</v>
      </c>
      <c r="D6078">
        <v>389.97</v>
      </c>
    </row>
    <row r="6079" spans="1:4">
      <c r="A6079" t="s">
        <v>91</v>
      </c>
      <c r="B6079" t="s">
        <v>551</v>
      </c>
      <c r="C6079" t="s">
        <v>6474</v>
      </c>
      <c r="D6079">
        <v>709.99</v>
      </c>
    </row>
    <row r="6080" spans="1:4">
      <c r="A6080" t="s">
        <v>91</v>
      </c>
      <c r="C6080" t="s">
        <v>6475</v>
      </c>
      <c r="D6080">
        <v>499</v>
      </c>
    </row>
    <row r="6081" spans="1:4">
      <c r="A6081" t="s">
        <v>91</v>
      </c>
      <c r="B6081" t="s">
        <v>1378</v>
      </c>
      <c r="C6081" t="s">
        <v>6476</v>
      </c>
      <c r="D6081">
        <v>459.99</v>
      </c>
    </row>
    <row r="6082" spans="1:4">
      <c r="A6082" t="s">
        <v>91</v>
      </c>
      <c r="B6082" t="s">
        <v>551</v>
      </c>
      <c r="C6082" t="s">
        <v>6477</v>
      </c>
      <c r="D6082">
        <v>218.37</v>
      </c>
    </row>
    <row r="6083" spans="1:4">
      <c r="A6083" t="s">
        <v>91</v>
      </c>
      <c r="B6083" t="s">
        <v>546</v>
      </c>
      <c r="C6083" t="s">
        <v>6478</v>
      </c>
      <c r="D6083">
        <v>89.99</v>
      </c>
    </row>
    <row r="6084" spans="1:4">
      <c r="A6084" t="s">
        <v>91</v>
      </c>
      <c r="B6084" t="s">
        <v>6479</v>
      </c>
      <c r="C6084" t="s">
        <v>6480</v>
      </c>
      <c r="D6084">
        <v>64.31</v>
      </c>
    </row>
    <row r="6085" spans="1:4">
      <c r="A6085" t="s">
        <v>91</v>
      </c>
      <c r="B6085" t="s">
        <v>546</v>
      </c>
      <c r="C6085" t="s">
        <v>6481</v>
      </c>
      <c r="D6085">
        <v>89.99</v>
      </c>
    </row>
    <row r="6086" spans="1:4">
      <c r="A6086" t="s">
        <v>91</v>
      </c>
      <c r="B6086" t="s">
        <v>551</v>
      </c>
      <c r="C6086" t="s">
        <v>6482</v>
      </c>
      <c r="D6086">
        <v>569.99</v>
      </c>
    </row>
    <row r="6087" spans="1:4">
      <c r="A6087" t="s">
        <v>91</v>
      </c>
      <c r="B6087" t="s">
        <v>546</v>
      </c>
      <c r="C6087" t="s">
        <v>6483</v>
      </c>
      <c r="D6087">
        <v>157.49</v>
      </c>
    </row>
    <row r="6088" spans="1:4">
      <c r="A6088" t="s">
        <v>91</v>
      </c>
      <c r="B6088" t="s">
        <v>551</v>
      </c>
      <c r="C6088" t="s">
        <v>6484</v>
      </c>
      <c r="D6088">
        <v>332.79</v>
      </c>
    </row>
    <row r="6089" spans="1:4">
      <c r="A6089" t="s">
        <v>91</v>
      </c>
      <c r="B6089" t="s">
        <v>551</v>
      </c>
      <c r="C6089" t="s">
        <v>6485</v>
      </c>
      <c r="D6089">
        <v>339.97</v>
      </c>
    </row>
    <row r="6090" spans="1:4">
      <c r="A6090" t="s">
        <v>91</v>
      </c>
      <c r="B6090" t="s">
        <v>551</v>
      </c>
      <c r="C6090" t="s">
        <v>6486</v>
      </c>
      <c r="D6090">
        <v>329.97</v>
      </c>
    </row>
    <row r="6091" spans="1:4">
      <c r="A6091" t="s">
        <v>91</v>
      </c>
      <c r="B6091" t="s">
        <v>551</v>
      </c>
      <c r="C6091" t="s">
        <v>6487</v>
      </c>
      <c r="D6091">
        <v>499.99</v>
      </c>
    </row>
    <row r="6092" spans="1:4">
      <c r="A6092" t="s">
        <v>91</v>
      </c>
      <c r="B6092" t="s">
        <v>546</v>
      </c>
      <c r="C6092" t="s">
        <v>6488</v>
      </c>
      <c r="D6092">
        <v>79.989999999999995</v>
      </c>
    </row>
    <row r="6093" spans="1:4">
      <c r="A6093" t="s">
        <v>91</v>
      </c>
      <c r="B6093" t="s">
        <v>551</v>
      </c>
      <c r="C6093" t="s">
        <v>6489</v>
      </c>
      <c r="D6093">
        <v>187.99</v>
      </c>
    </row>
    <row r="6094" spans="1:4">
      <c r="A6094" t="s">
        <v>91</v>
      </c>
      <c r="B6094" t="s">
        <v>551</v>
      </c>
      <c r="C6094" t="s">
        <v>6490</v>
      </c>
      <c r="D6094">
        <v>368.99</v>
      </c>
    </row>
    <row r="6095" spans="1:4">
      <c r="A6095" t="s">
        <v>91</v>
      </c>
      <c r="B6095" t="s">
        <v>1378</v>
      </c>
      <c r="C6095" t="s">
        <v>6491</v>
      </c>
      <c r="D6095">
        <v>919.99</v>
      </c>
    </row>
    <row r="6096" spans="1:4">
      <c r="A6096" t="s">
        <v>91</v>
      </c>
      <c r="B6096" t="s">
        <v>551</v>
      </c>
      <c r="C6096" t="s">
        <v>6492</v>
      </c>
      <c r="D6096">
        <v>749.99</v>
      </c>
    </row>
    <row r="6097" spans="1:4">
      <c r="A6097" t="s">
        <v>91</v>
      </c>
      <c r="B6097" t="s">
        <v>546</v>
      </c>
      <c r="C6097" t="s">
        <v>6493</v>
      </c>
      <c r="D6097">
        <v>579.97</v>
      </c>
    </row>
    <row r="6098" spans="1:4">
      <c r="A6098" t="s">
        <v>91</v>
      </c>
      <c r="B6098" t="s">
        <v>1378</v>
      </c>
      <c r="C6098" t="s">
        <v>6494</v>
      </c>
      <c r="D6098">
        <v>819.99</v>
      </c>
    </row>
    <row r="6099" spans="1:4">
      <c r="A6099" t="s">
        <v>91</v>
      </c>
      <c r="B6099" t="s">
        <v>3055</v>
      </c>
      <c r="C6099" t="s">
        <v>6495</v>
      </c>
      <c r="D6099">
        <v>349</v>
      </c>
    </row>
    <row r="6100" spans="1:4">
      <c r="A6100" t="s">
        <v>91</v>
      </c>
      <c r="B6100" t="s">
        <v>1378</v>
      </c>
      <c r="C6100" t="s">
        <v>6496</v>
      </c>
      <c r="D6100">
        <v>334.99</v>
      </c>
    </row>
    <row r="6101" spans="1:4">
      <c r="A6101" t="s">
        <v>91</v>
      </c>
      <c r="C6101" t="s">
        <v>6497</v>
      </c>
      <c r="D6101">
        <v>549</v>
      </c>
    </row>
    <row r="6102" spans="1:4">
      <c r="A6102" t="s">
        <v>91</v>
      </c>
      <c r="B6102" t="s">
        <v>546</v>
      </c>
      <c r="C6102" t="s">
        <v>6498</v>
      </c>
      <c r="D6102">
        <v>89.99</v>
      </c>
    </row>
    <row r="6103" spans="1:4">
      <c r="A6103" t="s">
        <v>91</v>
      </c>
      <c r="B6103" t="s">
        <v>546</v>
      </c>
      <c r="C6103" t="s">
        <v>6499</v>
      </c>
      <c r="D6103">
        <v>174.99</v>
      </c>
    </row>
    <row r="6104" spans="1:4">
      <c r="A6104" t="s">
        <v>91</v>
      </c>
      <c r="B6104" t="s">
        <v>551</v>
      </c>
      <c r="C6104" t="s">
        <v>6500</v>
      </c>
      <c r="D6104">
        <v>719.99</v>
      </c>
    </row>
    <row r="6105" spans="1:4">
      <c r="A6105" t="s">
        <v>91</v>
      </c>
      <c r="B6105" t="s">
        <v>551</v>
      </c>
      <c r="C6105" t="s">
        <v>6501</v>
      </c>
      <c r="D6105">
        <v>139.99</v>
      </c>
    </row>
    <row r="6106" spans="1:4">
      <c r="A6106" t="s">
        <v>91</v>
      </c>
      <c r="B6106" t="s">
        <v>551</v>
      </c>
      <c r="C6106" t="s">
        <v>6502</v>
      </c>
      <c r="D6106">
        <v>233.99</v>
      </c>
    </row>
    <row r="6107" spans="1:4">
      <c r="A6107" t="s">
        <v>91</v>
      </c>
      <c r="B6107" t="s">
        <v>551</v>
      </c>
      <c r="C6107" t="s">
        <v>6503</v>
      </c>
      <c r="D6107">
        <v>249.99</v>
      </c>
    </row>
    <row r="6108" spans="1:4">
      <c r="A6108" t="s">
        <v>91</v>
      </c>
      <c r="B6108" t="s">
        <v>551</v>
      </c>
      <c r="C6108" t="s">
        <v>6504</v>
      </c>
      <c r="D6108">
        <v>149.99</v>
      </c>
    </row>
    <row r="6109" spans="1:4">
      <c r="A6109" t="s">
        <v>91</v>
      </c>
      <c r="B6109" t="s">
        <v>551</v>
      </c>
      <c r="C6109" t="s">
        <v>6505</v>
      </c>
      <c r="D6109">
        <v>289.99</v>
      </c>
    </row>
    <row r="6110" spans="1:4">
      <c r="A6110" t="s">
        <v>91</v>
      </c>
      <c r="B6110" t="s">
        <v>546</v>
      </c>
      <c r="C6110" t="s">
        <v>6506</v>
      </c>
      <c r="D6110">
        <v>187.17</v>
      </c>
    </row>
    <row r="6111" spans="1:4">
      <c r="A6111" t="s">
        <v>91</v>
      </c>
      <c r="B6111" t="s">
        <v>551</v>
      </c>
      <c r="C6111" t="s">
        <v>6507</v>
      </c>
      <c r="D6111">
        <v>149.99</v>
      </c>
    </row>
    <row r="6112" spans="1:4">
      <c r="A6112" t="s">
        <v>91</v>
      </c>
      <c r="B6112" t="s">
        <v>551</v>
      </c>
      <c r="C6112" t="s">
        <v>6508</v>
      </c>
      <c r="D6112">
        <v>143.99</v>
      </c>
    </row>
    <row r="6113" spans="1:4">
      <c r="A6113" t="s">
        <v>91</v>
      </c>
      <c r="B6113" t="s">
        <v>551</v>
      </c>
      <c r="C6113" t="s">
        <v>6509</v>
      </c>
      <c r="D6113">
        <v>349.97</v>
      </c>
    </row>
    <row r="6114" spans="1:4">
      <c r="A6114" t="s">
        <v>91</v>
      </c>
      <c r="C6114" t="s">
        <v>6510</v>
      </c>
      <c r="D6114">
        <v>145</v>
      </c>
    </row>
    <row r="6115" spans="1:4">
      <c r="A6115" t="s">
        <v>91</v>
      </c>
      <c r="B6115" t="s">
        <v>551</v>
      </c>
      <c r="C6115" t="s">
        <v>6511</v>
      </c>
      <c r="D6115">
        <v>189.99</v>
      </c>
    </row>
    <row r="6116" spans="1:4">
      <c r="A6116" t="s">
        <v>91</v>
      </c>
      <c r="B6116" t="s">
        <v>551</v>
      </c>
      <c r="C6116" t="s">
        <v>6512</v>
      </c>
      <c r="D6116">
        <v>389.99</v>
      </c>
    </row>
    <row r="6117" spans="1:4">
      <c r="A6117" t="s">
        <v>91</v>
      </c>
      <c r="B6117" t="s">
        <v>551</v>
      </c>
      <c r="C6117" t="s">
        <v>6513</v>
      </c>
      <c r="D6117">
        <v>169.99</v>
      </c>
    </row>
    <row r="6118" spans="1:4">
      <c r="A6118" t="s">
        <v>91</v>
      </c>
      <c r="C6118" t="s">
        <v>6514</v>
      </c>
      <c r="D6118">
        <v>104.95</v>
      </c>
    </row>
    <row r="6119" spans="1:4">
      <c r="A6119" t="s">
        <v>91</v>
      </c>
      <c r="B6119" t="s">
        <v>551</v>
      </c>
      <c r="C6119" t="s">
        <v>6515</v>
      </c>
      <c r="D6119">
        <v>166.37</v>
      </c>
    </row>
    <row r="6120" spans="1:4">
      <c r="A6120" t="s">
        <v>91</v>
      </c>
      <c r="B6120" t="s">
        <v>1378</v>
      </c>
      <c r="C6120" t="s">
        <v>6516</v>
      </c>
      <c r="D6120">
        <v>984.99</v>
      </c>
    </row>
    <row r="6121" spans="1:4">
      <c r="A6121" t="s">
        <v>91</v>
      </c>
      <c r="B6121" t="s">
        <v>551</v>
      </c>
      <c r="C6121" t="s">
        <v>6517</v>
      </c>
      <c r="D6121">
        <v>949.99</v>
      </c>
    </row>
    <row r="6122" spans="1:4">
      <c r="A6122" t="s">
        <v>91</v>
      </c>
      <c r="C6122" t="s">
        <v>6518</v>
      </c>
      <c r="D6122">
        <v>381.47</v>
      </c>
    </row>
    <row r="6123" spans="1:4">
      <c r="A6123" t="s">
        <v>91</v>
      </c>
      <c r="C6123" t="s">
        <v>6519</v>
      </c>
      <c r="D6123">
        <v>160</v>
      </c>
    </row>
    <row r="6124" spans="1:4">
      <c r="A6124" t="s">
        <v>91</v>
      </c>
      <c r="B6124" t="s">
        <v>551</v>
      </c>
      <c r="C6124" t="s">
        <v>6520</v>
      </c>
      <c r="D6124">
        <v>449</v>
      </c>
    </row>
    <row r="6125" spans="1:4">
      <c r="A6125" t="s">
        <v>91</v>
      </c>
      <c r="B6125" t="s">
        <v>551</v>
      </c>
      <c r="C6125" t="s">
        <v>6521</v>
      </c>
      <c r="D6125">
        <v>89.99</v>
      </c>
    </row>
    <row r="6126" spans="1:4">
      <c r="A6126" t="s">
        <v>91</v>
      </c>
      <c r="B6126" t="s">
        <v>3024</v>
      </c>
      <c r="C6126" t="s">
        <v>6522</v>
      </c>
      <c r="D6126">
        <v>89.99</v>
      </c>
    </row>
    <row r="6127" spans="1:4">
      <c r="A6127" t="s">
        <v>91</v>
      </c>
      <c r="B6127" t="s">
        <v>551</v>
      </c>
      <c r="C6127" t="s">
        <v>6523</v>
      </c>
      <c r="D6127">
        <v>259.99</v>
      </c>
    </row>
    <row r="6128" spans="1:4">
      <c r="A6128" t="s">
        <v>91</v>
      </c>
      <c r="C6128" t="s">
        <v>6524</v>
      </c>
      <c r="D6128">
        <v>122</v>
      </c>
    </row>
    <row r="6129" spans="1:4">
      <c r="A6129" t="s">
        <v>91</v>
      </c>
      <c r="B6129" t="s">
        <v>551</v>
      </c>
      <c r="C6129" t="s">
        <v>6525</v>
      </c>
      <c r="D6129">
        <v>149.99</v>
      </c>
    </row>
    <row r="6130" spans="1:4">
      <c r="A6130" t="s">
        <v>91</v>
      </c>
      <c r="B6130" t="s">
        <v>551</v>
      </c>
      <c r="C6130" t="s">
        <v>6526</v>
      </c>
      <c r="D6130">
        <v>349.97</v>
      </c>
    </row>
    <row r="6131" spans="1:4">
      <c r="A6131" t="s">
        <v>91</v>
      </c>
      <c r="B6131" t="s">
        <v>1378</v>
      </c>
      <c r="C6131" t="s">
        <v>6527</v>
      </c>
      <c r="D6131">
        <v>409.49</v>
      </c>
    </row>
    <row r="6132" spans="1:4">
      <c r="A6132" t="s">
        <v>91</v>
      </c>
      <c r="B6132" t="s">
        <v>551</v>
      </c>
      <c r="C6132" t="s">
        <v>6528</v>
      </c>
      <c r="D6132">
        <v>299.99</v>
      </c>
    </row>
    <row r="6133" spans="1:4">
      <c r="A6133" t="s">
        <v>91</v>
      </c>
      <c r="B6133" t="s">
        <v>546</v>
      </c>
      <c r="C6133" t="s">
        <v>6529</v>
      </c>
      <c r="D6133">
        <v>69.989999999999995</v>
      </c>
    </row>
    <row r="6134" spans="1:4">
      <c r="A6134" t="s">
        <v>91</v>
      </c>
      <c r="B6134" t="s">
        <v>546</v>
      </c>
      <c r="C6134" t="s">
        <v>6530</v>
      </c>
      <c r="D6134">
        <v>119.99</v>
      </c>
    </row>
    <row r="6135" spans="1:4">
      <c r="A6135" t="s">
        <v>91</v>
      </c>
      <c r="B6135" t="s">
        <v>546</v>
      </c>
      <c r="C6135" t="s">
        <v>6531</v>
      </c>
      <c r="D6135">
        <v>209.99</v>
      </c>
    </row>
    <row r="6136" spans="1:4">
      <c r="A6136" t="s">
        <v>91</v>
      </c>
      <c r="B6136" t="s">
        <v>551</v>
      </c>
      <c r="C6136" t="s">
        <v>6532</v>
      </c>
      <c r="D6136">
        <v>84.99</v>
      </c>
    </row>
    <row r="6137" spans="1:4">
      <c r="A6137" t="s">
        <v>91</v>
      </c>
      <c r="B6137" t="s">
        <v>1378</v>
      </c>
      <c r="C6137" t="s">
        <v>6533</v>
      </c>
      <c r="D6137">
        <v>499</v>
      </c>
    </row>
    <row r="6138" spans="1:4">
      <c r="A6138" t="s">
        <v>91</v>
      </c>
      <c r="B6138" t="s">
        <v>551</v>
      </c>
      <c r="C6138" t="s">
        <v>6534</v>
      </c>
      <c r="D6138">
        <v>269.99</v>
      </c>
    </row>
    <row r="6139" spans="1:4">
      <c r="A6139" t="s">
        <v>91</v>
      </c>
      <c r="C6139" t="s">
        <v>6535</v>
      </c>
      <c r="D6139">
        <v>319</v>
      </c>
    </row>
    <row r="6140" spans="1:4">
      <c r="A6140" t="s">
        <v>91</v>
      </c>
      <c r="B6140" t="s">
        <v>551</v>
      </c>
      <c r="C6140" t="s">
        <v>6536</v>
      </c>
      <c r="D6140">
        <v>239.99</v>
      </c>
    </row>
    <row r="6141" spans="1:4">
      <c r="A6141" t="s">
        <v>91</v>
      </c>
      <c r="B6141" t="s">
        <v>551</v>
      </c>
      <c r="C6141" t="s">
        <v>6141</v>
      </c>
      <c r="D6141">
        <v>689.99</v>
      </c>
    </row>
    <row r="6142" spans="1:4">
      <c r="A6142" t="s">
        <v>91</v>
      </c>
      <c r="B6142" t="s">
        <v>551</v>
      </c>
      <c r="C6142" t="s">
        <v>6537</v>
      </c>
      <c r="D6142">
        <v>399.99</v>
      </c>
    </row>
    <row r="6143" spans="1:4">
      <c r="A6143" t="s">
        <v>91</v>
      </c>
      <c r="C6143" t="s">
        <v>6453</v>
      </c>
      <c r="D6143">
        <v>319</v>
      </c>
    </row>
    <row r="6144" spans="1:4">
      <c r="A6144" t="s">
        <v>91</v>
      </c>
      <c r="B6144" t="s">
        <v>1378</v>
      </c>
      <c r="C6144" t="s">
        <v>6538</v>
      </c>
      <c r="D6144">
        <v>1029.99</v>
      </c>
    </row>
    <row r="6145" spans="1:4">
      <c r="A6145" t="s">
        <v>91</v>
      </c>
      <c r="B6145" t="s">
        <v>551</v>
      </c>
      <c r="C6145" t="s">
        <v>6539</v>
      </c>
      <c r="D6145">
        <v>149.97</v>
      </c>
    </row>
    <row r="6146" spans="1:4">
      <c r="A6146" t="s">
        <v>91</v>
      </c>
      <c r="B6146" t="s">
        <v>551</v>
      </c>
      <c r="C6146" t="s">
        <v>6540</v>
      </c>
      <c r="D6146">
        <v>114.99</v>
      </c>
    </row>
    <row r="6147" spans="1:4">
      <c r="A6147" t="s">
        <v>91</v>
      </c>
      <c r="B6147" t="s">
        <v>551</v>
      </c>
      <c r="C6147" t="s">
        <v>6541</v>
      </c>
      <c r="D6147">
        <v>391.49</v>
      </c>
    </row>
    <row r="6148" spans="1:4">
      <c r="A6148" t="s">
        <v>91</v>
      </c>
      <c r="B6148" t="s">
        <v>551</v>
      </c>
      <c r="C6148" t="s">
        <v>6542</v>
      </c>
      <c r="D6148">
        <v>74.989999999999995</v>
      </c>
    </row>
    <row r="6149" spans="1:4">
      <c r="A6149" t="s">
        <v>91</v>
      </c>
      <c r="B6149" t="s">
        <v>551</v>
      </c>
      <c r="C6149" t="s">
        <v>6543</v>
      </c>
      <c r="D6149">
        <v>265.17</v>
      </c>
    </row>
    <row r="6150" spans="1:4">
      <c r="A6150" t="s">
        <v>91</v>
      </c>
      <c r="C6150" t="s">
        <v>6544</v>
      </c>
      <c r="D6150">
        <v>749</v>
      </c>
    </row>
    <row r="6151" spans="1:4">
      <c r="A6151" t="s">
        <v>91</v>
      </c>
      <c r="B6151" t="s">
        <v>551</v>
      </c>
      <c r="C6151" t="s">
        <v>6545</v>
      </c>
      <c r="D6151">
        <v>229.99</v>
      </c>
    </row>
    <row r="6152" spans="1:4">
      <c r="A6152" t="s">
        <v>91</v>
      </c>
      <c r="B6152" t="s">
        <v>551</v>
      </c>
      <c r="C6152" t="s">
        <v>6546</v>
      </c>
      <c r="D6152">
        <v>179.99</v>
      </c>
    </row>
    <row r="6153" spans="1:4">
      <c r="A6153" t="s">
        <v>91</v>
      </c>
      <c r="B6153" t="s">
        <v>551</v>
      </c>
      <c r="C6153" t="s">
        <v>6547</v>
      </c>
      <c r="D6153">
        <v>949</v>
      </c>
    </row>
    <row r="6154" spans="1:4">
      <c r="A6154" t="s">
        <v>91</v>
      </c>
      <c r="C6154" t="s">
        <v>6548</v>
      </c>
      <c r="D6154">
        <v>539</v>
      </c>
    </row>
    <row r="6155" spans="1:4">
      <c r="A6155" t="s">
        <v>91</v>
      </c>
      <c r="B6155" t="s">
        <v>546</v>
      </c>
      <c r="C6155" t="s">
        <v>6549</v>
      </c>
      <c r="D6155">
        <v>84.99</v>
      </c>
    </row>
    <row r="6156" spans="1:4">
      <c r="A6156" t="s">
        <v>91</v>
      </c>
      <c r="B6156" t="s">
        <v>546</v>
      </c>
      <c r="C6156" t="s">
        <v>6550</v>
      </c>
      <c r="D6156">
        <v>759.99</v>
      </c>
    </row>
    <row r="6157" spans="1:4">
      <c r="A6157" t="s">
        <v>91</v>
      </c>
      <c r="B6157" t="s">
        <v>551</v>
      </c>
      <c r="C6157" t="s">
        <v>6551</v>
      </c>
      <c r="D6157">
        <v>369.97</v>
      </c>
    </row>
    <row r="6158" spans="1:4">
      <c r="A6158" t="s">
        <v>91</v>
      </c>
      <c r="B6158" t="s">
        <v>551</v>
      </c>
      <c r="C6158" t="s">
        <v>6552</v>
      </c>
      <c r="D6158">
        <v>369.99</v>
      </c>
    </row>
    <row r="6159" spans="1:4">
      <c r="A6159" t="s">
        <v>91</v>
      </c>
      <c r="B6159" t="s">
        <v>551</v>
      </c>
      <c r="C6159" t="s">
        <v>6553</v>
      </c>
      <c r="D6159">
        <v>1500</v>
      </c>
    </row>
    <row r="6160" spans="1:4">
      <c r="A6160" t="s">
        <v>91</v>
      </c>
      <c r="B6160" t="s">
        <v>551</v>
      </c>
      <c r="C6160" t="s">
        <v>6114</v>
      </c>
      <c r="D6160">
        <v>353.57</v>
      </c>
    </row>
    <row r="6161" spans="1:4">
      <c r="A6161" t="s">
        <v>91</v>
      </c>
      <c r="B6161" t="s">
        <v>551</v>
      </c>
      <c r="C6161" t="s">
        <v>6554</v>
      </c>
      <c r="D6161">
        <v>409.97</v>
      </c>
    </row>
    <row r="6162" spans="1:4">
      <c r="A6162" t="s">
        <v>91</v>
      </c>
      <c r="B6162" t="s">
        <v>551</v>
      </c>
      <c r="C6162" t="s">
        <v>6555</v>
      </c>
      <c r="D6162">
        <v>299.99</v>
      </c>
    </row>
    <row r="6163" spans="1:4">
      <c r="A6163" t="s">
        <v>91</v>
      </c>
      <c r="B6163" t="s">
        <v>546</v>
      </c>
      <c r="C6163" t="s">
        <v>6556</v>
      </c>
      <c r="D6163">
        <v>649.99</v>
      </c>
    </row>
    <row r="6164" spans="1:4">
      <c r="A6164" t="s">
        <v>91</v>
      </c>
      <c r="B6164" t="s">
        <v>551</v>
      </c>
      <c r="C6164" t="s">
        <v>6557</v>
      </c>
      <c r="D6164">
        <v>239.99</v>
      </c>
    </row>
    <row r="6165" spans="1:4">
      <c r="A6165" t="s">
        <v>91</v>
      </c>
      <c r="C6165" t="s">
        <v>6558</v>
      </c>
      <c r="D6165">
        <v>209</v>
      </c>
    </row>
    <row r="6166" spans="1:4">
      <c r="A6166" t="s">
        <v>91</v>
      </c>
      <c r="B6166" t="s">
        <v>1378</v>
      </c>
      <c r="C6166" t="s">
        <v>6559</v>
      </c>
      <c r="D6166">
        <v>374.14</v>
      </c>
    </row>
    <row r="6167" spans="1:4">
      <c r="A6167" t="s">
        <v>91</v>
      </c>
      <c r="B6167" t="s">
        <v>546</v>
      </c>
      <c r="C6167" t="s">
        <v>6560</v>
      </c>
      <c r="D6167">
        <v>228.59</v>
      </c>
    </row>
    <row r="6168" spans="1:4">
      <c r="A6168" t="s">
        <v>91</v>
      </c>
      <c r="B6168" t="s">
        <v>551</v>
      </c>
      <c r="C6168" t="s">
        <v>6561</v>
      </c>
      <c r="D6168">
        <v>739.99</v>
      </c>
    </row>
    <row r="6169" spans="1:4">
      <c r="A6169" t="s">
        <v>91</v>
      </c>
      <c r="C6169" t="s">
        <v>6562</v>
      </c>
      <c r="D6169">
        <v>122</v>
      </c>
    </row>
    <row r="6170" spans="1:4">
      <c r="A6170" t="s">
        <v>91</v>
      </c>
      <c r="B6170" t="s">
        <v>546</v>
      </c>
      <c r="C6170" t="s">
        <v>6563</v>
      </c>
      <c r="D6170">
        <v>89.99</v>
      </c>
    </row>
    <row r="6171" spans="1:4">
      <c r="A6171" t="s">
        <v>91</v>
      </c>
      <c r="B6171" t="s">
        <v>551</v>
      </c>
      <c r="C6171" t="s">
        <v>6564</v>
      </c>
      <c r="D6171">
        <v>419.99</v>
      </c>
    </row>
    <row r="6172" spans="1:4">
      <c r="A6172" t="s">
        <v>91</v>
      </c>
      <c r="B6172" t="s">
        <v>1378</v>
      </c>
      <c r="C6172" t="s">
        <v>6565</v>
      </c>
      <c r="D6172">
        <v>458.99</v>
      </c>
    </row>
    <row r="6173" spans="1:4">
      <c r="A6173" t="s">
        <v>91</v>
      </c>
      <c r="B6173" t="s">
        <v>546</v>
      </c>
      <c r="C6173" t="s">
        <v>6566</v>
      </c>
      <c r="D6173">
        <v>125.96</v>
      </c>
    </row>
    <row r="6174" spans="1:4">
      <c r="A6174" t="s">
        <v>91</v>
      </c>
      <c r="C6174" t="s">
        <v>6567</v>
      </c>
      <c r="D6174">
        <v>1899</v>
      </c>
    </row>
    <row r="6175" spans="1:4">
      <c r="A6175" t="s">
        <v>91</v>
      </c>
      <c r="B6175" t="s">
        <v>551</v>
      </c>
      <c r="C6175" t="s">
        <v>6568</v>
      </c>
      <c r="D6175">
        <v>249.99</v>
      </c>
    </row>
    <row r="6176" spans="1:4">
      <c r="A6176" t="s">
        <v>91</v>
      </c>
      <c r="B6176" t="s">
        <v>551</v>
      </c>
      <c r="C6176" t="s">
        <v>6569</v>
      </c>
      <c r="D6176">
        <v>229.99</v>
      </c>
    </row>
    <row r="6177" spans="1:4">
      <c r="A6177" t="s">
        <v>91</v>
      </c>
      <c r="B6177" t="s">
        <v>551</v>
      </c>
      <c r="C6177" t="s">
        <v>6570</v>
      </c>
      <c r="D6177">
        <v>152.94999999999999</v>
      </c>
    </row>
    <row r="6178" spans="1:4">
      <c r="A6178" t="s">
        <v>91</v>
      </c>
      <c r="B6178" t="s">
        <v>551</v>
      </c>
      <c r="C6178" t="s">
        <v>6571</v>
      </c>
      <c r="D6178">
        <v>179</v>
      </c>
    </row>
    <row r="6179" spans="1:4">
      <c r="A6179" t="s">
        <v>91</v>
      </c>
      <c r="B6179" t="s">
        <v>551</v>
      </c>
      <c r="C6179" t="s">
        <v>6572</v>
      </c>
      <c r="D6179">
        <v>134.96</v>
      </c>
    </row>
    <row r="6180" spans="1:4">
      <c r="A6180" t="s">
        <v>91</v>
      </c>
      <c r="B6180" t="s">
        <v>551</v>
      </c>
      <c r="C6180" t="s">
        <v>6573</v>
      </c>
      <c r="D6180">
        <v>179.99</v>
      </c>
    </row>
    <row r="6181" spans="1:4">
      <c r="A6181" t="s">
        <v>91</v>
      </c>
      <c r="B6181" t="s">
        <v>1378</v>
      </c>
      <c r="C6181" t="s">
        <v>6574</v>
      </c>
      <c r="D6181">
        <v>249.95</v>
      </c>
    </row>
    <row r="6182" spans="1:4">
      <c r="A6182" t="s">
        <v>91</v>
      </c>
      <c r="B6182" t="s">
        <v>551</v>
      </c>
      <c r="C6182" t="s">
        <v>6575</v>
      </c>
      <c r="D6182">
        <v>389.99</v>
      </c>
    </row>
    <row r="6183" spans="1:4">
      <c r="A6183" t="s">
        <v>91</v>
      </c>
      <c r="B6183" t="s">
        <v>551</v>
      </c>
      <c r="C6183" t="s">
        <v>6576</v>
      </c>
      <c r="D6183">
        <v>139.99</v>
      </c>
    </row>
    <row r="6184" spans="1:4">
      <c r="A6184" t="s">
        <v>91</v>
      </c>
      <c r="B6184" t="s">
        <v>546</v>
      </c>
      <c r="C6184" t="s">
        <v>6577</v>
      </c>
      <c r="D6184">
        <v>134.96</v>
      </c>
    </row>
    <row r="6185" spans="1:4">
      <c r="A6185" t="s">
        <v>91</v>
      </c>
      <c r="B6185" t="s">
        <v>551</v>
      </c>
      <c r="C6185" t="s">
        <v>6578</v>
      </c>
      <c r="D6185">
        <v>229.99</v>
      </c>
    </row>
    <row r="6186" spans="1:4">
      <c r="A6186" t="s">
        <v>91</v>
      </c>
      <c r="B6186" t="s">
        <v>546</v>
      </c>
      <c r="C6186" t="s">
        <v>6579</v>
      </c>
      <c r="D6186">
        <v>114.99</v>
      </c>
    </row>
    <row r="6187" spans="1:4">
      <c r="A6187" t="s">
        <v>91</v>
      </c>
      <c r="B6187" t="s">
        <v>551</v>
      </c>
      <c r="C6187" t="s">
        <v>6580</v>
      </c>
      <c r="D6187">
        <v>170.95</v>
      </c>
    </row>
    <row r="6188" spans="1:4">
      <c r="A6188" t="s">
        <v>91</v>
      </c>
      <c r="B6188" t="s">
        <v>551</v>
      </c>
      <c r="C6188" t="s">
        <v>6581</v>
      </c>
      <c r="D6188">
        <v>199.99</v>
      </c>
    </row>
    <row r="6189" spans="1:4">
      <c r="A6189" t="s">
        <v>91</v>
      </c>
      <c r="B6189" t="s">
        <v>546</v>
      </c>
      <c r="C6189" t="s">
        <v>6582</v>
      </c>
      <c r="D6189">
        <v>219.99</v>
      </c>
    </row>
    <row r="6190" spans="1:4">
      <c r="A6190" t="s">
        <v>91</v>
      </c>
      <c r="B6190" t="s">
        <v>551</v>
      </c>
      <c r="C6190" t="s">
        <v>6583</v>
      </c>
      <c r="D6190">
        <v>479.99</v>
      </c>
    </row>
    <row r="6191" spans="1:4">
      <c r="A6191" t="s">
        <v>91</v>
      </c>
      <c r="B6191" t="s">
        <v>551</v>
      </c>
      <c r="C6191" t="s">
        <v>6584</v>
      </c>
      <c r="D6191">
        <v>329.99</v>
      </c>
    </row>
    <row r="6192" spans="1:4">
      <c r="A6192" t="s">
        <v>91</v>
      </c>
      <c r="C6192" t="s">
        <v>6585</v>
      </c>
      <c r="D6192">
        <v>132</v>
      </c>
    </row>
    <row r="6193" spans="1:4">
      <c r="A6193" t="s">
        <v>91</v>
      </c>
      <c r="B6193" t="s">
        <v>551</v>
      </c>
      <c r="C6193" t="s">
        <v>6586</v>
      </c>
      <c r="D6193">
        <v>149.97</v>
      </c>
    </row>
    <row r="6194" spans="1:4">
      <c r="A6194" t="s">
        <v>91</v>
      </c>
      <c r="C6194" t="s">
        <v>6587</v>
      </c>
      <c r="D6194">
        <v>192</v>
      </c>
    </row>
    <row r="6195" spans="1:4">
      <c r="A6195" t="s">
        <v>91</v>
      </c>
      <c r="C6195" t="s">
        <v>6424</v>
      </c>
      <c r="D6195">
        <v>319</v>
      </c>
    </row>
    <row r="6196" spans="1:4">
      <c r="A6196" t="s">
        <v>91</v>
      </c>
      <c r="B6196" t="s">
        <v>551</v>
      </c>
      <c r="C6196" t="s">
        <v>6588</v>
      </c>
      <c r="D6196">
        <v>239.99</v>
      </c>
    </row>
    <row r="6197" spans="1:4">
      <c r="A6197" t="s">
        <v>91</v>
      </c>
      <c r="B6197" t="s">
        <v>551</v>
      </c>
      <c r="C6197" t="s">
        <v>6589</v>
      </c>
      <c r="D6197">
        <v>129.99</v>
      </c>
    </row>
    <row r="6198" spans="1:4">
      <c r="A6198" t="s">
        <v>91</v>
      </c>
      <c r="B6198" t="s">
        <v>551</v>
      </c>
      <c r="C6198" t="s">
        <v>6590</v>
      </c>
      <c r="D6198">
        <v>301.49</v>
      </c>
    </row>
    <row r="6199" spans="1:4">
      <c r="A6199" t="s">
        <v>91</v>
      </c>
      <c r="B6199" t="s">
        <v>551</v>
      </c>
      <c r="C6199" t="s">
        <v>6591</v>
      </c>
      <c r="D6199">
        <v>279</v>
      </c>
    </row>
    <row r="6200" spans="1:4">
      <c r="A6200" t="s">
        <v>91</v>
      </c>
      <c r="B6200" t="s">
        <v>551</v>
      </c>
      <c r="C6200" t="s">
        <v>6592</v>
      </c>
      <c r="D6200">
        <v>189.99</v>
      </c>
    </row>
    <row r="6201" spans="1:4">
      <c r="A6201" t="s">
        <v>91</v>
      </c>
      <c r="B6201" t="s">
        <v>551</v>
      </c>
      <c r="C6201" t="s">
        <v>6593</v>
      </c>
      <c r="D6201">
        <v>188.95</v>
      </c>
    </row>
    <row r="6202" spans="1:4">
      <c r="A6202" t="s">
        <v>91</v>
      </c>
      <c r="B6202" t="s">
        <v>546</v>
      </c>
      <c r="C6202" t="s">
        <v>6594</v>
      </c>
      <c r="D6202">
        <v>228.77</v>
      </c>
    </row>
    <row r="6203" spans="1:4">
      <c r="A6203" t="s">
        <v>91</v>
      </c>
      <c r="B6203" t="s">
        <v>551</v>
      </c>
      <c r="C6203" t="s">
        <v>6595</v>
      </c>
      <c r="D6203">
        <v>207.99</v>
      </c>
    </row>
    <row r="6204" spans="1:4">
      <c r="A6204" t="s">
        <v>91</v>
      </c>
      <c r="B6204" t="s">
        <v>551</v>
      </c>
      <c r="C6204" t="s">
        <v>6596</v>
      </c>
      <c r="D6204">
        <v>309.99</v>
      </c>
    </row>
    <row r="6205" spans="1:4">
      <c r="A6205" t="s">
        <v>91</v>
      </c>
      <c r="B6205" t="s">
        <v>546</v>
      </c>
      <c r="C6205" t="s">
        <v>6597</v>
      </c>
      <c r="D6205">
        <v>79.989999999999995</v>
      </c>
    </row>
    <row r="6206" spans="1:4">
      <c r="A6206" t="s">
        <v>91</v>
      </c>
      <c r="B6206" t="s">
        <v>551</v>
      </c>
      <c r="C6206" t="s">
        <v>6598</v>
      </c>
      <c r="D6206">
        <v>329.97</v>
      </c>
    </row>
    <row r="6207" spans="1:4">
      <c r="A6207" t="s">
        <v>91</v>
      </c>
      <c r="B6207" t="s">
        <v>551</v>
      </c>
      <c r="C6207" t="s">
        <v>6599</v>
      </c>
      <c r="D6207">
        <v>629.99</v>
      </c>
    </row>
    <row r="6208" spans="1:4">
      <c r="A6208" t="s">
        <v>91</v>
      </c>
      <c r="B6208" t="s">
        <v>3024</v>
      </c>
      <c r="C6208" t="s">
        <v>6600</v>
      </c>
      <c r="D6208">
        <v>179.99</v>
      </c>
    </row>
    <row r="6209" spans="1:4">
      <c r="A6209" t="s">
        <v>91</v>
      </c>
      <c r="B6209" t="s">
        <v>551</v>
      </c>
      <c r="C6209" t="s">
        <v>6601</v>
      </c>
      <c r="D6209">
        <v>399.99</v>
      </c>
    </row>
    <row r="6210" spans="1:4">
      <c r="A6210" t="s">
        <v>91</v>
      </c>
      <c r="B6210" t="s">
        <v>551</v>
      </c>
      <c r="C6210" t="s">
        <v>6602</v>
      </c>
      <c r="D6210">
        <v>330.99</v>
      </c>
    </row>
    <row r="6211" spans="1:4">
      <c r="A6211" t="s">
        <v>91</v>
      </c>
      <c r="B6211" t="s">
        <v>546</v>
      </c>
      <c r="C6211" t="s">
        <v>6603</v>
      </c>
      <c r="D6211">
        <v>99.99</v>
      </c>
    </row>
    <row r="6212" spans="1:4">
      <c r="A6212" t="s">
        <v>91</v>
      </c>
      <c r="B6212" t="s">
        <v>546</v>
      </c>
      <c r="C6212" t="s">
        <v>6604</v>
      </c>
      <c r="D6212">
        <v>199.99</v>
      </c>
    </row>
    <row r="6213" spans="1:4">
      <c r="A6213" t="s">
        <v>91</v>
      </c>
      <c r="B6213" t="s">
        <v>551</v>
      </c>
      <c r="C6213" t="s">
        <v>6605</v>
      </c>
      <c r="D6213">
        <v>139.99</v>
      </c>
    </row>
    <row r="6214" spans="1:4">
      <c r="A6214" t="s">
        <v>91</v>
      </c>
      <c r="B6214" t="s">
        <v>551</v>
      </c>
      <c r="C6214" t="s">
        <v>6606</v>
      </c>
      <c r="D6214">
        <v>409.99</v>
      </c>
    </row>
    <row r="6215" spans="1:4">
      <c r="A6215" t="s">
        <v>91</v>
      </c>
      <c r="B6215" t="s">
        <v>551</v>
      </c>
      <c r="C6215" t="s">
        <v>6607</v>
      </c>
      <c r="D6215">
        <v>89.99</v>
      </c>
    </row>
    <row r="6216" spans="1:4">
      <c r="A6216" t="s">
        <v>91</v>
      </c>
      <c r="B6216" t="s">
        <v>1378</v>
      </c>
      <c r="C6216" t="s">
        <v>6608</v>
      </c>
      <c r="D6216">
        <v>864.99</v>
      </c>
    </row>
    <row r="6217" spans="1:4">
      <c r="A6217" t="s">
        <v>91</v>
      </c>
      <c r="B6217" t="s">
        <v>1378</v>
      </c>
      <c r="C6217" t="s">
        <v>6609</v>
      </c>
      <c r="D6217">
        <v>439.63</v>
      </c>
    </row>
    <row r="6218" spans="1:4">
      <c r="A6218" t="s">
        <v>91</v>
      </c>
      <c r="B6218" t="s">
        <v>551</v>
      </c>
      <c r="C6218" t="s">
        <v>6610</v>
      </c>
      <c r="D6218">
        <v>579.99</v>
      </c>
    </row>
    <row r="6219" spans="1:4">
      <c r="A6219" t="s">
        <v>91</v>
      </c>
      <c r="B6219" t="s">
        <v>551</v>
      </c>
      <c r="C6219" t="s">
        <v>6611</v>
      </c>
      <c r="D6219">
        <v>409.99</v>
      </c>
    </row>
    <row r="6220" spans="1:4">
      <c r="A6220" t="s">
        <v>91</v>
      </c>
      <c r="C6220" t="s">
        <v>6612</v>
      </c>
      <c r="D6220">
        <v>249</v>
      </c>
    </row>
    <row r="6221" spans="1:4">
      <c r="A6221" t="s">
        <v>91</v>
      </c>
      <c r="B6221" t="s">
        <v>546</v>
      </c>
      <c r="C6221" t="s">
        <v>6613</v>
      </c>
      <c r="D6221">
        <v>114.99</v>
      </c>
    </row>
    <row r="6222" spans="1:4">
      <c r="A6222" t="s">
        <v>91</v>
      </c>
      <c r="B6222" t="s">
        <v>551</v>
      </c>
      <c r="C6222" t="s">
        <v>6614</v>
      </c>
      <c r="D6222">
        <v>242.99</v>
      </c>
    </row>
    <row r="6223" spans="1:4">
      <c r="A6223" t="s">
        <v>91</v>
      </c>
      <c r="B6223" t="s">
        <v>551</v>
      </c>
      <c r="C6223" t="s">
        <v>6615</v>
      </c>
      <c r="D6223">
        <v>477.89</v>
      </c>
    </row>
    <row r="6224" spans="1:4">
      <c r="A6224" t="s">
        <v>91</v>
      </c>
      <c r="B6224" t="s">
        <v>546</v>
      </c>
      <c r="C6224" t="s">
        <v>6616</v>
      </c>
      <c r="D6224">
        <v>124.99</v>
      </c>
    </row>
    <row r="6225" spans="1:4">
      <c r="A6225" t="s">
        <v>91</v>
      </c>
      <c r="B6225" t="s">
        <v>546</v>
      </c>
      <c r="C6225" t="s">
        <v>6617</v>
      </c>
      <c r="D6225">
        <v>209.99</v>
      </c>
    </row>
    <row r="6226" spans="1:4">
      <c r="A6226" t="s">
        <v>91</v>
      </c>
      <c r="B6226" t="s">
        <v>551</v>
      </c>
      <c r="C6226" t="s">
        <v>6618</v>
      </c>
      <c r="D6226">
        <v>930</v>
      </c>
    </row>
    <row r="6227" spans="1:4">
      <c r="A6227" t="s">
        <v>91</v>
      </c>
      <c r="B6227" t="s">
        <v>551</v>
      </c>
      <c r="C6227" t="s">
        <v>6619</v>
      </c>
      <c r="D6227">
        <v>683</v>
      </c>
    </row>
    <row r="6228" spans="1:4">
      <c r="A6228" t="s">
        <v>91</v>
      </c>
      <c r="B6228" t="s">
        <v>546</v>
      </c>
      <c r="C6228" t="s">
        <v>6620</v>
      </c>
      <c r="D6228">
        <v>134.99</v>
      </c>
    </row>
    <row r="6229" spans="1:4">
      <c r="A6229" t="s">
        <v>91</v>
      </c>
      <c r="B6229" t="s">
        <v>551</v>
      </c>
      <c r="C6229" t="s">
        <v>6621</v>
      </c>
      <c r="D6229">
        <v>549.99</v>
      </c>
    </row>
    <row r="6230" spans="1:4">
      <c r="A6230" t="s">
        <v>91</v>
      </c>
      <c r="B6230" t="s">
        <v>551</v>
      </c>
      <c r="C6230" t="s">
        <v>6622</v>
      </c>
      <c r="D6230">
        <v>379.99</v>
      </c>
    </row>
    <row r="6231" spans="1:4">
      <c r="A6231" t="s">
        <v>91</v>
      </c>
      <c r="B6231" t="s">
        <v>551</v>
      </c>
      <c r="C6231" t="s">
        <v>6623</v>
      </c>
      <c r="D6231">
        <v>499.99</v>
      </c>
    </row>
    <row r="6232" spans="1:4">
      <c r="A6232" t="s">
        <v>91</v>
      </c>
      <c r="B6232" t="s">
        <v>1378</v>
      </c>
      <c r="C6232" t="s">
        <v>6624</v>
      </c>
      <c r="D6232">
        <v>759.99</v>
      </c>
    </row>
    <row r="6233" spans="1:4">
      <c r="A6233" t="s">
        <v>91</v>
      </c>
      <c r="C6233" t="s">
        <v>6625</v>
      </c>
      <c r="D6233">
        <v>79</v>
      </c>
    </row>
    <row r="6234" spans="1:4">
      <c r="A6234" t="s">
        <v>91</v>
      </c>
      <c r="B6234" t="s">
        <v>551</v>
      </c>
      <c r="C6234" t="s">
        <v>6626</v>
      </c>
      <c r="D6234">
        <v>159.97</v>
      </c>
    </row>
    <row r="6235" spans="1:4">
      <c r="A6235" t="s">
        <v>91</v>
      </c>
      <c r="B6235" t="s">
        <v>551</v>
      </c>
      <c r="C6235" t="s">
        <v>6627</v>
      </c>
      <c r="D6235">
        <v>319.99</v>
      </c>
    </row>
    <row r="6236" spans="1:4">
      <c r="A6236" t="s">
        <v>91</v>
      </c>
      <c r="C6236" t="s">
        <v>6628</v>
      </c>
      <c r="D6236">
        <v>249</v>
      </c>
    </row>
    <row r="6237" spans="1:4">
      <c r="A6237" t="s">
        <v>91</v>
      </c>
      <c r="B6237" t="s">
        <v>551</v>
      </c>
      <c r="C6237" t="s">
        <v>6629</v>
      </c>
      <c r="D6237">
        <v>179.99</v>
      </c>
    </row>
    <row r="6238" spans="1:4">
      <c r="A6238" t="s">
        <v>91</v>
      </c>
      <c r="C6238" t="s">
        <v>6630</v>
      </c>
      <c r="D6238">
        <v>84.95</v>
      </c>
    </row>
    <row r="6239" spans="1:4">
      <c r="A6239" t="s">
        <v>91</v>
      </c>
      <c r="B6239" t="s">
        <v>551</v>
      </c>
      <c r="C6239" t="s">
        <v>6631</v>
      </c>
      <c r="D6239">
        <v>1850</v>
      </c>
    </row>
    <row r="6240" spans="1:4">
      <c r="A6240" t="s">
        <v>91</v>
      </c>
      <c r="B6240" t="s">
        <v>551</v>
      </c>
      <c r="C6240" t="s">
        <v>6632</v>
      </c>
      <c r="D6240">
        <v>379.99</v>
      </c>
    </row>
    <row r="6241" spans="1:4">
      <c r="A6241" t="s">
        <v>91</v>
      </c>
      <c r="C6241" t="s">
        <v>6633</v>
      </c>
      <c r="D6241">
        <v>370</v>
      </c>
    </row>
    <row r="6242" spans="1:4">
      <c r="A6242" t="s">
        <v>91</v>
      </c>
      <c r="B6242" t="s">
        <v>546</v>
      </c>
      <c r="C6242" t="s">
        <v>6634</v>
      </c>
      <c r="D6242">
        <v>207.97</v>
      </c>
    </row>
    <row r="6243" spans="1:4">
      <c r="A6243" t="s">
        <v>91</v>
      </c>
      <c r="B6243" t="s">
        <v>546</v>
      </c>
      <c r="C6243" t="s">
        <v>6635</v>
      </c>
      <c r="D6243">
        <v>89.99</v>
      </c>
    </row>
    <row r="6244" spans="1:4">
      <c r="A6244" t="s">
        <v>91</v>
      </c>
      <c r="B6244" t="s">
        <v>546</v>
      </c>
      <c r="C6244" t="s">
        <v>6636</v>
      </c>
      <c r="D6244">
        <v>89.99</v>
      </c>
    </row>
    <row r="6245" spans="1:4">
      <c r="A6245" t="s">
        <v>91</v>
      </c>
      <c r="B6245" t="s">
        <v>3024</v>
      </c>
      <c r="C6245" t="s">
        <v>6637</v>
      </c>
      <c r="D6245">
        <v>249.99</v>
      </c>
    </row>
    <row r="6246" spans="1:4">
      <c r="A6246" t="s">
        <v>91</v>
      </c>
      <c r="B6246" t="s">
        <v>551</v>
      </c>
      <c r="C6246" t="s">
        <v>6638</v>
      </c>
      <c r="D6246">
        <v>349.97</v>
      </c>
    </row>
    <row r="6247" spans="1:4">
      <c r="A6247" t="s">
        <v>91</v>
      </c>
      <c r="B6247" t="s">
        <v>551</v>
      </c>
      <c r="C6247" t="s">
        <v>6639</v>
      </c>
      <c r="D6247">
        <v>166.49</v>
      </c>
    </row>
    <row r="6248" spans="1:4">
      <c r="A6248" t="s">
        <v>91</v>
      </c>
      <c r="B6248" t="s">
        <v>3071</v>
      </c>
      <c r="C6248" t="s">
        <v>6640</v>
      </c>
      <c r="D6248">
        <v>799.99</v>
      </c>
    </row>
    <row r="6249" spans="1:4">
      <c r="A6249" t="s">
        <v>91</v>
      </c>
      <c r="B6249" t="s">
        <v>551</v>
      </c>
      <c r="C6249" t="s">
        <v>6641</v>
      </c>
      <c r="D6249">
        <v>829</v>
      </c>
    </row>
    <row r="6250" spans="1:4">
      <c r="A6250" t="s">
        <v>91</v>
      </c>
      <c r="B6250" t="s">
        <v>551</v>
      </c>
      <c r="C6250" t="s">
        <v>6642</v>
      </c>
      <c r="D6250">
        <v>359.97</v>
      </c>
    </row>
    <row r="6251" spans="1:4">
      <c r="A6251" t="s">
        <v>91</v>
      </c>
      <c r="B6251" t="s">
        <v>551</v>
      </c>
      <c r="C6251" t="s">
        <v>6643</v>
      </c>
      <c r="D6251">
        <v>255</v>
      </c>
    </row>
    <row r="6252" spans="1:4">
      <c r="A6252" t="s">
        <v>91</v>
      </c>
      <c r="B6252" t="s">
        <v>551</v>
      </c>
      <c r="C6252" t="s">
        <v>6644</v>
      </c>
      <c r="D6252">
        <v>899</v>
      </c>
    </row>
    <row r="6253" spans="1:4">
      <c r="A6253" t="s">
        <v>91</v>
      </c>
      <c r="B6253" t="s">
        <v>551</v>
      </c>
      <c r="C6253" t="s">
        <v>6645</v>
      </c>
      <c r="D6253">
        <v>385</v>
      </c>
    </row>
    <row r="6254" spans="1:4">
      <c r="A6254" t="s">
        <v>91</v>
      </c>
      <c r="B6254" t="s">
        <v>1378</v>
      </c>
      <c r="C6254" t="s">
        <v>6646</v>
      </c>
      <c r="D6254">
        <v>307.63</v>
      </c>
    </row>
    <row r="6255" spans="1:4">
      <c r="A6255" t="s">
        <v>91</v>
      </c>
      <c r="B6255" t="s">
        <v>551</v>
      </c>
      <c r="C6255" t="s">
        <v>6647</v>
      </c>
      <c r="D6255">
        <v>89.99</v>
      </c>
    </row>
    <row r="6256" spans="1:4">
      <c r="A6256" t="s">
        <v>91</v>
      </c>
      <c r="B6256" t="s">
        <v>551</v>
      </c>
      <c r="C6256" t="s">
        <v>6648</v>
      </c>
      <c r="D6256">
        <v>813.99</v>
      </c>
    </row>
    <row r="6257" spans="1:4">
      <c r="A6257" t="s">
        <v>91</v>
      </c>
      <c r="B6257" t="s">
        <v>551</v>
      </c>
      <c r="C6257" t="s">
        <v>6649</v>
      </c>
      <c r="D6257">
        <v>161.94999999999999</v>
      </c>
    </row>
    <row r="6258" spans="1:4">
      <c r="A6258" t="s">
        <v>91</v>
      </c>
      <c r="B6258" t="s">
        <v>551</v>
      </c>
      <c r="C6258" t="s">
        <v>6650</v>
      </c>
      <c r="D6258">
        <v>99.99</v>
      </c>
    </row>
    <row r="6259" spans="1:4">
      <c r="A6259" t="s">
        <v>91</v>
      </c>
      <c r="B6259" t="s">
        <v>551</v>
      </c>
      <c r="C6259" t="s">
        <v>6651</v>
      </c>
      <c r="D6259">
        <v>159.99</v>
      </c>
    </row>
    <row r="6260" spans="1:4">
      <c r="A6260" t="s">
        <v>91</v>
      </c>
      <c r="B6260" t="s">
        <v>1378</v>
      </c>
      <c r="C6260" t="s">
        <v>6652</v>
      </c>
      <c r="D6260">
        <v>259.99</v>
      </c>
    </row>
    <row r="6261" spans="1:4">
      <c r="A6261" t="s">
        <v>91</v>
      </c>
      <c r="B6261" t="s">
        <v>551</v>
      </c>
      <c r="C6261" t="s">
        <v>6653</v>
      </c>
      <c r="D6261">
        <v>769.99</v>
      </c>
    </row>
    <row r="6262" spans="1:4">
      <c r="A6262" t="s">
        <v>91</v>
      </c>
      <c r="B6262" t="s">
        <v>546</v>
      </c>
      <c r="C6262" t="s">
        <v>6654</v>
      </c>
      <c r="D6262">
        <v>124.99</v>
      </c>
    </row>
    <row r="6263" spans="1:4">
      <c r="A6263" t="s">
        <v>91</v>
      </c>
      <c r="B6263" t="s">
        <v>546</v>
      </c>
      <c r="C6263" t="s">
        <v>6655</v>
      </c>
      <c r="D6263">
        <v>79.989999999999995</v>
      </c>
    </row>
    <row r="6264" spans="1:4">
      <c r="A6264" t="s">
        <v>91</v>
      </c>
      <c r="B6264" t="s">
        <v>546</v>
      </c>
      <c r="C6264" t="s">
        <v>6656</v>
      </c>
      <c r="D6264">
        <v>89.99</v>
      </c>
    </row>
    <row r="6265" spans="1:4">
      <c r="A6265" t="s">
        <v>91</v>
      </c>
      <c r="B6265" t="s">
        <v>1378</v>
      </c>
      <c r="C6265" t="s">
        <v>6657</v>
      </c>
      <c r="D6265">
        <v>427.64</v>
      </c>
    </row>
    <row r="6266" spans="1:4">
      <c r="A6266" t="s">
        <v>91</v>
      </c>
      <c r="C6266" t="s">
        <v>6658</v>
      </c>
      <c r="D6266">
        <v>349</v>
      </c>
    </row>
    <row r="6267" spans="1:4">
      <c r="A6267" t="s">
        <v>91</v>
      </c>
      <c r="B6267" t="s">
        <v>551</v>
      </c>
      <c r="C6267" t="s">
        <v>6659</v>
      </c>
      <c r="D6267">
        <v>450</v>
      </c>
    </row>
    <row r="6268" spans="1:4">
      <c r="A6268" t="s">
        <v>91</v>
      </c>
      <c r="B6268" t="s">
        <v>551</v>
      </c>
      <c r="C6268" t="s">
        <v>6660</v>
      </c>
      <c r="D6268">
        <v>1038.96</v>
      </c>
    </row>
    <row r="6269" spans="1:4">
      <c r="A6269" t="s">
        <v>91</v>
      </c>
      <c r="B6269" t="s">
        <v>551</v>
      </c>
      <c r="C6269" t="s">
        <v>6661</v>
      </c>
      <c r="D6269">
        <v>339.97</v>
      </c>
    </row>
    <row r="6270" spans="1:4">
      <c r="A6270" t="s">
        <v>91</v>
      </c>
      <c r="B6270" t="s">
        <v>551</v>
      </c>
      <c r="C6270" t="s">
        <v>6662</v>
      </c>
      <c r="D6270">
        <v>289.99</v>
      </c>
    </row>
    <row r="6271" spans="1:4">
      <c r="A6271" t="s">
        <v>91</v>
      </c>
      <c r="B6271" t="s">
        <v>551</v>
      </c>
      <c r="C6271" t="s">
        <v>6663</v>
      </c>
      <c r="D6271">
        <v>79.989999999999995</v>
      </c>
    </row>
    <row r="6272" spans="1:4">
      <c r="A6272" t="s">
        <v>91</v>
      </c>
      <c r="B6272" t="s">
        <v>546</v>
      </c>
      <c r="C6272" t="s">
        <v>6664</v>
      </c>
      <c r="D6272">
        <v>99.99</v>
      </c>
    </row>
    <row r="6273" spans="1:4">
      <c r="A6273" t="s">
        <v>91</v>
      </c>
      <c r="C6273" t="s">
        <v>6665</v>
      </c>
      <c r="D6273">
        <v>399</v>
      </c>
    </row>
    <row r="6274" spans="1:4">
      <c r="A6274" t="s">
        <v>91</v>
      </c>
      <c r="B6274" t="s">
        <v>551</v>
      </c>
      <c r="C6274" t="s">
        <v>6666</v>
      </c>
      <c r="D6274">
        <v>143.96</v>
      </c>
    </row>
    <row r="6275" spans="1:4">
      <c r="A6275" t="s">
        <v>91</v>
      </c>
      <c r="B6275" t="s">
        <v>551</v>
      </c>
      <c r="C6275" t="s">
        <v>6667</v>
      </c>
      <c r="D6275">
        <v>825</v>
      </c>
    </row>
    <row r="6276" spans="1:4">
      <c r="A6276" t="s">
        <v>91</v>
      </c>
      <c r="B6276" t="s">
        <v>551</v>
      </c>
      <c r="C6276" t="s">
        <v>6668</v>
      </c>
      <c r="D6276">
        <v>188.99</v>
      </c>
    </row>
    <row r="6277" spans="1:4">
      <c r="A6277" t="s">
        <v>91</v>
      </c>
      <c r="B6277" t="s">
        <v>551</v>
      </c>
      <c r="C6277" t="s">
        <v>6669</v>
      </c>
      <c r="D6277">
        <v>179.97</v>
      </c>
    </row>
    <row r="6278" spans="1:4">
      <c r="A6278" t="s">
        <v>91</v>
      </c>
      <c r="B6278" t="s">
        <v>551</v>
      </c>
      <c r="C6278" t="s">
        <v>6670</v>
      </c>
      <c r="D6278">
        <v>276.99</v>
      </c>
    </row>
    <row r="6279" spans="1:4">
      <c r="A6279" t="s">
        <v>91</v>
      </c>
      <c r="B6279" t="s">
        <v>551</v>
      </c>
      <c r="C6279" t="s">
        <v>6671</v>
      </c>
      <c r="D6279">
        <v>529.99</v>
      </c>
    </row>
    <row r="6280" spans="1:4">
      <c r="A6280" t="s">
        <v>91</v>
      </c>
      <c r="B6280" t="s">
        <v>551</v>
      </c>
      <c r="C6280" t="s">
        <v>6672</v>
      </c>
      <c r="D6280">
        <v>639.99</v>
      </c>
    </row>
    <row r="6281" spans="1:4">
      <c r="A6281" t="s">
        <v>91</v>
      </c>
      <c r="B6281" t="s">
        <v>551</v>
      </c>
      <c r="C6281" t="s">
        <v>6673</v>
      </c>
      <c r="D6281">
        <v>829.99</v>
      </c>
    </row>
    <row r="6282" spans="1:4">
      <c r="A6282" t="s">
        <v>91</v>
      </c>
      <c r="B6282" t="s">
        <v>551</v>
      </c>
      <c r="C6282" t="s">
        <v>6674</v>
      </c>
      <c r="D6282">
        <v>299.97000000000003</v>
      </c>
    </row>
    <row r="6283" spans="1:4">
      <c r="A6283" t="s">
        <v>91</v>
      </c>
      <c r="B6283" t="s">
        <v>551</v>
      </c>
      <c r="C6283" t="s">
        <v>6675</v>
      </c>
      <c r="D6283">
        <v>1029.99</v>
      </c>
    </row>
    <row r="6284" spans="1:4">
      <c r="A6284" t="s">
        <v>91</v>
      </c>
      <c r="B6284" t="s">
        <v>551</v>
      </c>
      <c r="C6284" t="s">
        <v>6676</v>
      </c>
      <c r="D6284">
        <v>200</v>
      </c>
    </row>
    <row r="6285" spans="1:4">
      <c r="A6285" t="s">
        <v>91</v>
      </c>
      <c r="B6285" t="s">
        <v>546</v>
      </c>
      <c r="C6285" t="s">
        <v>6677</v>
      </c>
      <c r="D6285">
        <v>729.99</v>
      </c>
    </row>
    <row r="6286" spans="1:4">
      <c r="A6286" t="s">
        <v>91</v>
      </c>
      <c r="B6286" t="s">
        <v>551</v>
      </c>
      <c r="C6286" t="s">
        <v>6678</v>
      </c>
      <c r="D6286">
        <v>709.99</v>
      </c>
    </row>
    <row r="6287" spans="1:4">
      <c r="A6287" t="s">
        <v>91</v>
      </c>
      <c r="B6287" t="s">
        <v>1378</v>
      </c>
      <c r="C6287" t="s">
        <v>6679</v>
      </c>
      <c r="D6287">
        <v>265.49</v>
      </c>
    </row>
    <row r="6288" spans="1:4">
      <c r="A6288" t="s">
        <v>91</v>
      </c>
      <c r="B6288" t="s">
        <v>551</v>
      </c>
      <c r="C6288" t="s">
        <v>6680</v>
      </c>
      <c r="D6288">
        <v>959.99</v>
      </c>
    </row>
    <row r="6289" spans="1:4">
      <c r="A6289" t="s">
        <v>91</v>
      </c>
      <c r="B6289" t="s">
        <v>546</v>
      </c>
      <c r="C6289" t="s">
        <v>6681</v>
      </c>
      <c r="D6289">
        <v>149.99</v>
      </c>
    </row>
    <row r="6290" spans="1:4">
      <c r="A6290" t="s">
        <v>91</v>
      </c>
      <c r="B6290" t="s">
        <v>551</v>
      </c>
      <c r="C6290" t="s">
        <v>6682</v>
      </c>
      <c r="D6290">
        <v>1500</v>
      </c>
    </row>
    <row r="6291" spans="1:4">
      <c r="A6291" t="s">
        <v>91</v>
      </c>
      <c r="B6291" t="s">
        <v>546</v>
      </c>
      <c r="C6291" t="s">
        <v>6683</v>
      </c>
      <c r="D6291">
        <v>109.99</v>
      </c>
    </row>
    <row r="6292" spans="1:4">
      <c r="A6292" t="s">
        <v>91</v>
      </c>
      <c r="B6292" t="s">
        <v>546</v>
      </c>
      <c r="C6292" t="s">
        <v>6684</v>
      </c>
      <c r="D6292">
        <v>422.99</v>
      </c>
    </row>
    <row r="6293" spans="1:4">
      <c r="A6293" t="s">
        <v>91</v>
      </c>
      <c r="B6293" t="s">
        <v>551</v>
      </c>
      <c r="C6293" t="s">
        <v>6685</v>
      </c>
      <c r="D6293">
        <v>114.99</v>
      </c>
    </row>
    <row r="6294" spans="1:4">
      <c r="A6294" t="s">
        <v>91</v>
      </c>
      <c r="C6294" t="s">
        <v>6686</v>
      </c>
      <c r="D6294">
        <v>499</v>
      </c>
    </row>
    <row r="6295" spans="1:4">
      <c r="A6295" t="s">
        <v>91</v>
      </c>
      <c r="C6295" t="s">
        <v>6687</v>
      </c>
      <c r="D6295">
        <v>329</v>
      </c>
    </row>
    <row r="6296" spans="1:4">
      <c r="A6296" t="s">
        <v>91</v>
      </c>
      <c r="B6296" t="s">
        <v>551</v>
      </c>
      <c r="C6296" t="s">
        <v>6688</v>
      </c>
      <c r="D6296">
        <v>196.99</v>
      </c>
    </row>
    <row r="6297" spans="1:4">
      <c r="A6297" t="s">
        <v>91</v>
      </c>
      <c r="B6297" t="s">
        <v>551</v>
      </c>
      <c r="C6297" t="s">
        <v>6689</v>
      </c>
      <c r="D6297">
        <v>189.99</v>
      </c>
    </row>
    <row r="6298" spans="1:4">
      <c r="A6298" t="s">
        <v>91</v>
      </c>
      <c r="B6298" t="s">
        <v>546</v>
      </c>
      <c r="C6298" t="s">
        <v>6690</v>
      </c>
      <c r="D6298">
        <v>134.99</v>
      </c>
    </row>
    <row r="6299" spans="1:4">
      <c r="A6299" t="s">
        <v>91</v>
      </c>
      <c r="C6299" t="s">
        <v>6691</v>
      </c>
      <c r="D6299">
        <v>249</v>
      </c>
    </row>
    <row r="6300" spans="1:4">
      <c r="A6300" t="s">
        <v>91</v>
      </c>
      <c r="B6300" t="s">
        <v>546</v>
      </c>
      <c r="C6300" t="s">
        <v>6692</v>
      </c>
      <c r="D6300">
        <v>99.99</v>
      </c>
    </row>
    <row r="6301" spans="1:4">
      <c r="A6301" t="s">
        <v>91</v>
      </c>
      <c r="B6301" t="s">
        <v>551</v>
      </c>
      <c r="C6301" t="s">
        <v>6693</v>
      </c>
      <c r="D6301">
        <v>623.97</v>
      </c>
    </row>
    <row r="6302" spans="1:4">
      <c r="A6302" t="s">
        <v>91</v>
      </c>
      <c r="B6302" t="s">
        <v>551</v>
      </c>
      <c r="C6302" t="s">
        <v>6694</v>
      </c>
      <c r="D6302">
        <v>479.99</v>
      </c>
    </row>
    <row r="6303" spans="1:4">
      <c r="A6303" t="s">
        <v>91</v>
      </c>
      <c r="B6303" t="s">
        <v>551</v>
      </c>
      <c r="C6303" t="s">
        <v>6695</v>
      </c>
      <c r="D6303">
        <v>269.99</v>
      </c>
    </row>
    <row r="6304" spans="1:4">
      <c r="A6304" t="s">
        <v>91</v>
      </c>
      <c r="B6304" t="s">
        <v>551</v>
      </c>
      <c r="C6304" t="s">
        <v>6696</v>
      </c>
      <c r="D6304">
        <v>290</v>
      </c>
    </row>
    <row r="6305" spans="1:4">
      <c r="A6305" t="s">
        <v>91</v>
      </c>
      <c r="B6305" t="s">
        <v>546</v>
      </c>
      <c r="C6305" t="s">
        <v>6697</v>
      </c>
      <c r="D6305">
        <v>139.99</v>
      </c>
    </row>
    <row r="6306" spans="1:4">
      <c r="A6306" t="s">
        <v>91</v>
      </c>
      <c r="B6306" t="s">
        <v>551</v>
      </c>
      <c r="C6306" t="s">
        <v>6698</v>
      </c>
      <c r="D6306">
        <v>399.97</v>
      </c>
    </row>
    <row r="6307" spans="1:4">
      <c r="A6307" t="s">
        <v>91</v>
      </c>
      <c r="B6307" t="s">
        <v>551</v>
      </c>
      <c r="C6307" t="s">
        <v>6699</v>
      </c>
      <c r="D6307">
        <v>265.49</v>
      </c>
    </row>
    <row r="6308" spans="1:4">
      <c r="A6308" t="s">
        <v>91</v>
      </c>
      <c r="C6308" t="s">
        <v>6700</v>
      </c>
      <c r="D6308">
        <v>269</v>
      </c>
    </row>
    <row r="6309" spans="1:4">
      <c r="A6309" t="s">
        <v>91</v>
      </c>
      <c r="B6309" t="s">
        <v>551</v>
      </c>
      <c r="C6309" t="s">
        <v>6701</v>
      </c>
      <c r="D6309">
        <v>149.97</v>
      </c>
    </row>
    <row r="6310" spans="1:4">
      <c r="A6310" t="s">
        <v>91</v>
      </c>
      <c r="B6310" t="s">
        <v>551</v>
      </c>
      <c r="C6310" t="s">
        <v>6702</v>
      </c>
      <c r="D6310">
        <v>439.99</v>
      </c>
    </row>
    <row r="6311" spans="1:4">
      <c r="A6311" t="s">
        <v>91</v>
      </c>
      <c r="B6311" t="s">
        <v>551</v>
      </c>
      <c r="C6311" t="s">
        <v>6703</v>
      </c>
      <c r="D6311">
        <v>579.99</v>
      </c>
    </row>
    <row r="6312" spans="1:4">
      <c r="A6312" t="s">
        <v>91</v>
      </c>
      <c r="B6312" t="s">
        <v>551</v>
      </c>
      <c r="C6312" t="s">
        <v>6704</v>
      </c>
      <c r="D6312">
        <v>659.99</v>
      </c>
    </row>
    <row r="6313" spans="1:4">
      <c r="A6313" t="s">
        <v>91</v>
      </c>
      <c r="B6313" t="s">
        <v>546</v>
      </c>
      <c r="C6313" t="s">
        <v>6705</v>
      </c>
      <c r="D6313">
        <v>84.99</v>
      </c>
    </row>
    <row r="6314" spans="1:4">
      <c r="A6314" t="s">
        <v>91</v>
      </c>
      <c r="C6314" t="s">
        <v>6706</v>
      </c>
      <c r="D6314">
        <v>112</v>
      </c>
    </row>
    <row r="6315" spans="1:4">
      <c r="A6315" t="s">
        <v>91</v>
      </c>
      <c r="B6315" t="s">
        <v>551</v>
      </c>
      <c r="C6315" t="s">
        <v>6707</v>
      </c>
      <c r="D6315">
        <v>1349.99</v>
      </c>
    </row>
    <row r="6316" spans="1:4">
      <c r="A6316" t="s">
        <v>91</v>
      </c>
      <c r="B6316" t="s">
        <v>551</v>
      </c>
      <c r="C6316" t="s">
        <v>6708</v>
      </c>
      <c r="D6316">
        <v>579.99</v>
      </c>
    </row>
    <row r="6317" spans="1:4">
      <c r="A6317" t="s">
        <v>91</v>
      </c>
      <c r="C6317" t="s">
        <v>6709</v>
      </c>
      <c r="D6317">
        <v>134</v>
      </c>
    </row>
    <row r="6318" spans="1:4">
      <c r="A6318" t="s">
        <v>91</v>
      </c>
      <c r="C6318" t="s">
        <v>6710</v>
      </c>
      <c r="D6318">
        <v>749</v>
      </c>
    </row>
    <row r="6319" spans="1:4">
      <c r="A6319" t="s">
        <v>91</v>
      </c>
      <c r="B6319" t="s">
        <v>551</v>
      </c>
      <c r="C6319" t="s">
        <v>6711</v>
      </c>
      <c r="D6319">
        <v>109.99</v>
      </c>
    </row>
    <row r="6320" spans="1:4">
      <c r="A6320" t="s">
        <v>91</v>
      </c>
      <c r="B6320" t="s">
        <v>551</v>
      </c>
      <c r="C6320" t="s">
        <v>6712</v>
      </c>
      <c r="D6320">
        <v>1500</v>
      </c>
    </row>
    <row r="6321" spans="1:4">
      <c r="A6321" t="s">
        <v>91</v>
      </c>
      <c r="B6321" t="s">
        <v>1378</v>
      </c>
      <c r="C6321" t="s">
        <v>6713</v>
      </c>
      <c r="D6321">
        <v>558.99</v>
      </c>
    </row>
    <row r="6322" spans="1:4">
      <c r="A6322" t="s">
        <v>91</v>
      </c>
      <c r="C6322" t="s">
        <v>6700</v>
      </c>
      <c r="D6322">
        <v>249</v>
      </c>
    </row>
    <row r="6323" spans="1:4">
      <c r="A6323" t="s">
        <v>91</v>
      </c>
      <c r="B6323" t="s">
        <v>551</v>
      </c>
      <c r="C6323" t="s">
        <v>6714</v>
      </c>
      <c r="D6323">
        <v>676.88</v>
      </c>
    </row>
    <row r="6324" spans="1:4">
      <c r="A6324" t="s">
        <v>91</v>
      </c>
      <c r="B6324" t="s">
        <v>546</v>
      </c>
      <c r="C6324" t="s">
        <v>6715</v>
      </c>
      <c r="D6324">
        <v>99.99</v>
      </c>
    </row>
    <row r="6325" spans="1:4">
      <c r="A6325" t="s">
        <v>91</v>
      </c>
      <c r="B6325" t="s">
        <v>546</v>
      </c>
      <c r="C6325" t="s">
        <v>6716</v>
      </c>
      <c r="D6325">
        <v>99.99</v>
      </c>
    </row>
    <row r="6326" spans="1:4">
      <c r="A6326" t="s">
        <v>91</v>
      </c>
      <c r="B6326" t="s">
        <v>551</v>
      </c>
      <c r="C6326" t="s">
        <v>6717</v>
      </c>
      <c r="D6326">
        <v>613.57000000000005</v>
      </c>
    </row>
    <row r="6327" spans="1:4">
      <c r="A6327" t="s">
        <v>91</v>
      </c>
      <c r="B6327" t="s">
        <v>551</v>
      </c>
      <c r="C6327" t="s">
        <v>6718</v>
      </c>
      <c r="D6327">
        <v>629.99</v>
      </c>
    </row>
    <row r="6328" spans="1:4">
      <c r="A6328" t="s">
        <v>91</v>
      </c>
      <c r="B6328" t="s">
        <v>551</v>
      </c>
      <c r="C6328" t="s">
        <v>6719</v>
      </c>
      <c r="D6328">
        <v>214.99</v>
      </c>
    </row>
    <row r="6329" spans="1:4">
      <c r="A6329" t="s">
        <v>91</v>
      </c>
      <c r="B6329" t="s">
        <v>551</v>
      </c>
      <c r="C6329" t="s">
        <v>6720</v>
      </c>
      <c r="D6329">
        <v>789.99</v>
      </c>
    </row>
    <row r="6330" spans="1:4">
      <c r="A6330" t="s">
        <v>91</v>
      </c>
      <c r="B6330" t="s">
        <v>1378</v>
      </c>
      <c r="C6330" t="s">
        <v>6721</v>
      </c>
      <c r="D6330">
        <v>382.49</v>
      </c>
    </row>
    <row r="6331" spans="1:4">
      <c r="A6331" t="s">
        <v>91</v>
      </c>
      <c r="B6331" t="s">
        <v>551</v>
      </c>
      <c r="C6331" t="s">
        <v>6722</v>
      </c>
      <c r="D6331">
        <v>279.99</v>
      </c>
    </row>
    <row r="6332" spans="1:4">
      <c r="A6332" t="s">
        <v>91</v>
      </c>
      <c r="B6332" t="s">
        <v>551</v>
      </c>
      <c r="C6332" t="s">
        <v>6723</v>
      </c>
      <c r="D6332">
        <v>276.99</v>
      </c>
    </row>
    <row r="6333" spans="1:4">
      <c r="A6333" t="s">
        <v>91</v>
      </c>
      <c r="B6333" t="s">
        <v>551</v>
      </c>
      <c r="C6333" t="s">
        <v>6724</v>
      </c>
      <c r="D6333">
        <v>909.99</v>
      </c>
    </row>
    <row r="6334" spans="1:4">
      <c r="A6334" t="s">
        <v>91</v>
      </c>
      <c r="B6334" t="s">
        <v>551</v>
      </c>
      <c r="C6334" t="s">
        <v>6725</v>
      </c>
      <c r="D6334">
        <v>549.99</v>
      </c>
    </row>
    <row r="6335" spans="1:4">
      <c r="A6335" t="s">
        <v>91</v>
      </c>
      <c r="B6335" t="s">
        <v>6726</v>
      </c>
      <c r="C6335" t="s">
        <v>6727</v>
      </c>
      <c r="D6335">
        <v>49.05</v>
      </c>
    </row>
    <row r="6336" spans="1:4">
      <c r="A6336" t="s">
        <v>91</v>
      </c>
      <c r="B6336" t="s">
        <v>551</v>
      </c>
      <c r="C6336" t="s">
        <v>6728</v>
      </c>
      <c r="D6336">
        <v>161.99</v>
      </c>
    </row>
    <row r="6337" spans="1:4">
      <c r="A6337" t="s">
        <v>91</v>
      </c>
      <c r="B6337" t="s">
        <v>546</v>
      </c>
      <c r="C6337" t="s">
        <v>6729</v>
      </c>
      <c r="D6337">
        <v>84.99</v>
      </c>
    </row>
    <row r="6338" spans="1:4">
      <c r="A6338" t="s">
        <v>91</v>
      </c>
      <c r="B6338" t="s">
        <v>551</v>
      </c>
      <c r="C6338" t="s">
        <v>6730</v>
      </c>
      <c r="D6338">
        <v>675.97</v>
      </c>
    </row>
    <row r="6339" spans="1:4">
      <c r="A6339" t="s">
        <v>91</v>
      </c>
      <c r="B6339" t="s">
        <v>1378</v>
      </c>
      <c r="C6339" t="s">
        <v>6731</v>
      </c>
      <c r="D6339">
        <v>193.49</v>
      </c>
    </row>
    <row r="6340" spans="1:4">
      <c r="A6340" t="s">
        <v>91</v>
      </c>
      <c r="B6340" t="s">
        <v>1378</v>
      </c>
      <c r="C6340" t="s">
        <v>6732</v>
      </c>
      <c r="D6340">
        <v>269.99</v>
      </c>
    </row>
    <row r="6341" spans="1:4">
      <c r="A6341" t="s">
        <v>91</v>
      </c>
      <c r="B6341" t="s">
        <v>1378</v>
      </c>
      <c r="C6341" t="s">
        <v>6733</v>
      </c>
      <c r="D6341">
        <v>259.99</v>
      </c>
    </row>
    <row r="6342" spans="1:4">
      <c r="A6342" t="s">
        <v>91</v>
      </c>
      <c r="B6342" t="s">
        <v>551</v>
      </c>
      <c r="C6342" t="s">
        <v>6734</v>
      </c>
      <c r="D6342">
        <v>188.99</v>
      </c>
    </row>
    <row r="6343" spans="1:4">
      <c r="A6343" t="s">
        <v>91</v>
      </c>
      <c r="B6343" t="s">
        <v>6448</v>
      </c>
      <c r="C6343" t="s">
        <v>6735</v>
      </c>
      <c r="D6343">
        <v>94.99</v>
      </c>
    </row>
    <row r="6344" spans="1:4">
      <c r="A6344" t="s">
        <v>91</v>
      </c>
      <c r="B6344" t="s">
        <v>551</v>
      </c>
      <c r="C6344" t="s">
        <v>6736</v>
      </c>
      <c r="D6344">
        <v>143.96</v>
      </c>
    </row>
    <row r="6345" spans="1:4">
      <c r="A6345" t="s">
        <v>91</v>
      </c>
      <c r="B6345" t="s">
        <v>551</v>
      </c>
      <c r="C6345" t="s">
        <v>6737</v>
      </c>
      <c r="D6345">
        <v>199.99</v>
      </c>
    </row>
    <row r="6346" spans="1:4">
      <c r="A6346" t="s">
        <v>91</v>
      </c>
      <c r="B6346" t="s">
        <v>551</v>
      </c>
      <c r="C6346" t="s">
        <v>6738</v>
      </c>
      <c r="D6346">
        <v>319.99</v>
      </c>
    </row>
    <row r="6347" spans="1:4">
      <c r="A6347" t="s">
        <v>91</v>
      </c>
      <c r="B6347" t="s">
        <v>551</v>
      </c>
      <c r="C6347" t="s">
        <v>6739</v>
      </c>
      <c r="D6347">
        <v>79.989999999999995</v>
      </c>
    </row>
    <row r="6348" spans="1:4">
      <c r="A6348" t="s">
        <v>91</v>
      </c>
      <c r="C6348" t="s">
        <v>6740</v>
      </c>
      <c r="D6348">
        <v>1199</v>
      </c>
    </row>
    <row r="6349" spans="1:4">
      <c r="A6349" t="s">
        <v>91</v>
      </c>
      <c r="C6349" t="s">
        <v>6741</v>
      </c>
      <c r="D6349">
        <v>299</v>
      </c>
    </row>
    <row r="6350" spans="1:4">
      <c r="A6350" t="s">
        <v>91</v>
      </c>
      <c r="B6350" t="s">
        <v>546</v>
      </c>
      <c r="C6350" t="s">
        <v>6742</v>
      </c>
      <c r="D6350">
        <v>99.99</v>
      </c>
    </row>
    <row r="6351" spans="1:4">
      <c r="A6351" t="s">
        <v>91</v>
      </c>
      <c r="B6351" t="s">
        <v>551</v>
      </c>
      <c r="C6351" t="s">
        <v>6743</v>
      </c>
      <c r="D6351">
        <v>258.95</v>
      </c>
    </row>
    <row r="6352" spans="1:4">
      <c r="A6352" t="s">
        <v>91</v>
      </c>
      <c r="B6352" t="s">
        <v>546</v>
      </c>
      <c r="C6352" t="s">
        <v>6744</v>
      </c>
      <c r="D6352">
        <v>129.99</v>
      </c>
    </row>
    <row r="6353" spans="1:4">
      <c r="A6353" t="s">
        <v>91</v>
      </c>
      <c r="B6353" t="s">
        <v>551</v>
      </c>
      <c r="C6353" t="s">
        <v>6745</v>
      </c>
      <c r="D6353">
        <v>148.44999999999999</v>
      </c>
    </row>
    <row r="6354" spans="1:4">
      <c r="A6354" t="s">
        <v>91</v>
      </c>
      <c r="C6354" t="s">
        <v>6746</v>
      </c>
      <c r="D6354">
        <v>399</v>
      </c>
    </row>
    <row r="6355" spans="1:4">
      <c r="A6355" t="s">
        <v>91</v>
      </c>
      <c r="C6355" t="s">
        <v>6747</v>
      </c>
      <c r="D6355">
        <v>299</v>
      </c>
    </row>
    <row r="6356" spans="1:4">
      <c r="A6356" t="s">
        <v>91</v>
      </c>
      <c r="B6356" t="s">
        <v>551</v>
      </c>
      <c r="C6356" t="s">
        <v>6748</v>
      </c>
      <c r="D6356">
        <v>89.99</v>
      </c>
    </row>
    <row r="6357" spans="1:4">
      <c r="A6357" t="s">
        <v>91</v>
      </c>
      <c r="B6357" t="s">
        <v>551</v>
      </c>
      <c r="C6357" t="s">
        <v>6749</v>
      </c>
      <c r="D6357">
        <v>749.99</v>
      </c>
    </row>
    <row r="6358" spans="1:4">
      <c r="A6358" t="s">
        <v>91</v>
      </c>
      <c r="B6358" t="s">
        <v>551</v>
      </c>
      <c r="C6358" t="s">
        <v>6750</v>
      </c>
      <c r="D6358">
        <v>103.49</v>
      </c>
    </row>
    <row r="6359" spans="1:4">
      <c r="A6359" t="s">
        <v>91</v>
      </c>
      <c r="B6359" t="s">
        <v>546</v>
      </c>
      <c r="C6359" t="s">
        <v>6751</v>
      </c>
      <c r="D6359">
        <v>134.99</v>
      </c>
    </row>
    <row r="6360" spans="1:4">
      <c r="A6360" t="s">
        <v>91</v>
      </c>
      <c r="B6360" t="s">
        <v>6752</v>
      </c>
      <c r="C6360" t="s">
        <v>6753</v>
      </c>
      <c r="D6360">
        <v>148.94999999999999</v>
      </c>
    </row>
    <row r="6361" spans="1:4">
      <c r="A6361" t="s">
        <v>91</v>
      </c>
      <c r="B6361" t="s">
        <v>551</v>
      </c>
      <c r="C6361" t="s">
        <v>6754</v>
      </c>
      <c r="D6361">
        <v>439</v>
      </c>
    </row>
    <row r="6362" spans="1:4">
      <c r="A6362" t="s">
        <v>91</v>
      </c>
      <c r="C6362" t="s">
        <v>6755</v>
      </c>
      <c r="D6362">
        <v>299</v>
      </c>
    </row>
    <row r="6363" spans="1:4">
      <c r="A6363" t="s">
        <v>91</v>
      </c>
      <c r="B6363" t="s">
        <v>551</v>
      </c>
      <c r="C6363" t="s">
        <v>6756</v>
      </c>
      <c r="D6363">
        <v>148.49</v>
      </c>
    </row>
    <row r="6364" spans="1:4">
      <c r="A6364" t="s">
        <v>91</v>
      </c>
      <c r="B6364" t="s">
        <v>551</v>
      </c>
      <c r="C6364" t="s">
        <v>6757</v>
      </c>
      <c r="D6364">
        <v>619.99</v>
      </c>
    </row>
    <row r="6365" spans="1:4">
      <c r="A6365" t="s">
        <v>91</v>
      </c>
      <c r="B6365" t="s">
        <v>546</v>
      </c>
      <c r="C6365" t="s">
        <v>6758</v>
      </c>
      <c r="D6365">
        <v>109.99</v>
      </c>
    </row>
    <row r="6366" spans="1:4">
      <c r="A6366" t="s">
        <v>91</v>
      </c>
      <c r="B6366" t="s">
        <v>551</v>
      </c>
      <c r="C6366" t="s">
        <v>6759</v>
      </c>
      <c r="D6366">
        <v>400.49</v>
      </c>
    </row>
    <row r="6367" spans="1:4">
      <c r="A6367" t="s">
        <v>91</v>
      </c>
      <c r="B6367" t="s">
        <v>551</v>
      </c>
      <c r="C6367" t="s">
        <v>6760</v>
      </c>
      <c r="D6367">
        <v>479.99</v>
      </c>
    </row>
    <row r="6368" spans="1:4">
      <c r="A6368" t="s">
        <v>91</v>
      </c>
      <c r="B6368" t="s">
        <v>546</v>
      </c>
      <c r="C6368" t="s">
        <v>6761</v>
      </c>
      <c r="D6368">
        <v>204.99</v>
      </c>
    </row>
    <row r="6369" spans="1:4">
      <c r="A6369" t="s">
        <v>91</v>
      </c>
      <c r="B6369" t="s">
        <v>551</v>
      </c>
      <c r="C6369" t="s">
        <v>6762</v>
      </c>
      <c r="D6369">
        <v>218.49</v>
      </c>
    </row>
    <row r="6370" spans="1:4">
      <c r="A6370" t="s">
        <v>91</v>
      </c>
      <c r="C6370" t="s">
        <v>6763</v>
      </c>
      <c r="D6370">
        <v>319</v>
      </c>
    </row>
    <row r="6371" spans="1:4">
      <c r="A6371" t="s">
        <v>91</v>
      </c>
      <c r="C6371" t="s">
        <v>6764</v>
      </c>
      <c r="D6371">
        <v>139</v>
      </c>
    </row>
    <row r="6372" spans="1:4">
      <c r="A6372" t="s">
        <v>91</v>
      </c>
      <c r="C6372" t="s">
        <v>6765</v>
      </c>
      <c r="D6372">
        <v>309</v>
      </c>
    </row>
    <row r="6373" spans="1:4">
      <c r="A6373" t="s">
        <v>91</v>
      </c>
      <c r="B6373" t="s">
        <v>6766</v>
      </c>
      <c r="C6373" t="s">
        <v>6767</v>
      </c>
      <c r="D6373">
        <v>148.05000000000001</v>
      </c>
    </row>
    <row r="6374" spans="1:4">
      <c r="A6374" t="s">
        <v>91</v>
      </c>
      <c r="C6374" t="s">
        <v>6768</v>
      </c>
      <c r="D6374">
        <v>122</v>
      </c>
    </row>
    <row r="6375" spans="1:4">
      <c r="A6375" t="s">
        <v>91</v>
      </c>
      <c r="B6375" t="s">
        <v>551</v>
      </c>
      <c r="C6375" t="s">
        <v>6769</v>
      </c>
      <c r="D6375">
        <v>379.97</v>
      </c>
    </row>
    <row r="6376" spans="1:4">
      <c r="A6376" t="s">
        <v>91</v>
      </c>
      <c r="C6376" t="s">
        <v>6770</v>
      </c>
      <c r="D6376">
        <v>112</v>
      </c>
    </row>
    <row r="6377" spans="1:4">
      <c r="A6377" t="s">
        <v>91</v>
      </c>
      <c r="C6377" t="s">
        <v>6771</v>
      </c>
      <c r="D6377">
        <v>369</v>
      </c>
    </row>
    <row r="6378" spans="1:4">
      <c r="A6378" t="s">
        <v>91</v>
      </c>
      <c r="B6378" t="s">
        <v>551</v>
      </c>
      <c r="C6378" t="s">
        <v>6772</v>
      </c>
      <c r="D6378">
        <v>169.97</v>
      </c>
    </row>
    <row r="6379" spans="1:4">
      <c r="A6379" t="s">
        <v>91</v>
      </c>
      <c r="B6379" t="s">
        <v>6448</v>
      </c>
      <c r="C6379" t="s">
        <v>6735</v>
      </c>
      <c r="D6379">
        <v>89.99</v>
      </c>
    </row>
    <row r="6380" spans="1:4">
      <c r="A6380" t="s">
        <v>91</v>
      </c>
      <c r="B6380" t="s">
        <v>546</v>
      </c>
      <c r="C6380" t="s">
        <v>6773</v>
      </c>
      <c r="D6380">
        <v>124.99</v>
      </c>
    </row>
    <row r="6381" spans="1:4">
      <c r="A6381" t="s">
        <v>91</v>
      </c>
      <c r="B6381" t="s">
        <v>551</v>
      </c>
      <c r="C6381" t="s">
        <v>6774</v>
      </c>
      <c r="D6381">
        <v>179.99</v>
      </c>
    </row>
    <row r="6382" spans="1:4">
      <c r="A6382" t="s">
        <v>91</v>
      </c>
      <c r="C6382" t="s">
        <v>6775</v>
      </c>
      <c r="D6382">
        <v>134</v>
      </c>
    </row>
    <row r="6383" spans="1:4">
      <c r="A6383" t="s">
        <v>91</v>
      </c>
      <c r="C6383" t="s">
        <v>6776</v>
      </c>
      <c r="D6383">
        <v>352</v>
      </c>
    </row>
    <row r="6384" spans="1:4">
      <c r="A6384" t="s">
        <v>91</v>
      </c>
      <c r="C6384" t="s">
        <v>6777</v>
      </c>
      <c r="D6384">
        <v>122</v>
      </c>
    </row>
    <row r="6385" spans="1:4">
      <c r="A6385" t="s">
        <v>91</v>
      </c>
      <c r="B6385" t="s">
        <v>551</v>
      </c>
      <c r="C6385" t="s">
        <v>6778</v>
      </c>
      <c r="D6385">
        <v>219.99</v>
      </c>
    </row>
    <row r="6386" spans="1:4">
      <c r="A6386" t="s">
        <v>91</v>
      </c>
      <c r="B6386" t="s">
        <v>551</v>
      </c>
      <c r="C6386" t="s">
        <v>6779</v>
      </c>
      <c r="D6386">
        <v>152.94999999999999</v>
      </c>
    </row>
    <row r="6387" spans="1:4">
      <c r="A6387" t="s">
        <v>91</v>
      </c>
      <c r="C6387" t="s">
        <v>6780</v>
      </c>
      <c r="D6387">
        <v>400</v>
      </c>
    </row>
    <row r="6388" spans="1:4">
      <c r="A6388" t="s">
        <v>91</v>
      </c>
      <c r="B6388" t="s">
        <v>551</v>
      </c>
      <c r="C6388" t="s">
        <v>6781</v>
      </c>
      <c r="D6388">
        <v>129.99</v>
      </c>
    </row>
    <row r="6389" spans="1:4">
      <c r="A6389" t="s">
        <v>91</v>
      </c>
      <c r="B6389" t="s">
        <v>551</v>
      </c>
      <c r="C6389" t="s">
        <v>6782</v>
      </c>
      <c r="D6389">
        <v>179.95</v>
      </c>
    </row>
    <row r="6390" spans="1:4">
      <c r="A6390" t="s">
        <v>91</v>
      </c>
      <c r="C6390" t="s">
        <v>6783</v>
      </c>
      <c r="D6390">
        <v>1299</v>
      </c>
    </row>
    <row r="6391" spans="1:4">
      <c r="A6391" t="s">
        <v>91</v>
      </c>
      <c r="B6391" t="s">
        <v>551</v>
      </c>
      <c r="C6391" t="s">
        <v>6784</v>
      </c>
      <c r="D6391">
        <v>339.99</v>
      </c>
    </row>
    <row r="6392" spans="1:4">
      <c r="A6392" t="s">
        <v>91</v>
      </c>
      <c r="B6392" t="s">
        <v>551</v>
      </c>
      <c r="C6392" t="s">
        <v>6785</v>
      </c>
      <c r="D6392">
        <v>439.99</v>
      </c>
    </row>
    <row r="6393" spans="1:4">
      <c r="A6393" t="s">
        <v>91</v>
      </c>
      <c r="B6393" t="s">
        <v>551</v>
      </c>
      <c r="C6393" t="s">
        <v>6786</v>
      </c>
      <c r="D6393">
        <v>279.99</v>
      </c>
    </row>
    <row r="6394" spans="1:4">
      <c r="A6394" t="s">
        <v>91</v>
      </c>
      <c r="C6394" t="s">
        <v>6787</v>
      </c>
      <c r="D6394">
        <v>110.87</v>
      </c>
    </row>
    <row r="6395" spans="1:4">
      <c r="A6395" t="s">
        <v>91</v>
      </c>
      <c r="C6395" t="s">
        <v>6788</v>
      </c>
      <c r="D6395">
        <v>499</v>
      </c>
    </row>
    <row r="6396" spans="1:4">
      <c r="A6396" t="s">
        <v>91</v>
      </c>
      <c r="B6396" t="s">
        <v>6448</v>
      </c>
      <c r="C6396" t="s">
        <v>6449</v>
      </c>
      <c r="D6396">
        <v>94.99</v>
      </c>
    </row>
    <row r="6397" spans="1:4">
      <c r="A6397" t="s">
        <v>91</v>
      </c>
      <c r="C6397" t="s">
        <v>6789</v>
      </c>
      <c r="D6397">
        <v>449</v>
      </c>
    </row>
    <row r="6398" spans="1:4">
      <c r="A6398" t="s">
        <v>91</v>
      </c>
      <c r="B6398" t="s">
        <v>551</v>
      </c>
      <c r="C6398" t="s">
        <v>6790</v>
      </c>
      <c r="D6398">
        <v>789.99</v>
      </c>
    </row>
    <row r="6399" spans="1:4">
      <c r="A6399" t="s">
        <v>91</v>
      </c>
      <c r="B6399" t="s">
        <v>551</v>
      </c>
      <c r="C6399" t="s">
        <v>6791</v>
      </c>
      <c r="D6399">
        <v>109.99</v>
      </c>
    </row>
    <row r="6400" spans="1:4">
      <c r="A6400" t="s">
        <v>91</v>
      </c>
      <c r="B6400" t="s">
        <v>551</v>
      </c>
      <c r="C6400" t="s">
        <v>6792</v>
      </c>
      <c r="D6400">
        <v>279.99</v>
      </c>
    </row>
    <row r="6401" spans="1:4">
      <c r="A6401" t="s">
        <v>91</v>
      </c>
      <c r="C6401" t="s">
        <v>6793</v>
      </c>
      <c r="D6401">
        <v>429</v>
      </c>
    </row>
    <row r="6402" spans="1:4">
      <c r="A6402" t="s">
        <v>91</v>
      </c>
      <c r="B6402" t="s">
        <v>3024</v>
      </c>
      <c r="C6402" t="s">
        <v>6794</v>
      </c>
      <c r="D6402">
        <v>219.99</v>
      </c>
    </row>
    <row r="6403" spans="1:4">
      <c r="A6403" t="s">
        <v>91</v>
      </c>
      <c r="B6403" t="s">
        <v>1378</v>
      </c>
      <c r="C6403" t="s">
        <v>6795</v>
      </c>
      <c r="D6403">
        <v>499.99</v>
      </c>
    </row>
    <row r="6404" spans="1:4">
      <c r="A6404" t="s">
        <v>91</v>
      </c>
      <c r="B6404" t="s">
        <v>551</v>
      </c>
      <c r="C6404" t="s">
        <v>6796</v>
      </c>
      <c r="D6404">
        <v>349.99</v>
      </c>
    </row>
    <row r="6405" spans="1:4">
      <c r="A6405" t="s">
        <v>91</v>
      </c>
      <c r="C6405" t="s">
        <v>6797</v>
      </c>
      <c r="D6405">
        <v>1599</v>
      </c>
    </row>
    <row r="6406" spans="1:4">
      <c r="A6406" t="s">
        <v>91</v>
      </c>
      <c r="B6406" t="s">
        <v>551</v>
      </c>
      <c r="C6406" t="s">
        <v>6798</v>
      </c>
      <c r="D6406">
        <v>121.49</v>
      </c>
    </row>
    <row r="6407" spans="1:4">
      <c r="A6407" t="s">
        <v>91</v>
      </c>
      <c r="B6407" t="s">
        <v>551</v>
      </c>
      <c r="C6407" t="s">
        <v>6799</v>
      </c>
      <c r="D6407">
        <v>259.98</v>
      </c>
    </row>
    <row r="6408" spans="1:4">
      <c r="A6408" t="s">
        <v>91</v>
      </c>
      <c r="B6408" t="s">
        <v>551</v>
      </c>
      <c r="C6408" t="s">
        <v>6800</v>
      </c>
      <c r="D6408">
        <v>1500</v>
      </c>
    </row>
    <row r="6409" spans="1:4">
      <c r="A6409" t="s">
        <v>91</v>
      </c>
      <c r="B6409" t="s">
        <v>551</v>
      </c>
      <c r="C6409" t="s">
        <v>6801</v>
      </c>
      <c r="D6409">
        <v>549.99</v>
      </c>
    </row>
    <row r="6410" spans="1:4">
      <c r="A6410" t="s">
        <v>91</v>
      </c>
      <c r="B6410" t="s">
        <v>551</v>
      </c>
      <c r="C6410" t="s">
        <v>6802</v>
      </c>
      <c r="D6410">
        <v>179.95</v>
      </c>
    </row>
    <row r="6411" spans="1:4">
      <c r="A6411" t="s">
        <v>91</v>
      </c>
      <c r="B6411" t="s">
        <v>546</v>
      </c>
      <c r="C6411" t="s">
        <v>6803</v>
      </c>
      <c r="D6411">
        <v>188.99</v>
      </c>
    </row>
    <row r="6412" spans="1:4">
      <c r="A6412" t="s">
        <v>91</v>
      </c>
      <c r="B6412" t="s">
        <v>1378</v>
      </c>
      <c r="C6412" t="s">
        <v>6804</v>
      </c>
      <c r="D6412">
        <v>400.49</v>
      </c>
    </row>
    <row r="6413" spans="1:4">
      <c r="A6413" t="s">
        <v>91</v>
      </c>
      <c r="B6413" t="s">
        <v>551</v>
      </c>
      <c r="C6413" t="s">
        <v>6805</v>
      </c>
      <c r="D6413">
        <v>139.49</v>
      </c>
    </row>
    <row r="6414" spans="1:4">
      <c r="A6414" t="s">
        <v>91</v>
      </c>
      <c r="C6414" t="s">
        <v>6806</v>
      </c>
      <c r="D6414">
        <v>799</v>
      </c>
    </row>
    <row r="6415" spans="1:4">
      <c r="A6415" t="s">
        <v>91</v>
      </c>
      <c r="B6415" t="s">
        <v>1378</v>
      </c>
      <c r="C6415" t="s">
        <v>6807</v>
      </c>
      <c r="D6415">
        <v>368.99</v>
      </c>
    </row>
    <row r="6416" spans="1:4">
      <c r="A6416" t="s">
        <v>91</v>
      </c>
      <c r="B6416" t="s">
        <v>546</v>
      </c>
      <c r="C6416" t="s">
        <v>6808</v>
      </c>
      <c r="D6416">
        <v>99.99</v>
      </c>
    </row>
    <row r="6417" spans="1:4">
      <c r="A6417" t="s">
        <v>91</v>
      </c>
      <c r="B6417" t="s">
        <v>546</v>
      </c>
      <c r="C6417" t="s">
        <v>6809</v>
      </c>
      <c r="D6417">
        <v>89.99</v>
      </c>
    </row>
    <row r="6418" spans="1:4">
      <c r="A6418" t="s">
        <v>91</v>
      </c>
      <c r="B6418" t="s">
        <v>551</v>
      </c>
      <c r="C6418" t="s">
        <v>6810</v>
      </c>
      <c r="D6418">
        <v>489.99</v>
      </c>
    </row>
    <row r="6419" spans="1:4">
      <c r="A6419" t="s">
        <v>91</v>
      </c>
      <c r="B6419" t="s">
        <v>551</v>
      </c>
      <c r="C6419" t="s">
        <v>6811</v>
      </c>
      <c r="D6419">
        <v>339.99</v>
      </c>
    </row>
    <row r="6420" spans="1:4">
      <c r="A6420" t="s">
        <v>91</v>
      </c>
      <c r="B6420" t="s">
        <v>551</v>
      </c>
      <c r="C6420" t="s">
        <v>6812</v>
      </c>
      <c r="D6420">
        <v>309.97000000000003</v>
      </c>
    </row>
    <row r="6421" spans="1:4">
      <c r="A6421" t="s">
        <v>91</v>
      </c>
      <c r="C6421" t="s">
        <v>6813</v>
      </c>
      <c r="D6421">
        <v>119</v>
      </c>
    </row>
    <row r="6422" spans="1:4">
      <c r="A6422" t="s">
        <v>91</v>
      </c>
      <c r="B6422" t="s">
        <v>551</v>
      </c>
      <c r="C6422" t="s">
        <v>6814</v>
      </c>
      <c r="D6422">
        <v>689.99</v>
      </c>
    </row>
    <row r="6423" spans="1:4">
      <c r="A6423" t="s">
        <v>91</v>
      </c>
      <c r="B6423" t="s">
        <v>551</v>
      </c>
      <c r="C6423" t="s">
        <v>6815</v>
      </c>
      <c r="D6423">
        <v>1029.99</v>
      </c>
    </row>
    <row r="6424" spans="1:4">
      <c r="A6424" t="s">
        <v>91</v>
      </c>
      <c r="B6424" t="s">
        <v>546</v>
      </c>
      <c r="C6424" t="s">
        <v>6816</v>
      </c>
      <c r="D6424">
        <v>149.99</v>
      </c>
    </row>
    <row r="6425" spans="1:4">
      <c r="A6425" t="s">
        <v>91</v>
      </c>
      <c r="C6425" t="s">
        <v>6817</v>
      </c>
      <c r="D6425">
        <v>699</v>
      </c>
    </row>
    <row r="6426" spans="1:4">
      <c r="A6426" t="s">
        <v>91</v>
      </c>
      <c r="B6426" t="s">
        <v>551</v>
      </c>
      <c r="C6426" t="s">
        <v>6818</v>
      </c>
      <c r="D6426">
        <v>349.99</v>
      </c>
    </row>
    <row r="6427" spans="1:4">
      <c r="A6427" t="s">
        <v>91</v>
      </c>
      <c r="B6427" t="s">
        <v>551</v>
      </c>
      <c r="C6427" t="s">
        <v>6819</v>
      </c>
      <c r="D6427">
        <v>679.99</v>
      </c>
    </row>
    <row r="6428" spans="1:4">
      <c r="A6428" t="s">
        <v>91</v>
      </c>
      <c r="B6428" t="s">
        <v>551</v>
      </c>
      <c r="C6428" t="s">
        <v>6820</v>
      </c>
      <c r="D6428">
        <v>229.99</v>
      </c>
    </row>
    <row r="6429" spans="1:4">
      <c r="A6429" t="s">
        <v>91</v>
      </c>
      <c r="C6429" t="s">
        <v>6740</v>
      </c>
      <c r="D6429">
        <v>1149</v>
      </c>
    </row>
    <row r="6430" spans="1:4">
      <c r="A6430" t="s">
        <v>91</v>
      </c>
      <c r="B6430" t="s">
        <v>3021</v>
      </c>
      <c r="C6430" t="s">
        <v>6821</v>
      </c>
      <c r="D6430">
        <v>749.99</v>
      </c>
    </row>
    <row r="6431" spans="1:4">
      <c r="A6431" t="s">
        <v>91</v>
      </c>
      <c r="B6431" t="s">
        <v>551</v>
      </c>
      <c r="C6431" t="s">
        <v>6822</v>
      </c>
      <c r="D6431">
        <v>609.99</v>
      </c>
    </row>
    <row r="6432" spans="1:4">
      <c r="A6432" t="s">
        <v>91</v>
      </c>
      <c r="B6432" t="s">
        <v>1378</v>
      </c>
      <c r="C6432" t="s">
        <v>6823</v>
      </c>
      <c r="D6432">
        <v>391.49</v>
      </c>
    </row>
    <row r="6433" spans="1:4">
      <c r="A6433" t="s">
        <v>91</v>
      </c>
      <c r="B6433" t="s">
        <v>551</v>
      </c>
      <c r="C6433" t="s">
        <v>6824</v>
      </c>
      <c r="D6433">
        <v>314.99</v>
      </c>
    </row>
    <row r="6434" spans="1:4">
      <c r="A6434" t="s">
        <v>91</v>
      </c>
      <c r="B6434" t="s">
        <v>551</v>
      </c>
      <c r="C6434" t="s">
        <v>6825</v>
      </c>
      <c r="D6434">
        <v>519.99</v>
      </c>
    </row>
    <row r="6435" spans="1:4">
      <c r="A6435" t="s">
        <v>91</v>
      </c>
      <c r="B6435" t="s">
        <v>551</v>
      </c>
      <c r="C6435" t="s">
        <v>6826</v>
      </c>
      <c r="D6435">
        <v>399.97</v>
      </c>
    </row>
    <row r="6436" spans="1:4">
      <c r="A6436" t="s">
        <v>91</v>
      </c>
      <c r="B6436" t="s">
        <v>551</v>
      </c>
      <c r="C6436" t="s">
        <v>6827</v>
      </c>
      <c r="D6436">
        <v>609.19000000000005</v>
      </c>
    </row>
    <row r="6437" spans="1:4">
      <c r="A6437" t="s">
        <v>91</v>
      </c>
      <c r="B6437" t="s">
        <v>551</v>
      </c>
      <c r="C6437" t="s">
        <v>6828</v>
      </c>
      <c r="D6437">
        <v>839.99</v>
      </c>
    </row>
    <row r="6438" spans="1:4">
      <c r="A6438" t="s">
        <v>91</v>
      </c>
      <c r="C6438" t="s">
        <v>6829</v>
      </c>
      <c r="D6438">
        <v>699</v>
      </c>
    </row>
    <row r="6439" spans="1:4">
      <c r="A6439" t="s">
        <v>91</v>
      </c>
      <c r="C6439" t="s">
        <v>6830</v>
      </c>
      <c r="D6439">
        <v>599</v>
      </c>
    </row>
    <row r="6440" spans="1:4">
      <c r="A6440" t="s">
        <v>91</v>
      </c>
      <c r="B6440" t="s">
        <v>551</v>
      </c>
      <c r="C6440" t="s">
        <v>6831</v>
      </c>
      <c r="D6440">
        <v>1499</v>
      </c>
    </row>
    <row r="6441" spans="1:4">
      <c r="A6441" t="s">
        <v>91</v>
      </c>
      <c r="C6441" t="s">
        <v>6832</v>
      </c>
      <c r="D6441">
        <v>448</v>
      </c>
    </row>
    <row r="6442" spans="1:4">
      <c r="A6442" t="s">
        <v>91</v>
      </c>
      <c r="B6442" t="s">
        <v>551</v>
      </c>
      <c r="C6442" t="s">
        <v>6833</v>
      </c>
      <c r="D6442">
        <v>194.99</v>
      </c>
    </row>
    <row r="6443" spans="1:4">
      <c r="A6443" t="s">
        <v>91</v>
      </c>
      <c r="B6443" t="s">
        <v>1378</v>
      </c>
      <c r="C6443" t="s">
        <v>6834</v>
      </c>
      <c r="D6443">
        <v>467.99</v>
      </c>
    </row>
    <row r="6444" spans="1:4">
      <c r="A6444" t="s">
        <v>91</v>
      </c>
      <c r="B6444" t="s">
        <v>551</v>
      </c>
      <c r="C6444" t="s">
        <v>6835</v>
      </c>
      <c r="D6444">
        <v>89.99</v>
      </c>
    </row>
    <row r="6445" spans="1:4">
      <c r="A6445" t="s">
        <v>91</v>
      </c>
      <c r="C6445" t="s">
        <v>6836</v>
      </c>
      <c r="D6445">
        <v>118</v>
      </c>
    </row>
    <row r="6446" spans="1:4">
      <c r="A6446" t="s">
        <v>91</v>
      </c>
      <c r="B6446" t="s">
        <v>551</v>
      </c>
      <c r="C6446" t="s">
        <v>6837</v>
      </c>
      <c r="D6446">
        <v>447.29</v>
      </c>
    </row>
    <row r="6447" spans="1:4">
      <c r="A6447" t="s">
        <v>91</v>
      </c>
      <c r="C6447" t="s">
        <v>6838</v>
      </c>
      <c r="D6447">
        <v>224.7</v>
      </c>
    </row>
    <row r="6448" spans="1:4">
      <c r="A6448" t="s">
        <v>91</v>
      </c>
      <c r="B6448" t="s">
        <v>546</v>
      </c>
      <c r="C6448" t="s">
        <v>6839</v>
      </c>
      <c r="D6448">
        <v>111.59</v>
      </c>
    </row>
    <row r="6449" spans="1:4">
      <c r="A6449" t="s">
        <v>91</v>
      </c>
      <c r="B6449" t="s">
        <v>3021</v>
      </c>
      <c r="C6449" t="s">
        <v>6840</v>
      </c>
      <c r="D6449">
        <v>499.99</v>
      </c>
    </row>
    <row r="6450" spans="1:4">
      <c r="A6450" t="s">
        <v>91</v>
      </c>
      <c r="C6450" t="s">
        <v>6841</v>
      </c>
      <c r="D6450">
        <v>110.87</v>
      </c>
    </row>
    <row r="6451" spans="1:4">
      <c r="A6451" t="s">
        <v>91</v>
      </c>
      <c r="B6451" t="s">
        <v>551</v>
      </c>
      <c r="C6451" t="s">
        <v>6842</v>
      </c>
      <c r="D6451">
        <v>700.54</v>
      </c>
    </row>
    <row r="6452" spans="1:4">
      <c r="A6452" t="s">
        <v>91</v>
      </c>
      <c r="C6452" t="s">
        <v>6843</v>
      </c>
      <c r="D6452">
        <v>1149</v>
      </c>
    </row>
    <row r="6453" spans="1:4">
      <c r="A6453" t="s">
        <v>91</v>
      </c>
      <c r="C6453" t="s">
        <v>6844</v>
      </c>
      <c r="D6453">
        <v>1399</v>
      </c>
    </row>
    <row r="6454" spans="1:4">
      <c r="A6454" t="s">
        <v>91</v>
      </c>
      <c r="B6454" t="s">
        <v>551</v>
      </c>
      <c r="C6454" t="s">
        <v>6845</v>
      </c>
      <c r="D6454">
        <v>539.99</v>
      </c>
    </row>
    <row r="6455" spans="1:4">
      <c r="A6455" t="s">
        <v>91</v>
      </c>
      <c r="C6455" t="s">
        <v>6846</v>
      </c>
      <c r="D6455">
        <v>749</v>
      </c>
    </row>
    <row r="6456" spans="1:4">
      <c r="A6456" t="s">
        <v>91</v>
      </c>
      <c r="B6456" t="s">
        <v>551</v>
      </c>
      <c r="C6456" t="s">
        <v>6847</v>
      </c>
      <c r="D6456">
        <v>152.94999999999999</v>
      </c>
    </row>
    <row r="6457" spans="1:4">
      <c r="A6457" t="s">
        <v>91</v>
      </c>
      <c r="B6457" t="s">
        <v>551</v>
      </c>
      <c r="C6457" t="s">
        <v>6848</v>
      </c>
      <c r="D6457">
        <v>229.99</v>
      </c>
    </row>
    <row r="6458" spans="1:4">
      <c r="A6458" t="s">
        <v>91</v>
      </c>
      <c r="B6458" t="s">
        <v>1378</v>
      </c>
      <c r="C6458" t="s">
        <v>6849</v>
      </c>
      <c r="D6458">
        <v>404.99</v>
      </c>
    </row>
    <row r="6459" spans="1:4">
      <c r="A6459" t="s">
        <v>91</v>
      </c>
      <c r="B6459" t="s">
        <v>551</v>
      </c>
      <c r="C6459" t="s">
        <v>6850</v>
      </c>
      <c r="D6459">
        <v>194.99</v>
      </c>
    </row>
    <row r="6460" spans="1:4">
      <c r="A6460" t="s">
        <v>91</v>
      </c>
      <c r="C6460" t="s">
        <v>6768</v>
      </c>
      <c r="D6460">
        <v>124</v>
      </c>
    </row>
    <row r="6461" spans="1:4">
      <c r="A6461" t="s">
        <v>91</v>
      </c>
      <c r="B6461" t="s">
        <v>1683</v>
      </c>
      <c r="C6461" t="s">
        <v>6851</v>
      </c>
      <c r="D6461">
        <v>89.99</v>
      </c>
    </row>
    <row r="6462" spans="1:4">
      <c r="A6462" t="s">
        <v>91</v>
      </c>
      <c r="B6462" t="s">
        <v>1378</v>
      </c>
      <c r="C6462" t="s">
        <v>6852</v>
      </c>
      <c r="D6462">
        <v>499.99</v>
      </c>
    </row>
    <row r="6463" spans="1:4">
      <c r="A6463" t="s">
        <v>91</v>
      </c>
      <c r="B6463" t="s">
        <v>551</v>
      </c>
      <c r="C6463" t="s">
        <v>6853</v>
      </c>
      <c r="D6463">
        <v>626.88</v>
      </c>
    </row>
    <row r="6464" spans="1:4">
      <c r="A6464" t="s">
        <v>91</v>
      </c>
      <c r="B6464" t="s">
        <v>551</v>
      </c>
      <c r="C6464" t="s">
        <v>6854</v>
      </c>
      <c r="D6464">
        <v>319.97000000000003</v>
      </c>
    </row>
    <row r="6465" spans="1:4">
      <c r="A6465" t="s">
        <v>91</v>
      </c>
      <c r="B6465" t="s">
        <v>551</v>
      </c>
      <c r="C6465" t="s">
        <v>6855</v>
      </c>
      <c r="D6465">
        <v>259.19</v>
      </c>
    </row>
    <row r="6466" spans="1:4">
      <c r="A6466" t="s">
        <v>91</v>
      </c>
      <c r="B6466" t="s">
        <v>551</v>
      </c>
      <c r="C6466" t="s">
        <v>6856</v>
      </c>
      <c r="D6466">
        <v>449</v>
      </c>
    </row>
    <row r="6467" spans="1:4">
      <c r="A6467" t="s">
        <v>91</v>
      </c>
      <c r="B6467" t="s">
        <v>551</v>
      </c>
      <c r="C6467" t="s">
        <v>6857</v>
      </c>
      <c r="D6467">
        <v>301.49</v>
      </c>
    </row>
    <row r="6468" spans="1:4">
      <c r="A6468" t="s">
        <v>91</v>
      </c>
      <c r="B6468" t="s">
        <v>551</v>
      </c>
      <c r="C6468" t="s">
        <v>6858</v>
      </c>
      <c r="D6468">
        <v>215.99</v>
      </c>
    </row>
    <row r="6469" spans="1:4">
      <c r="A6469" t="s">
        <v>91</v>
      </c>
      <c r="B6469" t="s">
        <v>546</v>
      </c>
      <c r="C6469" t="s">
        <v>6859</v>
      </c>
      <c r="D6469">
        <v>305.99</v>
      </c>
    </row>
    <row r="6470" spans="1:4">
      <c r="A6470" t="s">
        <v>91</v>
      </c>
      <c r="B6470" t="s">
        <v>546</v>
      </c>
      <c r="C6470" t="s">
        <v>6860</v>
      </c>
      <c r="D6470">
        <v>332.99</v>
      </c>
    </row>
    <row r="6471" spans="1:4">
      <c r="A6471" t="s">
        <v>91</v>
      </c>
      <c r="B6471" t="s">
        <v>551</v>
      </c>
      <c r="C6471" t="s">
        <v>6861</v>
      </c>
      <c r="D6471">
        <v>292.49</v>
      </c>
    </row>
    <row r="6472" spans="1:4">
      <c r="A6472" t="s">
        <v>91</v>
      </c>
      <c r="B6472" t="s">
        <v>551</v>
      </c>
      <c r="C6472" t="s">
        <v>6862</v>
      </c>
      <c r="D6472">
        <v>689.99</v>
      </c>
    </row>
    <row r="6473" spans="1:4">
      <c r="A6473" t="s">
        <v>91</v>
      </c>
      <c r="B6473" t="s">
        <v>551</v>
      </c>
      <c r="C6473" t="s">
        <v>6785</v>
      </c>
      <c r="D6473">
        <v>439.99</v>
      </c>
    </row>
    <row r="6474" spans="1:4">
      <c r="A6474" t="s">
        <v>91</v>
      </c>
      <c r="B6474" t="s">
        <v>551</v>
      </c>
      <c r="C6474" t="s">
        <v>6863</v>
      </c>
      <c r="D6474">
        <v>314.99</v>
      </c>
    </row>
    <row r="6475" spans="1:4">
      <c r="A6475" t="s">
        <v>91</v>
      </c>
      <c r="B6475" t="s">
        <v>6766</v>
      </c>
      <c r="C6475" t="s">
        <v>6864</v>
      </c>
      <c r="D6475">
        <v>173.91</v>
      </c>
    </row>
    <row r="6476" spans="1:4">
      <c r="A6476" t="s">
        <v>91</v>
      </c>
      <c r="B6476" t="s">
        <v>551</v>
      </c>
      <c r="C6476" t="s">
        <v>6865</v>
      </c>
      <c r="D6476">
        <v>350.99</v>
      </c>
    </row>
    <row r="6477" spans="1:4">
      <c r="A6477" t="s">
        <v>91</v>
      </c>
      <c r="B6477" t="s">
        <v>551</v>
      </c>
      <c r="C6477" t="s">
        <v>6866</v>
      </c>
      <c r="D6477">
        <v>332.99</v>
      </c>
    </row>
    <row r="6478" spans="1:4">
      <c r="A6478" t="s">
        <v>91</v>
      </c>
      <c r="B6478" t="s">
        <v>546</v>
      </c>
      <c r="C6478" t="s">
        <v>6867</v>
      </c>
      <c r="D6478">
        <v>405.89</v>
      </c>
    </row>
    <row r="6479" spans="1:4">
      <c r="A6479" t="s">
        <v>91</v>
      </c>
      <c r="B6479" t="s">
        <v>551</v>
      </c>
      <c r="C6479" t="s">
        <v>6868</v>
      </c>
      <c r="D6479">
        <v>359.99</v>
      </c>
    </row>
    <row r="6480" spans="1:4">
      <c r="A6480" t="s">
        <v>91</v>
      </c>
      <c r="B6480" t="s">
        <v>551</v>
      </c>
      <c r="C6480" t="s">
        <v>6869</v>
      </c>
      <c r="D6480">
        <v>332.99</v>
      </c>
    </row>
    <row r="6481" spans="1:4">
      <c r="A6481" t="s">
        <v>91</v>
      </c>
      <c r="B6481" t="s">
        <v>546</v>
      </c>
      <c r="C6481" t="s">
        <v>6870</v>
      </c>
      <c r="D6481">
        <v>449.99</v>
      </c>
    </row>
    <row r="6482" spans="1:4">
      <c r="A6482" t="s">
        <v>91</v>
      </c>
      <c r="C6482" t="s">
        <v>6871</v>
      </c>
      <c r="D6482">
        <v>649</v>
      </c>
    </row>
    <row r="6483" spans="1:4">
      <c r="A6483" t="s">
        <v>91</v>
      </c>
      <c r="B6483" t="s">
        <v>551</v>
      </c>
      <c r="C6483" t="s">
        <v>6872</v>
      </c>
      <c r="D6483">
        <v>389.97</v>
      </c>
    </row>
    <row r="6484" spans="1:4">
      <c r="A6484" t="s">
        <v>91</v>
      </c>
      <c r="C6484" t="s">
        <v>6873</v>
      </c>
      <c r="D6484">
        <v>139</v>
      </c>
    </row>
    <row r="6485" spans="1:4">
      <c r="A6485" t="s">
        <v>91</v>
      </c>
      <c r="C6485" t="s">
        <v>6874</v>
      </c>
      <c r="D6485">
        <v>1249</v>
      </c>
    </row>
    <row r="6486" spans="1:4">
      <c r="A6486" t="s">
        <v>91</v>
      </c>
      <c r="B6486" t="s">
        <v>551</v>
      </c>
      <c r="C6486" t="s">
        <v>6875</v>
      </c>
      <c r="D6486">
        <v>619.99</v>
      </c>
    </row>
    <row r="6487" spans="1:4">
      <c r="A6487" t="s">
        <v>91</v>
      </c>
      <c r="B6487" t="s">
        <v>551</v>
      </c>
      <c r="C6487" t="s">
        <v>6876</v>
      </c>
      <c r="D6487">
        <v>359.99</v>
      </c>
    </row>
    <row r="6488" spans="1:4">
      <c r="A6488" t="s">
        <v>91</v>
      </c>
      <c r="B6488" t="s">
        <v>551</v>
      </c>
      <c r="C6488" t="s">
        <v>6877</v>
      </c>
      <c r="D6488">
        <v>419.99</v>
      </c>
    </row>
    <row r="6489" spans="1:4">
      <c r="A6489" t="s">
        <v>91</v>
      </c>
      <c r="B6489" t="s">
        <v>1378</v>
      </c>
      <c r="C6489" t="s">
        <v>6878</v>
      </c>
      <c r="D6489">
        <v>391.49</v>
      </c>
    </row>
    <row r="6490" spans="1:4">
      <c r="A6490" t="s">
        <v>91</v>
      </c>
      <c r="B6490" t="s">
        <v>3024</v>
      </c>
      <c r="C6490" t="s">
        <v>6879</v>
      </c>
      <c r="D6490">
        <v>100.86</v>
      </c>
    </row>
    <row r="6491" spans="1:4">
      <c r="A6491" t="s">
        <v>91</v>
      </c>
      <c r="B6491" t="s">
        <v>6479</v>
      </c>
      <c r="C6491" t="s">
        <v>6880</v>
      </c>
      <c r="D6491">
        <v>47.91</v>
      </c>
    </row>
    <row r="6492" spans="1:4">
      <c r="A6492" t="s">
        <v>91</v>
      </c>
      <c r="B6492" t="s">
        <v>551</v>
      </c>
      <c r="C6492" t="s">
        <v>6881</v>
      </c>
      <c r="D6492">
        <v>451.79</v>
      </c>
    </row>
    <row r="6493" spans="1:4">
      <c r="A6493" t="s">
        <v>91</v>
      </c>
      <c r="B6493" t="s">
        <v>551</v>
      </c>
      <c r="C6493" t="s">
        <v>6848</v>
      </c>
      <c r="D6493">
        <v>229.99</v>
      </c>
    </row>
    <row r="6494" spans="1:4">
      <c r="A6494" t="s">
        <v>91</v>
      </c>
      <c r="B6494" t="s">
        <v>6882</v>
      </c>
      <c r="C6494" t="s">
        <v>6883</v>
      </c>
      <c r="D6494">
        <v>40.51</v>
      </c>
    </row>
    <row r="6495" spans="1:4">
      <c r="A6495" t="s">
        <v>91</v>
      </c>
      <c r="C6495" t="s">
        <v>6884</v>
      </c>
      <c r="D6495">
        <v>389</v>
      </c>
    </row>
    <row r="6496" spans="1:4">
      <c r="A6496" t="s">
        <v>91</v>
      </c>
      <c r="B6496" t="s">
        <v>1378</v>
      </c>
      <c r="C6496" t="s">
        <v>6885</v>
      </c>
      <c r="D6496">
        <v>377.63</v>
      </c>
    </row>
    <row r="6497" spans="1:4">
      <c r="A6497" t="s">
        <v>91</v>
      </c>
      <c r="B6497" t="s">
        <v>1378</v>
      </c>
      <c r="C6497" t="s">
        <v>6886</v>
      </c>
      <c r="D6497">
        <v>269.99</v>
      </c>
    </row>
    <row r="6498" spans="1:4">
      <c r="A6498" t="s">
        <v>91</v>
      </c>
      <c r="B6498" t="s">
        <v>551</v>
      </c>
      <c r="C6498" t="s">
        <v>6887</v>
      </c>
      <c r="D6498">
        <v>734.99</v>
      </c>
    </row>
    <row r="6499" spans="1:4">
      <c r="A6499" t="s">
        <v>91</v>
      </c>
      <c r="B6499" t="s">
        <v>546</v>
      </c>
      <c r="C6499" t="s">
        <v>6888</v>
      </c>
      <c r="D6499">
        <v>467.99</v>
      </c>
    </row>
    <row r="6500" spans="1:4">
      <c r="A6500" t="s">
        <v>91</v>
      </c>
      <c r="B6500" t="s">
        <v>3024</v>
      </c>
      <c r="C6500" t="s">
        <v>6889</v>
      </c>
      <c r="D6500">
        <v>89.99</v>
      </c>
    </row>
    <row r="6501" spans="1:4">
      <c r="A6501" t="s">
        <v>91</v>
      </c>
      <c r="B6501" t="s">
        <v>546</v>
      </c>
      <c r="C6501" t="s">
        <v>6890</v>
      </c>
      <c r="D6501">
        <v>341.99</v>
      </c>
    </row>
    <row r="6502" spans="1:4">
      <c r="A6502" t="s">
        <v>91</v>
      </c>
      <c r="B6502" t="s">
        <v>551</v>
      </c>
      <c r="C6502" t="s">
        <v>6850</v>
      </c>
      <c r="D6502">
        <v>184.99</v>
      </c>
    </row>
    <row r="6503" spans="1:4">
      <c r="A6503" t="s">
        <v>91</v>
      </c>
      <c r="B6503" t="s">
        <v>1378</v>
      </c>
      <c r="C6503" t="s">
        <v>6891</v>
      </c>
      <c r="D6503">
        <v>472.49</v>
      </c>
    </row>
    <row r="6504" spans="1:4">
      <c r="A6504" t="s">
        <v>91</v>
      </c>
      <c r="B6504" t="s">
        <v>551</v>
      </c>
      <c r="C6504" t="s">
        <v>6892</v>
      </c>
      <c r="D6504">
        <v>204.99</v>
      </c>
    </row>
    <row r="6505" spans="1:4">
      <c r="A6505" t="s">
        <v>91</v>
      </c>
      <c r="B6505" t="s">
        <v>551</v>
      </c>
      <c r="C6505" t="s">
        <v>6893</v>
      </c>
      <c r="D6505">
        <v>174.99</v>
      </c>
    </row>
    <row r="6506" spans="1:4">
      <c r="A6506" t="s">
        <v>91</v>
      </c>
      <c r="B6506" t="s">
        <v>551</v>
      </c>
      <c r="C6506" t="s">
        <v>6894</v>
      </c>
      <c r="D6506">
        <v>184.99</v>
      </c>
    </row>
    <row r="6507" spans="1:4">
      <c r="A6507" t="s">
        <v>91</v>
      </c>
      <c r="B6507" t="s">
        <v>551</v>
      </c>
      <c r="C6507" t="s">
        <v>6895</v>
      </c>
      <c r="D6507">
        <v>346.49</v>
      </c>
    </row>
    <row r="6508" spans="1:4">
      <c r="A6508" t="s">
        <v>91</v>
      </c>
      <c r="B6508" t="s">
        <v>551</v>
      </c>
      <c r="C6508" t="s">
        <v>6896</v>
      </c>
      <c r="D6508">
        <v>154.99</v>
      </c>
    </row>
    <row r="6509" spans="1:4">
      <c r="A6509" t="s">
        <v>91</v>
      </c>
      <c r="B6509" t="s">
        <v>1378</v>
      </c>
      <c r="C6509" t="s">
        <v>6897</v>
      </c>
      <c r="D6509">
        <v>549.63</v>
      </c>
    </row>
    <row r="6510" spans="1:4">
      <c r="A6510" t="s">
        <v>91</v>
      </c>
      <c r="B6510" t="s">
        <v>546</v>
      </c>
      <c r="C6510" t="s">
        <v>6898</v>
      </c>
      <c r="D6510">
        <v>524.97</v>
      </c>
    </row>
    <row r="6511" spans="1:4">
      <c r="A6511" t="s">
        <v>91</v>
      </c>
      <c r="B6511" t="s">
        <v>546</v>
      </c>
      <c r="C6511" t="s">
        <v>6899</v>
      </c>
      <c r="D6511">
        <v>669.97</v>
      </c>
    </row>
    <row r="6512" spans="1:4">
      <c r="A6512" t="s">
        <v>91</v>
      </c>
      <c r="B6512" t="s">
        <v>551</v>
      </c>
      <c r="C6512" t="s">
        <v>6848</v>
      </c>
      <c r="D6512">
        <v>244.99</v>
      </c>
    </row>
    <row r="6513" spans="1:4">
      <c r="A6513" t="s">
        <v>91</v>
      </c>
      <c r="B6513" t="s">
        <v>3024</v>
      </c>
      <c r="C6513" t="s">
        <v>6900</v>
      </c>
      <c r="D6513">
        <v>79.989999999999995</v>
      </c>
    </row>
    <row r="6514" spans="1:4">
      <c r="A6514" t="s">
        <v>91</v>
      </c>
      <c r="B6514" t="s">
        <v>3024</v>
      </c>
      <c r="C6514" t="s">
        <v>6901</v>
      </c>
      <c r="D6514">
        <v>179.99</v>
      </c>
    </row>
    <row r="6515" spans="1:4">
      <c r="A6515" t="s">
        <v>91</v>
      </c>
      <c r="B6515" t="s">
        <v>546</v>
      </c>
      <c r="C6515" t="s">
        <v>6902</v>
      </c>
      <c r="D6515">
        <v>369.99</v>
      </c>
    </row>
    <row r="6516" spans="1:4">
      <c r="A6516" t="s">
        <v>91</v>
      </c>
      <c r="C6516" t="s">
        <v>6903</v>
      </c>
      <c r="D6516">
        <v>39.9</v>
      </c>
    </row>
    <row r="6517" spans="1:4">
      <c r="A6517" t="s">
        <v>91</v>
      </c>
      <c r="B6517" t="s">
        <v>546</v>
      </c>
      <c r="C6517" t="s">
        <v>6904</v>
      </c>
      <c r="D6517">
        <v>159.97</v>
      </c>
    </row>
    <row r="6518" spans="1:4">
      <c r="A6518" t="s">
        <v>91</v>
      </c>
      <c r="B6518" t="s">
        <v>3024</v>
      </c>
      <c r="C6518" t="s">
        <v>6905</v>
      </c>
      <c r="D6518">
        <v>79.989999999999995</v>
      </c>
    </row>
    <row r="6519" spans="1:4">
      <c r="A6519" t="s">
        <v>91</v>
      </c>
      <c r="B6519" t="s">
        <v>3024</v>
      </c>
      <c r="C6519" t="s">
        <v>6906</v>
      </c>
      <c r="D6519">
        <v>124.99</v>
      </c>
    </row>
    <row r="6520" spans="1:4">
      <c r="A6520" t="s">
        <v>91</v>
      </c>
      <c r="B6520" t="s">
        <v>3024</v>
      </c>
      <c r="C6520" t="s">
        <v>6907</v>
      </c>
      <c r="D6520">
        <v>94.99</v>
      </c>
    </row>
    <row r="6521" spans="1:4">
      <c r="A6521" t="s">
        <v>91</v>
      </c>
      <c r="C6521" t="s">
        <v>6908</v>
      </c>
      <c r="D6521">
        <v>259.89999999999998</v>
      </c>
    </row>
    <row r="6522" spans="1:4">
      <c r="A6522" t="s">
        <v>91</v>
      </c>
      <c r="B6522" t="s">
        <v>3024</v>
      </c>
      <c r="C6522" t="s">
        <v>6909</v>
      </c>
      <c r="D6522">
        <v>79.989999999999995</v>
      </c>
    </row>
    <row r="6523" spans="1:4">
      <c r="A6523" t="s">
        <v>91</v>
      </c>
      <c r="B6523" t="s">
        <v>546</v>
      </c>
      <c r="C6523" t="s">
        <v>6910</v>
      </c>
      <c r="D6523">
        <v>639.97</v>
      </c>
    </row>
    <row r="6524" spans="1:4">
      <c r="A6524" t="s">
        <v>91</v>
      </c>
      <c r="B6524" t="s">
        <v>3024</v>
      </c>
      <c r="C6524" t="s">
        <v>6911</v>
      </c>
      <c r="D6524">
        <v>184.99</v>
      </c>
    </row>
    <row r="6525" spans="1:4">
      <c r="A6525" t="s">
        <v>91</v>
      </c>
      <c r="B6525" t="s">
        <v>546</v>
      </c>
      <c r="C6525" t="s">
        <v>6912</v>
      </c>
      <c r="D6525">
        <v>179.97</v>
      </c>
    </row>
    <row r="6526" spans="1:4">
      <c r="A6526" t="s">
        <v>91</v>
      </c>
      <c r="B6526" t="s">
        <v>3024</v>
      </c>
      <c r="C6526" t="s">
        <v>6913</v>
      </c>
      <c r="D6526">
        <v>169.99</v>
      </c>
    </row>
    <row r="6527" spans="1:4">
      <c r="A6527" t="s">
        <v>91</v>
      </c>
      <c r="B6527" t="s">
        <v>546</v>
      </c>
      <c r="C6527" t="s">
        <v>6914</v>
      </c>
      <c r="D6527">
        <v>549.97</v>
      </c>
    </row>
    <row r="6528" spans="1:4">
      <c r="A6528" t="s">
        <v>91</v>
      </c>
      <c r="B6528" t="s">
        <v>3024</v>
      </c>
      <c r="C6528" t="s">
        <v>6915</v>
      </c>
      <c r="D6528">
        <v>164.99</v>
      </c>
    </row>
    <row r="6529" spans="1:4">
      <c r="A6529" t="s">
        <v>91</v>
      </c>
      <c r="B6529" t="s">
        <v>546</v>
      </c>
      <c r="C6529" t="s">
        <v>6916</v>
      </c>
      <c r="D6529">
        <v>489.97</v>
      </c>
    </row>
    <row r="6530" spans="1:4">
      <c r="A6530" t="s">
        <v>91</v>
      </c>
      <c r="B6530" t="s">
        <v>3024</v>
      </c>
      <c r="C6530" t="s">
        <v>6917</v>
      </c>
      <c r="D6530">
        <v>199.99</v>
      </c>
    </row>
    <row r="6531" spans="1:4">
      <c r="A6531" t="s">
        <v>91</v>
      </c>
      <c r="B6531" t="s">
        <v>546</v>
      </c>
      <c r="C6531" t="s">
        <v>6918</v>
      </c>
      <c r="D6531">
        <v>161.97</v>
      </c>
    </row>
    <row r="6532" spans="1:4">
      <c r="A6532" t="s">
        <v>91</v>
      </c>
      <c r="B6532" t="s">
        <v>3024</v>
      </c>
      <c r="C6532" t="s">
        <v>6919</v>
      </c>
      <c r="D6532">
        <v>203.99</v>
      </c>
    </row>
    <row r="6533" spans="1:4">
      <c r="A6533" t="s">
        <v>91</v>
      </c>
      <c r="B6533" t="s">
        <v>1378</v>
      </c>
      <c r="C6533" t="s">
        <v>6920</v>
      </c>
      <c r="D6533">
        <v>499.97</v>
      </c>
    </row>
    <row r="6534" spans="1:4">
      <c r="A6534" t="s">
        <v>91</v>
      </c>
      <c r="C6534" t="s">
        <v>6921</v>
      </c>
      <c r="D6534">
        <v>149.9</v>
      </c>
    </row>
    <row r="6535" spans="1:4">
      <c r="A6535" t="s">
        <v>91</v>
      </c>
      <c r="B6535" t="s">
        <v>546</v>
      </c>
      <c r="C6535" t="s">
        <v>6922</v>
      </c>
      <c r="D6535">
        <v>159.97</v>
      </c>
    </row>
    <row r="6536" spans="1:4">
      <c r="A6536" t="s">
        <v>91</v>
      </c>
      <c r="B6536" t="s">
        <v>3024</v>
      </c>
      <c r="C6536" t="s">
        <v>6923</v>
      </c>
      <c r="D6536">
        <v>233.99</v>
      </c>
    </row>
    <row r="6537" spans="1:4">
      <c r="A6537" t="s">
        <v>91</v>
      </c>
      <c r="C6537" t="s">
        <v>6924</v>
      </c>
      <c r="D6537">
        <v>139.9</v>
      </c>
    </row>
    <row r="6538" spans="1:4">
      <c r="A6538" t="s">
        <v>91</v>
      </c>
      <c r="C6538" t="s">
        <v>6925</v>
      </c>
      <c r="D6538">
        <v>89.9</v>
      </c>
    </row>
    <row r="6539" spans="1:4">
      <c r="A6539" t="s">
        <v>91</v>
      </c>
      <c r="C6539" t="s">
        <v>6926</v>
      </c>
      <c r="D6539">
        <v>149.9</v>
      </c>
    </row>
    <row r="6540" spans="1:4">
      <c r="A6540" t="s">
        <v>91</v>
      </c>
      <c r="C6540" t="s">
        <v>6927</v>
      </c>
      <c r="D6540">
        <v>169.9</v>
      </c>
    </row>
    <row r="6541" spans="1:4">
      <c r="A6541" t="s">
        <v>91</v>
      </c>
      <c r="B6541" t="s">
        <v>546</v>
      </c>
      <c r="C6541" t="s">
        <v>6928</v>
      </c>
      <c r="D6541">
        <v>489.97</v>
      </c>
    </row>
    <row r="6542" spans="1:4">
      <c r="A6542" t="s">
        <v>91</v>
      </c>
      <c r="B6542" t="s">
        <v>3024</v>
      </c>
      <c r="C6542" t="s">
        <v>6929</v>
      </c>
      <c r="D6542">
        <v>539.99</v>
      </c>
    </row>
    <row r="6543" spans="1:4">
      <c r="A6543" t="s">
        <v>91</v>
      </c>
      <c r="B6543" t="s">
        <v>551</v>
      </c>
      <c r="C6543" t="s">
        <v>6930</v>
      </c>
      <c r="D6543">
        <v>259.99</v>
      </c>
    </row>
    <row r="6544" spans="1:4">
      <c r="A6544" t="s">
        <v>91</v>
      </c>
      <c r="C6544" t="s">
        <v>6931</v>
      </c>
      <c r="D6544">
        <v>139.9</v>
      </c>
    </row>
    <row r="6545" spans="1:4">
      <c r="A6545" t="s">
        <v>91</v>
      </c>
      <c r="C6545" t="s">
        <v>6932</v>
      </c>
      <c r="D6545">
        <v>149.9</v>
      </c>
    </row>
    <row r="6546" spans="1:4">
      <c r="A6546" t="s">
        <v>91</v>
      </c>
      <c r="B6546" t="s">
        <v>3024</v>
      </c>
      <c r="C6546" t="s">
        <v>6933</v>
      </c>
      <c r="D6546">
        <v>499</v>
      </c>
    </row>
    <row r="6547" spans="1:4">
      <c r="A6547" t="s">
        <v>91</v>
      </c>
      <c r="B6547" t="s">
        <v>551</v>
      </c>
      <c r="C6547" t="s">
        <v>6934</v>
      </c>
      <c r="D6547">
        <v>249.99</v>
      </c>
    </row>
    <row r="6548" spans="1:4">
      <c r="A6548" t="s">
        <v>91</v>
      </c>
      <c r="B6548" t="s">
        <v>551</v>
      </c>
      <c r="C6548" t="s">
        <v>6892</v>
      </c>
      <c r="D6548">
        <v>204.99</v>
      </c>
    </row>
    <row r="6549" spans="1:4">
      <c r="A6549" t="s">
        <v>91</v>
      </c>
      <c r="B6549" t="s">
        <v>3024</v>
      </c>
      <c r="C6549" t="s">
        <v>6935</v>
      </c>
      <c r="D6549">
        <v>99.99</v>
      </c>
    </row>
    <row r="6550" spans="1:4">
      <c r="A6550" t="s">
        <v>91</v>
      </c>
      <c r="C6550" t="s">
        <v>6936</v>
      </c>
      <c r="D6550">
        <v>749</v>
      </c>
    </row>
    <row r="6551" spans="1:4">
      <c r="A6551" t="s">
        <v>91</v>
      </c>
      <c r="B6551" t="s">
        <v>546</v>
      </c>
      <c r="C6551" t="s">
        <v>6937</v>
      </c>
      <c r="D6551">
        <v>459.97</v>
      </c>
    </row>
    <row r="6552" spans="1:4">
      <c r="A6552" t="s">
        <v>91</v>
      </c>
      <c r="B6552" t="s">
        <v>3024</v>
      </c>
      <c r="C6552" t="s">
        <v>6938</v>
      </c>
      <c r="D6552">
        <v>79.989999999999995</v>
      </c>
    </row>
    <row r="6553" spans="1:4">
      <c r="A6553" t="s">
        <v>91</v>
      </c>
      <c r="C6553" t="s">
        <v>6939</v>
      </c>
      <c r="D6553">
        <v>349.9</v>
      </c>
    </row>
    <row r="6554" spans="1:4">
      <c r="A6554" t="s">
        <v>91</v>
      </c>
      <c r="B6554" t="s">
        <v>546</v>
      </c>
      <c r="C6554" t="s">
        <v>6940</v>
      </c>
      <c r="D6554">
        <v>500.97</v>
      </c>
    </row>
    <row r="6555" spans="1:4">
      <c r="A6555" t="s">
        <v>91</v>
      </c>
      <c r="B6555" t="s">
        <v>3024</v>
      </c>
      <c r="C6555" t="s">
        <v>6919</v>
      </c>
      <c r="D6555">
        <v>203.99</v>
      </c>
    </row>
    <row r="6556" spans="1:4">
      <c r="A6556" t="s">
        <v>91</v>
      </c>
      <c r="B6556" t="s">
        <v>3024</v>
      </c>
      <c r="C6556" t="s">
        <v>6923</v>
      </c>
      <c r="D6556">
        <v>269.99</v>
      </c>
    </row>
    <row r="6557" spans="1:4">
      <c r="A6557" t="s">
        <v>91</v>
      </c>
      <c r="B6557" t="s">
        <v>546</v>
      </c>
      <c r="C6557" t="s">
        <v>6941</v>
      </c>
      <c r="D6557">
        <v>458.97</v>
      </c>
    </row>
  </sheetData>
  <hyperlinks>
    <hyperlink ref="B1015" r:id="rId1" display="http://xsonly.com/" xr:uid="{DB10D18B-6C77-E84F-BFB1-896528E6FBE5}"/>
    <hyperlink ref="B1945" r:id="rId2" display="http://xsonly.com/" xr:uid="{88DA179C-05B1-5941-9FDC-04206DA4230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D2BD-7F0D-7946-B953-99533B711EBA}">
  <sheetPr>
    <tabColor theme="5" tint="0.79998168889431442"/>
  </sheetPr>
  <dimension ref="A1"/>
  <sheetViews>
    <sheetView workbookViewId="0">
      <selection activeCell="E23" sqref="E23"/>
    </sheetView>
  </sheetViews>
  <sheetFormatPr baseColWidth="10" defaultRowHeight="16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3710-C2D7-0142-A7CF-C3366A98028D}">
  <dimension ref="A1:AP47"/>
  <sheetViews>
    <sheetView zoomScale="86" zoomScaleNormal="90" workbookViewId="0">
      <selection activeCell="Q19" sqref="Q19"/>
    </sheetView>
  </sheetViews>
  <sheetFormatPr baseColWidth="10" defaultRowHeight="16"/>
  <sheetData>
    <row r="1" spans="1:42" ht="21">
      <c r="A1" s="70" t="s">
        <v>6942</v>
      </c>
    </row>
    <row r="3" spans="1:42">
      <c r="B3" s="5"/>
      <c r="C3" s="6"/>
      <c r="H3" s="8"/>
      <c r="I3" s="7" t="s">
        <v>6943</v>
      </c>
      <c r="J3" s="7" t="s">
        <v>177</v>
      </c>
    </row>
    <row r="4" spans="1:42">
      <c r="B4" s="5"/>
      <c r="C4" s="6"/>
      <c r="H4" s="7" t="s">
        <v>176</v>
      </c>
      <c r="I4" s="7">
        <v>1.6</v>
      </c>
      <c r="J4" s="7">
        <v>6.57</v>
      </c>
      <c r="L4" s="106"/>
      <c r="M4" s="106"/>
    </row>
    <row r="6" spans="1:42" s="1" customFormat="1">
      <c r="A6" s="7" t="s">
        <v>175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7">
        <v>13</v>
      </c>
      <c r="O6" s="7">
        <v>14</v>
      </c>
      <c r="P6" s="7">
        <v>15</v>
      </c>
      <c r="Q6" s="7">
        <v>16</v>
      </c>
      <c r="R6" s="7">
        <v>17</v>
      </c>
      <c r="S6" s="7">
        <v>18</v>
      </c>
      <c r="T6" s="7">
        <v>19</v>
      </c>
      <c r="U6" s="7">
        <v>20</v>
      </c>
      <c r="V6" s="7">
        <v>21</v>
      </c>
      <c r="W6" s="7">
        <v>22</v>
      </c>
      <c r="X6" s="7">
        <v>23</v>
      </c>
      <c r="Y6" s="7">
        <v>24</v>
      </c>
      <c r="Z6" s="7">
        <v>25</v>
      </c>
      <c r="AA6" s="7">
        <v>26</v>
      </c>
      <c r="AB6" s="7">
        <v>27</v>
      </c>
      <c r="AC6" s="7">
        <v>28</v>
      </c>
      <c r="AD6" s="7">
        <v>29</v>
      </c>
      <c r="AE6" s="7">
        <v>30</v>
      </c>
      <c r="AF6" s="7">
        <v>31</v>
      </c>
      <c r="AG6" s="7">
        <v>32</v>
      </c>
      <c r="AH6" s="7">
        <v>33</v>
      </c>
      <c r="AI6" s="7">
        <v>34</v>
      </c>
      <c r="AJ6" s="7">
        <v>35</v>
      </c>
      <c r="AK6" s="7">
        <v>36</v>
      </c>
      <c r="AL6" s="7">
        <v>37</v>
      </c>
      <c r="AM6" s="7">
        <v>38</v>
      </c>
      <c r="AN6" s="7">
        <v>39</v>
      </c>
      <c r="AO6" s="7">
        <v>40</v>
      </c>
      <c r="AP6" s="7">
        <v>41</v>
      </c>
    </row>
    <row r="7" spans="1:42">
      <c r="A7" s="107" t="s">
        <v>6944</v>
      </c>
      <c r="B7" s="9">
        <f>_xlfn.WEIBULL.DIST(B6,$I$4,$J$4,FALSE)</f>
        <v>7.4929275180743368E-2</v>
      </c>
      <c r="C7" s="9">
        <f t="shared" ref="C7:AP7" si="0">_xlfn.WEIBULL.DIST(C6,$I$4,$J$4,FALSE)</f>
        <v>0.10277092754238071</v>
      </c>
      <c r="D7" s="9">
        <f t="shared" si="0"/>
        <v>0.11438984024126103</v>
      </c>
      <c r="E7" s="9">
        <f t="shared" si="0"/>
        <v>0.11506052225773868</v>
      </c>
      <c r="F7" s="9">
        <f t="shared" si="0"/>
        <v>0.10835115236570286</v>
      </c>
      <c r="G7" s="9">
        <f t="shared" si="0"/>
        <v>9.712018085685023E-2</v>
      </c>
      <c r="H7" s="9">
        <f t="shared" si="0"/>
        <v>8.3640334829589713E-2</v>
      </c>
      <c r="I7" s="9">
        <f t="shared" si="0"/>
        <v>6.9618255527707978E-2</v>
      </c>
      <c r="J7" s="9">
        <f t="shared" si="0"/>
        <v>5.6233242316348617E-2</v>
      </c>
      <c r="K7" s="9">
        <f t="shared" si="0"/>
        <v>4.4208401534512165E-2</v>
      </c>
      <c r="L7" s="9">
        <f t="shared" si="0"/>
        <v>3.3902279026401604E-2</v>
      </c>
      <c r="M7" s="9">
        <f t="shared" si="0"/>
        <v>2.5405513765029329E-2</v>
      </c>
      <c r="N7" s="9">
        <f t="shared" si="0"/>
        <v>1.8630224633734777E-2</v>
      </c>
      <c r="O7" s="9">
        <f t="shared" si="0"/>
        <v>1.3384688049281177E-2</v>
      </c>
      <c r="P7" s="9">
        <f t="shared" si="0"/>
        <v>9.4303345650882733E-3</v>
      </c>
      <c r="Q7" s="9">
        <f t="shared" si="0"/>
        <v>6.5214073581203041E-3</v>
      </c>
      <c r="R7" s="9">
        <f t="shared" si="0"/>
        <v>4.4296448154937506E-3</v>
      </c>
      <c r="S7" s="9">
        <f t="shared" si="0"/>
        <v>2.9572547756102265E-3</v>
      </c>
      <c r="T7" s="9">
        <f t="shared" si="0"/>
        <v>1.941547245331436E-3</v>
      </c>
      <c r="U7" s="9">
        <f t="shared" si="0"/>
        <v>1.2542018558326386E-3</v>
      </c>
      <c r="V7" s="9">
        <f t="shared" si="0"/>
        <v>7.975282893497508E-4</v>
      </c>
      <c r="W7" s="9">
        <f t="shared" si="0"/>
        <v>4.9941814565844316E-4</v>
      </c>
      <c r="X7" s="9">
        <f t="shared" si="0"/>
        <v>3.0809642038120988E-4</v>
      </c>
      <c r="Y7" s="9">
        <f t="shared" si="0"/>
        <v>1.8731131837924363E-4</v>
      </c>
      <c r="Z7" s="9">
        <f t="shared" si="0"/>
        <v>1.1226270670220669E-4</v>
      </c>
      <c r="AA7" s="9">
        <f t="shared" si="0"/>
        <v>6.634830901167059E-5</v>
      </c>
      <c r="AB7" s="9">
        <f t="shared" si="0"/>
        <v>3.8678240069025536E-5</v>
      </c>
      <c r="AC7" s="9">
        <f t="shared" si="0"/>
        <v>2.2246291272699936E-5</v>
      </c>
      <c r="AD7" s="9">
        <f t="shared" si="0"/>
        <v>1.2627198145105348E-5</v>
      </c>
      <c r="AE7" s="9">
        <f t="shared" si="0"/>
        <v>7.0747777635151183E-6</v>
      </c>
      <c r="AF7" s="9">
        <f t="shared" si="0"/>
        <v>3.9135170622575913E-6</v>
      </c>
      <c r="AG7" s="9">
        <f t="shared" si="0"/>
        <v>2.1377516982627259E-6</v>
      </c>
      <c r="AH7" s="9">
        <f t="shared" si="0"/>
        <v>1.1533606621471604E-6</v>
      </c>
      <c r="AI7" s="9">
        <f t="shared" si="0"/>
        <v>6.1470790640531321E-7</v>
      </c>
      <c r="AJ7" s="9">
        <f t="shared" si="0"/>
        <v>3.2369967730034884E-7</v>
      </c>
      <c r="AK7" s="9">
        <f t="shared" si="0"/>
        <v>1.6844415664194481E-7</v>
      </c>
      <c r="AL7" s="9">
        <f t="shared" si="0"/>
        <v>8.6631723284522158E-8</v>
      </c>
      <c r="AM7" s="9">
        <f t="shared" si="0"/>
        <v>4.4042233263661004E-8</v>
      </c>
      <c r="AN7" s="9">
        <f t="shared" si="0"/>
        <v>2.2135754300859153E-8</v>
      </c>
      <c r="AO7" s="9">
        <f t="shared" si="0"/>
        <v>1.1000452763947445E-8</v>
      </c>
      <c r="AP7" s="9">
        <f t="shared" si="0"/>
        <v>5.4059776110696627E-9</v>
      </c>
    </row>
    <row r="8" spans="1:42">
      <c r="A8" s="107" t="s">
        <v>6945</v>
      </c>
      <c r="B8" s="9">
        <f>_xlfn.WEIBULL.DIST(B6,$I$4,$J$4,TRUE)</f>
        <v>4.8001771668820345E-2</v>
      </c>
      <c r="C8" s="9">
        <f t="shared" ref="C8:AP8" si="1">_xlfn.WEIBULL.DIST(C6,$I$4,$J$4,TRUE)</f>
        <v>0.13853648766291091</v>
      </c>
      <c r="D8" s="9">
        <f t="shared" si="1"/>
        <v>0.24820521421125372</v>
      </c>
      <c r="E8" s="9">
        <f t="shared" si="1"/>
        <v>0.36368090672627962</v>
      </c>
      <c r="F8" s="9">
        <f t="shared" si="1"/>
        <v>0.47587347305982863</v>
      </c>
      <c r="G8" s="9">
        <f t="shared" si="1"/>
        <v>0.57888245005880912</v>
      </c>
      <c r="H8" s="9">
        <f t="shared" si="1"/>
        <v>0.66937054034169308</v>
      </c>
      <c r="I8" s="9">
        <f t="shared" si="1"/>
        <v>0.74598828125302341</v>
      </c>
      <c r="J8" s="9">
        <f t="shared" si="1"/>
        <v>0.80882450299408315</v>
      </c>
      <c r="K8" s="9">
        <f t="shared" si="1"/>
        <v>0.85891221321712852</v>
      </c>
      <c r="L8" s="9">
        <f t="shared" si="1"/>
        <v>0.89781717823875984</v>
      </c>
      <c r="M8" s="9">
        <f t="shared" si="1"/>
        <v>0.92732185352147567</v>
      </c>
      <c r="N8" s="9">
        <f t="shared" si="1"/>
        <v>0.94920316088782397</v>
      </c>
      <c r="O8" s="9">
        <f t="shared" si="1"/>
        <v>0.96509271747818359</v>
      </c>
      <c r="P8" s="9">
        <f t="shared" si="1"/>
        <v>0.97640299123143359</v>
      </c>
      <c r="Q8" s="9">
        <f t="shared" si="1"/>
        <v>0.98430165214701459</v>
      </c>
      <c r="R8" s="9">
        <f t="shared" si="1"/>
        <v>0.98971784467446322</v>
      </c>
      <c r="S8" s="9">
        <f t="shared" si="1"/>
        <v>0.99336700228976338</v>
      </c>
      <c r="T8" s="9">
        <f t="shared" si="1"/>
        <v>0.99578419600423329</v>
      </c>
      <c r="U8" s="9">
        <f t="shared" si="1"/>
        <v>0.99735920888395457</v>
      </c>
      <c r="V8" s="9">
        <f t="shared" si="1"/>
        <v>0.99836920591043532</v>
      </c>
      <c r="W8" s="9">
        <f t="shared" si="1"/>
        <v>0.9990068946581715</v>
      </c>
      <c r="X8" s="9">
        <f t="shared" si="1"/>
        <v>0.99940346688210357</v>
      </c>
      <c r="Y8" s="9">
        <f t="shared" si="1"/>
        <v>0.99964647357277514</v>
      </c>
      <c r="Z8" s="9">
        <f t="shared" si="1"/>
        <v>0.99979324495644606</v>
      </c>
      <c r="AA8" s="9">
        <f t="shared" si="1"/>
        <v>0.99988064779179908</v>
      </c>
      <c r="AB8" s="9">
        <f t="shared" si="1"/>
        <v>0.99993198055957444</v>
      </c>
      <c r="AC8" s="9">
        <f t="shared" si="1"/>
        <v>0.99996172216121226</v>
      </c>
      <c r="AD8" s="9">
        <f t="shared" si="1"/>
        <v>0.99997872582118197</v>
      </c>
      <c r="AE8" s="9">
        <f t="shared" si="1"/>
        <v>0.99998832048905628</v>
      </c>
      <c r="AF8" s="9">
        <f t="shared" si="1"/>
        <v>0.99999366517205379</v>
      </c>
      <c r="AG8" s="9">
        <f t="shared" si="1"/>
        <v>0.999996604905385</v>
      </c>
      <c r="AH8" s="9">
        <f t="shared" si="1"/>
        <v>0.99999820178597953</v>
      </c>
      <c r="AI8" s="9">
        <f t="shared" si="1"/>
        <v>0.99999905861763694</v>
      </c>
      <c r="AJ8" s="9">
        <f t="shared" si="1"/>
        <v>0.99999951282381694</v>
      </c>
      <c r="AK8" s="9">
        <f t="shared" si="1"/>
        <v>0.99999975073628811</v>
      </c>
      <c r="AL8" s="9">
        <f t="shared" si="1"/>
        <v>0.9999998738926128</v>
      </c>
      <c r="AM8" s="9">
        <f t="shared" si="1"/>
        <v>0.99999993690662148</v>
      </c>
      <c r="AN8" s="9">
        <f t="shared" si="1"/>
        <v>0.99999996877947728</v>
      </c>
      <c r="AO8" s="9">
        <f t="shared" si="1"/>
        <v>0.99999998471873963</v>
      </c>
      <c r="AP8" s="9">
        <f t="shared" si="1"/>
        <v>0.9999999926007358</v>
      </c>
    </row>
    <row r="9" spans="1:42">
      <c r="A9" s="107" t="s">
        <v>6946</v>
      </c>
      <c r="B9" s="108">
        <f>1-B8</f>
        <v>0.95199822833117964</v>
      </c>
      <c r="C9" s="108">
        <f t="shared" ref="C9:AP9" si="2">1-C8</f>
        <v>0.86146351233708907</v>
      </c>
      <c r="D9" s="108">
        <f t="shared" si="2"/>
        <v>0.75179478578874626</v>
      </c>
      <c r="E9" s="108">
        <f t="shared" si="2"/>
        <v>0.63631909327372038</v>
      </c>
      <c r="F9" s="108">
        <f t="shared" si="2"/>
        <v>0.52412652694017137</v>
      </c>
      <c r="G9" s="108">
        <f t="shared" si="2"/>
        <v>0.42111754994119088</v>
      </c>
      <c r="H9" s="108">
        <f t="shared" si="2"/>
        <v>0.33062945965830692</v>
      </c>
      <c r="I9" s="108">
        <f t="shared" si="2"/>
        <v>0.25401171874697659</v>
      </c>
      <c r="J9" s="108">
        <f t="shared" si="2"/>
        <v>0.19117549700591685</v>
      </c>
      <c r="K9" s="108">
        <f t="shared" si="2"/>
        <v>0.14108778678287148</v>
      </c>
      <c r="L9" s="108">
        <f t="shared" si="2"/>
        <v>0.10218282176124016</v>
      </c>
      <c r="M9" s="108">
        <f t="shared" si="2"/>
        <v>7.267814647852433E-2</v>
      </c>
      <c r="N9" s="108">
        <f t="shared" si="2"/>
        <v>5.0796839112176029E-2</v>
      </c>
      <c r="O9" s="108">
        <f t="shared" si="2"/>
        <v>3.4907282521816407E-2</v>
      </c>
      <c r="P9" s="108">
        <f t="shared" si="2"/>
        <v>2.3597008768566408E-2</v>
      </c>
      <c r="Q9" s="108">
        <f t="shared" si="2"/>
        <v>1.5698347852985406E-2</v>
      </c>
      <c r="R9" s="108">
        <f t="shared" si="2"/>
        <v>1.0282155325536779E-2</v>
      </c>
      <c r="S9" s="108">
        <f t="shared" si="2"/>
        <v>6.6329977102366211E-3</v>
      </c>
      <c r="T9" s="108">
        <f t="shared" si="2"/>
        <v>4.2158039957667093E-3</v>
      </c>
      <c r="U9" s="108">
        <f t="shared" si="2"/>
        <v>2.6407911160454267E-3</v>
      </c>
      <c r="V9" s="108">
        <f t="shared" si="2"/>
        <v>1.63079408956468E-3</v>
      </c>
      <c r="W9" s="108">
        <f t="shared" si="2"/>
        <v>9.9310534182850407E-4</v>
      </c>
      <c r="X9" s="108">
        <f t="shared" si="2"/>
        <v>5.9653311789642505E-4</v>
      </c>
      <c r="Y9" s="108">
        <f t="shared" si="2"/>
        <v>3.535264272248595E-4</v>
      </c>
      <c r="Z9" s="108">
        <f t="shared" si="2"/>
        <v>2.0675504355394114E-4</v>
      </c>
      <c r="AA9" s="108">
        <f t="shared" si="2"/>
        <v>1.1935220820091796E-4</v>
      </c>
      <c r="AB9" s="108">
        <f t="shared" si="2"/>
        <v>6.801944042555963E-5</v>
      </c>
      <c r="AC9" s="108">
        <f t="shared" si="2"/>
        <v>3.827783878773694E-5</v>
      </c>
      <c r="AD9" s="108">
        <f t="shared" si="2"/>
        <v>2.1274178818031508E-5</v>
      </c>
      <c r="AE9" s="108">
        <f t="shared" si="2"/>
        <v>1.1679510943718441E-5</v>
      </c>
      <c r="AF9" s="108">
        <f t="shared" si="2"/>
        <v>6.3348279462083212E-6</v>
      </c>
      <c r="AG9" s="108">
        <f t="shared" si="2"/>
        <v>3.3950946149996497E-6</v>
      </c>
      <c r="AH9" s="108">
        <f t="shared" si="2"/>
        <v>1.7982140204653163E-6</v>
      </c>
      <c r="AI9" s="108">
        <f t="shared" si="2"/>
        <v>9.4138236306218204E-7</v>
      </c>
      <c r="AJ9" s="108">
        <f t="shared" si="2"/>
        <v>4.8717618306159949E-7</v>
      </c>
      <c r="AK9" s="108">
        <f t="shared" si="2"/>
        <v>2.4926371189337715E-7</v>
      </c>
      <c r="AL9" s="108">
        <f t="shared" si="2"/>
        <v>1.261073871994256E-7</v>
      </c>
      <c r="AM9" s="108">
        <f t="shared" si="2"/>
        <v>6.3093378521728027E-8</v>
      </c>
      <c r="AN9" s="108">
        <f t="shared" si="2"/>
        <v>3.1220522722641419E-8</v>
      </c>
      <c r="AO9" s="108">
        <f t="shared" si="2"/>
        <v>1.5281260368205096E-8</v>
      </c>
      <c r="AP9" s="108">
        <f t="shared" si="2"/>
        <v>7.3992642013465115E-9</v>
      </c>
    </row>
    <row r="10" spans="1:42">
      <c r="A10" s="109" t="s">
        <v>6947</v>
      </c>
    </row>
    <row r="29" spans="1:1">
      <c r="A29" s="1"/>
    </row>
    <row r="30" spans="1:1">
      <c r="A30" s="1"/>
    </row>
    <row r="31" spans="1:1">
      <c r="A31" s="110"/>
    </row>
    <row r="36" spans="1:25">
      <c r="A36" s="1"/>
    </row>
    <row r="40" spans="1:25">
      <c r="A40" s="1"/>
    </row>
    <row r="46" spans="1:25">
      <c r="E46" s="106"/>
      <c r="F46" s="106"/>
      <c r="G46" s="106"/>
      <c r="H46" s="106"/>
      <c r="I46" s="106"/>
      <c r="J46" s="111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11"/>
      <c r="X46" s="106"/>
      <c r="Y46" s="106"/>
    </row>
    <row r="47" spans="1:25">
      <c r="E47" s="106"/>
      <c r="F47" s="106"/>
      <c r="G47" s="111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7ECD-4EED-0840-84BF-18E9F31BA3C6}">
  <dimension ref="A1:AS123"/>
  <sheetViews>
    <sheetView zoomScale="50" zoomScaleNormal="50" workbookViewId="0">
      <pane xSplit="2" ySplit="10" topLeftCell="C11" activePane="bottomRight" state="frozen"/>
      <selection activeCell="A42" sqref="A42"/>
      <selection pane="topRight" activeCell="A42" sqref="A42"/>
      <selection pane="bottomLeft" activeCell="A42" sqref="A42"/>
      <selection pane="bottomRight" activeCell="H28" sqref="H28"/>
    </sheetView>
  </sheetViews>
  <sheetFormatPr baseColWidth="10" defaultRowHeight="16"/>
  <cols>
    <col min="1" max="1" width="28.5" customWidth="1"/>
    <col min="2" max="2" width="8.6640625" style="1" customWidth="1"/>
    <col min="3" max="3" width="11.5" style="1" bestFit="1" customWidth="1"/>
    <col min="4" max="4" width="11.83203125" style="1" bestFit="1" customWidth="1"/>
    <col min="5" max="17" width="13" style="1" bestFit="1" customWidth="1"/>
    <col min="18" max="23" width="14.5" style="1" bestFit="1" customWidth="1"/>
    <col min="24" max="25" width="14.5" bestFit="1" customWidth="1"/>
    <col min="26" max="26" width="15.6640625" customWidth="1"/>
    <col min="27" max="27" width="15.83203125" customWidth="1"/>
    <col min="28" max="28" width="15.6640625" customWidth="1"/>
    <col min="29" max="32" width="14.5" bestFit="1" customWidth="1"/>
    <col min="33" max="33" width="15.33203125" customWidth="1"/>
    <col min="34" max="34" width="12.83203125" customWidth="1"/>
    <col min="35" max="37" width="14.5" bestFit="1" customWidth="1"/>
    <col min="38" max="40" width="14" bestFit="1" customWidth="1"/>
    <col min="41" max="43" width="15.1640625" bestFit="1" customWidth="1"/>
  </cols>
  <sheetData>
    <row r="1" spans="1:43" ht="21">
      <c r="A1" s="70" t="s">
        <v>6948</v>
      </c>
      <c r="B1" s="70"/>
      <c r="AB1" s="1"/>
      <c r="AC1" s="112"/>
    </row>
    <row r="3" spans="1:43" ht="21">
      <c r="B3" s="70" t="s">
        <v>174</v>
      </c>
    </row>
    <row r="4" spans="1:43">
      <c r="B4" s="7" t="s">
        <v>6949</v>
      </c>
      <c r="C4" s="7">
        <v>2010</v>
      </c>
      <c r="D4" s="7">
        <v>2011</v>
      </c>
      <c r="E4" s="7">
        <v>2012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7">
        <v>2018</v>
      </c>
      <c r="L4" s="7">
        <v>2019</v>
      </c>
      <c r="M4" s="7">
        <v>2020</v>
      </c>
      <c r="N4" s="7">
        <v>2021</v>
      </c>
      <c r="O4" s="7">
        <v>2022</v>
      </c>
      <c r="P4" s="7">
        <v>2023</v>
      </c>
      <c r="Q4" s="7">
        <v>2024</v>
      </c>
      <c r="R4" s="7">
        <v>2025</v>
      </c>
      <c r="S4" s="7">
        <v>2026</v>
      </c>
      <c r="T4" s="7">
        <v>2027</v>
      </c>
      <c r="U4" s="7">
        <v>2028</v>
      </c>
      <c r="V4" s="7">
        <v>2029</v>
      </c>
      <c r="W4" s="7">
        <v>2030</v>
      </c>
      <c r="X4" s="7">
        <v>2031</v>
      </c>
      <c r="Y4" s="7">
        <v>2032</v>
      </c>
      <c r="Z4" s="7">
        <v>2033</v>
      </c>
      <c r="AA4" s="7">
        <v>2034</v>
      </c>
      <c r="AB4" s="7">
        <v>2035</v>
      </c>
      <c r="AC4" s="7">
        <v>2036</v>
      </c>
      <c r="AD4" s="7">
        <v>2037</v>
      </c>
      <c r="AE4" s="7">
        <v>2038</v>
      </c>
      <c r="AF4" s="7">
        <v>2039</v>
      </c>
      <c r="AG4" s="7">
        <v>2040</v>
      </c>
      <c r="AH4" s="7">
        <v>2041</v>
      </c>
      <c r="AI4" s="7">
        <v>2042</v>
      </c>
      <c r="AJ4" s="7">
        <v>2043</v>
      </c>
      <c r="AK4" s="7">
        <v>2044</v>
      </c>
      <c r="AL4" s="7">
        <v>2045</v>
      </c>
      <c r="AM4" s="7">
        <v>2046</v>
      </c>
      <c r="AN4" s="7">
        <v>2047</v>
      </c>
      <c r="AO4" s="7">
        <v>2048</v>
      </c>
      <c r="AP4" s="7">
        <v>2049</v>
      </c>
      <c r="AQ4" s="7">
        <v>2050</v>
      </c>
    </row>
    <row r="5" spans="1:43">
      <c r="A5" s="1" t="s">
        <v>6950</v>
      </c>
      <c r="B5" s="113">
        <f>C5-C11</f>
        <v>1296</v>
      </c>
      <c r="C5" s="114">
        <v>1543</v>
      </c>
      <c r="D5" s="114">
        <v>2618</v>
      </c>
      <c r="E5" s="114">
        <v>3935</v>
      </c>
      <c r="F5" s="114">
        <v>6227</v>
      </c>
      <c r="G5" s="114">
        <v>12339</v>
      </c>
      <c r="H5" s="114">
        <v>20935</v>
      </c>
      <c r="I5" s="114">
        <v>29685</v>
      </c>
      <c r="J5" s="114">
        <v>41986</v>
      </c>
      <c r="K5" s="114">
        <v>56284</v>
      </c>
      <c r="L5" s="114">
        <v>90820</v>
      </c>
      <c r="M5" s="114">
        <v>193940</v>
      </c>
      <c r="N5" s="114">
        <v>379149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</row>
    <row r="6" spans="1:43">
      <c r="A6" s="1" t="s">
        <v>6951</v>
      </c>
      <c r="B6" s="113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55">
        <f>N5+O11-O58</f>
        <v>1981938.9999985476</v>
      </c>
      <c r="P6" s="55">
        <f t="shared" ref="P6:AQ6" si="0">O6+P11-P58</f>
        <v>3385864.9999951464</v>
      </c>
      <c r="Q6" s="55">
        <f t="shared" si="0"/>
        <v>4594146.0000436828</v>
      </c>
      <c r="R6" s="55">
        <f t="shared" si="0"/>
        <v>5611443.0000054128</v>
      </c>
      <c r="S6" s="55">
        <f t="shared" si="0"/>
        <v>6456307.9999453714</v>
      </c>
      <c r="T6" s="55">
        <f t="shared" si="0"/>
        <v>7156520.0000324342</v>
      </c>
      <c r="U6" s="55">
        <f t="shared" si="0"/>
        <v>7745239.0000056531</v>
      </c>
      <c r="V6" s="55">
        <f t="shared" si="0"/>
        <v>8257853.9999803603</v>
      </c>
      <c r="W6" s="55">
        <f t="shared" si="0"/>
        <v>8729414.0000036024</v>
      </c>
      <c r="X6" s="55">
        <f t="shared" si="0"/>
        <v>9192449.0000083894</v>
      </c>
      <c r="Y6" s="55">
        <f t="shared" si="0"/>
        <v>9675045.9999535959</v>
      </c>
      <c r="Z6" s="55">
        <f t="shared" si="0"/>
        <v>10199141.00001899</v>
      </c>
      <c r="AA6" s="55">
        <f t="shared" si="0"/>
        <v>10779068.000041699</v>
      </c>
      <c r="AB6" s="55">
        <f t="shared" si="0"/>
        <v>11420583.000017755</v>
      </c>
      <c r="AC6" s="55">
        <f t="shared" si="0"/>
        <v>10494924.999948157</v>
      </c>
      <c r="AD6" s="55">
        <f t="shared" si="0"/>
        <v>9796773.0000876244</v>
      </c>
      <c r="AE6" s="55">
        <f t="shared" si="0"/>
        <v>9327997.0000436977</v>
      </c>
      <c r="AF6" s="55">
        <f t="shared" si="0"/>
        <v>9066875.0000674985</v>
      </c>
      <c r="AG6" s="55">
        <f t="shared" si="0"/>
        <v>8977565.9999885093</v>
      </c>
      <c r="AH6" s="55">
        <f t="shared" si="0"/>
        <v>9018219.9999899995</v>
      </c>
      <c r="AI6" s="55">
        <f t="shared" si="0"/>
        <v>9152811.9999999963</v>
      </c>
      <c r="AJ6" s="55">
        <f t="shared" si="0"/>
        <v>9340455.0000058133</v>
      </c>
      <c r="AK6" s="55">
        <f t="shared" si="0"/>
        <v>9548643.9999838937</v>
      </c>
      <c r="AL6" s="55">
        <f t="shared" si="0"/>
        <v>9751642.0000061039</v>
      </c>
      <c r="AM6" s="55">
        <f t="shared" si="0"/>
        <v>9929928.0000055693</v>
      </c>
      <c r="AN6" s="55">
        <f t="shared" si="0"/>
        <v>10069713.9999965</v>
      </c>
      <c r="AO6" s="55">
        <f t="shared" si="0"/>
        <v>10162851.000032123</v>
      </c>
      <c r="AP6" s="55">
        <f t="shared" si="0"/>
        <v>10207054.999975484</v>
      </c>
      <c r="AQ6" s="55">
        <f t="shared" si="0"/>
        <v>10206078.999991992</v>
      </c>
    </row>
    <row r="7" spans="1:43">
      <c r="A7" s="1" t="s">
        <v>6952</v>
      </c>
      <c r="B7" s="113"/>
      <c r="C7" s="116">
        <f>B7+C12-C104</f>
        <v>0.16986598605079978</v>
      </c>
      <c r="D7" s="116">
        <f t="shared" ref="D7:AQ7" si="1">C7+D12-D104</f>
        <v>0.97556682317218657</v>
      </c>
      <c r="E7" s="116">
        <f t="shared" si="1"/>
        <v>1.9186008819314511</v>
      </c>
      <c r="F7" s="116">
        <f t="shared" si="1"/>
        <v>3.5082468737972694</v>
      </c>
      <c r="G7" s="116">
        <f t="shared" si="1"/>
        <v>7.7311720009299698</v>
      </c>
      <c r="H7" s="116">
        <f t="shared" si="1"/>
        <v>13.659130705015119</v>
      </c>
      <c r="I7" s="116">
        <f t="shared" si="1"/>
        <v>18.998446179810269</v>
      </c>
      <c r="J7" s="116">
        <f t="shared" si="1"/>
        <v>25.850358912796377</v>
      </c>
      <c r="K7" s="116">
        <f t="shared" si="1"/>
        <v>32.971296305271501</v>
      </c>
      <c r="L7" s="116">
        <f t="shared" si="1"/>
        <v>54.187780922889402</v>
      </c>
      <c r="M7" s="116">
        <f t="shared" si="1"/>
        <v>120.72593264832254</v>
      </c>
      <c r="N7" s="116">
        <f t="shared" si="1"/>
        <v>235.80686607466393</v>
      </c>
      <c r="O7" s="116">
        <f t="shared" si="1"/>
        <v>1474.9792871999059</v>
      </c>
      <c r="P7" s="116">
        <f t="shared" si="1"/>
        <v>2560.5878819285899</v>
      </c>
      <c r="Q7" s="116">
        <f t="shared" si="1"/>
        <v>3652.7470189658188</v>
      </c>
      <c r="R7" s="116">
        <f t="shared" si="1"/>
        <v>4580.5771869818282</v>
      </c>
      <c r="S7" s="116">
        <f t="shared" si="1"/>
        <v>5356.9403475893441</v>
      </c>
      <c r="T7" s="116">
        <f t="shared" si="1"/>
        <v>6003.8980066637505</v>
      </c>
      <c r="U7" s="116">
        <f t="shared" si="1"/>
        <v>6549.1231594396368</v>
      </c>
      <c r="V7" s="116">
        <f t="shared" si="1"/>
        <v>7022.9450590354727</v>
      </c>
      <c r="W7" s="116">
        <f t="shared" si="1"/>
        <v>7455.9103325626093</v>
      </c>
      <c r="X7" s="116">
        <f t="shared" si="1"/>
        <v>7876.708622715124</v>
      </c>
      <c r="Y7" s="116">
        <f t="shared" si="1"/>
        <v>8310.3532849022522</v>
      </c>
      <c r="Z7" s="116">
        <f t="shared" si="1"/>
        <v>8776.5817238004511</v>
      </c>
      <c r="AA7" s="116">
        <f t="shared" si="1"/>
        <v>9288.5140127699997</v>
      </c>
      <c r="AB7" s="116">
        <f t="shared" si="1"/>
        <v>9851.7598963168221</v>
      </c>
      <c r="AC7" s="116">
        <f t="shared" si="1"/>
        <v>9051.5576337337061</v>
      </c>
      <c r="AD7" s="116">
        <f t="shared" si="1"/>
        <v>8447.7929781202711</v>
      </c>
      <c r="AE7" s="116">
        <f t="shared" si="1"/>
        <v>8042.4328538875461</v>
      </c>
      <c r="AF7" s="116">
        <f t="shared" si="1"/>
        <v>7816.8649141976894</v>
      </c>
      <c r="AG7" s="116">
        <f t="shared" si="1"/>
        <v>7740.1415509791268</v>
      </c>
      <c r="AH7" s="116">
        <f t="shared" si="1"/>
        <v>7776.0404855925717</v>
      </c>
      <c r="AI7" s="116">
        <f t="shared" si="1"/>
        <v>7888.5092692767785</v>
      </c>
      <c r="AJ7" s="116">
        <f t="shared" si="1"/>
        <v>8045.1384373689525</v>
      </c>
      <c r="AK7" s="116">
        <f t="shared" si="1"/>
        <v>8218.780908049308</v>
      </c>
      <c r="AL7" s="116">
        <f t="shared" si="1"/>
        <v>8387.8139405019083</v>
      </c>
      <c r="AM7" s="116">
        <f t="shared" si="1"/>
        <v>8535.7728436364359</v>
      </c>
      <c r="AN7" s="116">
        <f t="shared" si="1"/>
        <v>8650.9827038164258</v>
      </c>
      <c r="AO7" s="116">
        <f t="shared" si="1"/>
        <v>8726.5172584175289</v>
      </c>
      <c r="AP7" s="116">
        <f t="shared" si="1"/>
        <v>8760.4323968066219</v>
      </c>
      <c r="AQ7" s="116">
        <f t="shared" si="1"/>
        <v>8755.9511876765191</v>
      </c>
    </row>
    <row r="8" spans="1:43">
      <c r="A8" s="1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</row>
    <row r="9" spans="1:43" ht="21">
      <c r="B9" s="70" t="s">
        <v>6953</v>
      </c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</row>
    <row r="10" spans="1:43">
      <c r="B10" s="7" t="s">
        <v>6954</v>
      </c>
      <c r="C10" s="7">
        <v>2010</v>
      </c>
      <c r="D10" s="7">
        <v>2011</v>
      </c>
      <c r="E10" s="7">
        <v>2012</v>
      </c>
      <c r="F10" s="7">
        <v>2013</v>
      </c>
      <c r="G10" s="7">
        <v>2014</v>
      </c>
      <c r="H10" s="7">
        <v>2015</v>
      </c>
      <c r="I10" s="7">
        <v>2016</v>
      </c>
      <c r="J10" s="7">
        <v>2017</v>
      </c>
      <c r="K10" s="7">
        <v>2018</v>
      </c>
      <c r="L10" s="7">
        <v>2019</v>
      </c>
      <c r="M10" s="7">
        <v>2020</v>
      </c>
      <c r="N10" s="7">
        <v>2021</v>
      </c>
      <c r="O10" s="7">
        <v>2022</v>
      </c>
      <c r="P10" s="7">
        <v>2023</v>
      </c>
      <c r="Q10" s="7">
        <v>2024</v>
      </c>
      <c r="R10" s="7">
        <v>2025</v>
      </c>
      <c r="S10" s="7">
        <v>2026</v>
      </c>
      <c r="T10" s="7">
        <v>2027</v>
      </c>
      <c r="U10" s="7">
        <v>2028</v>
      </c>
      <c r="V10" s="7">
        <v>2029</v>
      </c>
      <c r="W10" s="7">
        <v>2030</v>
      </c>
      <c r="X10" s="7">
        <v>2031</v>
      </c>
      <c r="Y10" s="7">
        <v>2032</v>
      </c>
      <c r="Z10" s="7">
        <v>2033</v>
      </c>
      <c r="AA10" s="7">
        <v>2034</v>
      </c>
      <c r="AB10" s="7">
        <v>2035</v>
      </c>
      <c r="AC10" s="7">
        <v>2036</v>
      </c>
      <c r="AD10" s="7">
        <v>2037</v>
      </c>
      <c r="AE10" s="7">
        <v>2038</v>
      </c>
      <c r="AF10" s="7">
        <v>2039</v>
      </c>
      <c r="AG10" s="7">
        <v>2040</v>
      </c>
      <c r="AH10" s="7">
        <v>2041</v>
      </c>
      <c r="AI10" s="7">
        <v>2042</v>
      </c>
      <c r="AJ10" s="7">
        <v>2043</v>
      </c>
      <c r="AK10" s="7">
        <v>2044</v>
      </c>
      <c r="AL10" s="7">
        <v>2045</v>
      </c>
      <c r="AM10" s="7">
        <v>2046</v>
      </c>
      <c r="AN10" s="7">
        <v>2047</v>
      </c>
      <c r="AO10" s="7">
        <v>2048</v>
      </c>
      <c r="AP10" s="7">
        <v>2049</v>
      </c>
      <c r="AQ10" s="7">
        <v>2050</v>
      </c>
    </row>
    <row r="11" spans="1:43">
      <c r="A11" s="1" t="s">
        <v>6955</v>
      </c>
      <c r="B11" s="7"/>
      <c r="C11" s="119">
        <v>247</v>
      </c>
      <c r="D11" s="119">
        <v>1199</v>
      </c>
      <c r="E11" s="119">
        <v>1535</v>
      </c>
      <c r="F11" s="119">
        <v>2661</v>
      </c>
      <c r="G11" s="119">
        <v>6804</v>
      </c>
      <c r="H11" s="119">
        <v>10062</v>
      </c>
      <c r="I11" s="119">
        <v>10382</v>
      </c>
      <c r="J11" s="119">
        <v>13807</v>
      </c>
      <c r="K11" s="119">
        <v>15744</v>
      </c>
      <c r="L11" s="119">
        <v>37932</v>
      </c>
      <c r="M11" s="119">
        <v>107878</v>
      </c>
      <c r="N11" s="119">
        <v>190386</v>
      </c>
      <c r="O11" s="55">
        <v>1777446.9999985476</v>
      </c>
      <c r="P11" s="55">
        <v>1761296.9999965988</v>
      </c>
      <c r="Q11" s="55">
        <v>1765858.0000485366</v>
      </c>
      <c r="R11" s="55">
        <v>1774967.9999617303</v>
      </c>
      <c r="S11" s="55">
        <v>1791174.9999399586</v>
      </c>
      <c r="T11" s="55">
        <v>1817473.0000870624</v>
      </c>
      <c r="U11" s="55">
        <v>1857135.9999732184</v>
      </c>
      <c r="V11" s="55">
        <v>1913434.9999747074</v>
      </c>
      <c r="W11" s="55">
        <v>1989267.0000232419</v>
      </c>
      <c r="X11" s="55">
        <v>2086671.000004787</v>
      </c>
      <c r="Y11" s="55">
        <v>2206306.999945207</v>
      </c>
      <c r="Z11" s="55">
        <v>2347001.0000653937</v>
      </c>
      <c r="AA11" s="55">
        <v>2505451.0000227098</v>
      </c>
      <c r="AB11" s="55">
        <v>2676283.9999760562</v>
      </c>
      <c r="AC11" s="115">
        <v>1095124.9999304018</v>
      </c>
      <c r="AD11" s="115">
        <v>1268457.0001394677</v>
      </c>
      <c r="AE11" s="115">
        <v>1430786.9999560728</v>
      </c>
      <c r="AF11" s="115">
        <v>1575305.0000238004</v>
      </c>
      <c r="AG11" s="115">
        <v>1697522.9999210115</v>
      </c>
      <c r="AH11" s="115">
        <v>1795629.0000014906</v>
      </c>
      <c r="AI11" s="115">
        <v>1870118.0000099973</v>
      </c>
      <c r="AJ11" s="115">
        <v>1922882.0000058166</v>
      </c>
      <c r="AK11" s="115">
        <v>1956219.9999780797</v>
      </c>
      <c r="AL11" s="115">
        <v>1972148.0000222097</v>
      </c>
      <c r="AM11" s="115">
        <v>1972289.9999994664</v>
      </c>
      <c r="AN11" s="115">
        <v>1958290.9999909312</v>
      </c>
      <c r="AO11" s="115">
        <v>1932480.0000356238</v>
      </c>
      <c r="AP11" s="115">
        <v>1898390.9999433602</v>
      </c>
      <c r="AQ11" s="115">
        <v>1860842.0000165091</v>
      </c>
    </row>
    <row r="12" spans="1:43">
      <c r="A12" s="7" t="s">
        <v>6956</v>
      </c>
      <c r="B12" s="7"/>
      <c r="C12" s="116">
        <f>((C11*[1]PM_motor_share!B4)*[1]Motor_REE_content!B4)/1000</f>
        <v>0.18362486401673639</v>
      </c>
      <c r="D12" s="116">
        <f>((D11*[1]PM_motor_share!C4)*[1]Motor_REE_content!C4)/1000</f>
        <v>0.89136118200836811</v>
      </c>
      <c r="E12" s="116">
        <f>((E11*[1]PM_motor_share!D4)*[1]Motor_REE_content!D4)/1000</f>
        <v>1.1411504707112969</v>
      </c>
      <c r="F12" s="116">
        <f>((F11*[1]PM_motor_share!E4)*[1]Motor_REE_content!E4)/1000</f>
        <v>1.9782419560669458</v>
      </c>
      <c r="G12" s="116">
        <f>((G11*[1]PM_motor_share!F4)*[1]Motor_REE_content!F4)/1000</f>
        <v>5.0582330962343098</v>
      </c>
      <c r="H12" s="116">
        <f>((H11*[1]PM_motor_share!G4)*[1]Motor_REE_content!G4)/1000</f>
        <v>7.4802970920502085</v>
      </c>
      <c r="I12" s="116">
        <f>((I11*[1]PM_motor_share!H4)*[1]Motor_REE_content!H4)/1000</f>
        <v>7.718191652719665</v>
      </c>
      <c r="J12" s="116">
        <f>((J11*[1]PM_motor_share!I4)*[1]Motor_REE_content!I4)/1000</f>
        <v>10.264406872384935</v>
      </c>
      <c r="K12" s="116">
        <f>((K11*[1]PM_motor_share!J4)*[1]Motor_REE_content!J4)/1000</f>
        <v>11.704412384937239</v>
      </c>
      <c r="L12" s="116">
        <f>((L11*[1]PM_motor_share!K4)*[1]Motor_REE_content!K4)/1000</f>
        <v>28.199426485355644</v>
      </c>
      <c r="M12" s="116">
        <f>((M11*[1]PM_motor_share!L4)*[1]Motor_REE_content!L4)/1000</f>
        <v>80.198716924686195</v>
      </c>
      <c r="N12" s="116">
        <f>((N11*[1]PM_motor_share!M4)*[1]Motor_REE_content!M4)/1000</f>
        <v>141.53685571129708</v>
      </c>
      <c r="O12" s="116">
        <f>((O11*[1]PM_motor_share!N4)*[1]Motor_REE_content!N4)/1000</f>
        <v>1372.8732895386272</v>
      </c>
      <c r="P12" s="116">
        <f>((P11*[1]PM_motor_share!O4)*[1]Motor_REE_content!O4)/1000</f>
        <v>1360.3992728007204</v>
      </c>
      <c r="Q12" s="116">
        <f>((Q11*[1]PM_motor_share!P4)*[1]Motor_REE_content!P4)/1000</f>
        <v>1534.4123856070285</v>
      </c>
      <c r="R12" s="116">
        <f>((R11*[1]PM_motor_share!Q4)*[1]Motor_REE_content!Q4)/1000</f>
        <v>1542.3283656571225</v>
      </c>
      <c r="S12" s="116">
        <f>((S11*[1]PM_motor_share!R4)*[1]Motor_REE_content!R4)/1000</f>
        <v>1556.4111636507569</v>
      </c>
      <c r="T12" s="116">
        <f>((T11*[1]PM_motor_share!S4)*[1]Motor_REE_content!S4)/1000</f>
        <v>1579.2623652430152</v>
      </c>
      <c r="U12" s="116">
        <f>((U11*[1]PM_motor_share!T4)*[1]Motor_REE_content!T4)/1000</f>
        <v>1613.7268568804941</v>
      </c>
      <c r="V12" s="116">
        <f>((V11*[1]PM_motor_share!U4)*[1]Motor_REE_content!U4)/1000</f>
        <v>1662.6469189110767</v>
      </c>
      <c r="W12" s="116">
        <f>((W11*[1]PM_motor_share!V4)*[1]Motor_REE_content!V4)/1000</f>
        <v>1728.5398503340032</v>
      </c>
      <c r="X12" s="116">
        <f>((X11*[1]PM_motor_share!W4)*[1]Motor_REE_content!W4)/1000</f>
        <v>1813.1774055480926</v>
      </c>
      <c r="Y12" s="116">
        <f>((Y11*[1]PM_motor_share!X4)*[1]Motor_REE_content!X4)/1000</f>
        <v>1917.133080391719</v>
      </c>
      <c r="Z12" s="116">
        <f>((Z11*[1]PM_motor_share!Y4)*[1]Motor_REE_content!Y4)/1000</f>
        <v>2039.3867476509649</v>
      </c>
      <c r="AA12" s="116">
        <f>((AA11*[1]PM_motor_share!Z4)*[1]Motor_REE_content!Z4)/1000</f>
        <v>2177.0691900824945</v>
      </c>
      <c r="AB12" s="116">
        <f>((AB11*[1]PM_motor_share!AA4)*[1]Motor_REE_content!AA4)/1000</f>
        <v>2325.5116305231277</v>
      </c>
      <c r="AC12" s="120">
        <f>((AC11*[1]PM_motor_share!AB4)*[1]Motor_REE_content!AB4)/1000</f>
        <v>951.59031113199239</v>
      </c>
      <c r="AD12" s="120">
        <f>((AD11*[1]PM_motor_share!AC4)*[1]Motor_REE_content!AC4)/1000</f>
        <v>1102.2042154977571</v>
      </c>
      <c r="AE12" s="120">
        <f>((AE11*[1]PM_motor_share!AD4)*[1]Motor_REE_content!AD4)/1000</f>
        <v>1243.2581180580644</v>
      </c>
      <c r="AF12" s="120">
        <f>((AF11*[1]PM_motor_share!AE4)*[1]Motor_REE_content!AE4)/1000</f>
        <v>1368.8345852717268</v>
      </c>
      <c r="AG12" s="120">
        <f>((AG11*[1]PM_motor_share!AF4)*[1]Motor_REE_content!AF4)/1000</f>
        <v>1475.0338452242513</v>
      </c>
      <c r="AH12" s="120">
        <f>((AH11*[1]PM_motor_share!AG4)*[1]Motor_REE_content!AG4)/1000</f>
        <v>1560.2813915284919</v>
      </c>
      <c r="AI12" s="120">
        <f>((AI11*[1]PM_motor_share!AH4)*[1]Motor_REE_content!AH4)/1000</f>
        <v>1625.0073458245865</v>
      </c>
      <c r="AJ12" s="120">
        <f>((AJ11*[1]PM_motor_share!AI4)*[1]Motor_REE_content!AI4)/1000</f>
        <v>1670.8557295029623</v>
      </c>
      <c r="AK12" s="120">
        <f>((AK11*[1]PM_motor_share!AJ4)*[1]Motor_REE_content!AJ4)/1000</f>
        <v>1699.8242196462245</v>
      </c>
      <c r="AL12" s="120">
        <f>((AL11*[1]PM_motor_share!AK4)*[1]Motor_REE_content!AK4)/1000</f>
        <v>1713.6645853749471</v>
      </c>
      <c r="AM12" s="120">
        <f>((AM11*[1]PM_motor_share!AL4)*[1]Motor_REE_content!AL4)/1000</f>
        <v>1713.7879738489085</v>
      </c>
      <c r="AN12" s="120">
        <f>((AN11*[1]PM_motor_share!AM4)*[1]Motor_REE_content!AM4)/1000</f>
        <v>1701.6237800130405</v>
      </c>
      <c r="AO12" s="120">
        <f>((AO11*[1]PM_motor_share!AN4)*[1]Motor_REE_content!AN4)/1000</f>
        <v>1679.1957489849294</v>
      </c>
      <c r="AP12" s="120">
        <f>((AP11*[1]PM_motor_share!AO4)*[1]Motor_REE_content!AO4)/1000</f>
        <v>1649.574690013545</v>
      </c>
      <c r="AQ12" s="120">
        <f>((AQ11*[1]PM_motor_share!AP4)*[1]Motor_REE_content!AP4)/1000</f>
        <v>1616.9471228176924</v>
      </c>
    </row>
    <row r="13" spans="1:43">
      <c r="D13" s="121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</row>
    <row r="14" spans="1:43" ht="21">
      <c r="B14" s="70" t="s">
        <v>6957</v>
      </c>
      <c r="C14"/>
      <c r="R14" s="121"/>
      <c r="S14" s="121"/>
    </row>
    <row r="15" spans="1:43">
      <c r="B15" s="7" t="s">
        <v>6958</v>
      </c>
      <c r="C15" s="7">
        <v>2010</v>
      </c>
      <c r="D15" s="7">
        <v>2011</v>
      </c>
      <c r="E15" s="7">
        <v>2012</v>
      </c>
      <c r="F15" s="7">
        <v>2013</v>
      </c>
      <c r="G15" s="7">
        <v>2014</v>
      </c>
      <c r="H15" s="7">
        <v>2015</v>
      </c>
      <c r="I15" s="7">
        <v>2016</v>
      </c>
      <c r="J15" s="7">
        <v>2017</v>
      </c>
      <c r="K15" s="7">
        <v>2018</v>
      </c>
      <c r="L15" s="7">
        <v>2019</v>
      </c>
      <c r="M15" s="7">
        <v>2020</v>
      </c>
      <c r="N15" s="7">
        <v>2021</v>
      </c>
      <c r="O15" s="7">
        <v>2022</v>
      </c>
      <c r="P15" s="7">
        <v>2023</v>
      </c>
      <c r="Q15" s="7">
        <v>2024</v>
      </c>
      <c r="R15" s="7">
        <v>2025</v>
      </c>
      <c r="S15" s="7">
        <v>2026</v>
      </c>
      <c r="T15" s="7">
        <v>2027</v>
      </c>
      <c r="U15" s="7">
        <v>2028</v>
      </c>
      <c r="V15" s="7">
        <v>2029</v>
      </c>
      <c r="W15" s="7">
        <v>2030</v>
      </c>
      <c r="X15" s="7">
        <v>2031</v>
      </c>
      <c r="Y15" s="7">
        <v>2032</v>
      </c>
      <c r="Z15" s="7">
        <v>2033</v>
      </c>
      <c r="AA15" s="7">
        <v>2034</v>
      </c>
      <c r="AB15" s="7">
        <v>2035</v>
      </c>
      <c r="AC15" s="7">
        <v>2036</v>
      </c>
      <c r="AD15" s="7">
        <v>2037</v>
      </c>
      <c r="AE15" s="7">
        <v>2038</v>
      </c>
      <c r="AF15" s="7">
        <v>2039</v>
      </c>
      <c r="AG15" s="7">
        <v>2040</v>
      </c>
      <c r="AH15" s="7">
        <v>2041</v>
      </c>
      <c r="AI15" s="7">
        <v>2042</v>
      </c>
      <c r="AJ15" s="7">
        <v>2043</v>
      </c>
      <c r="AK15" s="7">
        <v>2044</v>
      </c>
      <c r="AL15" s="7">
        <v>2045</v>
      </c>
      <c r="AM15" s="7">
        <v>2046</v>
      </c>
      <c r="AN15" s="7">
        <v>2047</v>
      </c>
      <c r="AO15" s="7">
        <v>2048</v>
      </c>
      <c r="AP15" s="7">
        <v>2049</v>
      </c>
      <c r="AQ15" s="7">
        <v>2050</v>
      </c>
    </row>
    <row r="16" spans="1:43">
      <c r="B16" s="7">
        <v>2010</v>
      </c>
      <c r="C16" s="68">
        <f>(SUM($C$11:$C$11)*Product_lifespan!B7)</f>
        <v>18.507530969643611</v>
      </c>
      <c r="D16" s="68">
        <f>(SUM($C$11:$C$11)*Product_lifespan!C7)</f>
        <v>25.384419102968035</v>
      </c>
      <c r="E16" s="68">
        <f>(SUM($C$11:$C$11)*Product_lifespan!D7)</f>
        <v>28.254290539591477</v>
      </c>
      <c r="F16" s="68">
        <f>(SUM($C$11:$C$11)*Product_lifespan!E7)</f>
        <v>28.419948997661454</v>
      </c>
      <c r="G16" s="68">
        <f>(SUM($C$11:$C$11)*Product_lifespan!F7)</f>
        <v>26.762734634328606</v>
      </c>
      <c r="H16" s="68">
        <f>(SUM($C$11:$C$11)*Product_lifespan!G7)</f>
        <v>23.988684671642005</v>
      </c>
      <c r="I16" s="68">
        <f>(SUM($C$11:$C$11)*Product_lifespan!H7)</f>
        <v>20.65916270290866</v>
      </c>
      <c r="J16" s="68">
        <f>(SUM($C$11:$C$11)*Product_lifespan!I7)</f>
        <v>17.19570911534387</v>
      </c>
      <c r="K16" s="68">
        <f>(SUM($C$11:$C$11)*Product_lifespan!J7)</f>
        <v>13.889610852138109</v>
      </c>
      <c r="L16" s="68">
        <f>(SUM($C$11:$C$11)*Product_lifespan!K7)</f>
        <v>10.919475179024504</v>
      </c>
      <c r="M16" s="68">
        <f>(SUM($C$11:$C$11)*Product_lifespan!L7)</f>
        <v>8.373862919521196</v>
      </c>
      <c r="N16" s="68">
        <f>(SUM($C$11:$C$11)*Product_lifespan!M7)</f>
        <v>6.275161899962244</v>
      </c>
      <c r="O16" s="68">
        <f>(SUM($C$11:$C$11)*Product_lifespan!N7)</f>
        <v>4.6016654845324902</v>
      </c>
      <c r="P16" s="68">
        <f>(SUM($C$11:$C$11)*Product_lifespan!O7)</f>
        <v>3.3060179481724505</v>
      </c>
      <c r="Q16" s="68">
        <f>(SUM($C$11:$C$11)*Product_lifespan!P7)</f>
        <v>2.3292926375768035</v>
      </c>
      <c r="R16" s="68">
        <f>(SUM($C$11:$C$11)*Product_lifespan!Q7)</f>
        <v>1.6107876174557152</v>
      </c>
      <c r="S16" s="68">
        <f>(SUM($C$11:$C$11)*Product_lifespan!R7)</f>
        <v>1.0941222694269563</v>
      </c>
      <c r="T16" s="68">
        <f>(SUM($C$11:$C$11)*Product_lifespan!S7)</f>
        <v>0.73044192957572596</v>
      </c>
      <c r="U16" s="68">
        <f>(SUM($C$11:$C$11)*Product_lifespan!T7)</f>
        <v>0.47956216959686471</v>
      </c>
      <c r="V16" s="68">
        <f>(SUM($C$11:$C$11)*Product_lifespan!U7)</f>
        <v>0.30978785839066175</v>
      </c>
      <c r="W16" s="68">
        <f>(SUM($C$11:$C$11)*Product_lifespan!V7)</f>
        <v>0.19698948746938844</v>
      </c>
      <c r="X16" s="68">
        <f>(SUM($C$11:$C$11)*Product_lifespan!W7)</f>
        <v>0.12335628197763546</v>
      </c>
      <c r="Y16" s="68">
        <f>(SUM($C$11:$C$11)*Product_lifespan!X7)</f>
        <v>7.609981583415884E-2</v>
      </c>
      <c r="Z16" s="68">
        <f>(SUM($C$11:$C$11)*Product_lifespan!Y7)</f>
        <v>4.6265895639673177E-2</v>
      </c>
      <c r="AA16" s="68">
        <f>(SUM($C$11:$C$11)*Product_lifespan!Z7)</f>
        <v>2.7728888555445051E-2</v>
      </c>
      <c r="AB16" s="68">
        <f>(SUM($C$11:$C$11)*Product_lifespan!AA7)</f>
        <v>1.6388032325882637E-2</v>
      </c>
      <c r="AC16" s="68">
        <f>(SUM($C$11:$C$11)*Product_lifespan!AB7)</f>
        <v>9.5535252970493072E-3</v>
      </c>
      <c r="AD16" s="68">
        <f>(SUM($C$11:$C$11)*Product_lifespan!AC7)</f>
        <v>5.4948339443568845E-3</v>
      </c>
      <c r="AE16" s="68">
        <f>(SUM($C$11:$C$11)*Product_lifespan!AD7)</f>
        <v>3.1189179418410207E-3</v>
      </c>
      <c r="AF16" s="68">
        <f>(SUM($C$11:$C$11)*Product_lifespan!AE7)</f>
        <v>1.7474701075882342E-3</v>
      </c>
      <c r="AG16" s="68">
        <f>(SUM($C$11:$C$11)*Product_lifespan!AF7)</f>
        <v>9.6663871437762511E-4</v>
      </c>
      <c r="AH16" s="68">
        <f>(SUM($C$11:$C$11)*Product_lifespan!AG7)</f>
        <v>5.2802466947089331E-4</v>
      </c>
      <c r="AI16" s="68">
        <f>(SUM($C$11:$C$11)*Product_lifespan!AH7)</f>
        <v>2.848800835503486E-4</v>
      </c>
      <c r="AJ16" s="68">
        <f>(SUM($C$11:$C$11)*Product_lifespan!AI7)</f>
        <v>1.5183285288211237E-4</v>
      </c>
      <c r="AK16" s="68">
        <f>(SUM($C$11:$C$11)*Product_lifespan!AJ7)</f>
        <v>7.9953820293186158E-5</v>
      </c>
      <c r="AL16" s="68">
        <f>(SUM($C$11:$C$11)*Product_lifespan!AK7)</f>
        <v>4.1605706690560365E-5</v>
      </c>
      <c r="AM16" s="68">
        <f>(SUM($C$11:$C$11)*Product_lifespan!AL7)</f>
        <v>2.1398035651276972E-5</v>
      </c>
      <c r="AN16" s="68">
        <f>(SUM($C$11:$C$11)*Product_lifespan!AM7)</f>
        <v>1.0878431616124268E-5</v>
      </c>
      <c r="AO16" s="68">
        <f>(SUM($C$11:$C$11)*Product_lifespan!AN7)</f>
        <v>5.4675313123122111E-6</v>
      </c>
      <c r="AP16" s="68">
        <f>(SUM($C$11:$C$11)*Product_lifespan!AO7)</f>
        <v>2.7171118326950188E-6</v>
      </c>
      <c r="AQ16" s="68">
        <f>(SUM($C$11:$C$11)*Product_lifespan!AP7)</f>
        <v>1.3352764699342066E-6</v>
      </c>
    </row>
    <row r="17" spans="2:45">
      <c r="B17" s="7">
        <v>2011</v>
      </c>
      <c r="C17" s="8"/>
      <c r="D17" s="68">
        <f>(SUM($D$11:$D$11)*Product_lifespan!B7)</f>
        <v>89.840200941711302</v>
      </c>
      <c r="E17" s="68">
        <f>(SUM($D$11:$D$11)*Product_lifespan!C7)</f>
        <v>123.22234212331446</v>
      </c>
      <c r="F17" s="68">
        <f>(SUM($D$11:$D$11)*Product_lifespan!D7)</f>
        <v>137.15341844927198</v>
      </c>
      <c r="G17" s="68">
        <f>(SUM($D$11:$D$11)*Product_lifespan!E7)</f>
        <v>137.95756618702868</v>
      </c>
      <c r="H17" s="68">
        <f>(SUM($D$11:$D$11)*Product_lifespan!F7)</f>
        <v>129.91303168647772</v>
      </c>
      <c r="I17" s="68">
        <f>(SUM($D$11:$D$11)*Product_lifespan!G7)</f>
        <v>116.44709684736343</v>
      </c>
      <c r="J17" s="68">
        <f>(SUM($D$11:$D$11)*Product_lifespan!H7)</f>
        <v>100.28476146067807</v>
      </c>
      <c r="K17" s="68">
        <f>(SUM($D$11:$D$11)*Product_lifespan!I7)</f>
        <v>83.472288377721867</v>
      </c>
      <c r="L17" s="68">
        <f>(SUM($D$11:$D$11)*Product_lifespan!J7)</f>
        <v>67.423657537301992</v>
      </c>
      <c r="M17" s="68">
        <f>(SUM($D$11:$D$11)*Product_lifespan!K7)</f>
        <v>53.005873439880084</v>
      </c>
      <c r="N17" s="68">
        <f>(SUM($D$11:$D$11)*Product_lifespan!L7)</f>
        <v>40.64883255265552</v>
      </c>
      <c r="O17" s="68">
        <f>(SUM($D$11:$D$11)*Product_lifespan!M7)</f>
        <v>30.461211004270165</v>
      </c>
      <c r="P17" s="68">
        <f>(SUM($D$11:$D$11)*Product_lifespan!N7)</f>
        <v>22.337639335847999</v>
      </c>
      <c r="Q17" s="68">
        <f>(SUM($D$11:$D$11)*Product_lifespan!O7)</f>
        <v>16.048240971088131</v>
      </c>
      <c r="R17" s="68">
        <f>(SUM($D$11:$D$11)*Product_lifespan!P7)</f>
        <v>11.30697114354084</v>
      </c>
      <c r="S17" s="68">
        <f>(SUM($D$11:$D$11)*Product_lifespan!Q7)</f>
        <v>7.8191674223862444</v>
      </c>
      <c r="T17" s="68">
        <f>(SUM($D$11:$D$11)*Product_lifespan!R7)</f>
        <v>5.3111441337770069</v>
      </c>
      <c r="U17" s="68">
        <f>(SUM($D$11:$D$11)*Product_lifespan!S7)</f>
        <v>3.5457484759566618</v>
      </c>
      <c r="V17" s="68">
        <f>(SUM($D$11:$D$11)*Product_lifespan!T7)</f>
        <v>2.3279151471523916</v>
      </c>
      <c r="W17" s="68">
        <f>(SUM($D$11:$D$11)*Product_lifespan!U7)</f>
        <v>1.5037880251433338</v>
      </c>
      <c r="X17" s="68">
        <f>(SUM($D$11:$D$11)*Product_lifespan!V7)</f>
        <v>0.95623641893035116</v>
      </c>
      <c r="Y17" s="68">
        <f>(SUM($D$11:$D$11)*Product_lifespan!W7)</f>
        <v>0.59880235664447334</v>
      </c>
      <c r="Z17" s="68">
        <f>(SUM($D$11:$D$11)*Product_lifespan!X7)</f>
        <v>0.36940760803707062</v>
      </c>
      <c r="AA17" s="68">
        <f>(SUM($D$11:$D$11)*Product_lifespan!Y7)</f>
        <v>0.22458627073671311</v>
      </c>
      <c r="AB17" s="68">
        <f>(SUM($D$11:$D$11)*Product_lifespan!Z7)</f>
        <v>0.13460298533594581</v>
      </c>
      <c r="AC17" s="68">
        <f>(SUM($D$11:$D$11)*Product_lifespan!AA7)</f>
        <v>7.9551622504993036E-2</v>
      </c>
      <c r="AD17" s="68">
        <f>(SUM($D$11:$D$11)*Product_lifespan!AB7)</f>
        <v>4.6375209842761618E-2</v>
      </c>
      <c r="AE17" s="68">
        <f>(SUM($D$11:$D$11)*Product_lifespan!AC7)</f>
        <v>2.6673303235967224E-2</v>
      </c>
      <c r="AF17" s="68">
        <f>(SUM($D$11:$D$11)*Product_lifespan!AD7)</f>
        <v>1.5140010575981312E-2</v>
      </c>
      <c r="AG17" s="68">
        <f>(SUM($D$11:$D$11)*Product_lifespan!AE7)</f>
        <v>8.4826585384546269E-3</v>
      </c>
      <c r="AH17" s="68">
        <f>(SUM($D$11:$D$11)*Product_lifespan!AF7)</f>
        <v>4.6923069576468518E-3</v>
      </c>
      <c r="AI17" s="68">
        <f>(SUM($D$11:$D$11)*Product_lifespan!AG7)</f>
        <v>2.5631642862170086E-3</v>
      </c>
      <c r="AJ17" s="68">
        <f>(SUM($D$11:$D$11)*Product_lifespan!AH7)</f>
        <v>1.3828794339144452E-3</v>
      </c>
      <c r="AK17" s="68">
        <f>(SUM($D$11:$D$11)*Product_lifespan!AI7)</f>
        <v>7.3703477977997054E-4</v>
      </c>
      <c r="AL17" s="68">
        <f>(SUM($D$11:$D$11)*Product_lifespan!AJ7)</f>
        <v>3.8811591308311825E-4</v>
      </c>
      <c r="AM17" s="68">
        <f>(SUM($D$11:$D$11)*Product_lifespan!AK7)</f>
        <v>2.0196454381369184E-4</v>
      </c>
      <c r="AN17" s="68">
        <f>(SUM($D$11:$D$11)*Product_lifespan!AL7)</f>
        <v>1.0387143621814206E-4</v>
      </c>
      <c r="AO17" s="68">
        <f>(SUM($D$11:$D$11)*Product_lifespan!AM7)</f>
        <v>5.2806637683129542E-5</v>
      </c>
      <c r="AP17" s="68">
        <f>(SUM($D$11:$D$11)*Product_lifespan!AN7)</f>
        <v>2.6540769406730124E-5</v>
      </c>
      <c r="AQ17" s="68">
        <f>(SUM($D$11:$D$11)*Product_lifespan!AO7)</f>
        <v>1.3189542863972987E-5</v>
      </c>
    </row>
    <row r="18" spans="2:45">
      <c r="B18" s="7">
        <v>2012</v>
      </c>
      <c r="C18" s="8"/>
      <c r="D18" s="68"/>
      <c r="E18" s="68">
        <f>(SUM($E$11:$E$11)*Product_lifespan!B7)</f>
        <v>115.01643740244107</v>
      </c>
      <c r="F18" s="68">
        <f>(SUM($E$11:$E$11)*Product_lifespan!C7)</f>
        <v>157.75337377755437</v>
      </c>
      <c r="G18" s="68">
        <f>(SUM($E$11:$E$11)*Product_lifespan!D7)</f>
        <v>175.58840477033567</v>
      </c>
      <c r="H18" s="68">
        <f>(SUM($E$11:$E$11)*Product_lifespan!E7)</f>
        <v>176.61790166562886</v>
      </c>
      <c r="I18" s="68">
        <f>(SUM($E$11:$E$11)*Product_lifespan!F7)</f>
        <v>166.31901888135388</v>
      </c>
      <c r="J18" s="68">
        <f>(SUM($E$11:$E$11)*Product_lifespan!G7)</f>
        <v>149.07947761526509</v>
      </c>
      <c r="K18" s="68">
        <f>(SUM($E$11:$E$11)*Product_lifespan!H7)</f>
        <v>128.3879139634202</v>
      </c>
      <c r="L18" s="68">
        <f>(SUM($E$11:$E$11)*Product_lifespan!I7)</f>
        <v>106.86402223503174</v>
      </c>
      <c r="M18" s="68">
        <f>(SUM($E$11:$E$11)*Product_lifespan!J7)</f>
        <v>86.31802695559513</v>
      </c>
      <c r="N18" s="68">
        <f>(SUM($E$11:$E$11)*Product_lifespan!K7)</f>
        <v>67.859896355476167</v>
      </c>
      <c r="O18" s="68">
        <f>(SUM($E$11:$E$11)*Product_lifespan!L7)</f>
        <v>52.03999830552646</v>
      </c>
      <c r="P18" s="68">
        <f>(SUM($E$11:$E$11)*Product_lifespan!M7)</f>
        <v>38.997463629320023</v>
      </c>
      <c r="Q18" s="68">
        <f>(SUM($E$11:$E$11)*Product_lifespan!N7)</f>
        <v>28.597394812782884</v>
      </c>
      <c r="R18" s="68">
        <f>(SUM($E$11:$E$11)*Product_lifespan!O7)</f>
        <v>20.545496155646607</v>
      </c>
      <c r="S18" s="68">
        <f>(SUM($E$11:$E$11)*Product_lifespan!P7)</f>
        <v>14.475563557410499</v>
      </c>
      <c r="T18" s="68">
        <f>(SUM($E$11:$E$11)*Product_lifespan!Q7)</f>
        <v>10.010360294714667</v>
      </c>
      <c r="U18" s="68">
        <f>(SUM($E$11:$E$11)*Product_lifespan!R7)</f>
        <v>6.7995047917829075</v>
      </c>
      <c r="V18" s="68">
        <f>(SUM($E$11:$E$11)*Product_lifespan!S7)</f>
        <v>4.5393860805616981</v>
      </c>
      <c r="W18" s="68">
        <f>(SUM($E$11:$E$11)*Product_lifespan!T7)</f>
        <v>2.9802750215837541</v>
      </c>
      <c r="X18" s="68">
        <f>(SUM($E$11:$E$11)*Product_lifespan!U7)</f>
        <v>1.9251998487031003</v>
      </c>
      <c r="Y18" s="68">
        <f>(SUM($E$11:$E$11)*Product_lifespan!V7)</f>
        <v>1.2242059241518675</v>
      </c>
      <c r="Z18" s="68">
        <f>(SUM($E$11:$E$11)*Product_lifespan!W7)</f>
        <v>0.76660685358571024</v>
      </c>
      <c r="AA18" s="68">
        <f>(SUM($E$11:$E$11)*Product_lifespan!X7)</f>
        <v>0.47292800528515716</v>
      </c>
      <c r="AB18" s="68">
        <f>(SUM($E$11:$E$11)*Product_lifespan!Y7)</f>
        <v>0.28752287371213897</v>
      </c>
      <c r="AC18" s="68">
        <f>(SUM($E$11:$E$11)*Product_lifespan!Z7)</f>
        <v>0.17232325478788726</v>
      </c>
      <c r="AD18" s="68">
        <f>(SUM($E$11:$E$11)*Product_lifespan!AA7)</f>
        <v>0.10184465433291436</v>
      </c>
      <c r="AE18" s="68">
        <f>(SUM($E$11:$E$11)*Product_lifespan!AB7)</f>
        <v>5.9371098505954199E-2</v>
      </c>
      <c r="AF18" s="68">
        <f>(SUM($E$11:$E$11)*Product_lifespan!AC7)</f>
        <v>3.4148057103594399E-2</v>
      </c>
      <c r="AG18" s="68">
        <f>(SUM($E$11:$E$11)*Product_lifespan!AD7)</f>
        <v>1.938274915273671E-2</v>
      </c>
      <c r="AH18" s="68">
        <f>(SUM($E$11:$E$11)*Product_lifespan!AE7)</f>
        <v>1.0859783866995707E-2</v>
      </c>
      <c r="AI18" s="68">
        <f>(SUM($E$11:$E$11)*Product_lifespan!AF7)</f>
        <v>6.0072486905654024E-3</v>
      </c>
      <c r="AJ18" s="68">
        <f>(SUM($E$11:$E$11)*Product_lifespan!AG7)</f>
        <v>3.2814488568332842E-3</v>
      </c>
      <c r="AK18" s="68">
        <f>(SUM($E$11:$E$11)*Product_lifespan!AH7)</f>
        <v>1.7704086163958912E-3</v>
      </c>
      <c r="AL18" s="68">
        <f>(SUM($E$11:$E$11)*Product_lifespan!AI7)</f>
        <v>9.4357663633215581E-4</v>
      </c>
      <c r="AM18" s="68">
        <f>(SUM($E$11:$E$11)*Product_lifespan!AJ7)</f>
        <v>4.9687900465603552E-4</v>
      </c>
      <c r="AN18" s="68">
        <f>(SUM($E$11:$E$11)*Product_lifespan!AK7)</f>
        <v>2.5856178044538527E-4</v>
      </c>
      <c r="AO18" s="68">
        <f>(SUM($E$11:$E$11)*Product_lifespan!AL7)</f>
        <v>1.3297969524174151E-4</v>
      </c>
      <c r="AP18" s="68">
        <f>(SUM($E$11:$E$11)*Product_lifespan!AM7)</f>
        <v>6.7604828059719641E-5</v>
      </c>
      <c r="AQ18" s="68">
        <f>(SUM($E$11:$E$11)*Product_lifespan!AN7)</f>
        <v>3.3978382851818803E-5</v>
      </c>
      <c r="AS18" s="117"/>
    </row>
    <row r="19" spans="2:45">
      <c r="B19" s="7">
        <v>2013</v>
      </c>
      <c r="C19" s="8"/>
      <c r="D19" s="68"/>
      <c r="E19" s="8"/>
      <c r="F19" s="68">
        <f>(SUM($F$11:$F$11)*Product_lifespan!B7)</f>
        <v>199.38680125595809</v>
      </c>
      <c r="G19" s="68">
        <f>(SUM($F$11:$F$11)*Product_lifespan!C7)</f>
        <v>273.47343819027509</v>
      </c>
      <c r="H19" s="68">
        <f>(SUM($F$11:$F$11)*Product_lifespan!D7)</f>
        <v>304.39136488199563</v>
      </c>
      <c r="I19" s="68">
        <f>(SUM($F$11:$F$11)*Product_lifespan!E7)</f>
        <v>306.17604972784261</v>
      </c>
      <c r="J19" s="68">
        <f>(SUM($F$11:$F$11)*Product_lifespan!F7)</f>
        <v>288.32241644513533</v>
      </c>
      <c r="K19" s="68">
        <f>(SUM($F$11:$F$11)*Product_lifespan!G7)</f>
        <v>258.43680126007848</v>
      </c>
      <c r="L19" s="68">
        <f>(SUM($F$11:$F$11)*Product_lifespan!H7)</f>
        <v>222.56693098153823</v>
      </c>
      <c r="M19" s="68">
        <f>(SUM($F$11:$F$11)*Product_lifespan!I7)</f>
        <v>185.25417795923093</v>
      </c>
      <c r="N19" s="68">
        <f>(SUM($F$11:$F$11)*Product_lifespan!J7)</f>
        <v>149.63665780380367</v>
      </c>
      <c r="O19" s="68">
        <f>(SUM($F$11:$F$11)*Product_lifespan!K7)</f>
        <v>117.63855648333687</v>
      </c>
      <c r="P19" s="68">
        <f>(SUM($F$11:$F$11)*Product_lifespan!L7)</f>
        <v>90.213964489254664</v>
      </c>
      <c r="Q19" s="68">
        <f>(SUM($F$11:$F$11)*Product_lifespan!M7)</f>
        <v>67.604072128743042</v>
      </c>
      <c r="R19" s="68">
        <f>(SUM($F$11:$F$11)*Product_lifespan!N7)</f>
        <v>49.575027750368243</v>
      </c>
      <c r="S19" s="68">
        <f>(SUM($F$11:$F$11)*Product_lifespan!O7)</f>
        <v>35.61665489913721</v>
      </c>
      <c r="T19" s="68">
        <f>(SUM($F$11:$F$11)*Product_lifespan!P7)</f>
        <v>25.094120277699897</v>
      </c>
      <c r="U19" s="68">
        <f>(SUM($F$11:$F$11)*Product_lifespan!Q7)</f>
        <v>17.35346497995813</v>
      </c>
      <c r="V19" s="68">
        <f>(SUM($F$11:$F$11)*Product_lifespan!R7)</f>
        <v>11.78728485402887</v>
      </c>
      <c r="W19" s="68">
        <f>(SUM($F$11:$F$11)*Product_lifespan!S7)</f>
        <v>7.8692549578988125</v>
      </c>
      <c r="X19" s="68">
        <f>(SUM($F$11:$F$11)*Product_lifespan!T7)</f>
        <v>5.1664572198269516</v>
      </c>
      <c r="Y19" s="68">
        <f>(SUM($F$11:$F$11)*Product_lifespan!U7)</f>
        <v>3.3374311383706514</v>
      </c>
      <c r="Z19" s="68">
        <f>(SUM($F$11:$F$11)*Product_lifespan!V7)</f>
        <v>2.1222227779596867</v>
      </c>
      <c r="AA19" s="68">
        <f>(SUM($F$11:$F$11)*Product_lifespan!W7)</f>
        <v>1.3289516855971173</v>
      </c>
      <c r="AB19" s="68">
        <f>(SUM($F$11:$F$11)*Product_lifespan!X7)</f>
        <v>0.81984457463439953</v>
      </c>
      <c r="AC19" s="68">
        <f>(SUM($F$11:$F$11)*Product_lifespan!Y7)</f>
        <v>0.4984354182071673</v>
      </c>
      <c r="AD19" s="68">
        <f>(SUM($F$11:$F$11)*Product_lifespan!Z7)</f>
        <v>0.29873106253457199</v>
      </c>
      <c r="AE19" s="68">
        <f>(SUM($F$11:$F$11)*Product_lifespan!AA7)</f>
        <v>0.17655285028005543</v>
      </c>
      <c r="AF19" s="68">
        <f>(SUM($F$11:$F$11)*Product_lifespan!AB7)</f>
        <v>0.10292279682367696</v>
      </c>
      <c r="AG19" s="68">
        <f>(SUM($F$11:$F$11)*Product_lifespan!AC7)</f>
        <v>5.919738107665453E-2</v>
      </c>
      <c r="AH19" s="68">
        <f>(SUM($F$11:$F$11)*Product_lifespan!AD7)</f>
        <v>3.3600974264125331E-2</v>
      </c>
      <c r="AI19" s="68">
        <f>(SUM($F$11:$F$11)*Product_lifespan!AE7)</f>
        <v>1.8825983628713731E-2</v>
      </c>
      <c r="AJ19" s="68">
        <f>(SUM($F$11:$F$11)*Product_lifespan!AF7)</f>
        <v>1.0413868902667451E-2</v>
      </c>
      <c r="AK19" s="68">
        <f>(SUM($F$11:$F$11)*Product_lifespan!AG7)</f>
        <v>5.6885572690771134E-3</v>
      </c>
      <c r="AL19" s="68">
        <f>(SUM($F$11:$F$11)*Product_lifespan!AH7)</f>
        <v>3.069092721973594E-3</v>
      </c>
      <c r="AM19" s="68">
        <f>(SUM($F$11:$F$11)*Product_lifespan!AI7)</f>
        <v>1.6357377389445385E-3</v>
      </c>
      <c r="AN19" s="68">
        <f>(SUM($F$11:$F$11)*Product_lifespan!AJ7)</f>
        <v>8.6136484129622831E-4</v>
      </c>
      <c r="AO19" s="68">
        <f>(SUM($F$11:$F$11)*Product_lifespan!AK7)</f>
        <v>4.4822990082421516E-4</v>
      </c>
      <c r="AP19" s="68">
        <f>(SUM($F$11:$F$11)*Product_lifespan!AL7)</f>
        <v>2.3052701566011346E-4</v>
      </c>
      <c r="AQ19" s="68">
        <f>(SUM($F$11:$F$11)*Product_lifespan!AM7)</f>
        <v>1.1719638271460193E-4</v>
      </c>
    </row>
    <row r="20" spans="2:45">
      <c r="B20" s="7">
        <v>2014</v>
      </c>
      <c r="C20" s="8"/>
      <c r="D20" s="68"/>
      <c r="E20" s="8"/>
      <c r="F20" s="8"/>
      <c r="G20" s="68">
        <f>(SUM($G$11:$G$11)*Product_lifespan!B7)</f>
        <v>509.81878832977787</v>
      </c>
      <c r="H20" s="68">
        <f>(SUM($G$11:$G$11)*Product_lifespan!C7)</f>
        <v>699.25339099835833</v>
      </c>
      <c r="I20" s="68">
        <f>(SUM($G$11:$G$11)*Product_lifespan!D7)</f>
        <v>778.30847300154005</v>
      </c>
      <c r="J20" s="68">
        <f>(SUM($G$11:$G$11)*Product_lifespan!E7)</f>
        <v>782.87179344165395</v>
      </c>
      <c r="K20" s="68">
        <f>(SUM($G$11:$G$11)*Product_lifespan!F7)</f>
        <v>737.22124069624226</v>
      </c>
      <c r="L20" s="68">
        <f>(SUM($G$11:$G$11)*Product_lifespan!G7)</f>
        <v>660.80571055000894</v>
      </c>
      <c r="M20" s="68">
        <f>(SUM($G$11:$G$11)*Product_lifespan!H7)</f>
        <v>569.08883818052846</v>
      </c>
      <c r="N20" s="68">
        <f>(SUM($G$11:$G$11)*Product_lifespan!I7)</f>
        <v>473.6826106105251</v>
      </c>
      <c r="O20" s="68">
        <f>(SUM($G$11:$G$11)*Product_lifespan!J7)</f>
        <v>382.61098072043598</v>
      </c>
      <c r="P20" s="68">
        <f>(SUM($G$11:$G$11)*Product_lifespan!K7)</f>
        <v>300.79396404082075</v>
      </c>
      <c r="Q20" s="68">
        <f>(SUM($G$11:$G$11)*Product_lifespan!L7)</f>
        <v>230.67110649563651</v>
      </c>
      <c r="R20" s="68">
        <f>(SUM($G$11:$G$11)*Product_lifespan!M7)</f>
        <v>172.85911565725957</v>
      </c>
      <c r="S20" s="68">
        <f>(SUM($G$11:$G$11)*Product_lifespan!N7)</f>
        <v>126.76004840793142</v>
      </c>
      <c r="T20" s="68">
        <f>(SUM($G$11:$G$11)*Product_lifespan!O7)</f>
        <v>91.069417487309124</v>
      </c>
      <c r="U20" s="68">
        <f>(SUM($G$11:$G$11)*Product_lifespan!P7)</f>
        <v>64.16399638086061</v>
      </c>
      <c r="V20" s="68">
        <f>(SUM($G$11:$G$11)*Product_lifespan!Q7)</f>
        <v>44.371655664650547</v>
      </c>
      <c r="W20" s="68">
        <f>(SUM($G$11:$G$11)*Product_lifespan!R7)</f>
        <v>30.13930332461948</v>
      </c>
      <c r="X20" s="68">
        <f>(SUM($G$11:$G$11)*Product_lifespan!S7)</f>
        <v>20.121161493251982</v>
      </c>
      <c r="Y20" s="68">
        <f>(SUM($G$11:$G$11)*Product_lifespan!T7)</f>
        <v>13.21028745723509</v>
      </c>
      <c r="Z20" s="68">
        <f>(SUM($G$11:$G$11)*Product_lifespan!U7)</f>
        <v>8.533589427085273</v>
      </c>
      <c r="AA20" s="68">
        <f>(SUM($G$11:$G$11)*Product_lifespan!V7)</f>
        <v>5.4263824807357048</v>
      </c>
      <c r="AB20" s="68">
        <f>(SUM($G$11:$G$11)*Product_lifespan!W7)</f>
        <v>3.3980410630600471</v>
      </c>
      <c r="AC20" s="68">
        <f>(SUM($G$11:$G$11)*Product_lifespan!X7)</f>
        <v>2.0962880442737521</v>
      </c>
      <c r="AD20" s="68">
        <f>(SUM($G$11:$G$11)*Product_lifespan!Y7)</f>
        <v>1.2744662102523736</v>
      </c>
      <c r="AE20" s="68">
        <f>(SUM($G$11:$G$11)*Product_lifespan!Z7)</f>
        <v>0.76383545640181427</v>
      </c>
      <c r="AF20" s="68">
        <f>(SUM($G$11:$G$11)*Product_lifespan!AA7)</f>
        <v>0.45143389451540672</v>
      </c>
      <c r="AG20" s="68">
        <f>(SUM($G$11:$G$11)*Product_lifespan!AB7)</f>
        <v>0.26316674542964974</v>
      </c>
      <c r="AH20" s="68">
        <f>(SUM($G$11:$G$11)*Product_lifespan!AC7)</f>
        <v>0.15136376581945035</v>
      </c>
      <c r="AI20" s="68">
        <f>(SUM($G$11:$G$11)*Product_lifespan!AD7)</f>
        <v>8.5915456179296787E-2</v>
      </c>
      <c r="AJ20" s="68">
        <f>(SUM($G$11:$G$11)*Product_lifespan!AE7)</f>
        <v>4.8136787902956862E-2</v>
      </c>
      <c r="AK20" s="68">
        <f>(SUM($G$11:$G$11)*Product_lifespan!AF7)</f>
        <v>2.662757009160065E-2</v>
      </c>
      <c r="AL20" s="68">
        <f>(SUM($G$11:$G$11)*Product_lifespan!AG7)</f>
        <v>1.4545262554979586E-2</v>
      </c>
      <c r="AM20" s="68">
        <f>(SUM($G$11:$G$11)*Product_lifespan!AH7)</f>
        <v>7.8474659452492795E-3</v>
      </c>
      <c r="AN20" s="68">
        <f>(SUM($G$11:$G$11)*Product_lifespan!AI7)</f>
        <v>4.1824725951817507E-3</v>
      </c>
      <c r="AO20" s="68">
        <f>(SUM($G$11:$G$11)*Product_lifespan!AJ7)</f>
        <v>2.2024526043515737E-3</v>
      </c>
      <c r="AP20" s="68">
        <f>(SUM($G$11:$G$11)*Product_lifespan!AK7)</f>
        <v>1.1460940417917925E-3</v>
      </c>
      <c r="AQ20" s="68">
        <f>(SUM($G$11:$G$11)*Product_lifespan!AL7)</f>
        <v>5.894422452278888E-4</v>
      </c>
    </row>
    <row r="21" spans="2:45">
      <c r="B21" s="7">
        <v>2015</v>
      </c>
      <c r="C21" s="8"/>
      <c r="D21" s="8"/>
      <c r="E21" s="8"/>
      <c r="F21" s="8"/>
      <c r="G21" s="8"/>
      <c r="H21" s="68">
        <f>(SUM($H$11:$H$11)*Product_lifespan!B7)</f>
        <v>753.93836686863972</v>
      </c>
      <c r="I21" s="68">
        <f>(SUM($H$11:$H$11)*Product_lifespan!C7)</f>
        <v>1034.0810729314346</v>
      </c>
      <c r="J21" s="68">
        <f>(SUM($H$11:$H$11)*Product_lifespan!D7)</f>
        <v>1150.9905725075685</v>
      </c>
      <c r="K21" s="68">
        <f>(SUM($H$11:$H$11)*Product_lifespan!E7)</f>
        <v>1157.7389749573665</v>
      </c>
      <c r="L21" s="68">
        <f>(SUM($H$11:$H$11)*Product_lifespan!F7)</f>
        <v>1090.2292951037023</v>
      </c>
      <c r="M21" s="68">
        <f>(SUM($H$11:$H$11)*Product_lifespan!G7)</f>
        <v>977.22325978162701</v>
      </c>
      <c r="N21" s="68">
        <f>(SUM($H$11:$H$11)*Product_lifespan!H7)</f>
        <v>841.58904905533166</v>
      </c>
      <c r="O21" s="68">
        <f>(SUM($H$11:$H$11)*Product_lifespan!I7)</f>
        <v>700.4988871197977</v>
      </c>
      <c r="P21" s="68">
        <f>(SUM($H$11:$H$11)*Product_lifespan!J7)</f>
        <v>565.8188841870998</v>
      </c>
      <c r="Q21" s="68">
        <f>(SUM($H$11:$H$11)*Product_lifespan!K7)</f>
        <v>444.82493624026142</v>
      </c>
      <c r="R21" s="68">
        <f>(SUM($H$11:$H$11)*Product_lifespan!L7)</f>
        <v>341.12473156365292</v>
      </c>
      <c r="S21" s="68">
        <f>(SUM($H$11:$H$11)*Product_lifespan!M7)</f>
        <v>255.63027950372512</v>
      </c>
      <c r="T21" s="68">
        <f>(SUM($H$11:$H$11)*Product_lifespan!N7)</f>
        <v>187.45732026463932</v>
      </c>
      <c r="U21" s="68">
        <f>(SUM($H$11:$H$11)*Product_lifespan!O7)</f>
        <v>134.67673115186719</v>
      </c>
      <c r="V21" s="68">
        <f>(SUM($H$11:$H$11)*Product_lifespan!P7)</f>
        <v>94.88802639391821</v>
      </c>
      <c r="W21" s="68">
        <f>(SUM($H$11:$H$11)*Product_lifespan!Q7)</f>
        <v>65.618400837406497</v>
      </c>
      <c r="X21" s="68">
        <f>(SUM($H$11:$H$11)*Product_lifespan!R7)</f>
        <v>44.57108613349812</v>
      </c>
      <c r="Y21" s="68">
        <f>(SUM($H$11:$H$11)*Product_lifespan!S7)</f>
        <v>29.755897552190099</v>
      </c>
      <c r="Z21" s="68">
        <f>(SUM($H$11:$H$11)*Product_lifespan!T7)</f>
        <v>19.535848382524907</v>
      </c>
      <c r="AA21" s="68">
        <f>(SUM($H$11:$H$11)*Product_lifespan!U7)</f>
        <v>12.61977907338801</v>
      </c>
      <c r="AB21" s="68">
        <f>(SUM($H$11:$H$11)*Product_lifespan!V7)</f>
        <v>8.0247296474371925</v>
      </c>
      <c r="AC21" s="68">
        <f>(SUM($H$11:$H$11)*Product_lifespan!W7)</f>
        <v>5.0251453816152551</v>
      </c>
      <c r="AD21" s="68">
        <f>(SUM($H$11:$H$11)*Product_lifespan!X7)</f>
        <v>3.1000661818757336</v>
      </c>
      <c r="AE21" s="68">
        <f>(SUM($H$11:$H$11)*Product_lifespan!Y7)</f>
        <v>1.8847264855319494</v>
      </c>
      <c r="AF21" s="68">
        <f>(SUM($H$11:$H$11)*Product_lifespan!Z7)</f>
        <v>1.1295873548376036</v>
      </c>
      <c r="AG21" s="68">
        <f>(SUM($H$11:$H$11)*Product_lifespan!AA7)</f>
        <v>0.66759668527542948</v>
      </c>
      <c r="AH21" s="68">
        <f>(SUM($H$11:$H$11)*Product_lifespan!AB7)</f>
        <v>0.38918045157453496</v>
      </c>
      <c r="AI21" s="68">
        <f>(SUM($H$11:$H$11)*Product_lifespan!AC7)</f>
        <v>0.22384218278590676</v>
      </c>
      <c r="AJ21" s="68">
        <f>(SUM($H$11:$H$11)*Product_lifespan!AD7)</f>
        <v>0.12705486773605001</v>
      </c>
      <c r="AK21" s="68">
        <f>(SUM($H$11:$H$11)*Product_lifespan!AE7)</f>
        <v>7.118641385648912E-2</v>
      </c>
      <c r="AL21" s="68">
        <f>(SUM($H$11:$H$11)*Product_lifespan!AF7)</f>
        <v>3.9377808680435882E-2</v>
      </c>
      <c r="AM21" s="68">
        <f>(SUM($H$11:$H$11)*Product_lifespan!AG7)</f>
        <v>2.1510057587919549E-2</v>
      </c>
      <c r="AN21" s="68">
        <f>(SUM($H$11:$H$11)*Product_lifespan!AH7)</f>
        <v>1.1605114982524728E-2</v>
      </c>
      <c r="AO21" s="68">
        <f>(SUM($H$11:$H$11)*Product_lifespan!AI7)</f>
        <v>6.1851909542502614E-3</v>
      </c>
      <c r="AP21" s="68">
        <f>(SUM($H$11:$H$11)*Product_lifespan!AJ7)</f>
        <v>3.25706615299611E-3</v>
      </c>
      <c r="AQ21" s="68">
        <f>(SUM($H$11:$H$11)*Product_lifespan!AK7)</f>
        <v>1.6948851041312487E-3</v>
      </c>
    </row>
    <row r="22" spans="2:45">
      <c r="B22" s="7">
        <v>2016</v>
      </c>
      <c r="C22" s="8"/>
      <c r="D22" s="8"/>
      <c r="E22" s="8"/>
      <c r="F22" s="8"/>
      <c r="G22" s="8"/>
      <c r="H22" s="8"/>
      <c r="I22" s="68">
        <f>(SUM($I$11:$I$11)*Product_lifespan!B7)</f>
        <v>777.91573492647763</v>
      </c>
      <c r="J22" s="68">
        <f>(SUM($I$11:$I$11)*Product_lifespan!C7)</f>
        <v>1066.9677697449965</v>
      </c>
      <c r="K22" s="68">
        <f>(SUM($I$11:$I$11)*Product_lifespan!D7)</f>
        <v>1187.595321384772</v>
      </c>
      <c r="L22" s="68">
        <f>(SUM($I$11:$I$11)*Product_lifespan!E7)</f>
        <v>1194.558342079843</v>
      </c>
      <c r="M22" s="68">
        <f>(SUM($I$11:$I$11)*Product_lifespan!F7)</f>
        <v>1124.901663860727</v>
      </c>
      <c r="N22" s="68">
        <f>(SUM($I$11:$I$11)*Product_lifespan!G7)</f>
        <v>1008.3017176558191</v>
      </c>
      <c r="O22" s="68">
        <f>(SUM($I$11:$I$11)*Product_lifespan!H7)</f>
        <v>868.35395620080044</v>
      </c>
      <c r="P22" s="68">
        <f>(SUM($I$11:$I$11)*Product_lifespan!I7)</f>
        <v>722.77672888866425</v>
      </c>
      <c r="Q22" s="68">
        <f>(SUM($I$11:$I$11)*Product_lifespan!J7)</f>
        <v>583.81352172833135</v>
      </c>
      <c r="R22" s="68">
        <f>(SUM($I$11:$I$11)*Product_lifespan!K7)</f>
        <v>458.97162473130527</v>
      </c>
      <c r="S22" s="68">
        <f>(SUM($I$11:$I$11)*Product_lifespan!L7)</f>
        <v>351.97346085210143</v>
      </c>
      <c r="T22" s="68">
        <f>(SUM($I$11:$I$11)*Product_lifespan!M7)</f>
        <v>263.7600439085345</v>
      </c>
      <c r="U22" s="68">
        <f>(SUM($I$11:$I$11)*Product_lifespan!N7)</f>
        <v>193.41899214743447</v>
      </c>
      <c r="V22" s="68">
        <f>(SUM($I$11:$I$11)*Product_lifespan!O7)</f>
        <v>138.95983132763718</v>
      </c>
      <c r="W22" s="68">
        <f>(SUM($I$11:$I$11)*Product_lifespan!P7)</f>
        <v>97.905733454746454</v>
      </c>
      <c r="X22" s="68">
        <f>(SUM($I$11:$I$11)*Product_lifespan!Q7)</f>
        <v>67.705251192004994</v>
      </c>
      <c r="Y22" s="68">
        <f>(SUM($I$11:$I$11)*Product_lifespan!R7)</f>
        <v>45.98857247445612</v>
      </c>
      <c r="Z22" s="68">
        <f>(SUM($I$11:$I$11)*Product_lifespan!S7)</f>
        <v>30.702219080385373</v>
      </c>
      <c r="AA22" s="68">
        <f>(SUM($I$11:$I$11)*Product_lifespan!T7)</f>
        <v>20.157143501030969</v>
      </c>
      <c r="AB22" s="68">
        <f>(SUM($I$11:$I$11)*Product_lifespan!U7)</f>
        <v>13.021123667254454</v>
      </c>
      <c r="AC22" s="68">
        <f>(SUM($I$11:$I$11)*Product_lifespan!V7)</f>
        <v>8.2799387000291134</v>
      </c>
      <c r="AD22" s="68">
        <f>(SUM($I$11:$I$11)*Product_lifespan!W7)</f>
        <v>5.1849591882259567</v>
      </c>
      <c r="AE22" s="68">
        <f>(SUM($I$11:$I$11)*Product_lifespan!X7)</f>
        <v>3.1986570363977211</v>
      </c>
      <c r="AF22" s="68">
        <f>(SUM($I$11:$I$11)*Product_lifespan!Y7)</f>
        <v>1.9446661074133074</v>
      </c>
      <c r="AG22" s="68">
        <f>(SUM($I$11:$I$11)*Product_lifespan!Z7)</f>
        <v>1.1655114209823099</v>
      </c>
      <c r="AH22" s="68">
        <f>(SUM($I$11:$I$11)*Product_lifespan!AA7)</f>
        <v>0.68882814415916405</v>
      </c>
      <c r="AI22" s="68">
        <f>(SUM($I$11:$I$11)*Product_lifespan!AB7)</f>
        <v>0.40155748839662314</v>
      </c>
      <c r="AJ22" s="68">
        <f>(SUM($I$11:$I$11)*Product_lifespan!AC7)</f>
        <v>0.23096099599317074</v>
      </c>
      <c r="AK22" s="68">
        <f>(SUM($I$11:$I$11)*Product_lifespan!AD7)</f>
        <v>0.13109557114248371</v>
      </c>
      <c r="AL22" s="68">
        <f>(SUM($I$11:$I$11)*Product_lifespan!AE7)</f>
        <v>7.3450342740813954E-2</v>
      </c>
      <c r="AM22" s="68">
        <f>(SUM($I$11:$I$11)*Product_lifespan!AF7)</f>
        <v>4.0630134140358314E-2</v>
      </c>
      <c r="AN22" s="68">
        <f>(SUM($I$11:$I$11)*Product_lifespan!AG7)</f>
        <v>2.219413813136362E-2</v>
      </c>
      <c r="AO22" s="68">
        <f>(SUM($I$11:$I$11)*Product_lifespan!AH7)</f>
        <v>1.197419039441182E-2</v>
      </c>
      <c r="AP22" s="68">
        <f>(SUM($I$11:$I$11)*Product_lifespan!AI7)</f>
        <v>6.3818974842999613E-3</v>
      </c>
      <c r="AQ22" s="68">
        <f>(SUM($I$11:$I$11)*Product_lifespan!AJ7)</f>
        <v>3.3606500497322216E-3</v>
      </c>
    </row>
    <row r="23" spans="2:45">
      <c r="B23" s="7">
        <v>2017</v>
      </c>
      <c r="C23" s="8"/>
      <c r="D23" s="8"/>
      <c r="E23" s="8"/>
      <c r="F23" s="8"/>
      <c r="G23" s="8"/>
      <c r="H23" s="8"/>
      <c r="I23" s="8"/>
      <c r="J23" s="68">
        <f>(SUM($J$11:$J$11)*Product_lifespan!B7)</f>
        <v>1034.5485024205236</v>
      </c>
      <c r="K23" s="68">
        <f>(SUM($J$11:$J$11)*Product_lifespan!C7)</f>
        <v>1418.9581965776504</v>
      </c>
      <c r="L23" s="68">
        <f>(SUM($J$11:$J$11)*Product_lifespan!D7)</f>
        <v>1579.3805242110911</v>
      </c>
      <c r="M23" s="68">
        <f>(SUM($J$11:$J$11)*Product_lifespan!E7)</f>
        <v>1588.6406308125979</v>
      </c>
      <c r="N23" s="68">
        <f>(SUM($J$11:$J$11)*Product_lifespan!F7)</f>
        <v>1496.0043607132595</v>
      </c>
      <c r="O23" s="68">
        <f>(SUM($J$11:$J$11)*Product_lifespan!G7)</f>
        <v>1340.9383370905311</v>
      </c>
      <c r="P23" s="68">
        <f>(SUM($J$11:$J$11)*Product_lifespan!H7)</f>
        <v>1154.8221029921451</v>
      </c>
      <c r="Q23" s="68">
        <f>(SUM($J$11:$J$11)*Product_lifespan!I7)</f>
        <v>961.21925407106403</v>
      </c>
      <c r="R23" s="68">
        <f>(SUM($J$11:$J$11)*Product_lifespan!J7)</f>
        <v>776.41237666182531</v>
      </c>
      <c r="S23" s="68">
        <f>(SUM($J$11:$J$11)*Product_lifespan!K7)</f>
        <v>610.38539998700946</v>
      </c>
      <c r="T23" s="68">
        <f>(SUM($J$11:$J$11)*Product_lifespan!L7)</f>
        <v>468.08876651752695</v>
      </c>
      <c r="U23" s="68">
        <f>(SUM($J$11:$J$11)*Product_lifespan!M7)</f>
        <v>350.77392855375996</v>
      </c>
      <c r="V23" s="68">
        <f>(SUM($J$11:$J$11)*Product_lifespan!N7)</f>
        <v>257.2275115179761</v>
      </c>
      <c r="W23" s="68">
        <f>(SUM($J$11:$J$11)*Product_lifespan!O7)</f>
        <v>184.80238789642522</v>
      </c>
      <c r="X23" s="68">
        <f>(SUM($J$11:$J$11)*Product_lifespan!P7)</f>
        <v>130.2046293401738</v>
      </c>
      <c r="Y23" s="68">
        <f>(SUM($J$11:$J$11)*Product_lifespan!Q7)</f>
        <v>90.041071393567037</v>
      </c>
      <c r="Z23" s="68">
        <f>(SUM($J$11:$J$11)*Product_lifespan!R7)</f>
        <v>61.160105967522213</v>
      </c>
      <c r="AA23" s="68">
        <f>(SUM($J$11:$J$11)*Product_lifespan!S7)</f>
        <v>40.830816686850397</v>
      </c>
      <c r="AB23" s="68">
        <f>(SUM($J$11:$J$11)*Product_lifespan!T7)</f>
        <v>26.806942816291137</v>
      </c>
      <c r="AC23" s="68">
        <f>(SUM($J$11:$J$11)*Product_lifespan!U7)</f>
        <v>17.316765023481242</v>
      </c>
      <c r="AD23" s="68">
        <f>(SUM($J$11:$J$11)*Product_lifespan!V7)</f>
        <v>11.011473091052009</v>
      </c>
      <c r="AE23" s="68">
        <f>(SUM($J$11:$J$11)*Product_lifespan!W7)</f>
        <v>6.8954663371061251</v>
      </c>
      <c r="AF23" s="68">
        <f>(SUM($J$11:$J$11)*Product_lifespan!X7)</f>
        <v>4.2538872762033648</v>
      </c>
      <c r="AG23" s="68">
        <f>(SUM($J$11:$J$11)*Product_lifespan!Y7)</f>
        <v>2.586207372862217</v>
      </c>
      <c r="AH23" s="68">
        <f>(SUM($J$11:$J$11)*Product_lifespan!Z7)</f>
        <v>1.5500111914373678</v>
      </c>
      <c r="AI23" s="68">
        <f>(SUM($J$11:$J$11)*Product_lifespan!AA7)</f>
        <v>0.91607110252413582</v>
      </c>
      <c r="AJ23" s="68">
        <f>(SUM($J$11:$J$11)*Product_lifespan!AB7)</f>
        <v>0.53403046063303561</v>
      </c>
      <c r="AK23" s="68">
        <f>(SUM($J$11:$J$11)*Product_lifespan!AC7)</f>
        <v>0.30715454360216804</v>
      </c>
      <c r="AL23" s="68">
        <f>(SUM($J$11:$J$11)*Product_lifespan!AD7)</f>
        <v>0.17434372478946952</v>
      </c>
      <c r="AM23" s="68">
        <f>(SUM($J$11:$J$11)*Product_lifespan!AE7)</f>
        <v>9.768145658085324E-2</v>
      </c>
      <c r="AN23" s="68">
        <f>(SUM($J$11:$J$11)*Product_lifespan!AF7)</f>
        <v>5.4033930078590565E-2</v>
      </c>
      <c r="AO23" s="68">
        <f>(SUM($J$11:$J$11)*Product_lifespan!AG7)</f>
        <v>2.9515937697913455E-2</v>
      </c>
      <c r="AP23" s="68">
        <f>(SUM($J$11:$J$11)*Product_lifespan!AH7)</f>
        <v>1.5924450662265843E-2</v>
      </c>
      <c r="AQ23" s="68">
        <f>(SUM($J$11:$J$11)*Product_lifespan!AI7)</f>
        <v>8.4872720637381594E-3</v>
      </c>
    </row>
    <row r="24" spans="2:45">
      <c r="B24" s="7">
        <v>2018</v>
      </c>
      <c r="C24" s="8"/>
      <c r="D24" s="8"/>
      <c r="E24" s="8"/>
      <c r="F24" s="8"/>
      <c r="G24" s="8"/>
      <c r="H24" s="8"/>
      <c r="I24" s="8"/>
      <c r="J24" s="8"/>
      <c r="K24" s="68">
        <f>(SUM($K$11:$K$11)*Product_lifespan!B7)</f>
        <v>1179.6865084456235</v>
      </c>
      <c r="L24" s="68">
        <f>(SUM($K$11:$K$11)*Product_lifespan!C7)</f>
        <v>1618.0254832272419</v>
      </c>
      <c r="M24" s="68">
        <f>(SUM($K$11:$K$11)*Product_lifespan!D7)</f>
        <v>1800.9536447584137</v>
      </c>
      <c r="N24" s="68">
        <f>(SUM($K$11:$K$11)*Product_lifespan!E7)</f>
        <v>1811.5128624258377</v>
      </c>
      <c r="O24" s="68">
        <f>(SUM($K$11:$K$11)*Product_lifespan!F7)</f>
        <v>1705.8805428456258</v>
      </c>
      <c r="P24" s="68">
        <f>(SUM($K$11:$K$11)*Product_lifespan!G7)</f>
        <v>1529.0601274102501</v>
      </c>
      <c r="Q24" s="68">
        <f>(SUM($K$11:$K$11)*Product_lifespan!H7)</f>
        <v>1316.8334315570605</v>
      </c>
      <c r="R24" s="68">
        <f>(SUM($K$11:$K$11)*Product_lifespan!I7)</f>
        <v>1096.0698150282344</v>
      </c>
      <c r="S24" s="68">
        <f>(SUM($K$11:$K$11)*Product_lifespan!J7)</f>
        <v>885.33616702859263</v>
      </c>
      <c r="T24" s="68">
        <f>(SUM($K$11:$K$11)*Product_lifespan!K7)</f>
        <v>696.0170737593595</v>
      </c>
      <c r="U24" s="68">
        <f>(SUM($K$11:$K$11)*Product_lifespan!L7)</f>
        <v>533.75748099166685</v>
      </c>
      <c r="V24" s="68">
        <f>(SUM($K$11:$K$11)*Product_lifespan!M7)</f>
        <v>399.98440871662177</v>
      </c>
      <c r="W24" s="68">
        <f>(SUM($K$11:$K$11)*Product_lifespan!N7)</f>
        <v>293.31425663352036</v>
      </c>
      <c r="X24" s="68">
        <f>(SUM($K$11:$K$11)*Product_lifespan!O7)</f>
        <v>210.72852864788285</v>
      </c>
      <c r="Y24" s="68">
        <f>(SUM($K$11:$K$11)*Product_lifespan!P7)</f>
        <v>148.47118739274978</v>
      </c>
      <c r="Z24" s="68">
        <f>(SUM($K$11:$K$11)*Product_lifespan!Q7)</f>
        <v>102.67303744624607</v>
      </c>
      <c r="AA24" s="68">
        <f>(SUM($K$11:$K$11)*Product_lifespan!R7)</f>
        <v>69.74032797513361</v>
      </c>
      <c r="AB24" s="68">
        <f>(SUM($K$11:$K$11)*Product_lifespan!S7)</f>
        <v>46.559019187207404</v>
      </c>
      <c r="AC24" s="68">
        <f>(SUM($K$11:$K$11)*Product_lifespan!T7)</f>
        <v>30.567719830498127</v>
      </c>
      <c r="AD24" s="68">
        <f>(SUM($K$11:$K$11)*Product_lifespan!U7)</f>
        <v>19.746154018229063</v>
      </c>
      <c r="AE24" s="68">
        <f>(SUM($K$11:$K$11)*Product_lifespan!V7)</f>
        <v>12.556285387522477</v>
      </c>
      <c r="AF24" s="68">
        <f>(SUM($K$11:$K$11)*Product_lifespan!W7)</f>
        <v>7.8628392852465288</v>
      </c>
      <c r="AG24" s="68">
        <f>(SUM($K$11:$K$11)*Product_lifespan!X7)</f>
        <v>4.8506700424817684</v>
      </c>
      <c r="AH24" s="68">
        <f>(SUM($K$11:$K$11)*Product_lifespan!Y7)</f>
        <v>2.9490293965628118</v>
      </c>
      <c r="AI24" s="68">
        <f>(SUM($K$11:$K$11)*Product_lifespan!Z7)</f>
        <v>1.7674640543195421</v>
      </c>
      <c r="AJ24" s="68">
        <f>(SUM($K$11:$K$11)*Product_lifespan!AA7)</f>
        <v>1.0445877770797418</v>
      </c>
      <c r="AK24" s="68">
        <f>(SUM($K$11:$K$11)*Product_lifespan!AB7)</f>
        <v>0.60895021164673802</v>
      </c>
      <c r="AL24" s="68">
        <f>(SUM($K$11:$K$11)*Product_lifespan!AC7)</f>
        <v>0.35024560979738778</v>
      </c>
      <c r="AM24" s="68">
        <f>(SUM($K$11:$K$11)*Product_lifespan!AD7)</f>
        <v>0.19880260759653859</v>
      </c>
      <c r="AN24" s="68">
        <f>(SUM($K$11:$K$11)*Product_lifespan!AE7)</f>
        <v>0.11138530110878202</v>
      </c>
      <c r="AO24" s="68">
        <f>(SUM($K$11:$K$11)*Product_lifespan!AF7)</f>
        <v>6.1614412628183519E-2</v>
      </c>
      <c r="AP24" s="68">
        <f>(SUM($K$11:$K$11)*Product_lifespan!AG7)</f>
        <v>3.3656762737448359E-2</v>
      </c>
      <c r="AQ24" s="68">
        <f>(SUM($K$11:$K$11)*Product_lifespan!AH7)</f>
        <v>1.8158510264844892E-2</v>
      </c>
    </row>
    <row r="25" spans="2:45">
      <c r="B25" s="7">
        <v>2019</v>
      </c>
      <c r="C25" s="8"/>
      <c r="D25" s="8"/>
      <c r="E25" s="8"/>
      <c r="F25" s="8"/>
      <c r="G25" s="8"/>
      <c r="H25" s="8"/>
      <c r="I25" s="8"/>
      <c r="J25" s="8"/>
      <c r="K25" s="8"/>
      <c r="L25" s="68">
        <f>(SUM($L$11:$L$11)*Product_lifespan!B7)</f>
        <v>2842.2172661559575</v>
      </c>
      <c r="M25" s="68">
        <f>(SUM($L$11:$L$11)*Product_lifespan!C7)</f>
        <v>3898.3068235375849</v>
      </c>
      <c r="N25" s="68">
        <f>(SUM($L$11:$L$11)*Product_lifespan!D7)</f>
        <v>4339.0354200315132</v>
      </c>
      <c r="O25" s="68">
        <f>(SUM($L$11:$L$11)*Product_lifespan!E7)</f>
        <v>4364.4757302805438</v>
      </c>
      <c r="P25" s="68">
        <f>(SUM($L$11:$L$11)*Product_lifespan!F7)</f>
        <v>4109.9759115358411</v>
      </c>
      <c r="Q25" s="68">
        <f>(SUM($L$11:$L$11)*Product_lifespan!G7)</f>
        <v>3683.9627002620427</v>
      </c>
      <c r="R25" s="68">
        <f>(SUM($L$11:$L$11)*Product_lifespan!H7)</f>
        <v>3172.645180755997</v>
      </c>
      <c r="S25" s="68">
        <f>(SUM($L$11:$L$11)*Product_lifespan!I7)</f>
        <v>2640.7596686770189</v>
      </c>
      <c r="T25" s="68">
        <f>(SUM($L$11:$L$11)*Product_lifespan!J7)</f>
        <v>2133.0393475437359</v>
      </c>
      <c r="U25" s="68">
        <f>(SUM($L$11:$L$11)*Product_lifespan!K7)</f>
        <v>1676.9130870071153</v>
      </c>
      <c r="V25" s="68">
        <f>(SUM($L$11:$L$11)*Product_lifespan!L7)</f>
        <v>1285.9812480294656</v>
      </c>
      <c r="W25" s="68">
        <f>(SUM($L$11:$L$11)*Product_lifespan!M7)</f>
        <v>963.68194813509251</v>
      </c>
      <c r="X25" s="68">
        <f>(SUM($L$11:$L$11)*Product_lifespan!N7)</f>
        <v>706.68168080682756</v>
      </c>
      <c r="Y25" s="68">
        <f>(SUM($L$11:$L$11)*Product_lifespan!O7)</f>
        <v>507.70798708533363</v>
      </c>
      <c r="Z25" s="68">
        <f>(SUM($L$11:$L$11)*Product_lifespan!P7)</f>
        <v>357.71145072292836</v>
      </c>
      <c r="AA25" s="68">
        <f>(SUM($L$11:$L$11)*Product_lifespan!Q7)</f>
        <v>247.37002390821937</v>
      </c>
      <c r="AB25" s="68">
        <f>(SUM($L$11:$L$11)*Product_lifespan!R7)</f>
        <v>168.02528714130895</v>
      </c>
      <c r="AC25" s="68">
        <f>(SUM($L$11:$L$11)*Product_lifespan!S7)</f>
        <v>112.17458814844711</v>
      </c>
      <c r="AD25" s="68">
        <f>(SUM($L$11:$L$11)*Product_lifespan!T7)</f>
        <v>73.646770109912026</v>
      </c>
      <c r="AE25" s="68">
        <f>(SUM($L$11:$L$11)*Product_lifespan!U7)</f>
        <v>47.574384795443649</v>
      </c>
      <c r="AF25" s="68">
        <f>(SUM($L$11:$L$11)*Product_lifespan!V7)</f>
        <v>30.251843071614747</v>
      </c>
      <c r="AG25" s="68">
        <f>(SUM($L$11:$L$11)*Product_lifespan!W7)</f>
        <v>18.943929101116066</v>
      </c>
      <c r="AH25" s="68">
        <f>(SUM($L$11:$L$11)*Product_lifespan!X7)</f>
        <v>11.686713417900053</v>
      </c>
      <c r="AI25" s="68">
        <f>(SUM($L$11:$L$11)*Product_lifespan!Y7)</f>
        <v>7.1050929287614695</v>
      </c>
      <c r="AJ25" s="68">
        <f>(SUM($L$11:$L$11)*Product_lifespan!Z7)</f>
        <v>4.2583489906281038</v>
      </c>
      <c r="AK25" s="68">
        <f>(SUM($L$11:$L$11)*Product_lifespan!AA7)</f>
        <v>2.5167240574306891</v>
      </c>
      <c r="AL25" s="68">
        <f>(SUM($L$11:$L$11)*Product_lifespan!AB7)</f>
        <v>1.4671430022982765</v>
      </c>
      <c r="AM25" s="68">
        <f>(SUM($L$11:$L$11)*Product_lifespan!AC7)</f>
        <v>0.84384632055605402</v>
      </c>
      <c r="AN25" s="68">
        <f>(SUM($L$11:$L$11)*Product_lifespan!AD7)</f>
        <v>0.47897488004013605</v>
      </c>
      <c r="AO25" s="68">
        <f>(SUM($L$11:$L$11)*Product_lifespan!AE7)</f>
        <v>0.26836047012565545</v>
      </c>
      <c r="AP25" s="68">
        <f>(SUM($L$11:$L$11)*Product_lifespan!AF7)</f>
        <v>0.14844752920555496</v>
      </c>
      <c r="AQ25" s="68">
        <f>(SUM($L$11:$L$11)*Product_lifespan!AG7)</f>
        <v>8.1089197418501721E-2</v>
      </c>
    </row>
    <row r="26" spans="2:45">
      <c r="B26" s="7">
        <v>2020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68">
        <f>(SUM($M$11:$M$11)*Product_lifespan!B7)</f>
        <v>8083.2203479482332</v>
      </c>
      <c r="N26" s="68">
        <f>(SUM($M$11:$M$11)*Product_lifespan!C7)</f>
        <v>11086.722121416946</v>
      </c>
      <c r="O26" s="68">
        <f>(SUM($M$11:$M$11)*Product_lifespan!D7)</f>
        <v>12340.147185546757</v>
      </c>
      <c r="P26" s="68">
        <f>(SUM($M$11:$M$11)*Product_lifespan!E7)</f>
        <v>12412.499020120333</v>
      </c>
      <c r="Q26" s="68">
        <f>(SUM($M$11:$M$11)*Product_lifespan!F7)</f>
        <v>11688.705614907294</v>
      </c>
      <c r="R26" s="68">
        <f>(SUM($M$11:$M$11)*Product_lifespan!G7)</f>
        <v>10477.130870475288</v>
      </c>
      <c r="S26" s="68">
        <f>(SUM($M$11:$M$11)*Product_lifespan!H7)</f>
        <v>9022.9520407464788</v>
      </c>
      <c r="T26" s="68">
        <f>(SUM($M$11:$M$11)*Product_lifespan!I7)</f>
        <v>7510.2781698180816</v>
      </c>
      <c r="U26" s="68">
        <f>(SUM($M$11:$M$11)*Product_lifespan!J7)</f>
        <v>6066.3297146030563</v>
      </c>
      <c r="V26" s="68">
        <f>(SUM($M$11:$M$11)*Product_lifespan!K7)</f>
        <v>4769.1139407401033</v>
      </c>
      <c r="W26" s="68">
        <f>(SUM($M$11:$M$11)*Product_lifespan!L7)</f>
        <v>3657.3100568101522</v>
      </c>
      <c r="X26" s="68">
        <f>(SUM($M$11:$M$11)*Product_lifespan!M7)</f>
        <v>2740.6960139438338</v>
      </c>
      <c r="Y26" s="68">
        <f>(SUM($M$11:$M$11)*Product_lifespan!N7)</f>
        <v>2009.7913730380403</v>
      </c>
      <c r="Z26" s="68">
        <f>(SUM($M$11:$M$11)*Product_lifespan!O7)</f>
        <v>1443.9133773803549</v>
      </c>
      <c r="AA26" s="68">
        <f>(SUM($M$11:$M$11)*Product_lifespan!P7)</f>
        <v>1017.3256322125927</v>
      </c>
      <c r="AB26" s="68">
        <f>(SUM($M$11:$M$11)*Product_lifespan!Q7)</f>
        <v>703.51638297930219</v>
      </c>
      <c r="AC26" s="68">
        <f>(SUM($M$11:$M$11)*Product_lifespan!R7)</f>
        <v>477.86122340583483</v>
      </c>
      <c r="AD26" s="68">
        <f>(SUM($M$11:$M$11)*Product_lifespan!S7)</f>
        <v>319.02273068328003</v>
      </c>
      <c r="AE26" s="68">
        <f>(SUM($M$11:$M$11)*Product_lifespan!T7)</f>
        <v>209.45023373186464</v>
      </c>
      <c r="AF26" s="68">
        <f>(SUM($M$11:$M$11)*Product_lifespan!U7)</f>
        <v>135.3007878035134</v>
      </c>
      <c r="AG26" s="68">
        <f>(SUM($M$11:$M$11)*Product_lifespan!V7)</f>
        <v>86.03575679847242</v>
      </c>
      <c r="AH26" s="68">
        <f>(SUM($M$11:$M$11)*Product_lifespan!W7)</f>
        <v>53.876230717341528</v>
      </c>
      <c r="AI26" s="68">
        <f>(SUM($M$11:$M$11)*Product_lifespan!X7)</f>
        <v>33.236825637884159</v>
      </c>
      <c r="AJ26" s="68">
        <f>(SUM($M$11:$M$11)*Product_lifespan!Y7)</f>
        <v>20.206770404116046</v>
      </c>
      <c r="AK26" s="68">
        <f>(SUM($M$11:$M$11)*Product_lifespan!Z7)</f>
        <v>12.110676273620653</v>
      </c>
      <c r="AL26" s="68">
        <f>(SUM($M$11:$M$11)*Product_lifespan!AA7)</f>
        <v>7.1575228795610002</v>
      </c>
      <c r="AM26" s="68">
        <f>(SUM($M$11:$M$11)*Product_lifespan!AB7)</f>
        <v>4.1725311821663364</v>
      </c>
      <c r="AN26" s="68">
        <f>(SUM($M$11:$M$11)*Product_lifespan!AC7)</f>
        <v>2.3998854099163238</v>
      </c>
      <c r="AO26" s="68">
        <f>(SUM($M$11:$M$11)*Product_lifespan!AD7)</f>
        <v>1.3621968814976746</v>
      </c>
      <c r="AP26" s="68">
        <f>(SUM($M$11:$M$11)*Product_lifespan!AE7)</f>
        <v>0.76321287557248396</v>
      </c>
      <c r="AQ26" s="68">
        <f>(SUM($M$11:$M$11)*Product_lifespan!AF7)</f>
        <v>0.42218239364222443</v>
      </c>
    </row>
    <row r="27" spans="2:45">
      <c r="B27" s="7">
        <v>2021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68">
        <f>(SUM($N$11:$N$11)*Product_lifespan!B7)</f>
        <v>14265.484984561006</v>
      </c>
      <c r="O27" s="68">
        <f>(SUM($N$11:$N$11)*Product_lifespan!C7)</f>
        <v>19566.145811083694</v>
      </c>
      <c r="P27" s="68">
        <f>(SUM($N$11:$N$11)*Product_lifespan!D7)</f>
        <v>21778.224124172724</v>
      </c>
      <c r="Q27" s="68">
        <f>(SUM($N$11:$N$11)*Product_lifespan!E7)</f>
        <v>21905.912590561835</v>
      </c>
      <c r="R27" s="68">
        <f>(SUM($N$11:$N$11)*Product_lifespan!F7)</f>
        <v>20628.542494296704</v>
      </c>
      <c r="S27" s="68">
        <f>(SUM($N$11:$N$11)*Product_lifespan!G7)</f>
        <v>18490.322752612286</v>
      </c>
      <c r="T27" s="68">
        <f>(SUM($N$11:$N$11)*Product_lifespan!H7)</f>
        <v>15923.948786866267</v>
      </c>
      <c r="U27" s="68">
        <f>(SUM($N$11:$N$11)*Product_lifespan!I7)</f>
        <v>13254.341196898211</v>
      </c>
      <c r="V27" s="68">
        <f>(SUM($N$11:$N$11)*Product_lifespan!J7)</f>
        <v>10706.022071640347</v>
      </c>
      <c r="W27" s="68">
        <f>(SUM($N$11:$N$11)*Product_lifespan!K7)</f>
        <v>8416.6607345496323</v>
      </c>
      <c r="X27" s="68">
        <f>(SUM($N$11:$N$11)*Product_lifespan!L7)</f>
        <v>6454.519294720496</v>
      </c>
      <c r="Y27" s="68">
        <f>(SUM($N$11:$N$11)*Product_lifespan!M7)</f>
        <v>4836.8541436688738</v>
      </c>
      <c r="Z27" s="68">
        <f>(SUM($N$11:$N$11)*Product_lifespan!N7)</f>
        <v>3546.9339471182293</v>
      </c>
      <c r="AA27" s="68">
        <f>(SUM($N$11:$N$11)*Product_lifespan!O7)</f>
        <v>2548.2572189504463</v>
      </c>
      <c r="AB27" s="68">
        <f>(SUM($N$11:$N$11)*Product_lifespan!P7)</f>
        <v>1795.4036765088961</v>
      </c>
      <c r="AC27" s="68">
        <f>(SUM($N$11:$N$11)*Product_lifespan!Q7)</f>
        <v>1241.5846612830921</v>
      </c>
      <c r="AD27" s="68">
        <f>(SUM($N$11:$N$11)*Product_lifespan!R7)</f>
        <v>843.34235784259317</v>
      </c>
      <c r="AE27" s="68">
        <f>(SUM($N$11:$N$11)*Product_lifespan!S7)</f>
        <v>563.01990770932855</v>
      </c>
      <c r="AF27" s="68">
        <f>(SUM($N$11:$N$11)*Product_lifespan!T7)</f>
        <v>369.64341384967076</v>
      </c>
      <c r="AG27" s="68">
        <f>(SUM($N$11:$N$11)*Product_lifespan!U7)</f>
        <v>238.78247452455273</v>
      </c>
      <c r="AH27" s="68">
        <f>(SUM($N$11:$N$11)*Product_lifespan!V7)</f>
        <v>151.83822089614165</v>
      </c>
      <c r="AI27" s="68">
        <f>(SUM($N$11:$N$11)*Product_lifespan!W7)</f>
        <v>95.082223079328358</v>
      </c>
      <c r="AJ27" s="68">
        <f>(SUM($N$11:$N$11)*Product_lifespan!X7)</f>
        <v>58.657245090697025</v>
      </c>
      <c r="AK27" s="68">
        <f>(SUM($N$11:$N$11)*Product_lifespan!Y7)</f>
        <v>35.66145266095068</v>
      </c>
      <c r="AL27" s="68">
        <f>(SUM($N$11:$N$11)*Product_lifespan!Z7)</f>
        <v>21.373247678206322</v>
      </c>
      <c r="AM27" s="68">
        <f>(SUM($N$11:$N$11)*Product_lifespan!AA7)</f>
        <v>12.631789159495916</v>
      </c>
      <c r="AN27" s="68">
        <f>(SUM($N$11:$N$11)*Product_lifespan!AB7)</f>
        <v>7.3637954137814958</v>
      </c>
      <c r="AO27" s="68">
        <f>(SUM($N$11:$N$11)*Product_lifespan!AC7)</f>
        <v>4.2353824102442497</v>
      </c>
      <c r="AP27" s="68">
        <f>(SUM($N$11:$N$11)*Product_lifespan!AD7)</f>
        <v>2.4040417460540269</v>
      </c>
      <c r="AQ27" s="68">
        <f>(SUM($N$11:$N$11)*Product_lifespan!AE7)</f>
        <v>1.3469386392845892</v>
      </c>
    </row>
    <row r="28" spans="2:45">
      <c r="B28" s="7">
        <v>2022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68">
        <f>(SUM($O$11:$O$11)*Product_lifespan!B7)</f>
        <v>133182.81538207794</v>
      </c>
      <c r="P28" s="68">
        <f>(SUM($O$11:$O$11)*Product_lifespan!C7)</f>
        <v>182669.87684727271</v>
      </c>
      <c r="Q28" s="68">
        <f>(SUM($O$11:$O$11)*Product_lifespan!D7)</f>
        <v>203321.87836714255</v>
      </c>
      <c r="R28" s="68">
        <f>(SUM($O$11:$O$11)*Product_lifespan!E7)</f>
        <v>204513.98010528373</v>
      </c>
      <c r="S28" s="68">
        <f>(SUM($O$11:$O$11)*Product_lifespan!F7)</f>
        <v>192588.4307188041</v>
      </c>
      <c r="T28" s="68">
        <f>(SUM($O$11:$O$11)*Product_lifespan!G7)</f>
        <v>172625.97410332481</v>
      </c>
      <c r="U28" s="68">
        <f>(SUM($O$11:$O$11)*Product_lifespan!H7)</f>
        <v>148666.26222172828</v>
      </c>
      <c r="V28" s="68">
        <f>(SUM($O$11:$O$11)*Product_lifespan!I7)</f>
        <v>123742.75943285685</v>
      </c>
      <c r="W28" s="68">
        <f>(SUM($O$11:$O$11)*Product_lifespan!J7)</f>
        <v>99951.607855385228</v>
      </c>
      <c r="X28" s="68">
        <f>(SUM($O$11:$O$11)*Product_lifespan!K7)</f>
        <v>78578.090682249836</v>
      </c>
      <c r="Y28" s="68">
        <f>(SUM($O$11:$O$11)*Product_lifespan!L7)</f>
        <v>60259.504148591208</v>
      </c>
      <c r="Z28" s="68">
        <f>(SUM($O$11:$O$11)*Product_lifespan!M7)</f>
        <v>45156.95422507319</v>
      </c>
      <c r="AA28" s="68">
        <f>(SUM($O$11:$O$11)*Product_lifespan!N7)</f>
        <v>33114.236884530917</v>
      </c>
      <c r="AB28" s="68">
        <f>(SUM($O$11:$O$11)*Product_lifespan!O7)</f>
        <v>23790.573619111241</v>
      </c>
      <c r="AC28" s="68">
        <f>(SUM($O$11:$O$11)*Product_lifespan!P7)</f>
        <v>16761.919881698759</v>
      </c>
      <c r="AD28" s="68">
        <f>(SUM($O$11:$O$11)*Product_lifespan!Q7)</f>
        <v>11591.455944459389</v>
      </c>
      <c r="AE28" s="68">
        <f>(SUM($O$11:$O$11)*Product_lifespan!R7)</f>
        <v>7873.4588883584865</v>
      </c>
      <c r="AF28" s="68">
        <f>(SUM($O$11:$O$11)*Product_lifespan!S7)</f>
        <v>5256.3636291397752</v>
      </c>
      <c r="AG28" s="68">
        <f>(SUM($O$11:$O$11)*Product_lifespan!T7)</f>
        <v>3450.997326569805</v>
      </c>
      <c r="AH28" s="68">
        <f>(SUM($O$11:$O$11)*Product_lifespan!U7)</f>
        <v>2229.2773260423346</v>
      </c>
      <c r="AI28" s="68">
        <f>(SUM($O$11:$O$11)*Product_lifespan!V7)</f>
        <v>1417.5642653186883</v>
      </c>
      <c r="AJ28" s="68">
        <f>(SUM($O$11:$O$11)*Product_lifespan!W7)</f>
        <v>887.68928474543748</v>
      </c>
      <c r="AK28" s="68">
        <f>(SUM($O$11:$O$11)*Product_lifespan!X7)</f>
        <v>547.62505811687288</v>
      </c>
      <c r="AL28" s="68">
        <f>(SUM($O$11:$O$11)*Product_lifespan!Y7)</f>
        <v>332.93594091895943</v>
      </c>
      <c r="AM28" s="68">
        <f>(SUM($O$11:$O$11)*Product_lifespan!Z7)</f>
        <v>199.54101123955411</v>
      </c>
      <c r="AN28" s="68">
        <f>(SUM($O$11:$O$11)*Product_lifespan!AA7)</f>
        <v>117.9306028077705</v>
      </c>
      <c r="AO28" s="68">
        <f>(SUM($O$11:$O$11)*Product_lifespan!AB7)</f>
        <v>68.748521775913062</v>
      </c>
      <c r="AP28" s="68">
        <f>(SUM($O$11:$O$11)*Product_lifespan!AC7)</f>
        <v>39.541603683754374</v>
      </c>
      <c r="AQ28" s="68">
        <f>(SUM($O$11:$O$11)*Product_lifespan!AD7)</f>
        <v>22.444175461404726</v>
      </c>
    </row>
    <row r="29" spans="2:45">
      <c r="B29" s="7">
        <v>2023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68">
        <f>(SUM($P$11:$P$11)*Product_lifespan!B7)</f>
        <v>131972.70758776291</v>
      </c>
      <c r="Q29" s="68">
        <f>(SUM($P$11:$P$11)*Product_lifespan!C7)</f>
        <v>181010.12636726297</v>
      </c>
      <c r="R29" s="68">
        <f>(SUM($P$11:$P$11)*Product_lifespan!D7)</f>
        <v>201474.48244702327</v>
      </c>
      <c r="S29" s="68">
        <f>(SUM($P$11:$P$11)*Product_lifespan!E7)</f>
        <v>202655.75267059702</v>
      </c>
      <c r="T29" s="68">
        <f>(SUM($P$11:$P$11)*Product_lifespan!F7)</f>
        <v>190838.55960788683</v>
      </c>
      <c r="U29" s="68">
        <f>(SUM($P$11:$P$11)*Product_lifespan!G7)</f>
        <v>171057.48318229741</v>
      </c>
      <c r="V29" s="68">
        <f>(SUM($P$11:$P$11)*Product_lifespan!H7)</f>
        <v>147315.4708140674</v>
      </c>
      <c r="W29" s="68">
        <f>(SUM($P$11:$P$11)*Product_lifespan!I7)</f>
        <v>122618.42460594869</v>
      </c>
      <c r="X29" s="68">
        <f>(SUM($P$11:$P$11)*Product_lifespan!J7)</f>
        <v>99043.440991866606</v>
      </c>
      <c r="Y29" s="68">
        <f>(SUM($P$11:$P$11)*Product_lifespan!K7)</f>
        <v>77864.12499738131</v>
      </c>
      <c r="Z29" s="68">
        <f>(SUM($P$11:$P$11)*Product_lifespan!L7)</f>
        <v>59711.982342248761</v>
      </c>
      <c r="AA29" s="68">
        <f>(SUM($P$11:$P$11)*Product_lifespan!M7)</f>
        <v>44746.65517771845</v>
      </c>
      <c r="AB29" s="68">
        <f>(SUM($P$11:$P$11)*Product_lifespan!N7)</f>
        <v>32813.3587566598</v>
      </c>
      <c r="AC29" s="68">
        <f>(SUM($P$11:$P$11)*Product_lifespan!O7)</f>
        <v>23574.410907089266</v>
      </c>
      <c r="AD29" s="68">
        <f>(SUM($P$11:$P$11)*Product_lifespan!P7)</f>
        <v>16609.619978454208</v>
      </c>
      <c r="AE29" s="68">
        <f>(SUM($P$11:$P$11)*Product_lifespan!Q7)</f>
        <v>11486.135215613036</v>
      </c>
      <c r="AF29" s="68">
        <f>(SUM($P$11:$P$11)*Product_lifespan!R7)</f>
        <v>7801.9201245796303</v>
      </c>
      <c r="AG29" s="68">
        <f>(SUM($P$11:$P$11)*Product_lifespan!S7)</f>
        <v>5208.6039645079072</v>
      </c>
      <c r="AH29" s="68">
        <f>(SUM($P$11:$P$11)*Product_lifespan!T7)</f>
        <v>3419.6413385539186</v>
      </c>
      <c r="AI29" s="68">
        <f>(SUM($P$11:$P$11)*Product_lifespan!U7)</f>
        <v>2209.0219660681933</v>
      </c>
      <c r="AJ29" s="68">
        <f>(SUM($P$11:$P$11)*Product_lifespan!V7)</f>
        <v>1404.6841834441354</v>
      </c>
      <c r="AK29" s="68">
        <f>(SUM($P$11:$P$11)*Product_lifespan!W7)</f>
        <v>879.62368169208037</v>
      </c>
      <c r="AL29" s="68">
        <f>(SUM($P$11:$P$11)*Product_lifespan!X7)</f>
        <v>542.64930092711597</v>
      </c>
      <c r="AM29" s="68">
        <f>(SUM($P$11:$P$11)*Product_lifespan!Y7)</f>
        <v>329.91086312676958</v>
      </c>
      <c r="AN29" s="68">
        <f>(SUM($P$11:$P$11)*Product_lifespan!Z7)</f>
        <v>197.72796852609471</v>
      </c>
      <c r="AO29" s="68">
        <f>(SUM($P$11:$P$11)*Product_lifespan!AA7)</f>
        <v>116.85907761710271</v>
      </c>
      <c r="AP29" s="68">
        <f>(SUM($P$11:$P$11)*Product_lifespan!AB7)</f>
        <v>68.123868198722917</v>
      </c>
      <c r="AQ29" s="68">
        <f>(SUM($P$11:$P$11)*Product_lifespan!AC7)</f>
        <v>39.182326079656917</v>
      </c>
    </row>
    <row r="30" spans="2:45">
      <c r="B30" s="7">
        <v>2024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68">
        <f>(SUM($Q$11:$Q$11)*Product_lifespan!B7)</f>
        <v>132314.46001575392</v>
      </c>
      <c r="R30" s="68">
        <f>(SUM($Q$11:$Q$11)*Product_lifespan!C7)</f>
        <v>181478.86457312145</v>
      </c>
      <c r="S30" s="68">
        <f>(SUM($Q$11:$Q$11)*Product_lifespan!D7)</f>
        <v>201996.21451430483</v>
      </c>
      <c r="T30" s="68">
        <f>(SUM($Q$11:$Q$11)*Product_lifespan!E7)</f>
        <v>203180.54371859055</v>
      </c>
      <c r="U30" s="68">
        <f>(SUM($Q$11:$Q$11)*Product_lifespan!F7)</f>
        <v>191332.74921945433</v>
      </c>
      <c r="V30" s="68">
        <f>(SUM($Q$11:$Q$11)*Product_lifespan!G7)</f>
        <v>171500.44833222972</v>
      </c>
      <c r="W30" s="68">
        <f>(SUM($Q$11:$Q$11)*Product_lifespan!H7)</f>
        <v>147696.95438556926</v>
      </c>
      <c r="X30" s="68">
        <f>(SUM($Q$11:$Q$11)*Product_lifespan!I7)</f>
        <v>122935.95347302638</v>
      </c>
      <c r="Y30" s="68">
        <f>(SUM($Q$11:$Q$11)*Product_lifespan!J7)</f>
        <v>99299.920812992103</v>
      </c>
      <c r="Z30" s="68">
        <f>(SUM($Q$11:$Q$11)*Product_lifespan!K7)</f>
        <v>78065.75951907631</v>
      </c>
      <c r="AA30" s="68">
        <f>(SUM($Q$11:$Q$11)*Product_lifespan!L7)</f>
        <v>59866.610638648985</v>
      </c>
      <c r="AB30" s="68">
        <f>(SUM($Q$11:$Q$11)*Product_lifespan!M7)</f>
        <v>44862.52972732026</v>
      </c>
      <c r="AC30" s="68">
        <f>(SUM($Q$11:$Q$11)*Product_lifespan!N7)</f>
        <v>32898.331212181874</v>
      </c>
      <c r="AD30" s="68">
        <f>(SUM($Q$11:$Q$11)*Product_lifespan!O7)</f>
        <v>23635.458469977206</v>
      </c>
      <c r="AE30" s="68">
        <f>(SUM($Q$11:$Q$11)*Product_lifespan!P7)</f>
        <v>16652.631734895363</v>
      </c>
      <c r="AF30" s="68">
        <f>(SUM($Q$11:$Q$11)*Product_lifespan!Q7)</f>
        <v>11515.879354912131</v>
      </c>
      <c r="AG30" s="68">
        <f>(SUM($Q$11:$Q$11)*Product_lifespan!R7)</f>
        <v>7822.1237348131635</v>
      </c>
      <c r="AH30" s="68">
        <f>(SUM($Q$11:$Q$11)*Product_lifespan!S7)</f>
        <v>5222.0920036930584</v>
      </c>
      <c r="AI30" s="68">
        <f>(SUM($Q$11:$Q$11)*Product_lifespan!T7)</f>
        <v>3428.4967356407151</v>
      </c>
      <c r="AJ30" s="68">
        <f>(SUM($Q$11:$Q$11)*Product_lifespan!U7)</f>
        <v>2214.7423807977862</v>
      </c>
      <c r="AK30" s="68">
        <f>(SUM($Q$11:$Q$11)*Product_lifespan!V7)</f>
        <v>1408.3217100132815</v>
      </c>
      <c r="AL30" s="68">
        <f>(SUM($Q$11:$Q$11)*Product_lifespan!W7)</f>
        <v>881.90152788036721</v>
      </c>
      <c r="AM30" s="68">
        <f>(SUM($Q$11:$Q$11)*Product_lifespan!X7)</f>
        <v>544.05452871647651</v>
      </c>
      <c r="AN30" s="68">
        <f>(SUM($Q$11:$Q$11)*Product_lifespan!Y7)</f>
        <v>330.76519005962587</v>
      </c>
      <c r="AO30" s="68">
        <f>(SUM($Q$11:$Q$11)*Product_lifespan!Z7)</f>
        <v>198.23999873719413</v>
      </c>
      <c r="AP30" s="68">
        <f>(SUM($Q$11:$Q$11)*Product_lifespan!AA7)</f>
        <v>117.16169225795092</v>
      </c>
      <c r="AQ30" s="68">
        <f>(SUM($Q$11:$Q$11)*Product_lifespan!AB7)</f>
        <v>68.300279653686601</v>
      </c>
    </row>
    <row r="31" spans="2:45">
      <c r="B31" s="7">
        <v>2025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68">
        <f>(SUM($R$11:$R$11)*Product_lifespan!B7)</f>
        <v>132997.06570614618</v>
      </c>
      <c r="S31" s="68">
        <f>(SUM($R$11:$R$11)*Product_lifespan!C7)</f>
        <v>182415.10771411139</v>
      </c>
      <c r="T31" s="68">
        <f>(SUM($R$11:$R$11)*Product_lifespan!D7)</f>
        <v>203038.30594897293</v>
      </c>
      <c r="U31" s="68">
        <f>(SUM($R$11:$R$11)*Product_lifespan!E7)</f>
        <v>204228.74506637058</v>
      </c>
      <c r="V31" s="68">
        <f>(SUM($R$11:$R$11)*Product_lifespan!F7)</f>
        <v>192319.82820810031</v>
      </c>
      <c r="W31" s="68">
        <f>(SUM($R$11:$R$11)*Product_lifespan!G7)</f>
        <v>172385.21317140499</v>
      </c>
      <c r="X31" s="68">
        <f>(SUM($R$11:$R$11)*Product_lifespan!H7)</f>
        <v>148458.9178286063</v>
      </c>
      <c r="Y31" s="68">
        <f>(SUM($R$11:$R$11)*Product_lifespan!I7)</f>
        <v>123570.17577484051</v>
      </c>
      <c r="Z31" s="68">
        <f>(SUM($R$11:$R$11)*Product_lifespan!J7)</f>
        <v>99812.205645612645</v>
      </c>
      <c r="AA31" s="68">
        <f>(SUM($R$11:$R$11)*Product_lifespan!K7)</f>
        <v>78468.498053218151</v>
      </c>
      <c r="AB31" s="68">
        <f>(SUM($R$11:$R$11)*Product_lifespan!L7)</f>
        <v>60175.460397636569</v>
      </c>
      <c r="AC31" s="68">
        <f>(SUM($R$11:$R$11)*Product_lifespan!M7)</f>
        <v>45093.973955514317</v>
      </c>
      <c r="AD31" s="68">
        <f>(SUM($R$11:$R$11)*Product_lifespan!N7)</f>
        <v>33068.052556977978</v>
      </c>
      <c r="AE31" s="68">
        <f>(SUM($R$11:$R$11)*Product_lifespan!O7)</f>
        <v>23757.392976944284</v>
      </c>
      <c r="AF31" s="68">
        <f>(SUM($R$11:$R$11)*Product_lifespan!P7)</f>
        <v>16738.542081964708</v>
      </c>
      <c r="AG31" s="68">
        <f>(SUM($R$11:$R$11)*Product_lifespan!Q7)</f>
        <v>11575.289375378508</v>
      </c>
      <c r="AH31" s="68">
        <f>(SUM($R$11:$R$11)*Product_lifespan!R7)</f>
        <v>7862.4777986977906</v>
      </c>
      <c r="AI31" s="68">
        <f>(SUM($R$11:$R$11)*Product_lifespan!S7)</f>
        <v>5249.0325944421593</v>
      </c>
      <c r="AJ31" s="68">
        <f>(SUM($R$11:$R$11)*Product_lifespan!T7)</f>
        <v>3446.1842308771461</v>
      </c>
      <c r="AK31" s="68">
        <f>(SUM($R$11:$R$11)*Product_lifespan!U7)</f>
        <v>2226.1681595955492</v>
      </c>
      <c r="AL31" s="68">
        <f>(SUM($R$11:$R$11)*Product_lifespan!V7)</f>
        <v>1415.5871926600273</v>
      </c>
      <c r="AM31" s="68">
        <f>(SUM($R$11:$R$11)*Product_lifespan!W7)</f>
        <v>886.45122714396302</v>
      </c>
      <c r="AN31" s="68">
        <f>(SUM($R$11:$R$11)*Product_lifespan!X7)</f>
        <v>546.86128707940463</v>
      </c>
      <c r="AO31" s="68">
        <f>(SUM($R$11:$R$11)*Product_lifespan!Y7)</f>
        <v>332.47159615380099</v>
      </c>
      <c r="AP31" s="68">
        <f>(SUM($R$11:$R$11)*Product_lifespan!Z7)</f>
        <v>199.26271198550614</v>
      </c>
      <c r="AQ31" s="68">
        <f>(SUM($R$11:$R$11)*Product_lifespan!AA7)</f>
        <v>117.7661253472878</v>
      </c>
    </row>
    <row r="32" spans="2:45">
      <c r="B32" s="7">
        <v>2026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68">
        <f>(SUM($S$11:$S$11)*Product_lifespan!B7)</f>
        <v>134211.44446736915</v>
      </c>
      <c r="T32" s="68">
        <f>(SUM($S$11:$S$11)*Product_lifespan!C7)</f>
        <v>184080.71613455325</v>
      </c>
      <c r="U32" s="68">
        <f>(SUM($S$11:$S$11)*Product_lifespan!D7)</f>
        <v>204892.22208727259</v>
      </c>
      <c r="V32" s="68">
        <f>(SUM($S$11:$S$11)*Product_lifespan!E7)</f>
        <v>206093.53094809668</v>
      </c>
      <c r="W32" s="68">
        <f>(SUM($S$11:$S$11)*Product_lifespan!F7)</f>
        <v>194075.87533213227</v>
      </c>
      <c r="X32" s="68">
        <f>(SUM($S$11:$S$11)*Product_lifespan!G7)</f>
        <v>173959.23994043749</v>
      </c>
      <c r="Y32" s="68">
        <f>(SUM($S$11:$S$11)*Product_lifespan!H7)</f>
        <v>149814.47673336847</v>
      </c>
      <c r="Z32" s="68">
        <f>(SUM($S$11:$S$11)*Product_lifespan!I7)</f>
        <v>124698.47884066236</v>
      </c>
      <c r="AA32" s="68">
        <f>(SUM($S$11:$S$11)*Product_lifespan!J7)</f>
        <v>100723.5778026094</v>
      </c>
      <c r="AB32" s="68">
        <f>(SUM($S$11:$S$11)*Product_lifespan!K7)</f>
        <v>79184.983615925492</v>
      </c>
      <c r="AC32" s="68">
        <f>(SUM($S$11:$S$11)*Product_lifespan!L7)</f>
        <v>60724.914633079352</v>
      </c>
      <c r="AD32" s="68">
        <f>(SUM($S$11:$S$11)*Product_lifespan!M7)</f>
        <v>45505.721116551023</v>
      </c>
      <c r="AE32" s="68">
        <f>(SUM($S$11:$S$11)*Product_lifespan!N7)</f>
        <v>33369.992607211301</v>
      </c>
      <c r="AF32" s="68">
        <f>(SUM($S$11:$S$11)*Product_lifespan!O7)</f>
        <v>23974.318615867574</v>
      </c>
      <c r="AG32" s="68">
        <f>(SUM($S$11:$S$11)*Product_lifespan!P7)</f>
        <v>16891.379514055778</v>
      </c>
      <c r="AH32" s="68">
        <f>(SUM($S$11:$S$11)*Product_lifespan!Q7)</f>
        <v>11680.981824289582</v>
      </c>
      <c r="AI32" s="68">
        <f>(SUM($S$11:$S$11)*Product_lifespan!R7)</f>
        <v>7934.2690521260565</v>
      </c>
      <c r="AJ32" s="68">
        <f>(SUM($S$11:$S$11)*Product_lifespan!S7)</f>
        <v>5296.9608225260899</v>
      </c>
      <c r="AK32" s="68">
        <f>(SUM($S$11:$S$11)*Product_lifespan!T7)</f>
        <v>3477.6508870399616</v>
      </c>
      <c r="AL32" s="68">
        <f>(SUM($S$11:$S$11)*Product_lifespan!U7)</f>
        <v>2246.4950090457223</v>
      </c>
      <c r="AM32" s="68">
        <f>(SUM($S$11:$S$11)*Product_lifespan!V7)</f>
        <v>1428.512733628155</v>
      </c>
      <c r="AN32" s="68">
        <f>(SUM($S$11:$S$11)*Product_lifespan!W7)</f>
        <v>894.54529701977617</v>
      </c>
      <c r="AO32" s="68">
        <f>(SUM($S$11:$S$11)*Product_lifespan!X7)</f>
        <v>551.85460575781508</v>
      </c>
      <c r="AP32" s="68">
        <f>(SUM($S$11:$S$11)*Product_lifespan!Y7)</f>
        <v>335.50735068669525</v>
      </c>
      <c r="AQ32" s="68">
        <f>(SUM($S$11:$S$11)*Product_lifespan!Z7)</f>
        <v>201.08215367058466</v>
      </c>
    </row>
    <row r="33" spans="2:43">
      <c r="B33" s="7">
        <v>2027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68">
        <f>(SUM($T$11:$T$11)*Product_lifespan!B7)</f>
        <v>136181.9345570947</v>
      </c>
      <c r="U33" s="68">
        <f>(SUM($T$11:$T$11)*Product_lifespan!C7)</f>
        <v>186783.38600218078</v>
      </c>
      <c r="V33" s="68">
        <f>(SUM($T$11:$T$11)*Product_lifespan!D7)</f>
        <v>207900.44612276446</v>
      </c>
      <c r="W33" s="68">
        <f>(SUM($T$11:$T$11)*Product_lifespan!E7)</f>
        <v>209119.39257935653</v>
      </c>
      <c r="X33" s="68">
        <f>(SUM($T$11:$T$11)*Product_lifespan!F7)</f>
        <v>196925.29395298439</v>
      </c>
      <c r="Y33" s="68">
        <f>(SUM($T$11:$T$11)*Product_lifespan!G7)</f>
        <v>176513.30647089766</v>
      </c>
      <c r="Z33" s="68">
        <f>(SUM($T$11:$T$11)*Product_lifespan!H7)</f>
        <v>152014.05027102082</v>
      </c>
      <c r="AA33" s="68">
        <f>(SUM($T$11:$T$11)*Product_lifespan!I7)</f>
        <v>126529.29973477114</v>
      </c>
      <c r="AB33" s="68">
        <f>(SUM($T$11:$T$11)*Product_lifespan!J7)</f>
        <v>102202.39961731687</v>
      </c>
      <c r="AC33" s="68">
        <f>(SUM($T$11:$T$11)*Product_lifespan!K7)</f>
        <v>80347.576165983322</v>
      </c>
      <c r="AD33" s="68">
        <f>(SUM($T$11:$T$11)*Product_lifespan!L7)</f>
        <v>61616.476771902817</v>
      </c>
      <c r="AE33" s="68">
        <f>(SUM($T$11:$T$11)*Product_lifespan!M7)</f>
        <v>46173.835321281011</v>
      </c>
      <c r="AF33" s="68">
        <f>(SUM($T$11:$T$11)*Product_lifespan!N7)</f>
        <v>33859.930257369837</v>
      </c>
      <c r="AG33" s="68">
        <f>(SUM($T$11:$T$11)*Product_lifespan!O7)</f>
        <v>24326.309144156512</v>
      </c>
      <c r="AH33" s="68">
        <f>(SUM($T$11:$T$11)*Product_lifespan!P7)</f>
        <v>17139.378453835707</v>
      </c>
      <c r="AI33" s="68">
        <f>(SUM($T$11:$T$11)*Product_lifespan!Q7)</f>
        <v>11852.481795952752</v>
      </c>
      <c r="AJ33" s="68">
        <f>(SUM($T$11:$T$11)*Product_lifespan!R7)</f>
        <v>8050.7598521355285</v>
      </c>
      <c r="AK33" s="68">
        <f>(SUM($T$11:$T$11)*Product_lifespan!S7)</f>
        <v>5374.7307090501108</v>
      </c>
      <c r="AL33" s="68">
        <f>(SUM($T$11:$T$11)*Product_lifespan!T7)</f>
        <v>3528.7096967832967</v>
      </c>
      <c r="AM33" s="68">
        <f>(SUM($T$11:$T$11)*Product_lifespan!U7)</f>
        <v>2279.4780096349068</v>
      </c>
      <c r="AN33" s="68">
        <f>(SUM($T$11:$T$11)*Product_lifespan!V7)</f>
        <v>1449.4861326987943</v>
      </c>
      <c r="AO33" s="68">
        <f>(SUM($T$11:$T$11)*Product_lifespan!W7)</f>
        <v>907.67899548776813</v>
      </c>
      <c r="AP33" s="68">
        <f>(SUM($T$11:$T$11)*Product_lifespan!X7)</f>
        <v>559.95692546632222</v>
      </c>
      <c r="AQ33" s="68">
        <f>(SUM($T$11:$T$11)*Product_lifespan!Y7)</f>
        <v>340.4332637649868</v>
      </c>
    </row>
    <row r="34" spans="2:43">
      <c r="B34" s="7">
        <v>2028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68">
        <f>(SUM($U$11:$U$11)*Product_lifespan!B7)</f>
        <v>139153.85439005829</v>
      </c>
      <c r="V34" s="68">
        <f>(SUM($U$11:$U$11)*Product_lifespan!C7)</f>
        <v>190859.58928959438</v>
      </c>
      <c r="W34" s="68">
        <f>(SUM($U$11:$U$11)*Product_lifespan!D7)</f>
        <v>212437.49034323101</v>
      </c>
      <c r="X34" s="68">
        <f>(SUM($U$11:$U$11)*Product_lifespan!E7)</f>
        <v>213683.03806056626</v>
      </c>
      <c r="Y34" s="68">
        <f>(SUM($U$11:$U$11)*Product_lifespan!F7)</f>
        <v>201222.82569693014</v>
      </c>
      <c r="Z34" s="68">
        <f>(SUM($U$11:$U$11)*Product_lifespan!G7)</f>
        <v>180365.38419316636</v>
      </c>
      <c r="AA34" s="68">
        <f>(SUM($U$11:$U$11)*Product_lifespan!H7)</f>
        <v>155331.47686184489</v>
      </c>
      <c r="AB34" s="68">
        <f>(SUM($U$11:$U$11)*Product_lifespan!I7)</f>
        <v>129290.568595841</v>
      </c>
      <c r="AC34" s="68">
        <f>(SUM($U$11:$U$11)*Product_lifespan!J7)</f>
        <v>104432.77870090838</v>
      </c>
      <c r="AD34" s="68">
        <f>(SUM($U$11:$U$11)*Product_lifespan!K7)</f>
        <v>82101.01399101381</v>
      </c>
      <c r="AE34" s="68">
        <f>(SUM($U$11:$U$11)*Product_lifespan!L7)</f>
        <v>62961.142861067412</v>
      </c>
      <c r="AF34" s="68">
        <f>(SUM($U$11:$U$11)*Product_lifespan!M7)</f>
        <v>47181.49421085111</v>
      </c>
      <c r="AG34" s="68">
        <f>(SUM($U$11:$U$11)*Product_lifespan!N7)</f>
        <v>34598.860854896724</v>
      </c>
      <c r="AH34" s="68">
        <f>(SUM($U$11:$U$11)*Product_lifespan!O7)</f>
        <v>24857.186024731385</v>
      </c>
      <c r="AI34" s="68">
        <f>(SUM($U$11:$U$11)*Product_lifespan!P7)</f>
        <v>17513.413812617215</v>
      </c>
      <c r="AJ34" s="68">
        <f>(SUM($U$11:$U$11)*Product_lifespan!Q7)</f>
        <v>12111.140375255456</v>
      </c>
      <c r="AK34" s="68">
        <f>(SUM($U$11:$U$11)*Product_lifespan!R7)</f>
        <v>8226.4528539481689</v>
      </c>
      <c r="AL34" s="68">
        <f>(SUM($U$11:$U$11)*Product_lifespan!S7)</f>
        <v>5492.0243048784741</v>
      </c>
      <c r="AM34" s="68">
        <f>(SUM($U$11:$U$11)*Product_lifespan!T7)</f>
        <v>3605.7172849538442</v>
      </c>
      <c r="AN34" s="68">
        <f>(SUM($U$11:$U$11)*Product_lifespan!U7)</f>
        <v>2329.2234177000137</v>
      </c>
      <c r="AO34" s="68">
        <f>(SUM($U$11:$U$11)*Product_lifespan!V7)</f>
        <v>1481.1184971484797</v>
      </c>
      <c r="AP34" s="68">
        <f>(SUM($U$11:$U$11)*Product_lifespan!W7)</f>
        <v>927.48741734216333</v>
      </c>
      <c r="AQ34" s="68">
        <f>(SUM($U$11:$U$11)*Product_lifespan!X7)</f>
        <v>572.17695375282733</v>
      </c>
    </row>
    <row r="35" spans="2:43">
      <c r="B35" s="7">
        <v>2029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68">
        <f>(SUM($V$11:$V$11)*Product_lifespan!B7)</f>
        <v>143372.29765357054</v>
      </c>
      <c r="W35" s="68">
        <f>(SUM($V$11:$V$11)*Product_lifespan!C7)</f>
        <v>196645.48973945589</v>
      </c>
      <c r="X35" s="68">
        <f>(SUM($V$11:$V$11)*Product_lifespan!D7)</f>
        <v>218877.52395914408</v>
      </c>
      <c r="Y35" s="68">
        <f>(SUM($V$11:$V$11)*Product_lifespan!E7)</f>
        <v>220160.83040332602</v>
      </c>
      <c r="Z35" s="68">
        <f>(SUM($V$11:$V$11)*Product_lifespan!F7)</f>
        <v>207322.88722412818</v>
      </c>
      <c r="AA35" s="68">
        <f>(SUM($V$11:$V$11)*Product_lifespan!G7)</f>
        <v>185833.15325537079</v>
      </c>
      <c r="AB35" s="68">
        <f>(SUM($V$11:$V$11)*Product_lifespan!H7)</f>
        <v>160040.34407254052</v>
      </c>
      <c r="AC35" s="68">
        <f>(SUM($V$11:$V$11)*Product_lifespan!I7)</f>
        <v>133210.00676389909</v>
      </c>
      <c r="AD35" s="68">
        <f>(SUM($V$11:$V$11)*Product_lifespan!J7)</f>
        <v>107598.65401016023</v>
      </c>
      <c r="AE35" s="68">
        <f>(SUM($V$11:$V$11)*Product_lifespan!K7)</f>
        <v>84589.902789071144</v>
      </c>
      <c r="AF35" s="68">
        <f>(SUM($V$11:$V$11)*Product_lifespan!L7)</f>
        <v>64869.807268025274</v>
      </c>
      <c r="AG35" s="68">
        <f>(SUM($V$11:$V$11)*Product_lifespan!M7)</f>
        <v>48611.799230346325</v>
      </c>
      <c r="AH35" s="68">
        <f>(SUM($V$11:$V$11)*Product_lifespan!N7)</f>
        <v>35647.723871579095</v>
      </c>
      <c r="AI35" s="68">
        <f>(SUM($V$11:$V$11)*Product_lifespan!O7)</f>
        <v>25610.730577237795</v>
      </c>
      <c r="AJ35" s="68">
        <f>(SUM($V$11:$V$11)*Product_lifespan!P7)</f>
        <v>18044.332218311163</v>
      </c>
      <c r="AK35" s="68">
        <f>(SUM($V$11:$V$11)*Product_lifespan!Q7)</f>
        <v>12478.28908811998</v>
      </c>
      <c r="AL35" s="68">
        <f>(SUM($V$11:$V$11)*Product_lifespan!R7)</f>
        <v>8475.8374274222479</v>
      </c>
      <c r="AM35" s="68">
        <f>(SUM($V$11:$V$11)*Product_lifespan!S7)</f>
        <v>5658.5147914949566</v>
      </c>
      <c r="AN35" s="68">
        <f>(SUM($V$11:$V$11)*Product_lifespan!T7)</f>
        <v>3715.0244533216496</v>
      </c>
      <c r="AO35" s="68">
        <f>(SUM($V$11:$V$11)*Product_lifespan!U7)</f>
        <v>2399.8337279834027</v>
      </c>
      <c r="AP35" s="68">
        <f>(SUM($V$11:$V$11)*Product_lifespan!V7)</f>
        <v>1526.0185423117689</v>
      </c>
      <c r="AQ35" s="68">
        <f>(SUM($V$11:$V$11)*Product_lifespan!W7)</f>
        <v>955.60415952533162</v>
      </c>
    </row>
    <row r="36" spans="2:43">
      <c r="B36" s="7">
        <v>2030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68">
        <f>(SUM($W$11:$W$11)*Product_lifespan!B7)</f>
        <v>149054.33445271332</v>
      </c>
      <c r="X36" s="68">
        <f>(SUM($W$11:$W$11)*Product_lifespan!C7)</f>
        <v>204438.81472183764</v>
      </c>
      <c r="Y36" s="68">
        <f>(SUM($W$11:$W$11)*Product_lifespan!D7)</f>
        <v>227551.93432987123</v>
      </c>
      <c r="Z36" s="68">
        <f>(SUM($W$11:$W$11)*Product_lifespan!E7)</f>
        <v>228886.09993275927</v>
      </c>
      <c r="AA36" s="68">
        <f>(SUM($W$11:$W$11)*Product_lifespan!F7)</f>
        <v>215539.37181558291</v>
      </c>
      <c r="AB36" s="68">
        <f>(SUM($W$11:$W$11)*Product_lifespan!G7)</f>
        <v>193197.97081482114</v>
      </c>
      <c r="AC36" s="68">
        <f>(SUM($W$11:$W$11)*Product_lifespan!H7)</f>
        <v>166382.9579473974</v>
      </c>
      <c r="AD36" s="68">
        <f>(SUM($W$11:$W$11)*Product_lifespan!I7)</f>
        <v>138489.29832045513</v>
      </c>
      <c r="AE36" s="68">
        <f>(SUM($W$11:$W$11)*Product_lifespan!J7)</f>
        <v>111862.93324422283</v>
      </c>
      <c r="AF36" s="68">
        <f>(SUM($W$11:$W$11)*Product_lifespan!K7)</f>
        <v>87942.314296381897</v>
      </c>
      <c r="AG36" s="68">
        <f>(SUM($W$11:$W$11)*Product_lifespan!L7)</f>
        <v>67440.684892800797</v>
      </c>
      <c r="AH36" s="68">
        <f>(SUM($W$11:$W$11)*Product_lifespan!M7)</f>
        <v>50538.350151409068</v>
      </c>
      <c r="AI36" s="68">
        <f>(SUM($W$11:$W$11)*Product_lifespan!N7)</f>
        <v>37060.491066908682</v>
      </c>
      <c r="AJ36" s="68">
        <f>(SUM($W$11:$W$11)*Product_lifespan!O7)</f>
        <v>26625.718242040504</v>
      </c>
      <c r="AK36" s="68">
        <f>(SUM($W$11:$W$11)*Product_lifespan!P7)</f>
        <v>18759.453349508633</v>
      </c>
      <c r="AL36" s="68">
        <f>(SUM($W$11:$W$11)*Product_lifespan!Q7)</f>
        <v>12972.820451217473</v>
      </c>
      <c r="AM36" s="68">
        <f>(SUM($W$11:$W$11)*Product_lifespan!R7)</f>
        <v>8811.7462532857608</v>
      </c>
      <c r="AN36" s="68">
        <f>(SUM($W$11:$W$11)*Product_lifespan!S7)</f>
        <v>5882.7693357825601</v>
      </c>
      <c r="AO36" s="68">
        <f>(SUM($W$11:$W$11)*Product_lifespan!T7)</f>
        <v>3862.2558641238547</v>
      </c>
      <c r="AP36" s="68">
        <f>(SUM($W$11:$W$11)*Product_lifespan!U7)</f>
        <v>2494.9423631757754</v>
      </c>
      <c r="AQ36" s="68">
        <f>(SUM($W$11:$W$11)*Product_lifespan!V7)</f>
        <v>1586.4967075884467</v>
      </c>
    </row>
    <row r="37" spans="2:43">
      <c r="B37" s="7">
        <v>2031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68">
        <f>(SUM($X$11:$X$11)*Product_lifespan!B7)</f>
        <v>156352.74557103563</v>
      </c>
      <c r="Y37" s="68">
        <f>(SUM($X$11:$X$11)*Product_lifespan!C7)</f>
        <v>214449.11414627905</v>
      </c>
      <c r="Z37" s="68">
        <f>(SUM($X$11:$X$11)*Product_lifespan!D7)</f>
        <v>238693.96232661998</v>
      </c>
      <c r="AA37" s="68">
        <f>(SUM($X$11:$X$11)*Product_lifespan!E7)</f>
        <v>240093.45504062861</v>
      </c>
      <c r="AB37" s="68">
        <f>(SUM($X$11:$X$11)*Product_lifespan!F7)</f>
        <v>226093.20745861225</v>
      </c>
      <c r="AC37" s="68">
        <f>(SUM($X$11:$X$11)*Product_lifespan!G7)</f>
        <v>202657.86490920943</v>
      </c>
      <c r="AD37" s="68">
        <f>(SUM($X$11:$X$11)*Product_lifespan!H7)</f>
        <v>174529.86111959518</v>
      </c>
      <c r="AE37" s="68">
        <f>(SUM($X$11:$X$11)*Product_lifespan!I7)</f>
        <v>145270.39488059119</v>
      </c>
      <c r="AF37" s="68">
        <f>(SUM($X$11:$X$11)*Product_lifespan!J7)</f>
        <v>117340.27597776668</v>
      </c>
      <c r="AG37" s="68">
        <f>(SUM($X$11:$X$11)*Product_lifespan!K7)</f>
        <v>92248.389438633661</v>
      </c>
      <c r="AH37" s="68">
        <f>(SUM($X$11:$X$11)*Product_lifespan!L7)</f>
        <v>70742.902478462755</v>
      </c>
      <c r="AI37" s="68">
        <f>(SUM($X$11:$X$11)*Product_lifespan!M7)</f>
        <v>53012.948813709132</v>
      </c>
      <c r="AJ37" s="68">
        <f>(SUM($X$11:$X$11)*Product_lifespan!N7)</f>
        <v>38875.149466789167</v>
      </c>
      <c r="AK37" s="68">
        <f>(SUM($X$11:$X$11)*Product_lifespan!O7)</f>
        <v>27929.440396545677</v>
      </c>
      <c r="AL37" s="68">
        <f>(SUM($X$11:$X$11)*Product_lifespan!P7)</f>
        <v>19678.005657312457</v>
      </c>
      <c r="AM37" s="68">
        <f>(SUM($X$11:$X$11)*Product_lifespan!Q7)</f>
        <v>13608.031613407471</v>
      </c>
      <c r="AN37" s="68">
        <f>(SUM($X$11:$X$11)*Product_lifespan!R7)</f>
        <v>9243.2113768123654</v>
      </c>
      <c r="AO37" s="68">
        <f>(SUM($X$11:$X$11)*Product_lifespan!S7)</f>
        <v>6170.8177798915231</v>
      </c>
      <c r="AP37" s="68">
        <f>(SUM($X$11:$X$11)*Product_lifespan!T7)</f>
        <v>4051.3703319722872</v>
      </c>
      <c r="AQ37" s="68">
        <f>(SUM($X$11:$X$11)*Product_lifespan!U7)</f>
        <v>2617.1066407181515</v>
      </c>
    </row>
    <row r="38" spans="2:43">
      <c r="B38" s="7">
        <v>2032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69"/>
      <c r="Y38" s="68">
        <f>(SUM($Y$11:$Y$11)*Product_lifespan!B7)</f>
        <v>165316.98433209475</v>
      </c>
      <c r="Z38" s="68">
        <f>(SUM($Y$11:$Y$11)*Product_lifespan!C7)</f>
        <v>226744.21682761624</v>
      </c>
      <c r="AA38" s="68">
        <f>(SUM($Y$11:$Y$11)*Product_lifespan!D7)</f>
        <v>252379.10524690815</v>
      </c>
      <c r="AB38" s="68">
        <f>(SUM($Y$11:$Y$11)*Product_lifespan!E7)</f>
        <v>253858.83567460015</v>
      </c>
      <c r="AC38" s="68">
        <f>(SUM($Y$11:$Y$11)*Product_lifespan!F7)</f>
        <v>239055.90591657991</v>
      </c>
      <c r="AD38" s="68">
        <f>(SUM($Y$11:$Y$11)*Product_lifespan!G7)</f>
        <v>214276.93486041317</v>
      </c>
      <c r="AE38" s="68">
        <f>(SUM($Y$11:$Y$11)*Product_lifespan!H7)</f>
        <v>184536.2562122847</v>
      </c>
      <c r="AF38" s="68">
        <f>(SUM($Y$11:$Y$11)*Product_lifespan!I7)</f>
        <v>153599.24449475622</v>
      </c>
      <c r="AG38" s="68">
        <f>(SUM($Y$11:$Y$11)*Product_lifespan!J7)</f>
        <v>124067.79615217498</v>
      </c>
      <c r="AH38" s="68">
        <f>(SUM($Y$11:$Y$11)*Product_lifespan!K7)</f>
        <v>97537.305761982629</v>
      </c>
      <c r="AI38" s="68">
        <f>(SUM($Y$11:$Y$11)*Product_lifespan!L7)</f>
        <v>74798.835530045442</v>
      </c>
      <c r="AJ38" s="68">
        <f>(SUM($Y$11:$Y$11)*Product_lifespan!M7)</f>
        <v>56052.362856988519</v>
      </c>
      <c r="AK38" s="68">
        <f>(SUM($Y$11:$Y$11)*Product_lifespan!N7)</f>
        <v>41103.995019960668</v>
      </c>
      <c r="AL38" s="68">
        <f>(SUM($Y$11:$Y$11)*Product_lifespan!O7)</f>
        <v>29530.730935212017</v>
      </c>
      <c r="AM38" s="68">
        <f>(SUM($Y$11:$Y$11)*Product_lifespan!P7)</f>
        <v>20806.213162779499</v>
      </c>
      <c r="AN38" s="68">
        <f>(SUM($Y$11:$Y$11)*Product_lifespan!Q7)</f>
        <v>14388.226703715007</v>
      </c>
      <c r="AO38" s="68">
        <f>(SUM($Y$11:$Y$11)*Product_lifespan!R7)</f>
        <v>9773.1563636948576</v>
      </c>
      <c r="AP38" s="68">
        <f>(SUM($Y$11:$Y$11)*Product_lifespan!S7)</f>
        <v>6524.6119120502353</v>
      </c>
      <c r="AQ38" s="68">
        <f>(SUM($Y$11:$Y$11)*Product_lifespan!T7)</f>
        <v>4283.6492780990811</v>
      </c>
    </row>
    <row r="39" spans="2:43">
      <c r="B39" s="7">
        <v>2033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69"/>
      <c r="Y39" s="69"/>
      <c r="Z39" s="68">
        <f>(SUM($Z$11:$Z$11)*Product_lifespan!B7)</f>
        <v>175859.08378337979</v>
      </c>
      <c r="AA39" s="68">
        <f>(SUM($Z$11:$Z$11)*Product_lifespan!C7)</f>
        <v>241203.46971961565</v>
      </c>
      <c r="AB39" s="68">
        <f>(SUM($Z$11:$Z$11)*Product_lifespan!D7)</f>
        <v>268473.06944356026</v>
      </c>
      <c r="AC39" s="68">
        <f>(SUM($Z$11:$Z$11)*Product_lifespan!E7)</f>
        <v>270047.16080695915</v>
      </c>
      <c r="AD39" s="68">
        <f>(SUM($Z$11:$Z$11)*Product_lifespan!F7)</f>
        <v>254300.26296054246</v>
      </c>
      <c r="AE39" s="68">
        <f>(SUM($Z$11:$Z$11)*Product_lifespan!G7)</f>
        <v>227941.1615975594</v>
      </c>
      <c r="AF39" s="68">
        <f>(SUM($Z$11:$Z$11)*Product_lifespan!H7)</f>
        <v>196303.94949085143</v>
      </c>
      <c r="AG39" s="68">
        <f>(SUM($Z$11:$Z$11)*Product_lifespan!I7)</f>
        <v>163394.11534633875</v>
      </c>
      <c r="AH39" s="68">
        <f>(SUM($Z$11:$Z$11)*Product_lifespan!J7)</f>
        <v>131979.47595338983</v>
      </c>
      <c r="AI39" s="68">
        <f>(SUM($Z$11:$Z$11)*Product_lifespan!K7)</f>
        <v>103757.16261279254</v>
      </c>
      <c r="AJ39" s="68">
        <f>(SUM($Z$11:$Z$11)*Product_lifespan!L7)</f>
        <v>79568.682779460592</v>
      </c>
      <c r="AK39" s="68">
        <f>(SUM($Z$11:$Z$11)*Product_lifespan!M7)</f>
        <v>59626.76621369896</v>
      </c>
      <c r="AL39" s="68">
        <f>(SUM($Z$11:$Z$11)*Product_lifespan!N7)</f>
        <v>43725.155846818459</v>
      </c>
      <c r="AM39" s="68">
        <f>(SUM($Z$11:$Z$11)*Product_lifespan!O7)</f>
        <v>31413.876237226246</v>
      </c>
      <c r="AN39" s="68">
        <f>(SUM($Z$11:$Z$11)*Product_lifespan!P7)</f>
        <v>22133.004655213426</v>
      </c>
      <c r="AO39" s="68">
        <f>(SUM($Z$11:$Z$11)*Product_lifespan!Q7)</f>
        <v>15305.749591342172</v>
      </c>
      <c r="AP39" s="68">
        <f>(SUM($Z$11:$Z$11)*Product_lifespan!R7)</f>
        <v>10396.38081189832</v>
      </c>
      <c r="AQ39" s="68">
        <f>(SUM($Z$11:$Z$11)*Product_lifespan!S7)</f>
        <v>6940.6799158053636</v>
      </c>
    </row>
    <row r="40" spans="2:43">
      <c r="B40" s="7">
        <v>2034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69"/>
      <c r="Y40" s="69"/>
      <c r="Z40" s="69"/>
      <c r="AA40" s="68">
        <f>(SUM($AA$11:$AA$11)*Product_lifespan!B7)</f>
        <v>187731.6274325703</v>
      </c>
      <c r="AB40" s="68">
        <f>(SUM($AA$11:$AA$11)*Product_lifespan!C7)</f>
        <v>257487.5231843192</v>
      </c>
      <c r="AC40" s="68">
        <f>(SUM($AA$11:$AA$11)*Product_lifespan!D7)</f>
        <v>286598.13962490548</v>
      </c>
      <c r="AD40" s="68">
        <f>(SUM($AA$11:$AA$11)*Product_lifespan!E7)</f>
        <v>288278.50055378664</v>
      </c>
      <c r="AE40" s="68">
        <f>(SUM($AA$11:$AA$11)*Product_lifespan!F7)</f>
        <v>271468.50304826326</v>
      </c>
      <c r="AF40" s="68">
        <f>(SUM($AA$11:$AA$11)*Product_lifespan!G7)</f>
        <v>243329.85425018184</v>
      </c>
      <c r="AG40" s="68">
        <f>(SUM($AA$11:$AA$11)*Product_lifespan!H7)</f>
        <v>209556.76054102983</v>
      </c>
      <c r="AH40" s="68">
        <f>(SUM($AA$11:$AA$11)*Product_lifespan!I7)</f>
        <v>174425.12793173251</v>
      </c>
      <c r="AI40" s="68">
        <f>(SUM($AA$11:$AA$11)*Product_lifespan!J7)</f>
        <v>140889.633196015</v>
      </c>
      <c r="AJ40" s="68">
        <f>(SUM($AA$11:$AA$11)*Product_lifespan!K7)</f>
        <v>110761.98383404901</v>
      </c>
      <c r="AK40" s="68">
        <f>(SUM($AA$11:$AA$11)*Product_lifespan!L7)</f>
        <v>84940.498889746843</v>
      </c>
      <c r="AL40" s="68">
        <f>(SUM($AA$11:$AA$11)*Product_lifespan!M7)</f>
        <v>63652.269868683456</v>
      </c>
      <c r="AM40" s="68">
        <f>(SUM($AA$11:$AA$11)*Product_lifespan!N7)</f>
        <v>46677.11493923852</v>
      </c>
      <c r="AN40" s="68">
        <f>(SUM($AA$11:$AA$11)*Product_lifespan!O7)</f>
        <v>33534.680058063539</v>
      </c>
      <c r="AO40" s="68">
        <f>(SUM($AA$11:$AA$11)*Product_lifespan!P7)</f>
        <v>23627.241166649143</v>
      </c>
      <c r="AP40" s="68">
        <f>(SUM($AA$11:$AA$11)*Product_lifespan!Q7)</f>
        <v>16339.066586957973</v>
      </c>
      <c r="AQ40" s="68">
        <f>(SUM($AA$11:$AA$11)*Product_lifespan!R7)</f>
        <v>11098.258032724229</v>
      </c>
    </row>
    <row r="41" spans="2:43">
      <c r="B41" s="7">
        <v>2035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69"/>
      <c r="Y41" s="69"/>
      <c r="Z41" s="69"/>
      <c r="AA41" s="69"/>
      <c r="AB41" s="68">
        <f>(SUM($AB$11:$AB$11)*Product_lifespan!B7)</f>
        <v>200532.02029602649</v>
      </c>
      <c r="AC41" s="68">
        <f>(SUM($AB$11:$AB$11)*Product_lifespan!C7)</f>
        <v>275044.18904437206</v>
      </c>
      <c r="AD41" s="68">
        <f>(SUM($AB$11:$AB$11)*Product_lifespan!D7)</f>
        <v>306139.69919750409</v>
      </c>
      <c r="AE41" s="68">
        <f>(SUM($AB$11:$AB$11)*Product_lifespan!E7)</f>
        <v>307934.63474727492</v>
      </c>
      <c r="AF41" s="68">
        <f>(SUM($AB$11:$AB$11)*Product_lifespan!F7)</f>
        <v>289978.45545529836</v>
      </c>
      <c r="AG41" s="68">
        <f>(SUM($AB$11:$AB$11)*Product_lifespan!G7)</f>
        <v>259921.18610196913</v>
      </c>
      <c r="AH41" s="68">
        <f>(SUM($AB$11:$AB$11)*Product_lifespan!H7)</f>
        <v>223845.28985707101</v>
      </c>
      <c r="AI41" s="68">
        <f>(SUM($AB$11:$AB$11)*Product_lifespan!I7)</f>
        <v>186318.22337504948</v>
      </c>
      <c r="AJ41" s="68">
        <f>(SUM($AB$11:$AB$11)*Product_lifespan!J7)</f>
        <v>150496.12667802032</v>
      </c>
      <c r="AK41" s="68">
        <f>(SUM($AB$11:$AB$11)*Product_lifespan!K7)</f>
        <v>118314.23769133183</v>
      </c>
      <c r="AL41" s="68">
        <f>(SUM($AB$11:$AB$11)*Product_lifespan!L7)</f>
        <v>90732.126921082439</v>
      </c>
      <c r="AM41" s="68">
        <f>(SUM($AB$11:$AB$11)*Product_lifespan!M7)</f>
        <v>67992.370000519441</v>
      </c>
      <c r="AN41" s="68">
        <f>(SUM($AB$11:$AB$11)*Product_lifespan!N7)</f>
        <v>49859.772103224168</v>
      </c>
      <c r="AO41" s="68">
        <f>(SUM($AB$11:$AB$11)*Product_lifespan!O7)</f>
        <v>35821.226470961941</v>
      </c>
      <c r="AP41" s="68">
        <f>(SUM($AB$11:$AB$11)*Product_lifespan!P7)</f>
        <v>25238.253510966908</v>
      </c>
      <c r="AQ41" s="68">
        <f>(SUM($AB$11:$AB$11)*Product_lifespan!Q7)</f>
        <v>17453.138169863494</v>
      </c>
    </row>
    <row r="42" spans="2:43">
      <c r="B42" s="7">
        <v>2036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69"/>
      <c r="Y42" s="69"/>
      <c r="Z42" s="69"/>
      <c r="AA42" s="69"/>
      <c r="AB42" s="69"/>
      <c r="AC42" s="68">
        <f>(SUM($AC$11:$AC$11)*Product_lifespan!B7)</f>
        <v>82056.922477096639</v>
      </c>
      <c r="AD42" s="68">
        <f>(SUM($AC$11:$AC$11)*Product_lifespan!C7)</f>
        <v>112547.01201769699</v>
      </c>
      <c r="AE42" s="68">
        <f>(SUM($AC$11:$AC$11)*Product_lifespan!D7)</f>
        <v>125271.17378624967</v>
      </c>
      <c r="AF42" s="68">
        <f>(SUM($AC$11:$AC$11)*Product_lifespan!E7)</f>
        <v>126005.65442949806</v>
      </c>
      <c r="AG42" s="68">
        <f>(SUM($AC$11:$AC$11)*Product_lifespan!F7)</f>
        <v>118658.0557269493</v>
      </c>
      <c r="AH42" s="68">
        <f>(SUM($AC$11:$AC$11)*Product_lifespan!G7)</f>
        <v>106358.73805409872</v>
      </c>
      <c r="AI42" s="68">
        <f>(SUM($AC$11:$AC$11)*Product_lifespan!H7)</f>
        <v>91596.62167443322</v>
      </c>
      <c r="AJ42" s="68">
        <f>(SUM($AC$11:$AC$11)*Product_lifespan!I7)</f>
        <v>76240.692079935892</v>
      </c>
      <c r="AK42" s="68">
        <f>(SUM($AC$11:$AC$11)*Product_lifespan!J7)</f>
        <v>61582.429487777546</v>
      </c>
      <c r="AL42" s="68">
        <f>(SUM($AC$11:$AC$11)*Product_lifespan!K7)</f>
        <v>48413.725727405807</v>
      </c>
      <c r="AM42" s="68">
        <f>(SUM($AC$11:$AC$11)*Product_lifespan!L7)</f>
        <v>37127.233316428516</v>
      </c>
      <c r="AN42" s="68">
        <f>(SUM($AC$11:$AC$11)*Product_lifespan!M7)</f>
        <v>27822.213260159566</v>
      </c>
      <c r="AO42" s="68">
        <f>(SUM($AC$11:$AC$11)*Product_lifespan!N7)</f>
        <v>20402.424750722166</v>
      </c>
      <c r="AP42" s="68">
        <f>(SUM($AC$11:$AC$11)*Product_lifespan!O7)</f>
        <v>14657.906499037499</v>
      </c>
      <c r="AQ42" s="68">
        <f>(SUM($AC$11:$AC$11)*Product_lifespan!P7)</f>
        <v>10327.395139935961</v>
      </c>
    </row>
    <row r="43" spans="2:43">
      <c r="B43" s="7">
        <v>2037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69"/>
      <c r="Y43" s="69"/>
      <c r="Z43" s="69"/>
      <c r="AA43" s="69"/>
      <c r="AB43" s="69"/>
      <c r="AC43" s="69"/>
      <c r="AD43" s="68">
        <f>(SUM($AD$11:$AD$11)*Product_lifespan!B7)</f>
        <v>95044.563618390399</v>
      </c>
      <c r="AE43" s="68">
        <f>(SUM($AD$11:$AD$11)*Product_lifespan!C7)</f>
        <v>130360.50245195882</v>
      </c>
      <c r="AF43" s="68">
        <f>(SUM($AD$11:$AD$11)*Product_lifespan!D7)</f>
        <v>145098.59359886294</v>
      </c>
      <c r="AG43" s="68">
        <f>(SUM($AD$11:$AD$11)*Product_lifespan!E7)</f>
        <v>145949.32489753165</v>
      </c>
      <c r="AH43" s="68">
        <f>(SUM($AD$11:$AD$11)*Product_lifespan!F7)</f>
        <v>137438.77769145384</v>
      </c>
      <c r="AI43" s="68">
        <f>(SUM($AD$11:$AD$11)*Product_lifespan!G7)</f>
        <v>123192.77326268279</v>
      </c>
      <c r="AJ43" s="68">
        <f>(SUM($AD$11:$AD$11)*Product_lifespan!H7)</f>
        <v>106094.168208602</v>
      </c>
      <c r="AK43" s="68">
        <f>(SUM($AD$11:$AD$11)*Product_lifespan!I7)</f>
        <v>88307.763561619373</v>
      </c>
      <c r="AL43" s="68">
        <f>(SUM($AD$11:$AD$11)*Product_lifespan!J7)</f>
        <v>71329.449856711333</v>
      </c>
      <c r="AM43" s="68">
        <f>(SUM($AD$11:$AD$11)*Product_lifespan!K7)</f>
        <v>56076.456391428343</v>
      </c>
      <c r="AN43" s="68">
        <f>(SUM($AD$11:$AD$11)*Product_lifespan!L7)</f>
        <v>43003.583151720573</v>
      </c>
      <c r="AO43" s="68">
        <f>(SUM($AD$11:$AD$11)*Product_lifespan!M7)</f>
        <v>32225.801777391054</v>
      </c>
      <c r="AP43" s="68">
        <f>(SUM($AD$11:$AD$11)*Product_lifespan!N7)</f>
        <v>23631.638850831627</v>
      </c>
      <c r="AQ43" s="68">
        <f>(SUM($AD$11:$AD$11)*Product_lifespan!O7)</f>
        <v>16977.901250793784</v>
      </c>
    </row>
    <row r="44" spans="2:43">
      <c r="B44" s="7">
        <v>2038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69"/>
      <c r="Y44" s="69"/>
      <c r="Z44" s="69"/>
      <c r="AA44" s="69"/>
      <c r="AB44" s="69"/>
      <c r="AC44" s="69"/>
      <c r="AD44" s="69"/>
      <c r="AE44" s="68">
        <f>(SUM($AE$11:$AE$11)*Product_lifespan!B7)</f>
        <v>107207.83284473882</v>
      </c>
      <c r="AF44" s="68">
        <f>(SUM($AE$11:$AE$11)*Product_lifespan!C7)</f>
        <v>147043.30710106582</v>
      </c>
      <c r="AG44" s="68">
        <f>(SUM($AE$11:$AE$11)*Product_lifespan!D7)</f>
        <v>163667.49634424833</v>
      </c>
      <c r="AH44" s="68">
        <f>(SUM($AE$11:$AE$11)*Product_lifespan!E7)</f>
        <v>164627.09945452886</v>
      </c>
      <c r="AI44" s="68">
        <f>(SUM($AE$11:$AE$11)*Product_lifespan!F7)</f>
        <v>155027.42023510733</v>
      </c>
      <c r="AJ44" s="68">
        <f>(SUM($AE$11:$AE$11)*Product_lifespan!G7)</f>
        <v>138958.29220336396</v>
      </c>
      <c r="AK44" s="68">
        <f>(SUM($AE$11:$AE$11)*Product_lifespan!H7)</f>
        <v>119671.50374615009</v>
      </c>
      <c r="AL44" s="68">
        <f>(SUM($AE$11:$AE$11)*Product_lifespan!I7)</f>
        <v>99608.894968664579</v>
      </c>
      <c r="AM44" s="68">
        <f>(SUM($AE$11:$AE$11)*Product_lifespan!J7)</f>
        <v>80457.792071611315</v>
      </c>
      <c r="AN44" s="68">
        <f>(SUM($AE$11:$AE$11)*Product_lifespan!K7)</f>
        <v>63252.806204418106</v>
      </c>
      <c r="AO44" s="68">
        <f>(SUM($AE$11:$AE$11)*Product_lifespan!L7)</f>
        <v>48506.940099858839</v>
      </c>
      <c r="AP44" s="68">
        <f>(SUM($AE$11:$AE$11)*Product_lifespan!M7)</f>
        <v>36349.878822209022</v>
      </c>
      <c r="AQ44" s="68">
        <f>(SUM($AE$11:$AE$11)*Product_lifespan!N7)</f>
        <v>26655.883212209108</v>
      </c>
    </row>
    <row r="45" spans="2:43">
      <c r="B45" s="7">
        <v>2039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69"/>
      <c r="Y45" s="69"/>
      <c r="Z45" s="69"/>
      <c r="AA45" s="69"/>
      <c r="AB45" s="69"/>
      <c r="AC45" s="69"/>
      <c r="AD45" s="69"/>
      <c r="AE45" s="69"/>
      <c r="AF45" s="68">
        <f>(SUM($AF$11:$AF$11)*Product_lifespan!B7)</f>
        <v>118036.46184038428</v>
      </c>
      <c r="AG45" s="68">
        <f>(SUM($AF$11:$AF$11)*Product_lifespan!C7)</f>
        <v>161895.55601459602</v>
      </c>
      <c r="AH45" s="68">
        <f>(SUM($AF$11:$AF$11)*Product_lifespan!D7)</f>
        <v>180198.88728398224</v>
      </c>
      <c r="AI45" s="68">
        <f>(SUM($AF$11:$AF$11)*Product_lifespan!E7)</f>
        <v>181255.4160179655</v>
      </c>
      <c r="AJ45" s="68">
        <f>(SUM($AF$11:$AF$11)*Product_lifespan!F7)</f>
        <v>170686.11208003236</v>
      </c>
      <c r="AK45" s="68">
        <f>(SUM($AF$11:$AF$11)*Product_lifespan!G7)</f>
        <v>152993.90650701194</v>
      </c>
      <c r="AL45" s="68">
        <f>(SUM($AF$11:$AF$11)*Product_lifespan!H7)</f>
        <v>131759.0376607175</v>
      </c>
      <c r="AM45" s="68">
        <f>(SUM($AF$11:$AF$11)*Product_lifespan!I7)</f>
        <v>109669.98602573296</v>
      </c>
      <c r="AN45" s="68">
        <f>(SUM($AF$11:$AF$11)*Product_lifespan!J7)</f>
        <v>88584.507788493938</v>
      </c>
      <c r="AO45" s="68">
        <f>(SUM($AF$11:$AF$11)*Product_lifespan!K7)</f>
        <v>69641.715980376859</v>
      </c>
      <c r="AP45" s="68">
        <f>(SUM($AF$11:$AF$11)*Product_lifespan!L7)</f>
        <v>53406.429662492468</v>
      </c>
      <c r="AQ45" s="68">
        <f>(SUM($AF$11:$AF$11)*Product_lifespan!M7)</f>
        <v>40021.432862224188</v>
      </c>
    </row>
    <row r="46" spans="2:43">
      <c r="B46" s="7">
        <v>2040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69"/>
      <c r="Y46" s="69"/>
      <c r="Z46" s="69"/>
      <c r="AA46" s="69"/>
      <c r="AB46" s="69"/>
      <c r="AC46" s="69"/>
      <c r="AD46" s="69"/>
      <c r="AE46" s="69"/>
      <c r="AF46" s="69"/>
      <c r="AG46" s="68">
        <f>(SUM($AG$11:$AG$11)*Product_lifespan!B7)</f>
        <v>127194.16798672247</v>
      </c>
      <c r="AH46" s="68">
        <f>(SUM($AG$11:$AG$11)*Product_lifespan!C7)</f>
        <v>174456.013226407</v>
      </c>
      <c r="AI46" s="68">
        <f>(SUM($AG$11:$AG$11)*Product_lifespan!D7)</f>
        <v>194179.38476683066</v>
      </c>
      <c r="AJ46" s="68">
        <f>(SUM($AG$11:$AG$11)*Product_lifespan!E7)</f>
        <v>195317.88291543486</v>
      </c>
      <c r="AK46" s="68">
        <f>(SUM($AG$11:$AG$11)*Product_lifespan!F7)</f>
        <v>183928.57320872654</v>
      </c>
      <c r="AL46" s="68">
        <f>(SUM($AG$11:$AG$11)*Product_lifespan!G7)</f>
        <v>164863.74076099158</v>
      </c>
      <c r="AM46" s="68">
        <f>(SUM($AG$11:$AG$11)*Product_lifespan!H7)</f>
        <v>141981.392094323</v>
      </c>
      <c r="AN46" s="68">
        <f>(SUM($AG$11:$AG$11)*Product_lifespan!I7)</f>
        <v>118178.58997266239</v>
      </c>
      <c r="AO46" s="68">
        <f>(SUM($AG$11:$AG$11)*Product_lifespan!J7)</f>
        <v>95457.222192133268</v>
      </c>
      <c r="AP46" s="68">
        <f>(SUM($AG$11:$AG$11)*Product_lifespan!K7)</f>
        <v>75044.778394577734</v>
      </c>
      <c r="AQ46" s="68">
        <f>(SUM($AG$11:$AG$11)*Product_lifespan!L7)</f>
        <v>57549.898397056437</v>
      </c>
    </row>
    <row r="47" spans="2:43">
      <c r="B47" s="7">
        <v>2041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8">
        <f>(SUM($AH$11:$AH$11)*Product_lifespan!B7)</f>
        <v>134545.17946363473</v>
      </c>
      <c r="AI47" s="68">
        <f>(SUM($AH$11:$AH$11)*Product_lifespan!C7)</f>
        <v>184538.45785215072</v>
      </c>
      <c r="AJ47" s="68">
        <f>(SUM($AH$11:$AH$11)*Product_lifespan!D7)</f>
        <v>205401.71444274581</v>
      </c>
      <c r="AK47" s="68">
        <f>(SUM($AH$11:$AH$11)*Product_lifespan!E7)</f>
        <v>206606.01052131254</v>
      </c>
      <c r="AL47" s="68">
        <f>(SUM($AH$11:$AH$11)*Product_lifespan!F7)</f>
        <v>194558.47137143617</v>
      </c>
      <c r="AM47" s="68">
        <f>(SUM($AH$11:$AH$11)*Product_lifespan!G7)</f>
        <v>174391.8132319499</v>
      </c>
      <c r="AN47" s="68">
        <f>(SUM($AH$11:$AH$11)*Product_lifespan!H7)</f>
        <v>150187.01078984601</v>
      </c>
      <c r="AO47" s="68">
        <f>(SUM($AH$11:$AH$11)*Product_lifespan!I7)</f>
        <v>125008.55855506653</v>
      </c>
      <c r="AP47" s="68">
        <f>(SUM($AH$11:$AH$11)*Product_lifespan!J7)</f>
        <v>100974.04066734658</v>
      </c>
      <c r="AQ47" s="68">
        <f>(SUM($AH$11:$AH$11)*Product_lifespan!K7)</f>
        <v>79381.887839080446</v>
      </c>
    </row>
    <row r="48" spans="2:43">
      <c r="B48" s="7">
        <v>2042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8">
        <f>(SUM($AH$11:$AH$11)*Product_lifespan!B7)</f>
        <v>134545.17946363473</v>
      </c>
      <c r="AJ48" s="68">
        <f>(SUM($AH$11:$AH$11)*Product_lifespan!C7)</f>
        <v>184538.45785215072</v>
      </c>
      <c r="AK48" s="68">
        <f>(SUM($AH$11:$AH$11)*Product_lifespan!D7)</f>
        <v>205401.71444274581</v>
      </c>
      <c r="AL48" s="68">
        <f>(SUM($AH$11:$AH$11)*Product_lifespan!E7)</f>
        <v>206606.01052131254</v>
      </c>
      <c r="AM48" s="68">
        <f>(SUM($AH$11:$AH$11)*Product_lifespan!F7)</f>
        <v>194558.47137143617</v>
      </c>
      <c r="AN48" s="68">
        <f>(SUM($AH$11:$AH$11)*Product_lifespan!G7)</f>
        <v>174391.8132319499</v>
      </c>
      <c r="AO48" s="68">
        <f>(SUM($AH$11:$AH$11)*Product_lifespan!H7)</f>
        <v>150187.01078984601</v>
      </c>
      <c r="AP48" s="68">
        <f>(SUM($AH$11:$AH$11)*Product_lifespan!I7)</f>
        <v>125008.55855506653</v>
      </c>
      <c r="AQ48" s="68">
        <f>(SUM($AH$11:$AH$11)*Product_lifespan!J7)</f>
        <v>100974.04066734658</v>
      </c>
    </row>
    <row r="49" spans="1:43">
      <c r="B49" s="7">
        <v>2043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8">
        <f>(SUM($AJ$11:$AJ$11)*Product_lifespan!B7)</f>
        <v>144080.15451853399</v>
      </c>
      <c r="AK49" s="68">
        <f>(SUM($AJ$11:$AJ$11)*Product_lifespan!C7)</f>
        <v>197616.36669514587</v>
      </c>
      <c r="AL49" s="68">
        <f>(SUM($AJ$11:$AJ$11)*Product_lifespan!D7)</f>
        <v>219958.16478346186</v>
      </c>
      <c r="AM49" s="68">
        <f>(SUM($AJ$11:$AJ$11)*Product_lifespan!E7)</f>
        <v>221247.80716067433</v>
      </c>
      <c r="AN49" s="68">
        <f>(SUM($AJ$11:$AJ$11)*Product_lifespan!F7)</f>
        <v>208346.4805638977</v>
      </c>
      <c r="AO49" s="68">
        <f>(SUM($AJ$11:$AJ$11)*Product_lifespan!G7)</f>
        <v>186750.64760694679</v>
      </c>
      <c r="AP49" s="68">
        <f>(SUM($AJ$11:$AJ$11)*Product_lifespan!H7)</f>
        <v>160830.49431827763</v>
      </c>
      <c r="AQ49" s="68">
        <f>(SUM($AJ$11:$AJ$11)*Product_lifespan!I7)</f>
        <v>133867.69042603511</v>
      </c>
    </row>
    <row r="50" spans="1:43">
      <c r="B50" s="7">
        <v>2044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8">
        <f>(SUM($AK$11:$AK$11)*Product_lifespan!B7)</f>
        <v>146578.14669243133</v>
      </c>
      <c r="AL50" s="68">
        <f>(SUM($AK$11:$AK$11)*Product_lifespan!C7)</f>
        <v>201042.54387470323</v>
      </c>
      <c r="AM50" s="68">
        <f>(SUM($AK$11:$AK$11)*Product_lifespan!D7)</f>
        <v>223771.6932742522</v>
      </c>
      <c r="AN50" s="68">
        <f>(SUM($AK$11:$AK$11)*Product_lifespan!E7)</f>
        <v>225083.6948485114</v>
      </c>
      <c r="AO50" s="68">
        <f>(SUM($AK$11:$AK$11)*Product_lifespan!F7)</f>
        <v>211958.69127846017</v>
      </c>
      <c r="AP50" s="68">
        <f>(SUM($AK$11:$AK$11)*Product_lifespan!G7)</f>
        <v>189988.44019365867</v>
      </c>
      <c r="AQ50" s="68">
        <f>(SUM($AK$11:$AK$11)*Product_lifespan!H7)</f>
        <v>163618.89579850656</v>
      </c>
    </row>
    <row r="51" spans="1:43">
      <c r="B51" s="7">
        <v>2045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8">
        <f>(SUM($AL$11:$AL$11)*Product_lifespan!B7)</f>
        <v>147771.62019081684</v>
      </c>
      <c r="AM51" s="68">
        <f>(SUM($AL$11:$AL$11)*Product_lifespan!C7)</f>
        <v>202679.47921313354</v>
      </c>
      <c r="AN51" s="68">
        <f>(SUM($AL$11:$AL$11)*Product_lifespan!D7)</f>
        <v>225593.69465466304</v>
      </c>
      <c r="AO51" s="68">
        <f>(SUM($AL$11:$AL$11)*Product_lifespan!E7)</f>
        <v>226916.37885211027</v>
      </c>
      <c r="AP51" s="68">
        <f>(SUM($AL$11:$AL$11)*Product_lifespan!F7)</f>
        <v>213684.5084381226</v>
      </c>
      <c r="AQ51" s="68">
        <f>(SUM($AL$11:$AL$11)*Product_lifespan!G7)</f>
        <v>191535.37043863247</v>
      </c>
    </row>
    <row r="52" spans="1:43">
      <c r="B52" s="7">
        <v>2046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8">
        <f>(SUM($AM$11:$AM$11)*Product_lifespan!B7)</f>
        <v>147782.26014618835</v>
      </c>
      <c r="AN52" s="68">
        <f>(SUM($AM$11:$AM$11)*Product_lifespan!C7)</f>
        <v>202694.07268250719</v>
      </c>
      <c r="AO52" s="68">
        <f>(SUM($AM$11:$AM$11)*Product_lifespan!D7)</f>
        <v>225609.93800937568</v>
      </c>
      <c r="AP52" s="68">
        <f>(SUM($AM$11:$AM$11)*Product_lifespan!E7)</f>
        <v>226932.71744365402</v>
      </c>
      <c r="AQ52" s="68">
        <f>(SUM($AM$11:$AM$11)*Product_lifespan!F7)</f>
        <v>213699.89429929428</v>
      </c>
    </row>
    <row r="53" spans="1:43">
      <c r="B53" s="7">
        <v>2047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8">
        <f>(SUM($AN$11:$AN$11)*Product_lifespan!B7)</f>
        <v>146733.32522229358</v>
      </c>
      <c r="AO53" s="68">
        <f>(SUM($AN$11:$AN$11)*Product_lifespan!C7)</f>
        <v>201255.38246696425</v>
      </c>
      <c r="AP53" s="68">
        <f>(SUM($AN$11:$AN$11)*Product_lifespan!D7)</f>
        <v>224008.59463486195</v>
      </c>
      <c r="AQ53" s="68">
        <f>(SUM($AN$11:$AN$11)*Product_lifespan!E7)</f>
        <v>225321.98519158587</v>
      </c>
    </row>
    <row r="54" spans="1:43">
      <c r="B54" s="7">
        <v>2048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8">
        <f>(SUM($AO$11:$AO$11)*Product_lifespan!B7)</f>
        <v>144799.3257039522</v>
      </c>
      <c r="AP54" s="68">
        <f>(SUM($AO$11:$AO$11)*Product_lifespan!C7)</f>
        <v>198602.76206076096</v>
      </c>
      <c r="AQ54" s="68">
        <f>(SUM($AO$11:$AO$11)*Product_lifespan!D7)</f>
        <v>221056.07847350711</v>
      </c>
    </row>
    <row r="55" spans="1:43">
      <c r="B55" s="7">
        <v>2049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8">
        <f>(SUM($AP$11:$AP$11)*Product_lifespan!B7)</f>
        <v>142245.06163540261</v>
      </c>
      <c r="AQ55" s="68">
        <f>(SUM($AP$11:$AP$11)*Product_lifespan!C7)</f>
        <v>195099.40390228672</v>
      </c>
    </row>
    <row r="56" spans="1:43">
      <c r="B56" s="7">
        <v>2050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8">
        <f>(SUM($AQ$11:$AQ$11)*Product_lifespan!B7)</f>
        <v>139431.54228712188</v>
      </c>
    </row>
    <row r="57" spans="1:43" ht="17" thickBot="1"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</row>
    <row r="58" spans="1:43" ht="17" thickTop="1">
      <c r="A58" s="1" t="s">
        <v>6959</v>
      </c>
      <c r="C58" s="125">
        <f t="shared" ref="C58:AQ58" si="2">ROUND(SUM(C16:C57),0)</f>
        <v>19</v>
      </c>
      <c r="D58" s="125">
        <f t="shared" si="2"/>
        <v>115</v>
      </c>
      <c r="E58" s="125">
        <f t="shared" si="2"/>
        <v>266</v>
      </c>
      <c r="F58" s="125">
        <f t="shared" si="2"/>
        <v>523</v>
      </c>
      <c r="G58" s="125">
        <f t="shared" si="2"/>
        <v>1124</v>
      </c>
      <c r="H58" s="125">
        <f t="shared" si="2"/>
        <v>2088</v>
      </c>
      <c r="I58" s="125">
        <f t="shared" si="2"/>
        <v>3200</v>
      </c>
      <c r="J58" s="125">
        <f t="shared" si="2"/>
        <v>4590</v>
      </c>
      <c r="K58" s="125">
        <f t="shared" si="2"/>
        <v>6165</v>
      </c>
      <c r="L58" s="125">
        <f t="shared" si="2"/>
        <v>9393</v>
      </c>
      <c r="M58" s="125">
        <f t="shared" si="2"/>
        <v>18375</v>
      </c>
      <c r="N58" s="125">
        <f t="shared" si="2"/>
        <v>35587</v>
      </c>
      <c r="O58" s="125">
        <f t="shared" si="2"/>
        <v>174657</v>
      </c>
      <c r="P58" s="125">
        <f t="shared" si="2"/>
        <v>357371</v>
      </c>
      <c r="Q58" s="125">
        <f t="shared" si="2"/>
        <v>557577</v>
      </c>
      <c r="R58" s="125">
        <f t="shared" si="2"/>
        <v>757671</v>
      </c>
      <c r="S58" s="125">
        <f t="shared" si="2"/>
        <v>946310</v>
      </c>
      <c r="T58" s="125">
        <f t="shared" si="2"/>
        <v>1117261</v>
      </c>
      <c r="U58" s="125">
        <f t="shared" si="2"/>
        <v>1268417</v>
      </c>
      <c r="V58" s="125">
        <f t="shared" si="2"/>
        <v>1400820</v>
      </c>
      <c r="W58" s="125">
        <f t="shared" si="2"/>
        <v>1517707</v>
      </c>
      <c r="X58" s="125">
        <f t="shared" si="2"/>
        <v>1623636</v>
      </c>
      <c r="Y58" s="125">
        <f t="shared" si="2"/>
        <v>1723710</v>
      </c>
      <c r="Z58" s="125">
        <f t="shared" si="2"/>
        <v>1822906</v>
      </c>
      <c r="AA58" s="125">
        <f t="shared" si="2"/>
        <v>1925524</v>
      </c>
      <c r="AB58" s="125">
        <f t="shared" si="2"/>
        <v>2034769</v>
      </c>
      <c r="AC58" s="125">
        <f t="shared" si="2"/>
        <v>2020783</v>
      </c>
      <c r="AD58" s="125">
        <f t="shared" si="2"/>
        <v>1966609</v>
      </c>
      <c r="AE58" s="125">
        <f t="shared" si="2"/>
        <v>1899563</v>
      </c>
      <c r="AF58" s="125">
        <f t="shared" si="2"/>
        <v>1836427</v>
      </c>
      <c r="AG58" s="125">
        <f t="shared" si="2"/>
        <v>1786832</v>
      </c>
      <c r="AH58" s="125">
        <f t="shared" si="2"/>
        <v>1754975</v>
      </c>
      <c r="AI58" s="125">
        <f t="shared" si="2"/>
        <v>1735526</v>
      </c>
      <c r="AJ58" s="125">
        <f t="shared" si="2"/>
        <v>1735239</v>
      </c>
      <c r="AK58" s="125">
        <f t="shared" si="2"/>
        <v>1748031</v>
      </c>
      <c r="AL58" s="125">
        <f t="shared" si="2"/>
        <v>1769150</v>
      </c>
      <c r="AM58" s="125">
        <f t="shared" si="2"/>
        <v>1794004</v>
      </c>
      <c r="AN58" s="125">
        <f t="shared" si="2"/>
        <v>1818505</v>
      </c>
      <c r="AO58" s="125">
        <f t="shared" si="2"/>
        <v>1839343</v>
      </c>
      <c r="AP58" s="125">
        <f t="shared" si="2"/>
        <v>1854187</v>
      </c>
      <c r="AQ58" s="125">
        <f t="shared" si="2"/>
        <v>1861818</v>
      </c>
    </row>
    <row r="60" spans="1:43" ht="21">
      <c r="B60" s="70" t="s">
        <v>6960</v>
      </c>
      <c r="C60"/>
      <c r="R60" s="121"/>
      <c r="S60" s="121"/>
    </row>
    <row r="61" spans="1:43">
      <c r="B61" s="7" t="s">
        <v>6958</v>
      </c>
      <c r="C61" s="7">
        <v>2010</v>
      </c>
      <c r="D61" s="7">
        <v>2011</v>
      </c>
      <c r="E61" s="7">
        <v>2012</v>
      </c>
      <c r="F61" s="7">
        <v>2013</v>
      </c>
      <c r="G61" s="7">
        <v>2014</v>
      </c>
      <c r="H61" s="7">
        <v>2015</v>
      </c>
      <c r="I61" s="7">
        <v>2016</v>
      </c>
      <c r="J61" s="7">
        <v>2017</v>
      </c>
      <c r="K61" s="7">
        <v>2018</v>
      </c>
      <c r="L61" s="7">
        <v>2019</v>
      </c>
      <c r="M61" s="7">
        <v>2020</v>
      </c>
      <c r="N61" s="7">
        <v>2021</v>
      </c>
      <c r="O61" s="7">
        <v>2022</v>
      </c>
      <c r="P61" s="7">
        <v>2023</v>
      </c>
      <c r="Q61" s="7">
        <v>2024</v>
      </c>
      <c r="R61" s="7">
        <v>2025</v>
      </c>
      <c r="S61" s="7">
        <v>2026</v>
      </c>
      <c r="T61" s="7">
        <v>2027</v>
      </c>
      <c r="U61" s="7">
        <v>2028</v>
      </c>
      <c r="V61" s="7">
        <v>2029</v>
      </c>
      <c r="W61" s="7">
        <v>2030</v>
      </c>
      <c r="X61" s="7">
        <v>2031</v>
      </c>
      <c r="Y61" s="7">
        <v>2032</v>
      </c>
      <c r="Z61" s="7">
        <v>2033</v>
      </c>
      <c r="AA61" s="7">
        <v>2034</v>
      </c>
      <c r="AB61" s="7">
        <v>2035</v>
      </c>
      <c r="AC61" s="7">
        <v>2036</v>
      </c>
      <c r="AD61" s="7">
        <v>2037</v>
      </c>
      <c r="AE61" s="7">
        <v>2038</v>
      </c>
      <c r="AF61" s="7">
        <v>2039</v>
      </c>
      <c r="AG61" s="7">
        <v>2040</v>
      </c>
      <c r="AH61" s="7">
        <v>2041</v>
      </c>
      <c r="AI61" s="7">
        <v>2042</v>
      </c>
      <c r="AJ61" s="7">
        <v>2043</v>
      </c>
      <c r="AK61" s="7">
        <v>2044</v>
      </c>
      <c r="AL61" s="7">
        <v>2045</v>
      </c>
      <c r="AM61" s="7">
        <v>2046</v>
      </c>
      <c r="AN61" s="7">
        <v>2047</v>
      </c>
      <c r="AO61" s="7">
        <v>2048</v>
      </c>
      <c r="AP61" s="7">
        <v>2049</v>
      </c>
      <c r="AQ61" s="7">
        <v>2050</v>
      </c>
    </row>
    <row r="62" spans="1:43">
      <c r="B62" s="7">
        <v>2010</v>
      </c>
      <c r="C62" s="126">
        <f>($C$11*Product_lifespan!B7)*([1]PM_motor_share!$B$4*[1]Motor_REE_content!$B$4)/1000</f>
        <v>1.375887796593662E-2</v>
      </c>
      <c r="D62" s="126">
        <f>($C$11*Product_lifespan!C7)*([1]PM_motor_share!$B$4*[1]Motor_REE_content!$B$4)/1000</f>
        <v>1.8871297594843527E-2</v>
      </c>
      <c r="E62" s="126">
        <f>($C$11*Product_lifespan!D7)*([1]PM_motor_share!$B$4*[1]Motor_REE_content!$B$4)/1000</f>
        <v>2.100481885919776E-2</v>
      </c>
      <c r="F62" s="126">
        <f>($C$11*Product_lifespan!E7)*([1]PM_motor_share!$B$4*[1]Motor_REE_content!$B$4)/1000</f>
        <v>2.1127972753271933E-2</v>
      </c>
      <c r="G62" s="126">
        <f>($C$11*Product_lifespan!F7)*([1]PM_motor_share!$B$4*[1]Motor_REE_content!$B$4)/1000</f>
        <v>1.9895965619208873E-2</v>
      </c>
      <c r="H62" s="126">
        <f>($C$11*Product_lifespan!G7)*([1]PM_motor_share!$B$4*[1]Motor_REE_content!$B$4)/1000</f>
        <v>1.7833680003119967E-2</v>
      </c>
      <c r="I62" s="126">
        <f>($C$11*Product_lifespan!H7)*([1]PM_motor_share!$B$4*[1]Motor_REE_content!$B$4)/1000</f>
        <v>1.5358445109397711E-2</v>
      </c>
      <c r="J62" s="126">
        <f>($C$11*Product_lifespan!I7)*([1]PM_motor_share!$B$4*[1]Motor_REE_content!$B$4)/1000</f>
        <v>1.2783642704357783E-2</v>
      </c>
      <c r="K62" s="126">
        <f>($C$11*Product_lifespan!J7)*([1]PM_motor_share!$B$4*[1]Motor_REE_content!$B$4)/1000</f>
        <v>1.0325821473559701E-2</v>
      </c>
      <c r="L62" s="126">
        <f>($C$11*Product_lifespan!K7)*([1]PM_motor_share!$B$4*[1]Motor_REE_content!$B$4)/1000</f>
        <v>8.1177617201720759E-3</v>
      </c>
      <c r="M62" s="126">
        <f>($C$11*Product_lifespan!L7)*([1]PM_motor_share!$B$4*[1]Motor_REE_content!$B$4)/1000</f>
        <v>6.2253013760804488E-3</v>
      </c>
      <c r="N62" s="126">
        <f>($C$11*Product_lifespan!M7)*([1]PM_motor_share!$B$4*[1]Motor_REE_content!$B$4)/1000</f>
        <v>4.6650840103788348E-3</v>
      </c>
      <c r="O62" s="126">
        <f>($C$11*Product_lifespan!N7)*([1]PM_motor_share!$B$4*[1]Motor_REE_content!$B$4)/1000</f>
        <v>3.420972464970801E-3</v>
      </c>
      <c r="P62" s="126">
        <f>($C$11*Product_lifespan!O7)*([1]PM_motor_share!$B$4*[1]Motor_REE_content!$B$4)/1000</f>
        <v>2.4577615229556928E-3</v>
      </c>
      <c r="Q62" s="126">
        <f>($C$11*Product_lifespan!P7)*([1]PM_motor_share!$B$4*[1]Motor_REE_content!$B$4)/1000</f>
        <v>1.7316439021466629E-3</v>
      </c>
      <c r="R62" s="126">
        <f>($C$11*Product_lifespan!Q7)*([1]PM_motor_share!$B$4*[1]Motor_REE_content!$B$4)/1000</f>
        <v>1.197492539332585E-3</v>
      </c>
      <c r="S62" s="126">
        <f>($C$11*Product_lifespan!R7)*([1]PM_motor_share!$B$4*[1]Motor_REE_content!$B$4)/1000</f>
        <v>8.1339292688748118E-4</v>
      </c>
      <c r="T62" s="126">
        <f>($C$11*Product_lifespan!S7)*([1]PM_motor_share!$B$4*[1]Motor_REE_content!$B$4)/1000</f>
        <v>5.4302550603427214E-4</v>
      </c>
      <c r="U62" s="126">
        <f>($C$11*Product_lifespan!T7)*([1]PM_motor_share!$B$4*[1]Motor_REE_content!$B$4)/1000</f>
        <v>3.5651634890605403E-4</v>
      </c>
      <c r="V62" s="126">
        <f>($C$11*Product_lifespan!U7)*([1]PM_motor_share!$B$4*[1]Motor_REE_content!$B$4)/1000</f>
        <v>2.3030264522680668E-4</v>
      </c>
      <c r="W62" s="126">
        <f>($C$11*Product_lifespan!V7)*([1]PM_motor_share!$B$4*[1]Motor_REE_content!$B$4)/1000</f>
        <v>1.4644602368134839E-4</v>
      </c>
      <c r="X62" s="126">
        <f>($C$11*Product_lifespan!W7)*([1]PM_motor_share!$B$4*[1]Motor_REE_content!$B$4)/1000</f>
        <v>9.1705589084022261E-5</v>
      </c>
      <c r="Y62" s="126">
        <f>($C$11*Product_lifespan!X7)*([1]PM_motor_share!$B$4*[1]Motor_REE_content!$B$4)/1000</f>
        <v>5.6574163296542911E-5</v>
      </c>
      <c r="Z62" s="126">
        <f>($C$11*Product_lifespan!Y7)*([1]PM_motor_share!$B$4*[1]Motor_REE_content!$B$4)/1000</f>
        <v>3.4395015366184221E-5</v>
      </c>
      <c r="AA62" s="126">
        <f>($C$11*Product_lifespan!Z7)*([1]PM_motor_share!$B$4*[1]Motor_REE_content!$B$4)/1000</f>
        <v>2.0614224252343464E-5</v>
      </c>
      <c r="AB62" s="126">
        <f>($C$11*Product_lifespan!AA7)*([1]PM_motor_share!$B$4*[1]Motor_REE_content!$B$4)/1000</f>
        <v>1.2183199220008418E-5</v>
      </c>
      <c r="AC62" s="126">
        <f>($C$11*Product_lifespan!AB7)*([1]PM_motor_share!$B$4*[1]Motor_REE_content!$B$4)/1000</f>
        <v>7.1022865730814982E-6</v>
      </c>
      <c r="AD62" s="126">
        <f>($C$11*Product_lifespan!AC7)*([1]PM_motor_share!$B$4*[1]Motor_REE_content!$B$4)/1000</f>
        <v>4.0849722098262351E-6</v>
      </c>
      <c r="AE62" s="126">
        <f>($C$11*Product_lifespan!AD7)*([1]PM_motor_share!$B$4*[1]Motor_REE_content!$B$4)/1000</f>
        <v>2.3186675423073554E-6</v>
      </c>
      <c r="AF62" s="126">
        <f>($C$11*Product_lifespan!AE7)*([1]PM_motor_share!$B$4*[1]Motor_REE_content!$B$4)/1000</f>
        <v>1.299105104774094E-6</v>
      </c>
      <c r="AG62" s="126">
        <f>($C$11*Product_lifespan!AF7)*([1]PM_motor_share!$B$4*[1]Motor_REE_content!$B$4)/1000</f>
        <v>7.1861903838422782E-7</v>
      </c>
      <c r="AH62" s="126">
        <f>($C$11*Product_lifespan!AG7)*([1]PM_motor_share!$B$4*[1]Motor_REE_content!$B$4)/1000</f>
        <v>3.9254436489504033E-7</v>
      </c>
      <c r="AI62" s="126">
        <f>($C$11*Product_lifespan!AH7)*([1]PM_motor_share!$B$4*[1]Motor_REE_content!$B$4)/1000</f>
        <v>2.1178569474902535E-7</v>
      </c>
      <c r="AJ62" s="126">
        <f>($C$11*Product_lifespan!AI7)*([1]PM_motor_share!$B$4*[1]Motor_REE_content!$B$4)/1000</f>
        <v>1.1287565572368836E-7</v>
      </c>
      <c r="AK62" s="126">
        <f>($C$11*Product_lifespan!AJ7)*([1]PM_motor_share!$B$4*[1]Motor_REE_content!$B$4)/1000</f>
        <v>5.9439309226538005E-8</v>
      </c>
      <c r="AL62" s="126">
        <f>($C$11*Product_lifespan!AK7)*([1]PM_motor_share!$B$4*[1]Motor_REE_content!$B$4)/1000</f>
        <v>3.0930535357790954E-8</v>
      </c>
      <c r="AM62" s="126">
        <f>($C$11*Product_lifespan!AL7)*([1]PM_motor_share!$B$4*[1]Motor_REE_content!$B$4)/1000</f>
        <v>1.5907738407655916E-8</v>
      </c>
      <c r="AN62" s="126">
        <f>($C$11*Product_lifespan!AM7)*([1]PM_motor_share!$B$4*[1]Motor_REE_content!$B$4)/1000</f>
        <v>8.0872490940331358E-9</v>
      </c>
      <c r="AO62" s="126">
        <f>($C$11*Product_lifespan!AN7)*([1]PM_motor_share!$B$4*[1]Motor_REE_content!$B$4)/1000</f>
        <v>4.0646748734031498E-9</v>
      </c>
      <c r="AP62" s="126">
        <f>($C$11*Product_lifespan!AO7)*([1]PM_motor_share!$B$4*[1]Motor_REE_content!$B$4)/1000</f>
        <v>2.0199566429023812E-9</v>
      </c>
      <c r="AQ62" s="126">
        <f>($C$11*Product_lifespan!AP7)*([1]PM_motor_share!$B$4*[1]Motor_REE_content!$B$4)/1000</f>
        <v>9.9267190371018818E-10</v>
      </c>
    </row>
    <row r="63" spans="1:43">
      <c r="B63" s="7">
        <v>2011</v>
      </c>
      <c r="C63" s="8"/>
      <c r="D63" s="126">
        <f>($D$11*Product_lifespan!B7)*([1]PM_motor_share!$C$4*[1]Motor_REE_content!$C$4)/1000</f>
        <v>6.6789047292137693E-2</v>
      </c>
      <c r="E63" s="126">
        <f>($D$11*Product_lifespan!C7)*([1]PM_motor_share!$C$4*[1]Motor_REE_content!$C$4)/1000</f>
        <v>9.1606015450272818E-2</v>
      </c>
      <c r="F63" s="126">
        <f>($D$11*Product_lifespan!D7)*([1]PM_motor_share!$C$4*[1]Motor_REE_content!$C$4)/1000</f>
        <v>0.10196266320719884</v>
      </c>
      <c r="G63" s="126">
        <f>($D$11*Product_lifespan!E7)*([1]PM_motor_share!$C$4*[1]Motor_REE_content!$C$4)/1000</f>
        <v>0.10256048312215808</v>
      </c>
      <c r="H63" s="126">
        <f>($D$11*Product_lifespan!F7)*([1]PM_motor_share!$C$4*[1]Motor_REE_content!$C$4)/1000</f>
        <v>9.6580011244661687E-2</v>
      </c>
      <c r="I63" s="126">
        <f>($D$11*Product_lifespan!G7)*([1]PM_motor_share!$C$4*[1]Motor_REE_content!$C$4)/1000</f>
        <v>8.65691592054285E-2</v>
      </c>
      <c r="J63" s="126">
        <f>($D$11*Product_lifespan!H7)*([1]PM_motor_share!$C$4*[1]Motor_REE_content!$C$4)/1000</f>
        <v>7.4553747717278768E-2</v>
      </c>
      <c r="K63" s="126">
        <f>($D$11*Product_lifespan!I7)*([1]PM_motor_share!$C$4*[1]Motor_REE_content!$C$4)/1000</f>
        <v>6.2055010536538391E-2</v>
      </c>
      <c r="L63" s="126">
        <f>($D$11*Product_lifespan!J7)*([1]PM_motor_share!$C$4*[1]Motor_REE_content!$C$4)/1000</f>
        <v>5.0124129339263489E-2</v>
      </c>
      <c r="M63" s="126">
        <f>($D$11*Product_lifespan!K7)*([1]PM_motor_share!$C$4*[1]Motor_REE_content!$C$4)/1000</f>
        <v>3.9405653046503321E-2</v>
      </c>
      <c r="N63" s="126">
        <f>($D$11*Product_lifespan!L7)*([1]PM_motor_share!$C$4*[1]Motor_REE_content!$C$4)/1000</f>
        <v>3.0219175505750838E-2</v>
      </c>
      <c r="O63" s="126">
        <f>($D$11*Product_lifespan!M7)*([1]PM_motor_share!$C$4*[1]Motor_REE_content!$C$4)/1000</f>
        <v>2.2645488779126411E-2</v>
      </c>
      <c r="P63" s="126">
        <f>($D$11*Product_lifespan!N7)*([1]PM_motor_share!$C$4*[1]Motor_REE_content!$C$4)/1000</f>
        <v>1.6606259050607249E-2</v>
      </c>
      <c r="Q63" s="126">
        <f>($D$11*Product_lifespan!O7)*([1]PM_motor_share!$C$4*[1]Motor_REE_content!$C$4)/1000</f>
        <v>1.1930591360420548E-2</v>
      </c>
      <c r="R63" s="126">
        <f>($D$11*Product_lifespan!P7)*([1]PM_motor_share!$C$4*[1]Motor_REE_content!$C$4)/1000</f>
        <v>8.4058341646714545E-3</v>
      </c>
      <c r="S63" s="126">
        <f>($D$11*Product_lifespan!Q7)*([1]PM_motor_share!$C$4*[1]Motor_REE_content!$C$4)/1000</f>
        <v>5.8129293710921836E-3</v>
      </c>
      <c r="T63" s="126">
        <f>($D$11*Product_lifespan!R7)*([1]PM_motor_share!$C$4*[1]Motor_REE_content!$C$4)/1000</f>
        <v>3.9484134386157492E-3</v>
      </c>
      <c r="U63" s="126">
        <f>($D$11*Product_lifespan!S7)*([1]PM_motor_share!$C$4*[1]Motor_REE_content!$C$4)/1000</f>
        <v>2.635982112287823E-3</v>
      </c>
      <c r="V63" s="126">
        <f>($D$11*Product_lifespan!T7)*([1]PM_motor_share!$C$4*[1]Motor_REE_content!$C$4)/1000</f>
        <v>1.7306198475237197E-3</v>
      </c>
      <c r="W63" s="126">
        <f>($D$11*Product_lifespan!U7)*([1]PM_motor_share!$C$4*[1]Motor_REE_content!$C$4)/1000</f>
        <v>1.1179468486920696E-3</v>
      </c>
      <c r="X63" s="126">
        <f>($D$11*Product_lifespan!V7)*([1]PM_motor_share!$C$4*[1]Motor_REE_content!$C$4)/1000</f>
        <v>7.1088575867990565E-4</v>
      </c>
      <c r="Y63" s="126">
        <f>($D$11*Product_lifespan!W7)*([1]PM_motor_share!$C$4*[1]Motor_REE_content!$C$4)/1000</f>
        <v>4.4516194863053726E-4</v>
      </c>
      <c r="Z63" s="126">
        <f>($D$11*Product_lifespan!X7)*([1]PM_motor_share!$C$4*[1]Motor_REE_content!$C$4)/1000</f>
        <v>2.7462518944354231E-4</v>
      </c>
      <c r="AA63" s="126">
        <f>($D$11*Product_lifespan!Y7)*([1]PM_motor_share!$C$4*[1]Motor_REE_content!$C$4)/1000</f>
        <v>1.6696203815406838E-4</v>
      </c>
      <c r="AB63" s="126">
        <f>($D$11*Product_lifespan!Z7)*([1]PM_motor_share!$C$4*[1]Motor_REE_content!$C$4)/1000</f>
        <v>1.0006661894153768E-4</v>
      </c>
      <c r="AC63" s="126">
        <f>($D$11*Product_lifespan!AA7)*([1]PM_motor_share!$C$4*[1]Motor_REE_content!$C$4)/1000</f>
        <v>5.9140307144899161E-5</v>
      </c>
      <c r="AD63" s="126">
        <f>($D$11*Product_lifespan!AB7)*([1]PM_motor_share!$C$4*[1]Motor_REE_content!$C$4)/1000</f>
        <v>3.4476281785930025E-5</v>
      </c>
      <c r="AE63" s="126">
        <f>($D$11*Product_lifespan!AC7)*([1]PM_motor_share!$C$4*[1]Motor_REE_content!$C$4)/1000</f>
        <v>1.9829480484136259E-5</v>
      </c>
      <c r="AF63" s="126">
        <f>($D$11*Product_lifespan!AD7)*([1]PM_motor_share!$C$4*[1]Motor_REE_content!$C$4)/1000</f>
        <v>1.1255394264074975E-5</v>
      </c>
      <c r="AG63" s="126">
        <f>($D$11*Product_lifespan!AE7)*([1]PM_motor_share!$C$4*[1]Motor_REE_content!$C$4)/1000</f>
        <v>6.306182269733355E-6</v>
      </c>
      <c r="AH63" s="126">
        <f>($D$11*Product_lifespan!AF7)*([1]PM_motor_share!$C$4*[1]Motor_REE_content!$C$4)/1000</f>
        <v>3.4883571944238429E-6</v>
      </c>
      <c r="AI63" s="126">
        <f>($D$11*Product_lifespan!AG7)*([1]PM_motor_share!$C$4*[1]Motor_REE_content!$C$4)/1000</f>
        <v>1.9055088806038598E-6</v>
      </c>
      <c r="AJ63" s="126">
        <f>($D$11*Product_lifespan!AH7)*([1]PM_motor_share!$C$4*[1]Motor_REE_content!$C$4)/1000</f>
        <v>1.0280609230934468E-6</v>
      </c>
      <c r="AK63" s="126">
        <f>($D$11*Product_lifespan!AI7)*([1]PM_motor_share!$C$4*[1]Motor_REE_content!$C$4)/1000</f>
        <v>5.4792676604332921E-7</v>
      </c>
      <c r="AL63" s="126">
        <f>($D$11*Product_lifespan!AJ7)*([1]PM_motor_share!$C$4*[1]Motor_REE_content!$C$4)/1000</f>
        <v>2.8853332697416629E-7</v>
      </c>
      <c r="AM63" s="126">
        <f>($D$11*Product_lifespan!AK7)*([1]PM_motor_share!$C$4*[1]Motor_REE_content!$C$4)/1000</f>
        <v>1.5014458256676665E-7</v>
      </c>
      <c r="AN63" s="126">
        <f>($D$11*Product_lifespan!AL7)*([1]PM_motor_share!$C$4*[1]Motor_REE_content!$C$4)/1000</f>
        <v>7.722015526631353E-8</v>
      </c>
      <c r="AO63" s="126">
        <f>($D$11*Product_lifespan!AM7)*([1]PM_motor_share!$C$4*[1]Motor_REE_content!$C$4)/1000</f>
        <v>3.9257537100185139E-8</v>
      </c>
      <c r="AP63" s="126">
        <f>($D$11*Product_lifespan!AN7)*([1]PM_motor_share!$C$4*[1]Motor_REE_content!$C$4)/1000</f>
        <v>1.9730952118260633E-8</v>
      </c>
      <c r="AQ63" s="126">
        <f>($D$11*Product_lifespan!AO7)*([1]PM_motor_share!$C$4*[1]Motor_REE_content!$C$4)/1000</f>
        <v>9.8053765782994163E-9</v>
      </c>
    </row>
    <row r="64" spans="1:43">
      <c r="B64" s="7">
        <v>2012</v>
      </c>
      <c r="C64" s="8"/>
      <c r="D64" s="68"/>
      <c r="E64" s="126">
        <f>($E$11*Product_lifespan!B7)*([1]PM_motor_share!$D$4*[1]Motor_REE_content!$D$4)/1000</f>
        <v>8.5505577642561587E-2</v>
      </c>
      <c r="F64" s="126">
        <f>($E$11*Product_lifespan!C7)*([1]PM_motor_share!$D$4*[1]Motor_REE_content!$D$4)/1000</f>
        <v>0.11727709234042433</v>
      </c>
      <c r="G64" s="126">
        <f>($E$11*Product_lifespan!D7)*([1]PM_motor_share!$D$4*[1]Motor_REE_content!$D$4)/1000</f>
        <v>0.13053602003590506</v>
      </c>
      <c r="H64" s="126">
        <f>($E$11*Product_lifespan!E7)*([1]PM_motor_share!$D$4*[1]Motor_REE_content!$D$4)/1000</f>
        <v>0.13130136913470614</v>
      </c>
      <c r="I64" s="126">
        <f>($E$11*Product_lifespan!F7)*([1]PM_motor_share!$D$4*[1]Motor_REE_content!$D$4)/1000</f>
        <v>0.12364496852423326</v>
      </c>
      <c r="J64" s="126">
        <f>($E$11*Product_lifespan!G7)*([1]PM_motor_share!$D$4*[1]Motor_REE_content!$D$4)/1000</f>
        <v>0.11082874010036092</v>
      </c>
      <c r="K64" s="126">
        <f>($E$11*Product_lifespan!H7)*([1]PM_motor_share!$D$4*[1]Motor_REE_content!$D$4)/1000</f>
        <v>9.5446207461236776E-2</v>
      </c>
      <c r="L64" s="126">
        <f>($E$11*Product_lifespan!I7)*([1]PM_motor_share!$D$4*[1]Motor_REE_content!$D$4)/1000</f>
        <v>7.9444905065543303E-2</v>
      </c>
      <c r="M64" s="126">
        <f>($E$11*Product_lifespan!J7)*([1]PM_motor_share!$D$4*[1]Motor_REE_content!$D$4)/1000</f>
        <v>6.4170590938923647E-2</v>
      </c>
      <c r="N64" s="126">
        <f>($E$11*Product_lifespan!K7)*([1]PM_motor_share!$D$4*[1]Motor_REE_content!$D$4)/1000</f>
        <v>5.0448438220502573E-2</v>
      </c>
      <c r="O64" s="126">
        <f>($E$11*Product_lifespan!L7)*([1]PM_motor_share!$D$4*[1]Motor_REE_content!$D$4)/1000</f>
        <v>3.8687601669163921E-2</v>
      </c>
      <c r="P64" s="126">
        <f>($E$11*Product_lifespan!M7)*([1]PM_motor_share!$D$4*[1]Motor_REE_content!$D$4)/1000</f>
        <v>2.8991513991625556E-2</v>
      </c>
      <c r="Q64" s="126">
        <f>($E$11*Product_lifespan!N7)*([1]PM_motor_share!$D$4*[1]Motor_REE_content!$D$4)/1000</f>
        <v>2.1259889610243641E-2</v>
      </c>
      <c r="R64" s="126">
        <f>($E$11*Product_lifespan!O7)*([1]PM_motor_share!$D$4*[1]Motor_REE_content!$D$4)/1000</f>
        <v>1.5273943067761087E-2</v>
      </c>
      <c r="S64" s="126">
        <f>($E$11*Product_lifespan!P7)*([1]PM_motor_share!$D$4*[1]Motor_REE_content!$D$4)/1000</f>
        <v>1.0761430727915498E-2</v>
      </c>
      <c r="T64" s="126">
        <f>($E$11*Product_lifespan!Q7)*([1]PM_motor_share!$D$4*[1]Motor_REE_content!$D$4)/1000</f>
        <v>7.4419070764191013E-3</v>
      </c>
      <c r="U64" s="126">
        <f>($E$11*Product_lifespan!R7)*([1]PM_motor_share!$D$4*[1]Motor_REE_content!$D$4)/1000</f>
        <v>5.0548912662845497E-3</v>
      </c>
      <c r="V64" s="126">
        <f>($E$11*Product_lifespan!S7)*([1]PM_motor_share!$D$4*[1]Motor_REE_content!$D$4)/1000</f>
        <v>3.3746726792008414E-3</v>
      </c>
      <c r="W64" s="126">
        <f>($E$11*Product_lifespan!T7)*([1]PM_motor_share!$D$4*[1]Motor_REE_content!$D$4)/1000</f>
        <v>2.2155975529181901E-3</v>
      </c>
      <c r="X64" s="126">
        <f>($E$11*Product_lifespan!U7)*([1]PM_motor_share!$D$4*[1]Motor_REE_content!$D$4)/1000</f>
        <v>1.4312330381503976E-3</v>
      </c>
      <c r="Y64" s="126">
        <f>($E$11*Product_lifespan!V7)*([1]PM_motor_share!$D$4*[1]Motor_REE_content!$D$4)/1000</f>
        <v>9.1009978279704348E-4</v>
      </c>
      <c r="Z64" s="126">
        <f>($E$11*Product_lifespan!W7)*([1]PM_motor_share!$D$4*[1]Motor_REE_content!$D$4)/1000</f>
        <v>5.6991125199989544E-4</v>
      </c>
      <c r="AA64" s="126">
        <f>($E$11*Product_lifespan!X7)*([1]PM_motor_share!$D$4*[1]Motor_REE_content!$D$4)/1000</f>
        <v>3.5158437514248327E-4</v>
      </c>
      <c r="AB64" s="126">
        <f>($E$11*Product_lifespan!Y7)*([1]PM_motor_share!$D$4*[1]Motor_REE_content!$D$4)/1000</f>
        <v>2.137503991380275E-4</v>
      </c>
      <c r="AC64" s="126">
        <f>($E$11*Product_lifespan!Z7)*([1]PM_motor_share!$D$4*[1]Motor_REE_content!$D$4)/1000</f>
        <v>1.2810864059654742E-4</v>
      </c>
      <c r="AD64" s="126">
        <f>($E$11*Product_lifespan!AA7)*([1]PM_motor_share!$D$4*[1]Motor_REE_content!$D$4)/1000</f>
        <v>7.5713404059566471E-5</v>
      </c>
      <c r="AE64" s="126">
        <f>($E$11*Product_lifespan!AB7)*([1]PM_motor_share!$D$4*[1]Motor_REE_content!$D$4)/1000</f>
        <v>4.4137691861053041E-5</v>
      </c>
      <c r="AF64" s="126">
        <f>($E$11*Product_lifespan!AC7)*([1]PM_motor_share!$D$4*[1]Motor_REE_content!$D$4)/1000</f>
        <v>2.5386365757422146E-5</v>
      </c>
      <c r="AG64" s="126">
        <f>($E$11*Product_lifespan!AD7)*([1]PM_motor_share!$D$4*[1]Motor_REE_content!$D$4)/1000</f>
        <v>1.4409533107051785E-5</v>
      </c>
      <c r="AH64" s="126">
        <f>($E$11*Product_lifespan!AE7)*([1]PM_motor_share!$D$4*[1]Motor_REE_content!$D$4)/1000</f>
        <v>8.0733859750130953E-6</v>
      </c>
      <c r="AI64" s="126">
        <f>($E$11*Product_lifespan!AF7)*([1]PM_motor_share!$D$4*[1]Motor_REE_content!$D$4)/1000</f>
        <v>4.4659118377319427E-6</v>
      </c>
      <c r="AJ64" s="126">
        <f>($E$11*Product_lifespan!AG7)*([1]PM_motor_share!$D$4*[1]Motor_REE_content!$D$4)/1000</f>
        <v>2.4394963567363842E-6</v>
      </c>
      <c r="AK64" s="126">
        <f>($E$11*Product_lifespan!AH7)*([1]PM_motor_share!$D$4*[1]Motor_REE_content!$D$4)/1000</f>
        <v>1.3161580625091254E-6</v>
      </c>
      <c r="AL64" s="126">
        <f>($E$11*Product_lifespan!AI7)*([1]PM_motor_share!$D$4*[1]Motor_REE_content!$D$4)/1000</f>
        <v>7.0147421674437905E-7</v>
      </c>
      <c r="AM64" s="126">
        <f>($E$11*Product_lifespan!AJ7)*([1]PM_motor_share!$D$4*[1]Motor_REE_content!$D$4)/1000</f>
        <v>3.6939003912038809E-7</v>
      </c>
      <c r="AN64" s="126">
        <f>($E$11*Product_lifespan!AK7)*([1]PM_motor_share!$D$4*[1]Motor_REE_content!$D$4)/1000</f>
        <v>1.9222012864052274E-7</v>
      </c>
      <c r="AO64" s="126">
        <f>($E$11*Product_lifespan!AL7)*([1]PM_motor_share!$D$4*[1]Motor_REE_content!$D$4)/1000</f>
        <v>9.8859831804663283E-8</v>
      </c>
      <c r="AP64" s="126">
        <f>($E$11*Product_lifespan!AM7)*([1]PM_motor_share!$D$4*[1]Motor_REE_content!$D$4)/1000</f>
        <v>5.0258815220003491E-8</v>
      </c>
      <c r="AQ64" s="126">
        <f>($E$11*Product_lifespan!AN7)*([1]PM_motor_share!$D$4*[1]Motor_REE_content!$D$4)/1000</f>
        <v>2.526022643997504E-8</v>
      </c>
    </row>
    <row r="65" spans="2:43">
      <c r="B65" s="7">
        <v>2013</v>
      </c>
      <c r="C65" s="8"/>
      <c r="D65" s="68"/>
      <c r="E65" s="8"/>
      <c r="F65" s="126">
        <f>($F$11*Product_lifespan!B7)*([1]PM_motor_share!$E$4*[1]Motor_REE_content!$E$4)/1000</f>
        <v>0.14822823590023215</v>
      </c>
      <c r="G65" s="126">
        <f>($F$11*Product_lifespan!C7)*([1]PM_motor_share!$C$4*[1]Motor_REE_content!$C$4)/1000</f>
        <v>0.20330576072825354</v>
      </c>
      <c r="H65" s="126">
        <f>($F$11*Product_lifespan!D7)*([1]PM_motor_share!$C$4*[1]Motor_REE_content!$C$4)/1000</f>
        <v>0.22629078131305763</v>
      </c>
      <c r="I65" s="126">
        <f>($F$11*Product_lifespan!E7)*([1]PM_motor_share!$C$4*[1]Motor_REE_content!$C$4)/1000</f>
        <v>0.22761755261723327</v>
      </c>
      <c r="J65" s="126">
        <f>($F$11*Product_lifespan!F7)*([1]PM_motor_share!$C$4*[1]Motor_REE_content!$C$4)/1000</f>
        <v>0.21434479559803568</v>
      </c>
      <c r="K65" s="126">
        <f>($F$11*Product_lifespan!G7)*([1]PM_motor_share!$C$4*[1]Motor_REE_content!$C$4)/1000</f>
        <v>0.1921272165518309</v>
      </c>
      <c r="L65" s="126">
        <f>($F$11*Product_lifespan!H7)*([1]PM_motor_share!$C$4*[1]Motor_REE_content!$C$4)/1000</f>
        <v>0.16546081957938183</v>
      </c>
      <c r="M65" s="126">
        <f>($F$11*Product_lifespan!I7)*([1]PM_motor_share!$C$4*[1]Motor_REE_content!$C$4)/1000</f>
        <v>0.13772175399310146</v>
      </c>
      <c r="N65" s="126">
        <f>($F$11*Product_lifespan!J7)*([1]PM_motor_share!$C$4*[1]Motor_REE_content!$C$4)/1000</f>
        <v>0.11124295927588002</v>
      </c>
      <c r="O65" s="126">
        <f>($F$11*Product_lifespan!K7)*([1]PM_motor_share!$C$4*[1]Motor_REE_content!$C$4)/1000</f>
        <v>8.7454914726226296E-2</v>
      </c>
      <c r="P65" s="126">
        <f>($F$11*Product_lifespan!L7)*([1]PM_motor_share!$C$4*[1]Motor_REE_content!$C$4)/1000</f>
        <v>6.7066910776316074E-2</v>
      </c>
      <c r="Q65" s="126">
        <f>($F$11*Product_lifespan!M7)*([1]PM_motor_share!$C$4*[1]Motor_REE_content!$C$4)/1000</f>
        <v>5.0258253245417321E-2</v>
      </c>
      <c r="R65" s="126">
        <f>($F$11*Product_lifespan!N7)*([1]PM_motor_share!$C$4*[1]Motor_REE_content!$C$4)/1000</f>
        <v>3.6855092021406077E-2</v>
      </c>
      <c r="S65" s="126">
        <f>($F$11*Product_lifespan!O7)*([1]PM_motor_share!$C$4*[1]Motor_REE_content!$C$4)/1000</f>
        <v>2.647815146795586E-2</v>
      </c>
      <c r="T65" s="126">
        <f>($F$11*Product_lifespan!P7)*([1]PM_motor_share!$C$4*[1]Motor_REE_content!$C$4)/1000</f>
        <v>1.8655483496405952E-2</v>
      </c>
      <c r="U65" s="126">
        <f>($F$11*Product_lifespan!Q7)*([1]PM_motor_share!$C$4*[1]Motor_REE_content!$C$4)/1000</f>
        <v>1.2900921648437281E-2</v>
      </c>
      <c r="V65" s="126">
        <f>($F$11*Product_lifespan!R7)*([1]PM_motor_share!$C$4*[1]Motor_REE_content!$C$4)/1000</f>
        <v>8.7629092244841597E-3</v>
      </c>
      <c r="W65" s="126">
        <f>($F$11*Product_lifespan!S7)*([1]PM_motor_share!$C$4*[1]Motor_REE_content!$C$4)/1000</f>
        <v>5.8501654718914903E-3</v>
      </c>
      <c r="X65" s="126">
        <f>($F$11*Product_lifespan!T7)*([1]PM_motor_share!$C$4*[1]Motor_REE_content!$C$4)/1000</f>
        <v>3.8408502204008497E-3</v>
      </c>
      <c r="Y65" s="126">
        <f>($F$11*Product_lifespan!U7)*([1]PM_motor_share!$C$4*[1]Motor_REE_content!$C$4)/1000</f>
        <v>2.4811147325851518E-3</v>
      </c>
      <c r="Z65" s="126">
        <f>($F$11*Product_lifespan!V7)*([1]PM_motor_share!$C$4*[1]Motor_REE_content!$C$4)/1000</f>
        <v>1.5777039231419758E-3</v>
      </c>
      <c r="AA65" s="126">
        <f>($F$11*Product_lifespan!W7)*([1]PM_motor_share!$C$4*[1]Motor_REE_content!$C$4)/1000</f>
        <v>9.8796992936268533E-4</v>
      </c>
      <c r="AB65" s="126">
        <f>($F$11*Product_lifespan!X7)*([1]PM_motor_share!$C$4*[1]Motor_REE_content!$C$4)/1000</f>
        <v>6.094892653121485E-4</v>
      </c>
      <c r="AC65" s="126">
        <f>($F$11*Product_lifespan!Y7)*([1]PM_motor_share!$C$4*[1]Motor_REE_content!$C$4)/1000</f>
        <v>3.7054710886403328E-4</v>
      </c>
      <c r="AD65" s="126">
        <f>($F$11*Product_lifespan!Z7)*([1]PM_motor_share!$C$4*[1]Motor_REE_content!$C$4)/1000</f>
        <v>2.2208279649994314E-4</v>
      </c>
      <c r="AE65" s="126">
        <f>($F$11*Product_lifespan!AA7)*([1]PM_motor_share!$C$4*[1]Motor_REE_content!$C$4)/1000</f>
        <v>1.3125300860098135E-4</v>
      </c>
      <c r="AF65" s="126">
        <f>($F$11*Product_lifespan!AB7)*([1]PM_motor_share!$C$4*[1]Motor_REE_content!$C$4)/1000</f>
        <v>7.6514917291375974E-5</v>
      </c>
      <c r="AG65" s="126">
        <f>($F$11*Product_lifespan!AC7)*([1]PM_motor_share!$C$4*[1]Motor_REE_content!$C$4)/1000</f>
        <v>4.4008546762540933E-5</v>
      </c>
      <c r="AH65" s="126">
        <f>($F$11*Product_lifespan!AD7)*([1]PM_motor_share!$C$4*[1]Motor_REE_content!$C$4)/1000</f>
        <v>2.497965315821811E-5</v>
      </c>
      <c r="AI65" s="126">
        <f>($F$11*Product_lifespan!AE7)*([1]PM_motor_share!$C$4*[1]Motor_REE_content!$C$4)/1000</f>
        <v>1.3995622201635077E-5</v>
      </c>
      <c r="AJ65" s="126">
        <f>($F$11*Product_lifespan!AF7)*([1]PM_motor_share!$C$4*[1]Motor_REE_content!$C$4)/1000</f>
        <v>7.741883648341823E-6</v>
      </c>
      <c r="AK65" s="126">
        <f>($F$11*Product_lifespan!AG7)*([1]PM_motor_share!$C$4*[1]Motor_REE_content!$C$4)/1000</f>
        <v>4.2289901011566893E-6</v>
      </c>
      <c r="AL65" s="126">
        <f>($F$11*Product_lifespan!AH7)*([1]PM_motor_share!$C$4*[1]Motor_REE_content!$C$4)/1000</f>
        <v>2.2816264523366661E-6</v>
      </c>
      <c r="AM65" s="126">
        <f>($F$11*Product_lifespan!AI7)*([1]PM_motor_share!$C$4*[1]Motor_REE_content!$C$4)/1000</f>
        <v>1.2160409711770637E-6</v>
      </c>
      <c r="AN65" s="126">
        <f>($F$11*Product_lifespan!AJ7)*([1]PM_motor_share!$C$4*[1]Motor_REE_content!$C$4)/1000</f>
        <v>6.4035628280088115E-7</v>
      </c>
      <c r="AO65" s="126">
        <f>($F$11*Product_lifespan!AK7)*([1]PM_motor_share!$C$4*[1]Motor_REE_content!$C$4)/1000</f>
        <v>3.3322329792340785E-7</v>
      </c>
      <c r="AP65" s="126">
        <f>($F$11*Product_lifespan!AL7)*([1]PM_motor_share!$C$4*[1]Motor_REE_content!$C$4)/1000</f>
        <v>1.7137850972782344E-7</v>
      </c>
      <c r="AQ65" s="126">
        <f>($F$11*Product_lifespan!AM7)*([1]PM_motor_share!$C$4*[1]Motor_REE_content!$C$4)/1000</f>
        <v>8.7126193681061428E-8</v>
      </c>
    </row>
    <row r="66" spans="2:43">
      <c r="B66" s="7">
        <v>2014</v>
      </c>
      <c r="C66" s="8"/>
      <c r="D66" s="68"/>
      <c r="E66" s="8"/>
      <c r="F66" s="8"/>
      <c r="G66" s="126">
        <f>($G$11*Product_lifespan!B7)*([1]PM_motor_share!$F$4*[1]Motor_REE_content!$F$4)/1000</f>
        <v>0.37900973959608408</v>
      </c>
      <c r="H66" s="126">
        <f>($G$11*Product_lifespan!C7)*([1]PM_motor_share!$F$4*[1]Motor_REE_content!$F$4)/1000</f>
        <v>0.51983930702556824</v>
      </c>
      <c r="I66" s="126">
        <f>($G$11*Product_lifespan!D7)*([1]PM_motor_share!$F$4*[1]Motor_REE_content!$F$4)/1000</f>
        <v>0.57861047578130176</v>
      </c>
      <c r="J66" s="126">
        <f>($G$11*Product_lifespan!E7)*([1]PM_motor_share!$F$4*[1]Motor_REE_content!$F$4)/1000</f>
        <v>0.58200294175409817</v>
      </c>
      <c r="K66" s="126">
        <f>($G$11*Product_lifespan!F7)*([1]PM_motor_share!$F$4*[1]Motor_REE_content!$F$4)/1000</f>
        <v>0.54806538491132462</v>
      </c>
      <c r="L66" s="126">
        <f>($G$11*Product_lifespan!G7)*([1]PM_motor_share!$F$4*[1]Motor_REE_content!$F$4)/1000</f>
        <v>0.49125651312238161</v>
      </c>
      <c r="M66" s="126">
        <f>($G$11*Product_lifespan!H7)*([1]PM_motor_share!$F$4*[1]Motor_REE_content!$F$4)/1000</f>
        <v>0.42307230981514993</v>
      </c>
      <c r="N66" s="126">
        <f>($G$11*Product_lifespan!I7)*([1]PM_motor_share!$F$4*[1]Motor_REE_content!$F$4)/1000</f>
        <v>0.35214536421234965</v>
      </c>
      <c r="O66" s="126">
        <f>($G$11*Product_lifespan!J7)*([1]PM_motor_share!$F$4*[1]Motor_REE_content!$F$4)/1000</f>
        <v>0.28444084739311826</v>
      </c>
      <c r="P66" s="126">
        <f>($G$11*Product_lifespan!K7)*([1]PM_motor_share!$F$4*[1]Motor_REE_content!$F$4)/1000</f>
        <v>0.22361639977348502</v>
      </c>
      <c r="Q66" s="126">
        <f>($G$11*Product_lifespan!L7)*([1]PM_motor_share!$F$4*[1]Motor_REE_content!$F$4)/1000</f>
        <v>0.17148562980911486</v>
      </c>
      <c r="R66" s="126">
        <f>($G$11*Product_lifespan!M7)*([1]PM_motor_share!$F$4*[1]Motor_REE_content!$F$4)/1000</f>
        <v>0.12850701055310768</v>
      </c>
      <c r="S66" s="126">
        <f>($G$11*Product_lifespan!N7)*([1]PM_motor_share!$F$4*[1]Motor_REE_content!$F$4)/1000</f>
        <v>9.4236018832636964E-2</v>
      </c>
      <c r="T66" s="126">
        <f>($G$11*Product_lifespan!O7)*([1]PM_motor_share!$F$4*[1]Motor_REE_content!$F$4)/1000</f>
        <v>6.7702872073645878E-2</v>
      </c>
      <c r="U66" s="126">
        <f>($G$11*Product_lifespan!P7)*([1]PM_motor_share!$F$4*[1]Motor_REE_content!$F$4)/1000</f>
        <v>4.7700830405691882E-2</v>
      </c>
      <c r="V66" s="126">
        <f>($G$11*Product_lifespan!Q7)*([1]PM_motor_share!$F$4*[1]Motor_REE_content!$F$4)/1000</f>
        <v>3.2986798532870065E-2</v>
      </c>
      <c r="W66" s="126">
        <f>($G$11*Product_lifespan!R7)*([1]PM_motor_share!$F$4*[1]Motor_REE_content!$F$4)/1000</f>
        <v>2.2406176010293207E-2</v>
      </c>
      <c r="X66" s="126">
        <f>($G$11*Product_lifespan!S7)*([1]PM_motor_share!$F$4*[1]Motor_REE_content!$F$4)/1000</f>
        <v>1.4958483979988614E-2</v>
      </c>
      <c r="Y66" s="126">
        <f>($G$11*Product_lifespan!T7)*([1]PM_motor_share!$F$4*[1]Motor_REE_content!$F$4)/1000</f>
        <v>9.8207985342380223E-3</v>
      </c>
      <c r="Z66" s="126">
        <f>($G$11*Product_lifespan!U7)*([1]PM_motor_share!$F$4*[1]Motor_REE_content!$F$4)/1000</f>
        <v>6.3440453365311436E-3</v>
      </c>
      <c r="AA66" s="126">
        <f>($G$11*Product_lifespan!V7)*([1]PM_motor_share!$F$4*[1]Motor_REE_content!$F$4)/1000</f>
        <v>4.0340839883720421E-3</v>
      </c>
      <c r="AB66" s="126">
        <f>($G$11*Product_lifespan!W7)*([1]PM_motor_share!$F$4*[1]Motor_REE_content!$F$4)/1000</f>
        <v>2.5261733932295041E-3</v>
      </c>
      <c r="AC66" s="126">
        <f>($G$11*Product_lifespan!X7)*([1]PM_motor_share!$F$4*[1]Motor_REE_content!$F$4)/1000</f>
        <v>1.5584235104035547E-3</v>
      </c>
      <c r="AD66" s="126">
        <f>($G$11*Product_lifespan!Y7)*([1]PM_motor_share!$F$4*[1]Motor_REE_content!$F$4)/1000</f>
        <v>9.4746430992517197E-4</v>
      </c>
      <c r="AE66" s="126">
        <f>($G$11*Product_lifespan!Z7)*([1]PM_motor_share!$F$4*[1]Motor_REE_content!$F$4)/1000</f>
        <v>5.6785093851394706E-4</v>
      </c>
      <c r="AF66" s="126">
        <f>($G$11*Product_lifespan!AA7)*([1]PM_motor_share!$F$4*[1]Motor_REE_content!$F$4)/1000</f>
        <v>3.3560521252201328E-4</v>
      </c>
      <c r="AG66" s="126">
        <f>($G$11*Product_lifespan!AB7)*([1]PM_motor_share!$F$4*[1]Motor_REE_content!$F$4)/1000</f>
        <v>1.9564355402124095E-4</v>
      </c>
      <c r="AH66" s="126">
        <f>($G$11*Product_lifespan!AC7)*([1]PM_motor_share!$F$4*[1]Motor_REE_content!$F$4)/1000</f>
        <v>1.1252692678403928E-4</v>
      </c>
      <c r="AI66" s="126">
        <f>($G$11*Product_lifespan!AD7)*([1]PM_motor_share!$F$4*[1]Motor_REE_content!$F$4)/1000</f>
        <v>6.3871311570280357E-5</v>
      </c>
      <c r="AJ66" s="126">
        <f>($G$11*Product_lifespan!AE7)*([1]PM_motor_share!$F$4*[1]Motor_REE_content!$F$4)/1000</f>
        <v>3.5785875031914715E-5</v>
      </c>
      <c r="AK66" s="126">
        <f>($G$11*Product_lifespan!AF7)*([1]PM_motor_share!$F$4*[1]Motor_REE_content!$F$4)/1000</f>
        <v>1.9795481526989011E-5</v>
      </c>
      <c r="AL66" s="126">
        <f>($G$11*Product_lifespan!AG7)*([1]PM_motor_share!$F$4*[1]Motor_REE_content!$F$4)/1000</f>
        <v>1.0813246391683619E-5</v>
      </c>
      <c r="AM66" s="126">
        <f>($G$11*Product_lifespan!AH7)*([1]PM_motor_share!$F$4*[1]Motor_REE_content!$F$4)/1000</f>
        <v>5.8339670731674837E-6</v>
      </c>
      <c r="AN66" s="126">
        <f>($G$11*Product_lifespan!AI7)*([1]PM_motor_share!$F$4*[1]Motor_REE_content!$F$4)/1000</f>
        <v>3.1093358766962574E-6</v>
      </c>
      <c r="AO66" s="126">
        <f>($G$11*Product_lifespan!AJ7)*([1]PM_motor_share!$F$4*[1]Motor_REE_content!$F$4)/1000</f>
        <v>1.6373484209609903E-6</v>
      </c>
      <c r="AP66" s="126">
        <f>($G$11*Product_lifespan!AK7)*([1]PM_motor_share!$F$4*[1]Motor_REE_content!$F$4)/1000</f>
        <v>8.5202980799356147E-7</v>
      </c>
      <c r="AQ66" s="126">
        <f>($G$11*Product_lifespan!AL7)*([1]PM_motor_share!$F$4*[1]Motor_REE_content!$F$4)/1000</f>
        <v>4.3820344990158241E-7</v>
      </c>
    </row>
    <row r="67" spans="2:43">
      <c r="B67" s="7">
        <v>2015</v>
      </c>
      <c r="C67" s="8"/>
      <c r="D67" s="8"/>
      <c r="E67" s="8"/>
      <c r="F67" s="8"/>
      <c r="G67" s="8"/>
      <c r="H67" s="126">
        <f>($H$11*Product_lifespan!B7)*([1]PM_motor_share!$G$4*[1]Motor_REE_content!$G$4)/1000</f>
        <v>0.56049323924394445</v>
      </c>
      <c r="I67" s="126">
        <f>($H$11*Product_lifespan!C7)*([1]PM_motor_share!$G$4*[1]Motor_REE_content!$G$4)/1000</f>
        <v>0.76875707044257313</v>
      </c>
      <c r="J67" s="126">
        <f>($H$11*Product_lifespan!D7)*([1]PM_motor_share!$G$4*[1]Motor_REE_content!$G$4)/1000</f>
        <v>0.85566998931679283</v>
      </c>
      <c r="K67" s="126">
        <f>($H$11*Product_lifespan!E7)*([1]PM_motor_share!$G$4*[1]Motor_REE_content!$G$4)/1000</f>
        <v>0.86068689005434085</v>
      </c>
      <c r="L67" s="126">
        <f>($H$11*Product_lifespan!F7)*([1]PM_motor_share!$G$4*[1]Motor_REE_content!$G$4)/1000</f>
        <v>0.81049880996145618</v>
      </c>
      <c r="M67" s="126">
        <f>($H$11*Product_lifespan!G7)*([1]PM_motor_share!$G$4*[1]Motor_REE_content!$G$4)/1000</f>
        <v>0.72648780644288702</v>
      </c>
      <c r="N67" s="126">
        <f>($H$11*Product_lifespan!H7)*([1]PM_motor_share!$G$4*[1]Motor_REE_content!$G$4)/1000</f>
        <v>0.62565455340388565</v>
      </c>
      <c r="O67" s="126">
        <f>($H$11*Product_lifespan!I7)*([1]PM_motor_share!$G$4*[1]Motor_REE_content!$G$4)/1000</f>
        <v>0.52076523437752231</v>
      </c>
      <c r="P67" s="126">
        <f>($H$11*Product_lifespan!J7)*([1]PM_motor_share!$G$4*[1]Motor_REE_content!$G$4)/1000</f>
        <v>0.42064135897553728</v>
      </c>
      <c r="Q67" s="126">
        <f>($H$11*Product_lifespan!K7)*([1]PM_motor_share!$G$4*[1]Motor_REE_content!$G$4)/1000</f>
        <v>0.33069197744279932</v>
      </c>
      <c r="R67" s="126">
        <f>($H$11*Product_lifespan!L7)*([1]PM_motor_share!$G$4*[1]Motor_REE_content!$G$4)/1000</f>
        <v>0.25359911921506667</v>
      </c>
      <c r="S67" s="126">
        <f>($H$11*Product_lifespan!M7)*([1]PM_motor_share!$G$4*[1]Motor_REE_content!$G$4)/1000</f>
        <v>0.19004079073859043</v>
      </c>
      <c r="T67" s="126">
        <f>($H$11*Product_lifespan!N7)*([1]PM_motor_share!$G$4*[1]Motor_REE_content!$G$4)/1000</f>
        <v>0.1393596151519684</v>
      </c>
      <c r="U67" s="126">
        <f>($H$11*Product_lifespan!O7)*([1]PM_motor_share!$G$4*[1]Motor_REE_content!$G$4)/1000</f>
        <v>0.10012144309303715</v>
      </c>
      <c r="V67" s="126">
        <f>($H$11*Product_lifespan!P7)*([1]PM_motor_share!$G$4*[1]Motor_REE_content!$G$4)/1000</f>
        <v>7.0541704224290389E-2</v>
      </c>
      <c r="W67" s="126">
        <f>($H$11*Product_lifespan!Q7)*([1]PM_motor_share!$G$4*[1]Motor_REE_content!$G$4)/1000</f>
        <v>4.8782064497022139E-2</v>
      </c>
      <c r="X67" s="126">
        <f>($H$11*Product_lifespan!R7)*([1]PM_motor_share!$G$4*[1]Motor_REE_content!$G$4)/1000</f>
        <v>3.3135059232153187E-2</v>
      </c>
      <c r="Y67" s="126">
        <f>($H$11*Product_lifespan!S7)*([1]PM_motor_share!$G$4*[1]Motor_REE_content!$G$4)/1000</f>
        <v>2.2121144298448768E-2</v>
      </c>
      <c r="Z67" s="126">
        <f>($H$11*Product_lifespan!T7)*([1]PM_motor_share!$G$4*[1]Motor_REE_content!$G$4)/1000</f>
        <v>1.4523350213330833E-2</v>
      </c>
      <c r="AA67" s="126">
        <f>($H$11*Product_lifespan!U7)*([1]PM_motor_share!$G$4*[1]Motor_REE_content!$G$4)/1000</f>
        <v>9.3818024950288615E-3</v>
      </c>
      <c r="AB67" s="126">
        <f>($H$11*Product_lifespan!V7)*([1]PM_motor_share!$G$4*[1]Motor_REE_content!$G$4)/1000</f>
        <v>5.9657485436507181E-3</v>
      </c>
      <c r="AC67" s="126">
        <f>($H$11*Product_lifespan!W7)*([1]PM_motor_share!$G$4*[1]Motor_REE_content!$G$4)/1000</f>
        <v>3.73579610268596E-3</v>
      </c>
      <c r="AD67" s="126">
        <f>($H$11*Product_lifespan!X7)*([1]PM_motor_share!$G$4*[1]Motor_REE_content!$G$4)/1000</f>
        <v>2.3046527574486428E-3</v>
      </c>
      <c r="AE67" s="126">
        <f>($H$11*Product_lifespan!Y7)*([1]PM_motor_share!$G$4*[1]Motor_REE_content!$G$4)/1000</f>
        <v>1.4011443101803469E-3</v>
      </c>
      <c r="AF67" s="126">
        <f>($H$11*Product_lifespan!Z7)*([1]PM_motor_share!$G$4*[1]Motor_REE_content!$G$4)/1000</f>
        <v>8.3975839849020201E-4</v>
      </c>
      <c r="AG67" s="126">
        <f>($H$11*Product_lifespan!AA7)*([1]PM_motor_share!$G$4*[1]Motor_REE_content!$G$4)/1000</f>
        <v>4.9630506296244813E-4</v>
      </c>
      <c r="AH67" s="126">
        <f>($H$11*Product_lifespan!AB7)*([1]PM_motor_share!$G$4*[1]Motor_REE_content!$G$4)/1000</f>
        <v>2.8932472671395159E-4</v>
      </c>
      <c r="AI67" s="126">
        <f>($H$11*Product_lifespan!AC7)*([1]PM_motor_share!$G$4*[1]Motor_REE_content!$G$4)/1000</f>
        <v>1.6640886791607925E-4</v>
      </c>
      <c r="AJ67" s="126">
        <f>($H$11*Product_lifespan!AD7)*([1]PM_motor_share!$G$4*[1]Motor_REE_content!$G$4)/1000</f>
        <v>9.4455193565573322E-5</v>
      </c>
      <c r="AK67" s="126">
        <f>($H$11*Product_lifespan!AE7)*([1]PM_motor_share!$G$4*[1]Motor_REE_content!$G$4)/1000</f>
        <v>5.292143953132362E-5</v>
      </c>
      <c r="AL67" s="126">
        <f>($H$11*Product_lifespan!AF7)*([1]PM_motor_share!$G$4*[1]Motor_REE_content!$G$4)/1000</f>
        <v>2.9274270300494333E-5</v>
      </c>
      <c r="AM67" s="126">
        <f>($H$11*Product_lifespan!AG7)*([1]PM_motor_share!$G$4*[1]Motor_REE_content!$G$4)/1000</f>
        <v>1.5991017812040064E-5</v>
      </c>
      <c r="AN67" s="126">
        <f>($H$11*Product_lifespan!AH7)*([1]PM_motor_share!$G$4*[1]Motor_REE_content!$G$4)/1000</f>
        <v>8.6274804071445078E-6</v>
      </c>
      <c r="AO67" s="126">
        <f>($H$11*Product_lifespan!AI7)*([1]PM_motor_share!$G$4*[1]Motor_REE_content!$G$4)/1000</f>
        <v>4.5981977647439357E-6</v>
      </c>
      <c r="AP67" s="126">
        <f>($H$11*Product_lifespan!AJ7)*([1]PM_motor_share!$G$4*[1]Motor_REE_content!$G$4)/1000</f>
        <v>2.4213697548073901E-6</v>
      </c>
      <c r="AQ67" s="126">
        <f>($H$11*Product_lifespan!AK7)*([1]PM_motor_share!$G$4*[1]Motor_REE_content!$G$4)/1000</f>
        <v>1.2600123351015895E-6</v>
      </c>
    </row>
    <row r="68" spans="2:43">
      <c r="B68" s="7">
        <v>2016</v>
      </c>
      <c r="C68" s="8"/>
      <c r="D68" s="8"/>
      <c r="E68" s="8"/>
      <c r="F68" s="8"/>
      <c r="G68" s="8"/>
      <c r="H68" s="8"/>
      <c r="I68" s="126">
        <f>($I$11*Product_lifespan!B7)*([1]PM_motor_share!$H$4*[1]Motor_REE_content!$H$4)/1000</f>
        <v>0.57831850624434822</v>
      </c>
      <c r="J68" s="126">
        <f>($I$11*Product_lifespan!C7)*([1]PM_motor_share!$H$4*[1]Motor_REE_content!$H$4)/1000</f>
        <v>0.79320571509986026</v>
      </c>
      <c r="K68" s="126">
        <f>($I$11*Product_lifespan!D7)*([1]PM_motor_share!$H$4*[1]Motor_REE_content!$H$4)/1000</f>
        <v>0.88288271010603681</v>
      </c>
      <c r="L68" s="126">
        <f>($I$11*Product_lifespan!E7)*([1]PM_motor_share!$H$4*[1]Motor_REE_content!$H$4)/1000</f>
        <v>0.88805916244724381</v>
      </c>
      <c r="M68" s="126">
        <f>($I$11*Product_lifespan!F7)*([1]PM_motor_share!$H$4*[1]Motor_REE_content!$H$4)/1000</f>
        <v>0.83627495975152433</v>
      </c>
      <c r="N68" s="126">
        <f>($I$11*Product_lifespan!G7)*([1]PM_motor_share!$H$4*[1]Motor_REE_content!$H$4)/1000</f>
        <v>0.74959216919996563</v>
      </c>
      <c r="O68" s="126">
        <f>($I$11*Product_lifespan!H7)*([1]PM_motor_share!$H$4*[1]Motor_REE_content!$H$4)/1000</f>
        <v>0.64555213411241719</v>
      </c>
      <c r="P68" s="126">
        <f>($I$11*Product_lifespan!I7)*([1]PM_motor_share!$H$4*[1]Motor_REE_content!$H$4)/1000</f>
        <v>0.5373270386908604</v>
      </c>
      <c r="Q68" s="126">
        <f>($I$11*Product_lifespan!J7)*([1]PM_motor_share!$H$4*[1]Motor_REE_content!$H$4)/1000</f>
        <v>0.43401894145140407</v>
      </c>
      <c r="R68" s="126">
        <f>($I$11*Product_lifespan!K7)*([1]PM_motor_share!$H$4*[1]Motor_REE_content!$H$4)/1000</f>
        <v>0.34120891570375095</v>
      </c>
      <c r="S68" s="126">
        <f>($I$11*Product_lifespan!L7)*([1]PM_motor_share!$H$4*[1]Motor_REE_content!$H$4)/1000</f>
        <v>0.26166428698974581</v>
      </c>
      <c r="T68" s="126">
        <f>($I$11*Product_lifespan!M7)*([1]PM_motor_share!$H$4*[1]Motor_REE_content!$H$4)/1000</f>
        <v>0.1960846242743039</v>
      </c>
      <c r="U68" s="126">
        <f>($I$11*Product_lifespan!N7)*([1]PM_motor_share!$H$4*[1]Motor_REE_content!$H$4)/1000</f>
        <v>0.14379164425638402</v>
      </c>
      <c r="V68" s="126">
        <f>($I$11*Product_lifespan!O7)*([1]PM_motor_share!$H$4*[1]Motor_REE_content!$H$4)/1000</f>
        <v>0.10330558757621863</v>
      </c>
      <c r="W68" s="126">
        <f>($I$11*Product_lifespan!P7)*([1]PM_motor_share!$H$4*[1]Motor_REE_content!$H$4)/1000</f>
        <v>7.2785129522618036E-2</v>
      </c>
      <c r="X68" s="126">
        <f>($I$11*Product_lifespan!Q7)*([1]PM_motor_share!$H$4*[1]Motor_REE_content!$H$4)/1000</f>
        <v>5.0333471835428724E-2</v>
      </c>
      <c r="Y68" s="126">
        <f>($I$11*Product_lifespan!R7)*([1]PM_motor_share!$H$4*[1]Motor_REE_content!$H$4)/1000</f>
        <v>3.4188847639456801E-2</v>
      </c>
      <c r="Z68" s="126">
        <f>($I$11*Product_lifespan!S7)*([1]PM_motor_share!$H$4*[1]Motor_REE_content!$H$4)/1000</f>
        <v>2.2824659124080215E-2</v>
      </c>
      <c r="AA68" s="126">
        <f>($I$11*Product_lifespan!T7)*([1]PM_motor_share!$H$4*[1]Motor_REE_content!$H$4)/1000</f>
        <v>1.4985233742277948E-2</v>
      </c>
      <c r="AB68" s="126">
        <f>($I$11*Product_lifespan!U7)*([1]PM_motor_share!$H$4*[1]Motor_REE_content!$H$4)/1000</f>
        <v>9.6801702945129835E-3</v>
      </c>
      <c r="AC68" s="126">
        <f>($I$11*Product_lifespan!V7)*([1]PM_motor_share!$H$4*[1]Motor_REE_content!$H$4)/1000</f>
        <v>6.1554761856670399E-3</v>
      </c>
      <c r="AD68" s="126">
        <f>($I$11*Product_lifespan!W7)*([1]PM_motor_share!$H$4*[1]Motor_REE_content!$H$4)/1000</f>
        <v>3.8546049630377292E-3</v>
      </c>
      <c r="AE68" s="126">
        <f>($I$11*Product_lifespan!X7)*([1]PM_motor_share!$H$4*[1]Motor_REE_content!$H$4)/1000</f>
        <v>2.3779472200190629E-3</v>
      </c>
      <c r="AF68" s="126">
        <f>($I$11*Product_lifespan!Y7)*([1]PM_motor_share!$H$4*[1]Motor_REE_content!$H$4)/1000</f>
        <v>1.4457046539745938E-3</v>
      </c>
      <c r="AG68" s="126">
        <f>($I$11*Product_lifespan!Z7)*([1]PM_motor_share!$H$4*[1]Motor_REE_content!$H$4)/1000</f>
        <v>8.6646508578068764E-4</v>
      </c>
      <c r="AH68" s="126">
        <f>($I$11*Product_lifespan!AA7)*([1]PM_motor_share!$H$4*[1]Motor_REE_content!$H$4)/1000</f>
        <v>5.1208896478594076E-4</v>
      </c>
      <c r="AI68" s="126">
        <f>($I$11*Product_lifespan!AB7)*([1]PM_motor_share!$H$4*[1]Motor_REE_content!$H$4)/1000</f>
        <v>2.9852606964264015E-4</v>
      </c>
      <c r="AJ68" s="126">
        <f>($I$11*Product_lifespan!AC7)*([1]PM_motor_share!$H$4*[1]Motor_REE_content!$H$4)/1000</f>
        <v>1.7170113960492299E-4</v>
      </c>
      <c r="AK68" s="126">
        <f>($I$11*Product_lifespan!AD7)*([1]PM_motor_share!$H$4*[1]Motor_REE_content!$H$4)/1000</f>
        <v>9.7459135320789313E-5</v>
      </c>
      <c r="AL68" s="126">
        <f>($I$11*Product_lifespan!AE7)*([1]PM_motor_share!$H$4*[1]Motor_REE_content!$H$4)/1000</f>
        <v>5.4604490679209078E-5</v>
      </c>
      <c r="AM68" s="126">
        <f>($I$11*Product_lifespan!AF7)*([1]PM_motor_share!$H$4*[1]Motor_REE_content!$H$4)/1000</f>
        <v>3.0205274722692525E-5</v>
      </c>
      <c r="AN68" s="126">
        <f>($I$11*Product_lifespan!AG7)*([1]PM_motor_share!$H$4*[1]Motor_REE_content!$H$4)/1000</f>
        <v>1.6499577313118659E-5</v>
      </c>
      <c r="AO68" s="126">
        <f>($I$11*Product_lifespan!AH7)*([1]PM_motor_share!$H$4*[1]Motor_REE_content!$H$4)/1000</f>
        <v>8.9018586351594398E-6</v>
      </c>
      <c r="AP68" s="126">
        <f>($I$11*Product_lifespan!AI7)*([1]PM_motor_share!$H$4*[1]Motor_REE_content!$H$4)/1000</f>
        <v>4.7444334320782692E-6</v>
      </c>
      <c r="AQ68" s="126">
        <f>($I$11*Product_lifespan!AJ7)*([1]PM_motor_share!$H$4*[1]Motor_REE_content!$H$4)/1000</f>
        <v>2.4983761473276015E-6</v>
      </c>
    </row>
    <row r="69" spans="2:43">
      <c r="B69" s="7">
        <v>2017</v>
      </c>
      <c r="C69" s="8"/>
      <c r="D69" s="8"/>
      <c r="E69" s="8"/>
      <c r="F69" s="8"/>
      <c r="G69" s="8"/>
      <c r="H69" s="8"/>
      <c r="I69" s="8"/>
      <c r="J69" s="126">
        <f>($J$11*Product_lifespan!B7)*([1]PM_motor_share!$I$4*[1]Motor_REE_content!$I$4)/1000</f>
        <v>0.7691045671080442</v>
      </c>
      <c r="K69" s="126">
        <f>($J$11*Product_lifespan!C7)*([1]PM_motor_share!$I$4*[1]Motor_REE_content!$I$4)/1000</f>
        <v>1.0548826149473869</v>
      </c>
      <c r="L69" s="126">
        <f>($J$11*Product_lifespan!D7)*([1]PM_motor_share!$I$4*[1]Motor_REE_content!$I$4)/1000</f>
        <v>1.1741438623034146</v>
      </c>
      <c r="M69" s="126">
        <f>($J$11*Product_lifespan!E7)*([1]PM_motor_share!$I$4*[1]Motor_REE_content!$I$4)/1000</f>
        <v>1.1810280154025328</v>
      </c>
      <c r="N69" s="126">
        <f>($J$11*Product_lifespan!F7)*([1]PM_motor_share!$I$4*[1]Motor_REE_content!$I$4)/1000</f>
        <v>1.1121603129733477</v>
      </c>
      <c r="O69" s="126">
        <f>($J$11*Product_lifespan!G7)*([1]PM_motor_share!$I$4*[1]Motor_REE_content!$I$4)/1000</f>
        <v>0.99688105183432141</v>
      </c>
      <c r="P69" s="126">
        <f>($J$11*Product_lifespan!H7)*([1]PM_motor_share!$I$4*[1]Motor_REE_content!$I$4)/1000</f>
        <v>0.85851842763341779</v>
      </c>
      <c r="Q69" s="126">
        <f>($J$11*Product_lifespan!I7)*([1]PM_motor_share!$I$4*[1]Motor_REE_content!$I$4)/1000</f>
        <v>0.71459010048205629</v>
      </c>
      <c r="R69" s="126">
        <f>($J$11*Product_lifespan!J7)*([1]PM_motor_share!$I$4*[1]Motor_REE_content!$I$4)/1000</f>
        <v>0.57720087888841609</v>
      </c>
      <c r="S69" s="126">
        <f>($J$11*Product_lifespan!K7)*([1]PM_motor_share!$I$4*[1]Motor_REE_content!$I$4)/1000</f>
        <v>0.45377302052799945</v>
      </c>
      <c r="T69" s="126">
        <f>($J$11*Product_lifespan!L7)*([1]PM_motor_share!$I$4*[1]Motor_REE_content!$I$4)/1000</f>
        <v>0.34798678582810827</v>
      </c>
      <c r="U69" s="126">
        <f>($J$11*Product_lifespan!M7)*([1]PM_motor_share!$I$4*[1]Motor_REE_content!$I$4)/1000</f>
        <v>0.26077253008623719</v>
      </c>
      <c r="V69" s="126">
        <f>($J$11*Product_lifespan!N7)*([1]PM_motor_share!$I$4*[1]Motor_REE_content!$I$4)/1000</f>
        <v>0.19122820576458238</v>
      </c>
      <c r="W69" s="126">
        <f>($J$11*Product_lifespan!O7)*([1]PM_motor_share!$I$4*[1]Motor_REE_content!$I$4)/1000</f>
        <v>0.13738588399777024</v>
      </c>
      <c r="X69" s="126">
        <f>($J$11*Product_lifespan!P7)*([1]PM_motor_share!$I$4*[1]Motor_REE_content!$I$4)/1000</f>
        <v>9.6796790918781281E-2</v>
      </c>
      <c r="Y69" s="126">
        <f>($J$11*Product_lifespan!Q7)*([1]PM_motor_share!$I$4*[1]Motor_REE_content!$I$4)/1000</f>
        <v>6.6938378504311738E-2</v>
      </c>
      <c r="Z69" s="126">
        <f>($J$11*Product_lifespan!R7)*([1]PM_motor_share!$I$4*[1]Motor_REE_content!$I$4)/1000</f>
        <v>4.5467676686378355E-2</v>
      </c>
      <c r="AA69" s="126">
        <f>($J$11*Product_lifespan!S7)*([1]PM_motor_share!$I$4*[1]Motor_REE_content!$I$4)/1000</f>
        <v>3.035446624216678E-2</v>
      </c>
      <c r="AB69" s="126">
        <f>($J$11*Product_lifespan!T7)*([1]PM_motor_share!$I$4*[1]Motor_REE_content!$I$4)/1000</f>
        <v>1.9928830888040032E-2</v>
      </c>
      <c r="AC69" s="126">
        <f>($J$11*Product_lifespan!U7)*([1]PM_motor_share!$I$4*[1]Motor_REE_content!$I$4)/1000</f>
        <v>1.2873638148366479E-2</v>
      </c>
      <c r="AD69" s="126">
        <f>($J$11*Product_lifespan!V7)*([1]PM_motor_share!$I$4*[1]Motor_REE_content!$I$4)/1000</f>
        <v>8.1861548541229835E-3</v>
      </c>
      <c r="AE69" s="126">
        <f>($J$11*Product_lifespan!W7)*([1]PM_motor_share!$I$4*[1]Motor_REE_content!$I$4)/1000</f>
        <v>5.1262310464902658E-3</v>
      </c>
      <c r="AF69" s="126">
        <f>($J$11*Product_lifespan!X7)*([1]PM_motor_share!$I$4*[1]Motor_REE_content!$I$4)/1000</f>
        <v>3.1624270147180889E-3</v>
      </c>
      <c r="AG69" s="126">
        <f>($J$11*Product_lifespan!Y7)*([1]PM_motor_share!$I$4*[1]Motor_REE_content!$I$4)/1000</f>
        <v>1.9226395836473913E-3</v>
      </c>
      <c r="AH69" s="126">
        <f>($J$11*Product_lifespan!Z7)*([1]PM_motor_share!$I$4*[1]Motor_REE_content!$I$4)/1000</f>
        <v>1.1523100981866647E-3</v>
      </c>
      <c r="AI69" s="126">
        <f>($J$11*Product_lifespan!AA7)*([1]PM_motor_share!$I$4*[1]Motor_REE_content!$I$4)/1000</f>
        <v>6.8102603899051096E-4</v>
      </c>
      <c r="AJ69" s="126">
        <f>($J$11*Product_lifespan!AB7)*([1]PM_motor_share!$I$4*[1]Motor_REE_content!$I$4)/1000</f>
        <v>3.9700919317626018E-4</v>
      </c>
      <c r="AK69" s="126">
        <f>($J$11*Product_lifespan!AC7)*([1]PM_motor_share!$I$4*[1]Motor_REE_content!$I$4)/1000</f>
        <v>2.2834498502457827E-4</v>
      </c>
      <c r="AL69" s="126">
        <f>($J$11*Product_lifespan!AD7)*([1]PM_motor_share!$I$4*[1]Motor_REE_content!$I$4)/1000</f>
        <v>1.2961069941958564E-4</v>
      </c>
      <c r="AM69" s="126">
        <f>($J$11*Product_lifespan!AE7)*([1]PM_motor_share!$I$4*[1]Motor_REE_content!$I$4)/1000</f>
        <v>7.2618397496420709E-5</v>
      </c>
      <c r="AN69" s="126">
        <f>($J$11*Product_lifespan!AF7)*([1]PM_motor_share!$I$4*[1]Motor_REE_content!$I$4)/1000</f>
        <v>4.016993142903253E-5</v>
      </c>
      <c r="AO69" s="126">
        <f>($J$11*Product_lifespan!AG7)*([1]PM_motor_share!$I$4*[1]Motor_REE_content!$I$4)/1000</f>
        <v>2.1942753223100493E-5</v>
      </c>
      <c r="AP69" s="126">
        <f>($J$11*Product_lifespan!AH7)*([1]PM_motor_share!$I$4*[1]Motor_REE_content!$I$4)/1000</f>
        <v>1.1838563106881754E-5</v>
      </c>
      <c r="AQ69" s="126">
        <f>($J$11*Product_lifespan!AI7)*([1]PM_motor_share!$I$4*[1]Motor_REE_content!$I$4)/1000</f>
        <v>6.3096120590160533E-6</v>
      </c>
    </row>
    <row r="70" spans="2:43">
      <c r="B70" s="7">
        <v>2018</v>
      </c>
      <c r="C70" s="8"/>
      <c r="D70" s="8"/>
      <c r="E70" s="8"/>
      <c r="F70" s="8"/>
      <c r="G70" s="8"/>
      <c r="H70" s="8"/>
      <c r="I70" s="8"/>
      <c r="J70" s="8"/>
      <c r="K70" s="126">
        <f>($K$11*Product_lifespan!B7)*([1]PM_motor_share!$J$4*[1]Motor_REE_content!$J$4)/1000</f>
        <v>0.87700313641986294</v>
      </c>
      <c r="L70" s="126">
        <f>($K$11*Product_lifespan!C7)*([1]PM_motor_share!$J$4*[1]Motor_REE_content!$J$4)/1000</f>
        <v>1.2028733171385282</v>
      </c>
      <c r="M70" s="126">
        <f>($K$11*Product_lifespan!D7)*([1]PM_motor_share!$J$4*[1]Motor_REE_content!$J$4)/1000</f>
        <v>1.3388658628308077</v>
      </c>
      <c r="N70" s="126">
        <f>($K$11*Product_lifespan!E7)*([1]PM_motor_share!$J$4*[1]Motor_REE_content!$J$4)/1000</f>
        <v>1.3467158017308232</v>
      </c>
      <c r="O70" s="126">
        <f>($K$11*Product_lifespan!F7)*([1]PM_motor_share!$J$4*[1]Motor_REE_content!$J$4)/1000</f>
        <v>1.2681865696713541</v>
      </c>
      <c r="P70" s="126">
        <f>($K$11*Product_lifespan!G7)*([1]PM_motor_share!$J$4*[1]Motor_REE_content!$J$4)/1000</f>
        <v>1.1367346476482623</v>
      </c>
      <c r="Q70" s="126">
        <f>($K$11*Product_lifespan!H7)*([1]PM_motor_share!$J$4*[1]Motor_REE_content!$J$4)/1000</f>
        <v>0.9789609708597472</v>
      </c>
      <c r="R70" s="126">
        <f>($K$11*Product_lifespan!I7)*([1]PM_motor_share!$J$4*[1]Motor_REE_content!$J$4)/1000</f>
        <v>0.81484077221623052</v>
      </c>
      <c r="S70" s="126">
        <f>($K$11*Product_lifespan!J7)*([1]PM_motor_share!$J$4*[1]Motor_REE_content!$J$4)/1000</f>
        <v>0.65817705781264746</v>
      </c>
      <c r="T70" s="126">
        <f>($K$11*Product_lifespan!K7)*([1]PM_motor_share!$J$4*[1]Motor_REE_content!$J$4)/1000</f>
        <v>0.51743336243882254</v>
      </c>
      <c r="U70" s="126">
        <f>($K$11*Product_lifespan!L7)*([1]PM_motor_share!$J$4*[1]Motor_REE_content!$J$4)/1000</f>
        <v>0.39680625451421286</v>
      </c>
      <c r="V70" s="126">
        <f>($K$11*Product_lifespan!M7)*([1]PM_motor_share!$J$4*[1]Motor_REE_content!$J$4)/1000</f>
        <v>0.29735660995710278</v>
      </c>
      <c r="W70" s="126">
        <f>($K$11*Product_lifespan!N7)*([1]PM_motor_share!$J$4*[1]Motor_REE_content!$J$4)/1000</f>
        <v>0.21805583193724815</v>
      </c>
      <c r="X70" s="126">
        <f>($K$11*Product_lifespan!O7)*([1]PM_motor_share!$J$4*[1]Motor_REE_content!$J$4)/1000</f>
        <v>0.15665990857252804</v>
      </c>
      <c r="Y70" s="126">
        <f>($K$11*Product_lifespan!P7)*([1]PM_motor_share!$J$4*[1]Motor_REE_content!$J$4)/1000</f>
        <v>0.11037652467772091</v>
      </c>
      <c r="Z70" s="126">
        <f>($K$11*Product_lifespan!Q7)*([1]PM_motor_share!$J$4*[1]Motor_REE_content!$J$4)/1000</f>
        <v>7.6329241049604118E-2</v>
      </c>
      <c r="AA70" s="126">
        <f>($K$11*Product_lifespan!R7)*([1]PM_motor_share!$J$4*[1]Motor_REE_content!$J$4)/1000</f>
        <v>5.1846389639338075E-2</v>
      </c>
      <c r="AB70" s="126">
        <f>($K$11*Product_lifespan!S7)*([1]PM_motor_share!$J$4*[1]Motor_REE_content!$J$4)/1000</f>
        <v>3.4612929421067119E-2</v>
      </c>
      <c r="AC70" s="126">
        <f>($K$11*Product_lifespan!T7)*([1]PM_motor_share!$J$4*[1]Motor_REE_content!$J$4)/1000</f>
        <v>2.2724669624198036E-2</v>
      </c>
      <c r="AD70" s="126">
        <f>($K$11*Product_lifespan!U7)*([1]PM_motor_share!$J$4*[1]Motor_REE_content!$J$4)/1000</f>
        <v>1.4679695734618805E-2</v>
      </c>
      <c r="AE70" s="126">
        <f>($K$11*Product_lifespan!V7)*([1]PM_motor_share!$J$4*[1]Motor_REE_content!$J$4)/1000</f>
        <v>9.3345999872030336E-3</v>
      </c>
      <c r="AF70" s="126">
        <f>($K$11*Product_lifespan!W7)*([1]PM_motor_share!$J$4*[1]Motor_REE_content!$J$4)/1000</f>
        <v>5.8453959293070712E-3</v>
      </c>
      <c r="AG70" s="126">
        <f>($K$11*Product_lifespan!X7)*([1]PM_motor_share!$J$4*[1]Motor_REE_content!$J$4)/1000</f>
        <v>3.6060875584646625E-3</v>
      </c>
      <c r="AH70" s="126">
        <f>($K$11*Product_lifespan!Y7)*([1]PM_motor_share!$J$4*[1]Motor_REE_content!$J$4)/1000</f>
        <v>2.1923689146769415E-3</v>
      </c>
      <c r="AI70" s="126">
        <f>($K$11*Product_lifespan!Z7)*([1]PM_motor_share!$J$4*[1]Motor_REE_content!$J$4)/1000</f>
        <v>1.3139690146918845E-3</v>
      </c>
      <c r="AJ70" s="126">
        <f>($K$11*Product_lifespan!AA7)*([1]PM_motor_share!$J$4*[1]Motor_REE_content!$J$4)/1000</f>
        <v>7.7656796971584021E-4</v>
      </c>
      <c r="AK70" s="126">
        <f>($K$11*Product_lifespan!AB7)*([1]PM_motor_share!$J$4*[1]Motor_REE_content!$J$4)/1000</f>
        <v>4.5270607209147817E-4</v>
      </c>
      <c r="AL70" s="126">
        <f>($K$11*Product_lifespan!AC7)*([1]PM_motor_share!$J$4*[1]Motor_REE_content!$J$4)/1000</f>
        <v>2.6037976709111029E-4</v>
      </c>
      <c r="AM70" s="126">
        <f>($K$11*Product_lifespan!AD7)*([1]PM_motor_share!$J$4*[1]Motor_REE_content!$J$4)/1000</f>
        <v>1.4779393435662754E-4</v>
      </c>
      <c r="AN70" s="126">
        <f>($K$11*Product_lifespan!AE7)*([1]PM_motor_share!$J$4*[1]Motor_REE_content!$J$4)/1000</f>
        <v>8.280611647596492E-5</v>
      </c>
      <c r="AO70" s="126">
        <f>($K$11*Product_lifespan!AF7)*([1]PM_motor_share!$J$4*[1]Motor_REE_content!$J$4)/1000</f>
        <v>4.5805417572150949E-5</v>
      </c>
      <c r="AP70" s="126">
        <f>($K$11*Product_lifespan!AG7)*([1]PM_motor_share!$J$4*[1]Motor_REE_content!$J$4)/1000</f>
        <v>2.5021127453066862E-5</v>
      </c>
      <c r="AQ70" s="126">
        <f>($K$11*Product_lifespan!AH7)*([1]PM_motor_share!$J$4*[1]Motor_REE_content!$J$4)/1000</f>
        <v>1.3499408818334636E-5</v>
      </c>
    </row>
    <row r="71" spans="2:43">
      <c r="B71" s="7">
        <v>2019</v>
      </c>
      <c r="C71" s="8"/>
      <c r="D71" s="8"/>
      <c r="E71" s="8"/>
      <c r="F71" s="8"/>
      <c r="G71" s="8"/>
      <c r="H71" s="8"/>
      <c r="I71" s="8"/>
      <c r="J71" s="8"/>
      <c r="K71" s="8"/>
      <c r="L71" s="126">
        <f>($L$11*Product_lifespan!B7)*([1]PM_motor_share!$K$4*[1]Motor_REE_content!$K$4)/1000</f>
        <v>2.1129625870603559</v>
      </c>
      <c r="M71" s="126">
        <f>($L$11*Product_lifespan!C7)*([1]PM_motor_share!$K$4*[1]Motor_REE_content!$K$4)/1000</f>
        <v>2.8980812160631761</v>
      </c>
      <c r="N71" s="126">
        <f>($L$11*Product_lifespan!D7)*([1]PM_motor_share!$K$4*[1]Motor_REE_content!$K$4)/1000</f>
        <v>3.2257278905550169</v>
      </c>
      <c r="O71" s="126">
        <f>($L$11*Product_lifespan!E7)*([1]PM_motor_share!$K$4*[1]Motor_REE_content!$K$4)/1000</f>
        <v>3.2446407387737288</v>
      </c>
      <c r="P71" s="126">
        <f>($L$11*Product_lifespan!F7)*([1]PM_motor_share!$K$4*[1]Motor_REE_content!$K$4)/1000</f>
        <v>3.0554403557402066</v>
      </c>
      <c r="Q71" s="126">
        <f>($L$11*Product_lifespan!G7)*([1]PM_motor_share!$K$4*[1]Motor_REE_content!$K$4)/1000</f>
        <v>2.7387334003171926</v>
      </c>
      <c r="R71" s="126">
        <f>($L$11*Product_lifespan!H7)*([1]PM_motor_share!$K$4*[1]Motor_REE_content!$K$4)/1000</f>
        <v>2.3586094732375464</v>
      </c>
      <c r="S71" s="126">
        <f>($L$11*Product_lifespan!I7)*([1]PM_motor_share!$K$4*[1]Motor_REE_content!$K$4)/1000</f>
        <v>1.9631948787923055</v>
      </c>
      <c r="T71" s="126">
        <f>($L$11*Product_lifespan!J7)*([1]PM_motor_share!$K$4*[1]Motor_REE_content!$K$4)/1000</f>
        <v>1.5857451827330631</v>
      </c>
      <c r="U71" s="126">
        <f>($L$11*Product_lifespan!K7)*([1]PM_motor_share!$K$4*[1]Motor_REE_content!$K$4)/1000</f>
        <v>1.2466515691075595</v>
      </c>
      <c r="V71" s="126">
        <f>($L$11*Product_lifespan!L7)*([1]PM_motor_share!$K$4*[1]Motor_REE_content!$K$4)/1000</f>
        <v>0.9560248250910266</v>
      </c>
      <c r="W71" s="126">
        <f>($L$11*Product_lifespan!M7)*([1]PM_motor_share!$K$4*[1]Motor_REE_content!$K$4)/1000</f>
        <v>0.71642091773963545</v>
      </c>
      <c r="X71" s="126">
        <f>($L$11*Product_lifespan!N7)*([1]PM_motor_share!$K$4*[1]Motor_REE_content!$K$4)/1000</f>
        <v>0.52536164996466561</v>
      </c>
      <c r="Y71" s="126">
        <f>($L$11*Product_lifespan!O7)*([1]PM_motor_share!$K$4*[1]Motor_REE_content!$K$4)/1000</f>
        <v>0.37744052667512284</v>
      </c>
      <c r="Z71" s="126">
        <f>($L$11*Product_lifespan!P7)*([1]PM_motor_share!$K$4*[1]Motor_REE_content!$K$4)/1000</f>
        <v>0.26593002630051504</v>
      </c>
      <c r="AA71" s="126">
        <f>($L$11*Product_lifespan!Q7)*([1]PM_motor_share!$K$4*[1]Motor_REE_content!$K$4)/1000</f>
        <v>0.18389994737637089</v>
      </c>
      <c r="AB71" s="126">
        <f>($L$11*Product_lifespan!R7)*([1]PM_motor_share!$K$4*[1]Motor_REE_content!$K$4)/1000</f>
        <v>0.1249134433307528</v>
      </c>
      <c r="AC71" s="126">
        <f>($L$11*Product_lifespan!S7)*([1]PM_motor_share!$K$4*[1]Motor_REE_content!$K$4)/1000</f>
        <v>8.3392888643287491E-2</v>
      </c>
      <c r="AD71" s="126">
        <f>($L$11*Product_lifespan!T7)*([1]PM_motor_share!$K$4*[1]Motor_REE_content!$K$4)/1000</f>
        <v>5.4750518812568587E-2</v>
      </c>
      <c r="AE71" s="126">
        <f>($L$11*Product_lifespan!U7)*([1]PM_motor_share!$K$4*[1]Motor_REE_content!$K$4)/1000</f>
        <v>3.5367773031349109E-2</v>
      </c>
      <c r="AF71" s="126">
        <f>($L$11*Product_lifespan!V7)*([1]PM_motor_share!$K$4*[1]Motor_REE_content!$K$4)/1000</f>
        <v>2.2489840365509741E-2</v>
      </c>
      <c r="AG71" s="126">
        <f>($L$11*Product_lifespan!W7)*([1]PM_motor_share!$K$4*[1]Motor_REE_content!$K$4)/1000</f>
        <v>1.4083305283947904E-2</v>
      </c>
      <c r="AH71" s="126">
        <f>($L$11*Product_lifespan!X7)*([1]PM_motor_share!$K$4*[1]Motor_REE_content!$K$4)/1000</f>
        <v>8.6881423569411566E-3</v>
      </c>
      <c r="AI71" s="126">
        <f>($L$11*Product_lifespan!Y7)*([1]PM_motor_share!$K$4*[1]Motor_REE_content!$K$4)/1000</f>
        <v>5.2820717525105271E-3</v>
      </c>
      <c r="AJ71" s="126">
        <f>($L$11*Product_lifespan!Z7)*([1]PM_motor_share!$K$4*[1]Motor_REE_content!$K$4)/1000</f>
        <v>3.1657439446959195E-3</v>
      </c>
      <c r="AK71" s="126">
        <f>($L$11*Product_lifespan!AA7)*([1]PM_motor_share!$K$4*[1]Motor_REE_content!$K$4)/1000</f>
        <v>1.8709842624022646E-3</v>
      </c>
      <c r="AL71" s="126">
        <f>($L$11*Product_lifespan!AB7)*([1]PM_motor_share!$K$4*[1]Motor_REE_content!$K$4)/1000</f>
        <v>1.0907041874094225E-3</v>
      </c>
      <c r="AM71" s="126">
        <f>($L$11*Product_lifespan!AC7)*([1]PM_motor_share!$K$4*[1]Motor_REE_content!$K$4)/1000</f>
        <v>6.2733265531631074E-4</v>
      </c>
      <c r="AN71" s="126">
        <f>($L$11*Product_lifespan!AD7)*([1]PM_motor_share!$K$4*[1]Motor_REE_content!$K$4)/1000</f>
        <v>3.5607974580891742E-4</v>
      </c>
      <c r="AO71" s="126">
        <f>($L$11*Product_lifespan!AE7)*([1]PM_motor_share!$K$4*[1]Motor_REE_content!$K$4)/1000</f>
        <v>1.9950467544247339E-4</v>
      </c>
      <c r="AP71" s="126">
        <f>($L$11*Product_lifespan!AF7)*([1]PM_motor_share!$K$4*[1]Motor_REE_content!$K$4)/1000</f>
        <v>1.1035893669631794E-4</v>
      </c>
      <c r="AQ71" s="126">
        <f>($L$11*Product_lifespan!AG7)*([1]PM_motor_share!$K$4*[1]Motor_REE_content!$K$4)/1000</f>
        <v>6.0283371859103919E-5</v>
      </c>
    </row>
    <row r="72" spans="2:43">
      <c r="B72" s="7">
        <v>2020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126">
        <f>($M$11*Product_lifespan!B7)*([1]PM_motor_share!$L$4*[1]Motor_REE_content!$L$4)/1000</f>
        <v>6.0092317295923516</v>
      </c>
      <c r="N72" s="126">
        <f>($M$11*Product_lifespan!C7)*([1]PM_motor_share!$L$4*[1]Motor_REE_content!$L$4)/1000</f>
        <v>8.242096526058825</v>
      </c>
      <c r="O72" s="126">
        <f>($M$11*Product_lifespan!D7)*([1]PM_motor_share!$L$4*[1]Motor_REE_content!$L$4)/1000</f>
        <v>9.17391841656897</v>
      </c>
      <c r="P72" s="126">
        <f>($M$11*Product_lifespan!E7)*([1]PM_motor_share!$L$4*[1]Motor_REE_content!$L$4)/1000</f>
        <v>9.2277062537549366</v>
      </c>
      <c r="Q72" s="126">
        <f>($M$11*Product_lifespan!F7)*([1]PM_motor_share!$L$4*[1]Motor_REE_content!$L$4)/1000</f>
        <v>8.6896233970405472</v>
      </c>
      <c r="R72" s="126">
        <f>($M$11*Product_lifespan!G7)*([1]PM_motor_share!$L$4*[1]Motor_REE_content!$L$4)/1000</f>
        <v>7.7889138922128565</v>
      </c>
      <c r="S72" s="126">
        <f>($M$11*Product_lifespan!H7)*([1]PM_motor_share!$L$4*[1]Motor_REE_content!$L$4)/1000</f>
        <v>6.7078475364842349</v>
      </c>
      <c r="T72" s="126">
        <f>($M$11*Product_lifespan!I7)*([1]PM_motor_share!$L$4*[1]Motor_REE_content!$L$4)/1000</f>
        <v>5.5832947678571214</v>
      </c>
      <c r="U72" s="126">
        <f>($M$11*Product_lifespan!J7)*([1]PM_motor_share!$L$4*[1]Motor_REE_content!$L$4)/1000</f>
        <v>4.5098338822861272</v>
      </c>
      <c r="V72" s="126">
        <f>($M$11*Product_lifespan!K7)*([1]PM_motor_share!$L$4*[1]Motor_REE_content!$L$4)/1000</f>
        <v>3.5454570803592032</v>
      </c>
      <c r="W72" s="126">
        <f>($M$11*Product_lifespan!L7)*([1]PM_motor_share!$L$4*[1]Motor_REE_content!$L$4)/1000</f>
        <v>2.7189192787401075</v>
      </c>
      <c r="X72" s="126">
        <f>($M$11*Product_lifespan!M7)*([1]PM_motor_share!$L$4*[1]Motor_REE_content!$L$4)/1000</f>
        <v>2.0374896067678052</v>
      </c>
      <c r="Y72" s="126">
        <f>($M$11*Product_lifespan!N7)*([1]PM_motor_share!$L$4*[1]Motor_REE_content!$L$4)/1000</f>
        <v>1.4941201116442107</v>
      </c>
      <c r="Z72" s="126">
        <f>($M$11*Product_lifespan!O7)*([1]PM_motor_share!$L$4*[1]Motor_REE_content!$L$4)/1000</f>
        <v>1.0734348079895313</v>
      </c>
      <c r="AA72" s="126">
        <f>($M$11*Product_lifespan!P7)*([1]PM_motor_share!$L$4*[1]Motor_REE_content!$L$4)/1000</f>
        <v>0.75630073229059802</v>
      </c>
      <c r="AB72" s="126">
        <f>($M$11*Product_lifespan!Q7)*([1]PM_motor_share!$L$4*[1]Motor_REE_content!$L$4)/1000</f>
        <v>0.52300850266445587</v>
      </c>
      <c r="AC72" s="126">
        <f>($M$11*Product_lifespan!R7)*([1]PM_motor_share!$L$4*[1]Motor_REE_content!$L$4)/1000</f>
        <v>0.35525183063468707</v>
      </c>
      <c r="AD72" s="126">
        <f>($M$11*Product_lifespan!S7)*([1]PM_motor_share!$L$4*[1]Motor_REE_content!$L$4)/1000</f>
        <v>0.23716803862334093</v>
      </c>
      <c r="AE72" s="126">
        <f>($M$11*Product_lifespan!T7)*([1]PM_motor_share!$L$4*[1]Motor_REE_content!$L$4)/1000</f>
        <v>0.15570959792424005</v>
      </c>
      <c r="AF72" s="126">
        <f>($M$11*Product_lifespan!U7)*([1]PM_motor_share!$L$4*[1]Motor_REE_content!$L$4)/1000</f>
        <v>0.10058537960233786</v>
      </c>
      <c r="AG72" s="126">
        <f>($M$11*Product_lifespan!V7)*([1]PM_motor_share!$L$4*[1]Motor_REE_content!$L$4)/1000</f>
        <v>6.3960745516989881E-2</v>
      </c>
      <c r="AH72" s="126">
        <f>($M$11*Product_lifespan!W7)*([1]PM_motor_share!$L$4*[1]Motor_REE_content!$L$4)/1000</f>
        <v>4.0052694490713171E-2</v>
      </c>
      <c r="AI72" s="126">
        <f>($M$11*Product_lifespan!X7)*([1]PM_motor_share!$L$4*[1]Motor_REE_content!$L$4)/1000</f>
        <v>2.4708937603661767E-2</v>
      </c>
      <c r="AJ72" s="126">
        <f>($M$11*Product_lifespan!Y7)*([1]PM_motor_share!$L$4*[1]Motor_REE_content!$L$4)/1000</f>
        <v>1.502212739948673E-2</v>
      </c>
      <c r="AK72" s="126">
        <f>($M$11*Product_lifespan!Z7)*([1]PM_motor_share!$L$4*[1]Motor_REE_content!$L$4)/1000</f>
        <v>9.0033250360093443E-3</v>
      </c>
      <c r="AL72" s="126">
        <f>($M$11*Product_lifespan!AA7)*([1]PM_motor_share!$L$4*[1]Motor_REE_content!$L$4)/1000</f>
        <v>5.3210492528585757E-3</v>
      </c>
      <c r="AM72" s="126">
        <f>($M$11*Product_lifespan!AB7)*([1]PM_motor_share!$L$4*[1]Motor_REE_content!$L$4)/1000</f>
        <v>3.1019452264408336E-3</v>
      </c>
      <c r="AN72" s="126">
        <f>($M$11*Product_lifespan!AC7)*([1]PM_motor_share!$L$4*[1]Motor_REE_content!$L$4)/1000</f>
        <v>1.7841240164033789E-3</v>
      </c>
      <c r="AO72" s="126">
        <f>($M$11*Product_lifespan!AD7)*([1]PM_motor_share!$L$4*[1]Motor_REE_content!$L$4)/1000</f>
        <v>1.0126850895912261E-3</v>
      </c>
      <c r="AP72" s="126">
        <f>($M$11*Product_lifespan!AE7)*([1]PM_motor_share!$L$4*[1]Motor_REE_content!$L$4)/1000</f>
        <v>5.6738809916121336E-4</v>
      </c>
      <c r="AQ72" s="126">
        <f>($M$11*Product_lifespan!AF7)*([1]PM_motor_share!$L$4*[1]Motor_REE_content!$L$4)/1000</f>
        <v>3.1385904705592604E-4</v>
      </c>
    </row>
    <row r="73" spans="2:43">
      <c r="B73" s="7">
        <v>2021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26">
        <f>($N$11*Product_lifespan!B7)*([1]PM_motor_share!$M$4*[1]Motor_REE_content!$M$4)/1000</f>
        <v>10.605254009808945</v>
      </c>
      <c r="O73" s="126">
        <f>($N$11*Product_lifespan!C7)*([1]PM_motor_share!$M$4*[1]Motor_REE_content!$M$4)/1000</f>
        <v>14.545873942882103</v>
      </c>
      <c r="P73" s="126">
        <f>($N$11*Product_lifespan!D7)*([1]PM_motor_share!$M$4*[1]Motor_REE_content!$M$4)/1000</f>
        <v>16.190378313065686</v>
      </c>
      <c r="Q73" s="126">
        <f>($N$11*Product_lifespan!E7)*([1]PM_motor_share!$M$4*[1]Motor_REE_content!$M$4)/1000</f>
        <v>16.285304536860043</v>
      </c>
      <c r="R73" s="126">
        <f>($N$11*Product_lifespan!F7)*([1]PM_motor_share!$M$4*[1]Motor_REE_content!$M$4)/1000</f>
        <v>15.335681418537249</v>
      </c>
      <c r="S73" s="126">
        <f>($N$11*Product_lifespan!G7)*([1]PM_motor_share!$M$4*[1]Motor_REE_content!$M$4)/1000</f>
        <v>13.746085024591084</v>
      </c>
      <c r="T73" s="126">
        <f>($N$11*Product_lifespan!H7)*([1]PM_motor_share!$M$4*[1]Motor_REE_content!$M$4)/1000</f>
        <v>11.838190002420212</v>
      </c>
      <c r="U73" s="126">
        <f>($N$11*Product_lifespan!I7)*([1]PM_motor_share!$M$4*[1]Motor_REE_content!$M$4)/1000</f>
        <v>9.8535489874974118</v>
      </c>
      <c r="V73" s="126">
        <f>($N$11*Product_lifespan!J7)*([1]PM_motor_share!$M$4*[1]Motor_REE_content!$M$4)/1000</f>
        <v>7.9590763039074375</v>
      </c>
      <c r="W73" s="126">
        <f>($N$11*Product_lifespan!K7)*([1]PM_motor_share!$M$4*[1]Motor_REE_content!$M$4)/1000</f>
        <v>6.2571181492173311</v>
      </c>
      <c r="X73" s="126">
        <f>($N$11*Product_lifespan!L7)*([1]PM_motor_share!$M$4*[1]Motor_REE_content!$M$4)/1000</f>
        <v>4.7984219748439365</v>
      </c>
      <c r="Y73" s="126">
        <f>($N$11*Product_lifespan!M7)*([1]PM_motor_share!$M$4*[1]Motor_REE_content!$M$4)/1000</f>
        <v>3.5958165360323275</v>
      </c>
      <c r="Z73" s="126">
        <f>($N$11*Product_lifespan!N7)*([1]PM_motor_share!$M$4*[1]Motor_REE_content!$M$4)/1000</f>
        <v>2.6368634158539712</v>
      </c>
      <c r="AA73" s="126">
        <f>($N$11*Product_lifespan!O7)*([1]PM_motor_share!$M$4*[1]Motor_REE_content!$M$4)/1000</f>
        <v>1.8944266611718321</v>
      </c>
      <c r="AB73" s="126">
        <f>($N$11*Product_lifespan!P7)*([1]PM_motor_share!$M$4*[1]Motor_REE_content!$M$4)/1000</f>
        <v>1.3347399026481561</v>
      </c>
      <c r="AC73" s="126">
        <f>($N$11*Product_lifespan!Q7)*([1]PM_motor_share!$M$4*[1]Motor_REE_content!$M$4)/1000</f>
        <v>0.92301949228086433</v>
      </c>
      <c r="AD73" s="126">
        <f>($N$11*Product_lifespan!R7)*([1]PM_motor_share!$M$4*[1]Motor_REE_content!$M$4)/1000</f>
        <v>0.62695799910283401</v>
      </c>
      <c r="AE73" s="126">
        <f>($N$11*Product_lifespan!S7)*([1]PM_motor_share!$M$4*[1]Motor_REE_content!$M$4)/1000</f>
        <v>0.41856054247708874</v>
      </c>
      <c r="AF73" s="126">
        <f>($N$11*Product_lifespan!T7)*([1]PM_motor_share!$M$4*[1]Motor_REE_content!$M$4)/1000</f>
        <v>0.27480049231914172</v>
      </c>
      <c r="AG73" s="126">
        <f>($N$11*Product_lifespan!U7)*([1]PM_motor_share!$M$4*[1]Motor_REE_content!$M$4)/1000</f>
        <v>0.17751578710182517</v>
      </c>
      <c r="AH73" s="126">
        <f>($N$11*Product_lifespan!V7)*([1]PM_motor_share!$M$4*[1]Motor_REE_content!$M$4)/1000</f>
        <v>0.11287964641537325</v>
      </c>
      <c r="AI73" s="126">
        <f>($N$11*Product_lifespan!W7)*([1]PM_motor_share!$M$4*[1]Motor_REE_content!$M$4)/1000</f>
        <v>7.0686074021662604E-2</v>
      </c>
      <c r="AJ73" s="126">
        <f>($N$11*Product_lifespan!X7)*([1]PM_motor_share!$M$4*[1]Motor_REE_content!$M$4)/1000</f>
        <v>4.3606998596662422E-2</v>
      </c>
      <c r="AK73" s="126">
        <f>($N$11*Product_lifespan!Y7)*([1]PM_motor_share!$M$4*[1]Motor_REE_content!$M$4)/1000</f>
        <v>2.6511455042535832E-2</v>
      </c>
      <c r="AL73" s="126">
        <f>($N$11*Product_lifespan!Z7)*([1]PM_motor_share!$M$4*[1]Motor_REE_content!$M$4)/1000</f>
        <v>1.588931052026989E-2</v>
      </c>
      <c r="AM73" s="126">
        <f>($N$11*Product_lifespan!AA7)*([1]PM_motor_share!$M$4*[1]Motor_REE_content!$M$4)/1000</f>
        <v>9.3907310392733704E-3</v>
      </c>
      <c r="AN73" s="126">
        <f>($N$11*Product_lifespan!AB7)*([1]PM_motor_share!$M$4*[1]Motor_REE_content!$M$4)/1000</f>
        <v>5.4743964838165756E-3</v>
      </c>
      <c r="AO73" s="126">
        <f>($N$11*Product_lifespan!AC7)*([1]PM_motor_share!$M$4*[1]Motor_REE_content!$M$4)/1000</f>
        <v>3.1486701179756172E-3</v>
      </c>
      <c r="AP73" s="126">
        <f>($N$11*Product_lifespan!AD7)*([1]PM_motor_share!$M$4*[1]Motor_REE_content!$M$4)/1000</f>
        <v>1.7872139219017335E-3</v>
      </c>
      <c r="AQ73" s="126">
        <f>($N$11*Product_lifespan!AE7)*([1]PM_motor_share!$M$4*[1]Motor_REE_content!$M$4)/1000</f>
        <v>1.0013417995041319E-3</v>
      </c>
    </row>
    <row r="74" spans="2:43">
      <c r="B74" s="7">
        <v>2022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26">
        <f>($O$11*Product_lifespan!B7)*([1]PM_motor_share!$N$4*[1]Motor_REE_content!$N$4)/1000</f>
        <v>102.86840050013217</v>
      </c>
      <c r="P74" s="126">
        <f>($O$11*Product_lifespan!C7)*([1]PM_motor_share!$N$4*[1]Motor_REE_content!$N$4)/1000</f>
        <v>141.09146136404411</v>
      </c>
      <c r="Q74" s="126">
        <f>($O$11*Product_lifespan!D7)*([1]PM_motor_share!$N$4*[1]Motor_REE_content!$N$4)/1000</f>
        <v>157.04275626181806</v>
      </c>
      <c r="R74" s="126">
        <f>($O$11*Product_lifespan!E7)*([1]PM_motor_share!$N$4*[1]Motor_REE_content!$N$4)/1000</f>
        <v>157.96351768801412</v>
      </c>
      <c r="S74" s="126">
        <f>($O$11*Product_lifespan!F7)*([1]PM_motor_share!$N$4*[1]Motor_REE_content!$N$4)/1000</f>
        <v>148.75240297360349</v>
      </c>
      <c r="T74" s="126">
        <f>($O$11*Product_lifespan!G7)*([1]PM_motor_share!$N$4*[1]Motor_REE_content!$N$4)/1000</f>
        <v>133.33370217353036</v>
      </c>
      <c r="U74" s="126">
        <f>($O$11*Product_lifespan!H7)*([1]PM_motor_share!$N$4*[1]Motor_REE_content!$N$4)/1000</f>
        <v>114.82758161561104</v>
      </c>
      <c r="V74" s="126">
        <f>($O$11*Product_lifespan!I7)*([1]PM_motor_share!$N$4*[1]Motor_REE_content!$N$4)/1000</f>
        <v>95.577043478265153</v>
      </c>
      <c r="W74" s="126">
        <f>($O$11*Product_lifespan!J7)*([1]PM_motor_share!$N$4*[1]Motor_REE_content!$N$4)/1000</f>
        <v>77.201116360268244</v>
      </c>
      <c r="X74" s="126">
        <f>($O$11*Product_lifespan!K7)*([1]PM_motor_share!$N$4*[1]Motor_REE_content!$N$4)/1000</f>
        <v>60.692533639930204</v>
      </c>
      <c r="Y74" s="126">
        <f>($O$11*Product_lifespan!L7)*([1]PM_motor_share!$N$4*[1]Motor_REE_content!$N$4)/1000</f>
        <v>46.543533329832364</v>
      </c>
      <c r="Z74" s="126">
        <f>($O$11*Product_lifespan!M7)*([1]PM_motor_share!$N$4*[1]Motor_REE_content!$N$4)/1000</f>
        <v>34.878551255014692</v>
      </c>
      <c r="AA74" s="126">
        <f>($O$11*Product_lifespan!N7)*([1]PM_motor_share!$N$4*[1]Motor_REE_content!$N$4)/1000</f>
        <v>25.576937777759024</v>
      </c>
      <c r="AB74" s="126">
        <f>($O$11*Product_lifespan!O7)*([1]PM_motor_share!$N$4*[1]Motor_REE_content!$N$4)/1000</f>
        <v>18.375480711664999</v>
      </c>
      <c r="AC74" s="126">
        <f>($O$11*Product_lifespan!P7)*([1]PM_motor_share!$N$4*[1]Motor_REE_content!$N$4)/1000</f>
        <v>12.946654435822555</v>
      </c>
      <c r="AD74" s="126">
        <f>($O$11*Product_lifespan!Q7)*([1]PM_motor_share!$N$4*[1]Motor_REE_content!$N$4)/1000</f>
        <v>8.9530659721640298</v>
      </c>
      <c r="AE74" s="126">
        <f>($O$11*Product_lifespan!R7)*([1]PM_motor_share!$N$4*[1]Motor_REE_content!$N$4)/1000</f>
        <v>6.0813410493346298</v>
      </c>
      <c r="AF74" s="126">
        <f>($O$11*Product_lifespan!S7)*([1]PM_motor_share!$N$4*[1]Motor_REE_content!$N$4)/1000</f>
        <v>4.0599360917958265</v>
      </c>
      <c r="AG74" s="126">
        <f>($O$11*Product_lifespan!T7)*([1]PM_motor_share!$N$4*[1]Motor_REE_content!$N$4)/1000</f>
        <v>2.6654983534928283</v>
      </c>
      <c r="AH74" s="126">
        <f>($O$11*Product_lifespan!U7)*([1]PM_motor_share!$N$4*[1]Motor_REE_content!$N$4)/1000</f>
        <v>1.7218602275624055</v>
      </c>
      <c r="AI74" s="126">
        <f>($O$11*Product_lifespan!V7)*([1]PM_motor_share!$N$4*[1]Motor_REE_content!$N$4)/1000</f>
        <v>1.0949052860997064</v>
      </c>
      <c r="AJ74" s="126">
        <f>($O$11*Product_lifespan!W7)*([1]PM_motor_share!$N$4*[1]Motor_REE_content!$N$4)/1000</f>
        <v>0.68563783248538801</v>
      </c>
      <c r="AK74" s="126">
        <f>($O$11*Product_lifespan!X7)*([1]PM_motor_share!$N$4*[1]Motor_REE_content!$N$4)/1000</f>
        <v>0.42297734614382726</v>
      </c>
      <c r="AL74" s="126">
        <f>($O$11*Product_lifespan!Y7)*([1]PM_motor_share!$N$4*[1]Motor_REE_content!$N$4)/1000</f>
        <v>0.25715470583112932</v>
      </c>
      <c r="AM74" s="126">
        <f>($O$11*Product_lifespan!Z7)*([1]PM_motor_share!$N$4*[1]Motor_REE_content!$N$4)/1000</f>
        <v>0.15412247144276855</v>
      </c>
      <c r="AN74" s="126">
        <f>($O$11*Product_lifespan!AA7)*([1]PM_motor_share!$N$4*[1]Motor_REE_content!$N$4)/1000</f>
        <v>9.1087821248177533E-2</v>
      </c>
      <c r="AO74" s="126">
        <f>($O$11*Product_lifespan!AB7)*([1]PM_motor_share!$N$4*[1]Motor_REE_content!$N$4)/1000</f>
        <v>5.3100322677127824E-2</v>
      </c>
      <c r="AP74" s="126">
        <f>($O$11*Product_lifespan!AC7)*([1]PM_motor_share!$N$4*[1]Motor_REE_content!$N$4)/1000</f>
        <v>3.0541339079586012E-2</v>
      </c>
      <c r="AQ74" s="126">
        <f>($O$11*Product_lifespan!AD7)*([1]PM_motor_share!$N$4*[1]Motor_REE_content!$N$4)/1000</f>
        <v>1.7335543055126829E-2</v>
      </c>
    </row>
    <row r="75" spans="2:43">
      <c r="B75" s="7">
        <v>2023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126">
        <f>($P$11*Product_lifespan!B7)*([1]PM_motor_share!$O$4*[1]Motor_REE_content!$O$4)/1000</f>
        <v>101.93373146736833</v>
      </c>
      <c r="Q75" s="126">
        <f>($P$11*Product_lifespan!C7)*([1]PM_motor_share!$O$4*[1]Motor_REE_content!$O$4)/1000</f>
        <v>139.80949509371024</v>
      </c>
      <c r="R75" s="126">
        <f>($P$11*Product_lifespan!D7)*([1]PM_motor_share!$O$4*[1]Motor_REE_content!$O$4)/1000</f>
        <v>155.61585548000207</v>
      </c>
      <c r="S75" s="126">
        <f>($P$11*Product_lifespan!E7)*([1]PM_motor_share!$O$4*[1]Motor_REE_content!$O$4)/1000</f>
        <v>156.52825080749878</v>
      </c>
      <c r="T75" s="126">
        <f>($P$11*Product_lifespan!F7)*([1]PM_motor_share!$O$4*[1]Motor_REE_content!$O$4)/1000</f>
        <v>147.40082888542221</v>
      </c>
      <c r="U75" s="126">
        <f>($P$11*Product_lifespan!G7)*([1]PM_motor_share!$O$4*[1]Motor_REE_content!$O$4)/1000</f>
        <v>132.12222341193345</v>
      </c>
      <c r="V75" s="126">
        <f>($P$11*Product_lifespan!H7)*([1]PM_motor_share!$O$4*[1]Motor_REE_content!$O$4)/1000</f>
        <v>113.7842506789826</v>
      </c>
      <c r="W75" s="126">
        <f>($P$11*Product_lifespan!I7)*([1]PM_motor_share!$O$4*[1]Motor_REE_content!$O$4)/1000</f>
        <v>94.708624193548644</v>
      </c>
      <c r="X75" s="126">
        <f>($P$11*Product_lifespan!J7)*([1]PM_motor_share!$O$4*[1]Motor_REE_content!$O$4)/1000</f>
        <v>76.499661954387335</v>
      </c>
      <c r="Y75" s="126">
        <f>($P$11*Product_lifespan!K7)*([1]PM_motor_share!$O$4*[1]Motor_REE_content!$O$4)/1000</f>
        <v>60.141077299232585</v>
      </c>
      <c r="Z75" s="126">
        <f>($P$11*Product_lifespan!L7)*([1]PM_motor_share!$O$4*[1]Motor_REE_content!$O$4)/1000</f>
        <v>46.120635733803852</v>
      </c>
      <c r="AA75" s="126">
        <f>($P$11*Product_lifespan!M7)*([1]PM_motor_share!$O$4*[1]Motor_REE_content!$O$4)/1000</f>
        <v>34.561642451074583</v>
      </c>
      <c r="AB75" s="126">
        <f>($P$11*Product_lifespan!N7)*([1]PM_motor_share!$O$4*[1]Motor_REE_content!$O$4)/1000</f>
        <v>25.344544043846859</v>
      </c>
      <c r="AC75" s="126">
        <f>($P$11*Product_lifespan!O7)*([1]PM_motor_share!$O$4*[1]Motor_REE_content!$O$4)/1000</f>
        <v>18.208519888906604</v>
      </c>
      <c r="AD75" s="126">
        <f>($P$11*Product_lifespan!P7)*([1]PM_motor_share!$O$4*[1]Motor_REE_content!$O$4)/1000</f>
        <v>12.829020284613584</v>
      </c>
      <c r="AE75" s="126">
        <f>($P$11*Product_lifespan!Q7)*([1]PM_motor_share!$O$4*[1]Motor_REE_content!$O$4)/1000</f>
        <v>8.871717827624126</v>
      </c>
      <c r="AF75" s="126">
        <f>($P$11*Product_lifespan!R7)*([1]PM_motor_share!$O$4*[1]Motor_REE_content!$O$4)/1000</f>
        <v>6.0260855857631785</v>
      </c>
      <c r="AG75" s="126">
        <f>($P$11*Product_lifespan!S7)*([1]PM_motor_share!$O$4*[1]Motor_REE_content!$O$4)/1000</f>
        <v>4.0230472462266089</v>
      </c>
      <c r="AH75" s="126">
        <f>($P$11*Product_lifespan!T7)*([1]PM_motor_share!$O$4*[1]Motor_REE_content!$O$4)/1000</f>
        <v>2.641279460657127</v>
      </c>
      <c r="AI75" s="126">
        <f>($P$11*Product_lifespan!U7)*([1]PM_motor_share!$O$4*[1]Motor_REE_content!$O$4)/1000</f>
        <v>1.7062152926200354</v>
      </c>
      <c r="AJ75" s="126">
        <f>($P$11*Product_lifespan!V7)*([1]PM_motor_share!$O$4*[1]Motor_REE_content!$O$4)/1000</f>
        <v>1.0849569048694032</v>
      </c>
      <c r="AK75" s="126">
        <f>($P$11*Product_lifespan!W7)*([1]PM_motor_share!$O$4*[1]Motor_REE_content!$O$4)/1000</f>
        <v>0.67940808217723014</v>
      </c>
      <c r="AL75" s="126">
        <f>($P$11*Product_lifespan!X7)*([1]PM_motor_share!$O$4*[1]Motor_REE_content!$O$4)/1000</f>
        <v>0.41913414623910289</v>
      </c>
      <c r="AM75" s="126">
        <f>($P$11*Product_lifespan!Y7)*([1]PM_motor_share!$O$4*[1]Motor_REE_content!$O$4)/1000</f>
        <v>0.25481818131046718</v>
      </c>
      <c r="AN75" s="126">
        <f>($P$11*Product_lifespan!Z7)*([1]PM_motor_share!$O$4*[1]Motor_REE_content!$O$4)/1000</f>
        <v>0.15272210456032251</v>
      </c>
      <c r="AO75" s="126">
        <f>($P$11*Product_lifespan!AA7)*([1]PM_motor_share!$O$4*[1]Motor_REE_content!$O$4)/1000</f>
        <v>9.0260191331034134E-2</v>
      </c>
      <c r="AP75" s="126">
        <f>($P$11*Product_lifespan!AB7)*([1]PM_motor_share!$O$4*[1]Motor_REE_content!$O$4)/1000</f>
        <v>5.2617849663114016E-2</v>
      </c>
      <c r="AQ75" s="126">
        <f>($P$11*Product_lifespan!AC7)*([1]PM_motor_share!$O$4*[1]Motor_REE_content!$O$4)/1000</f>
        <v>3.0263838469894E-2</v>
      </c>
    </row>
    <row r="76" spans="2:43">
      <c r="B76" s="7">
        <v>2024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126">
        <f>($Q$11*Product_lifespan!B7)*([1]PM_motor_share!$P$4*[1]Motor_REE_content!$P$4)/1000</f>
        <v>114.97240788188994</v>
      </c>
      <c r="R76" s="126">
        <f>($Q$11*Product_lifespan!C7)*([1]PM_motor_share!$P$4*[1]Motor_REE_content!$P$4)/1000</f>
        <v>157.69298410135144</v>
      </c>
      <c r="S76" s="126">
        <f>($Q$11*Product_lifespan!D7)*([1]PM_motor_share!$P$4*[1]Motor_REE_content!$P$4)/1000</f>
        <v>175.52118765380021</v>
      </c>
      <c r="T76" s="126">
        <f>($Q$11*Product_lifespan!E7)*([1]PM_motor_share!$P$4*[1]Motor_REE_content!$P$4)/1000</f>
        <v>176.5502904466874</v>
      </c>
      <c r="U76" s="126">
        <f>($Q$11*Product_lifespan!F7)*([1]PM_motor_share!$P$4*[1]Motor_REE_content!$P$4)/1000</f>
        <v>166.25535018472877</v>
      </c>
      <c r="V76" s="126">
        <f>($Q$11*Product_lifespan!G7)*([1]PM_motor_share!$P$4*[1]Motor_REE_content!$P$4)/1000</f>
        <v>149.0224083991456</v>
      </c>
      <c r="W76" s="126">
        <f>($Q$11*Product_lifespan!H7)*([1]PM_motor_share!$P$4*[1]Motor_REE_content!$P$4)/1000</f>
        <v>128.3387656988414</v>
      </c>
      <c r="X76" s="126">
        <f>($Q$11*Product_lifespan!I7)*([1]PM_motor_share!$P$4*[1]Motor_REE_content!$P$4)/1000</f>
        <v>106.82311354607009</v>
      </c>
      <c r="Y76" s="126">
        <f>($Q$11*Product_lifespan!J7)*([1]PM_motor_share!$P$4*[1]Motor_REE_content!$P$4)/1000</f>
        <v>86.284983493046582</v>
      </c>
      <c r="Z76" s="126">
        <f>($Q$11*Product_lifespan!K7)*([1]PM_motor_share!$P$4*[1]Motor_REE_content!$P$4)/1000</f>
        <v>67.833918862444236</v>
      </c>
      <c r="AA76" s="126">
        <f>($Q$11*Product_lifespan!L7)*([1]PM_motor_share!$P$4*[1]Motor_REE_content!$P$4)/1000</f>
        <v>52.02007683841601</v>
      </c>
      <c r="AB76" s="126">
        <f>($Q$11*Product_lifespan!M7)*([1]PM_motor_share!$P$4*[1]Motor_REE_content!$P$4)/1000</f>
        <v>38.982534983770854</v>
      </c>
      <c r="AC76" s="126">
        <f>($Q$11*Product_lifespan!N7)*([1]PM_motor_share!$P$4*[1]Motor_REE_content!$P$4)/1000</f>
        <v>28.586447424643808</v>
      </c>
      <c r="AD76" s="126">
        <f>($Q$11*Product_lifespan!O7)*([1]PM_motor_share!$P$4*[1]Motor_REE_content!$P$4)/1000</f>
        <v>20.537631120303413</v>
      </c>
      <c r="AE76" s="126">
        <f>($Q$11*Product_lifespan!P7)*([1]PM_motor_share!$P$4*[1]Motor_REE_content!$P$4)/1000</f>
        <v>14.470022157089515</v>
      </c>
      <c r="AF76" s="126">
        <f>($Q$11*Product_lifespan!Q7)*([1]PM_motor_share!$P$4*[1]Motor_REE_content!$P$4)/1000</f>
        <v>10.006528221888606</v>
      </c>
      <c r="AG76" s="126">
        <f>($Q$11*Product_lifespan!R7)*([1]PM_motor_share!$P$4*[1]Motor_REE_content!$P$4)/1000</f>
        <v>6.7969018687335723</v>
      </c>
      <c r="AH76" s="126">
        <f>($Q$11*Product_lifespan!S7)*([1]PM_motor_share!$P$4*[1]Motor_REE_content!$P$4)/1000</f>
        <v>4.537648355091866</v>
      </c>
      <c r="AI76" s="126">
        <f>($Q$11*Product_lifespan!T7)*([1]PM_motor_share!$P$4*[1]Motor_REE_content!$P$4)/1000</f>
        <v>2.9791341404777638</v>
      </c>
      <c r="AJ76" s="126">
        <f>($Q$11*Product_lifespan!U7)*([1]PM_motor_share!$P$4*[1]Motor_REE_content!$P$4)/1000</f>
        <v>1.9244628616409214</v>
      </c>
      <c r="AK76" s="126">
        <f>($Q$11*Product_lifespan!V7)*([1]PM_motor_share!$P$4*[1]Motor_REE_content!$P$4)/1000</f>
        <v>1.2237372850502437</v>
      </c>
      <c r="AL76" s="126">
        <f>($Q$11*Product_lifespan!W7)*([1]PM_motor_share!$P$4*[1]Motor_REE_content!$P$4)/1000</f>
        <v>0.76631338829521023</v>
      </c>
      <c r="AM76" s="126">
        <f>($Q$11*Product_lifespan!X7)*([1]PM_motor_share!$P$4*[1]Motor_REE_content!$P$4)/1000</f>
        <v>0.4727469633941182</v>
      </c>
      <c r="AN76" s="126">
        <f>($Q$11*Product_lifespan!Y7)*([1]PM_motor_share!$P$4*[1]Motor_REE_content!$P$4)/1000</f>
        <v>0.28741280688549292</v>
      </c>
      <c r="AO76" s="126">
        <f>($Q$11*Product_lifespan!Z7)*([1]PM_motor_share!$P$4*[1]Motor_REE_content!$P$4)/1000</f>
        <v>0.17225728760563511</v>
      </c>
      <c r="AP76" s="126">
        <f>($Q$11*Product_lifespan!AA7)*([1]PM_motor_share!$P$4*[1]Motor_REE_content!$P$4)/1000</f>
        <v>0.10180566711158977</v>
      </c>
      <c r="AQ76" s="126">
        <f>($Q$11*Product_lifespan!AB7)*([1]PM_motor_share!$P$4*[1]Motor_REE_content!$P$4)/1000</f>
        <v>5.934837061539483E-2</v>
      </c>
    </row>
    <row r="77" spans="2:43">
      <c r="B77" s="7">
        <v>2025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26">
        <f>($R$11*Product_lifespan!B7)*([1]PM_motor_share!$Q$4*[1]Motor_REE_content!$Q$4)/1000</f>
        <v>115.56554652938873</v>
      </c>
      <c r="S77" s="126">
        <f>($R$11*Product_lifespan!C7)*([1]PM_motor_share!$Q$4*[1]Motor_REE_content!$Q$4)/1000</f>
        <v>158.50651671350661</v>
      </c>
      <c r="T77" s="126">
        <f>($R$11*Product_lifespan!D7)*([1]PM_motor_share!$Q$4*[1]Motor_REE_content!$Q$4)/1000</f>
        <v>176.42669534708347</v>
      </c>
      <c r="U77" s="126">
        <f>($R$11*Product_lifespan!E7)*([1]PM_motor_share!$Q$4*[1]Motor_REE_content!$Q$4)/1000</f>
        <v>177.46110724543308</v>
      </c>
      <c r="V77" s="126">
        <f>($R$11*Product_lifespan!F7)*([1]PM_motor_share!$Q$4*[1]Motor_REE_content!$Q$4)/1000</f>
        <v>167.1130557452604</v>
      </c>
      <c r="W77" s="126">
        <f>($R$11*Product_lifespan!G7)*([1]PM_motor_share!$Q$4*[1]Motor_REE_content!$Q$4)/1000</f>
        <v>149.79120981327</v>
      </c>
      <c r="X77" s="126">
        <f>($R$11*Product_lifespan!H7)*([1]PM_motor_share!$Q$4*[1]Motor_REE_content!$Q$4)/1000</f>
        <v>129.00086092073562</v>
      </c>
      <c r="Y77" s="126">
        <f>($R$11*Product_lifespan!I7)*([1]PM_motor_share!$Q$4*[1]Motor_REE_content!$Q$4)/1000</f>
        <v>107.37421026794979</v>
      </c>
      <c r="Z77" s="126">
        <f>($R$11*Product_lifespan!J7)*([1]PM_motor_share!$Q$4*[1]Motor_REE_content!$Q$4)/1000</f>
        <v>86.73012471737492</v>
      </c>
      <c r="AA77" s="126">
        <f>($R$11*Product_lifespan!K7)*([1]PM_motor_share!$Q$4*[1]Motor_REE_content!$Q$4)/1000</f>
        <v>68.183871687037993</v>
      </c>
      <c r="AB77" s="126">
        <f>($R$11*Product_lifespan!L7)*([1]PM_motor_share!$Q$4*[1]Motor_REE_content!$Q$4)/1000</f>
        <v>52.288446602841731</v>
      </c>
      <c r="AC77" s="126">
        <f>($R$11*Product_lifespan!M7)*([1]PM_motor_share!$Q$4*[1]Motor_REE_content!$Q$4)/1000</f>
        <v>39.183644523897215</v>
      </c>
      <c r="AD77" s="126">
        <f>($R$11*Product_lifespan!N7)*([1]PM_motor_share!$Q$4*[1]Motor_REE_content!$Q$4)/1000</f>
        <v>28.733923911173228</v>
      </c>
      <c r="AE77" s="126">
        <f>($R$11*Product_lifespan!O7)*([1]PM_motor_share!$Q$4*[1]Motor_REE_content!$Q$4)/1000</f>
        <v>20.643584043878256</v>
      </c>
      <c r="AF77" s="126">
        <f>($R$11*Product_lifespan!P7)*([1]PM_motor_share!$Q$4*[1]Motor_REE_content!$Q$4)/1000</f>
        <v>14.544672497372471</v>
      </c>
      <c r="AG77" s="126">
        <f>($R$11*Product_lifespan!Q7)*([1]PM_motor_share!$Q$4*[1]Motor_REE_content!$Q$4)/1000</f>
        <v>10.058151552434023</v>
      </c>
      <c r="AH77" s="126">
        <f>($R$11*Product_lifespan!R7)*([1]PM_motor_share!$Q$4*[1]Motor_REE_content!$Q$4)/1000</f>
        <v>6.8319668487220238</v>
      </c>
      <c r="AI77" s="126">
        <f>($R$11*Product_lifespan!S7)*([1]PM_motor_share!$Q$4*[1]Motor_REE_content!$Q$4)/1000</f>
        <v>4.5610579248986411</v>
      </c>
      <c r="AJ77" s="126">
        <f>($R$11*Product_lifespan!T7)*([1]PM_motor_share!$Q$4*[1]Motor_REE_content!$Q$4)/1000</f>
        <v>2.9945033897381221</v>
      </c>
      <c r="AK77" s="126">
        <f>($R$11*Product_lifespan!U7)*([1]PM_motor_share!$Q$4*[1]Motor_REE_content!$Q$4)/1000</f>
        <v>1.934391098510484</v>
      </c>
      <c r="AL77" s="126">
        <f>($R$11*Product_lifespan!V7)*([1]PM_motor_share!$Q$4*[1]Motor_REE_content!$Q$4)/1000</f>
        <v>1.2300505030781219</v>
      </c>
      <c r="AM77" s="126">
        <f>($R$11*Product_lifespan!W7)*([1]PM_motor_share!$Q$4*[1]Motor_REE_content!$Q$4)/1000</f>
        <v>0.77026677237289753</v>
      </c>
      <c r="AN77" s="126">
        <f>($R$11*Product_lifespan!X7)*([1]PM_motor_share!$Q$4*[1]Motor_REE_content!$Q$4)/1000</f>
        <v>0.47518584851136131</v>
      </c>
      <c r="AO77" s="126">
        <f>($R$11*Product_lifespan!Y7)*([1]PM_motor_share!$Q$4*[1]Motor_REE_content!$Q$4)/1000</f>
        <v>0.28889555954493984</v>
      </c>
      <c r="AP77" s="126">
        <f>($R$11*Product_lifespan!Z7)*([1]PM_motor_share!$Q$4*[1]Motor_REE_content!$Q$4)/1000</f>
        <v>0.17314595695225934</v>
      </c>
      <c r="AQ77" s="126">
        <f>($R$11*Product_lifespan!AA7)*([1]PM_motor_share!$Q$4*[1]Motor_REE_content!$Q$4)/1000</f>
        <v>0.10233087900208365</v>
      </c>
    </row>
    <row r="78" spans="2:43">
      <c r="B78" s="7">
        <v>2026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126">
        <f>($S$11*Product_lifespan!B7)*([1]PM_motor_share!$R$4*[1]Motor_REE_content!$R$4)/1000</f>
        <v>116.62076037556855</v>
      </c>
      <c r="T78" s="126">
        <f>($S$11*Product_lifespan!C7)*([1]PM_motor_share!$R$4*[1]Motor_REE_content!$R$4)/1000</f>
        <v>159.95381892570438</v>
      </c>
      <c r="U78" s="126">
        <f>($S$11*Product_lifespan!D7)*([1]PM_motor_share!$R$4*[1]Motor_REE_content!$R$4)/1000</f>
        <v>178.03762435972524</v>
      </c>
      <c r="V78" s="126">
        <f>($S$11*Product_lifespan!E7)*([1]PM_motor_share!$R$4*[1]Motor_REE_content!$R$4)/1000</f>
        <v>179.08148133743086</v>
      </c>
      <c r="W78" s="126">
        <f>($S$11*Product_lifespan!F7)*([1]PM_motor_share!$R$4*[1]Motor_REE_content!$R$4)/1000</f>
        <v>168.63894313640404</v>
      </c>
      <c r="X78" s="126">
        <f>($S$11*Product_lifespan!G7)*([1]PM_motor_share!$R$4*[1]Motor_REE_content!$R$4)/1000</f>
        <v>151.15893370138221</v>
      </c>
      <c r="Y78" s="126">
        <f>($S$11*Product_lifespan!H7)*([1]PM_motor_share!$R$4*[1]Motor_REE_content!$R$4)/1000</f>
        <v>130.17875086026066</v>
      </c>
      <c r="Z78" s="126">
        <f>($S$11*Product_lifespan!I7)*([1]PM_motor_share!$R$4*[1]Motor_REE_content!$R$4)/1000</f>
        <v>108.3546300972157</v>
      </c>
      <c r="AA78" s="126">
        <f>($S$11*Product_lifespan!J7)*([1]PM_motor_share!$R$4*[1]Motor_REE_content!$R$4)/1000</f>
        <v>87.522046109443124</v>
      </c>
      <c r="AB78" s="126">
        <f>($S$11*Product_lifespan!K7)*([1]PM_motor_share!$R$4*[1]Motor_REE_content!$R$4)/1000</f>
        <v>68.806449675469977</v>
      </c>
      <c r="AC78" s="126">
        <f>($S$11*Product_lifespan!L7)*([1]PM_motor_share!$R$4*[1]Motor_REE_content!$R$4)/1000</f>
        <v>52.765885549894364</v>
      </c>
      <c r="AD78" s="126">
        <f>($S$11*Product_lifespan!M7)*([1]PM_motor_share!$R$4*[1]Motor_REE_content!$R$4)/1000</f>
        <v>39.541425242174611</v>
      </c>
      <c r="AE78" s="126">
        <f>($S$11*Product_lifespan!N7)*([1]PM_motor_share!$R$4*[1]Motor_REE_content!$R$4)/1000</f>
        <v>28.996289601266138</v>
      </c>
      <c r="AF78" s="126">
        <f>($S$11*Product_lifespan!O7)*([1]PM_motor_share!$R$4*[1]Motor_REE_content!$R$4)/1000</f>
        <v>20.832077901884091</v>
      </c>
      <c r="AG78" s="126">
        <f>($S$11*Product_lifespan!P7)*([1]PM_motor_share!$R$4*[1]Motor_REE_content!$R$4)/1000</f>
        <v>14.677477994064994</v>
      </c>
      <c r="AH78" s="126">
        <f>($S$11*Product_lifespan!Q7)*([1]PM_motor_share!$R$4*[1]Motor_REE_content!$R$4)/1000</f>
        <v>10.14999121489263</v>
      </c>
      <c r="AI78" s="126">
        <f>($S$11*Product_lifespan!R7)*([1]PM_motor_share!$R$4*[1]Motor_REE_content!$R$4)/1000</f>
        <v>6.8943486418421696</v>
      </c>
      <c r="AJ78" s="126">
        <f>($S$11*Product_lifespan!S7)*([1]PM_motor_share!$R$4*[1]Motor_REE_content!$R$4)/1000</f>
        <v>4.6027043465192703</v>
      </c>
      <c r="AK78" s="126">
        <f>($S$11*Product_lifespan!T7)*([1]PM_motor_share!$R$4*[1]Motor_REE_content!$R$4)/1000</f>
        <v>3.0218458073892216</v>
      </c>
      <c r="AL78" s="126">
        <f>($S$11*Product_lifespan!U7)*([1]PM_motor_share!$R$4*[1]Motor_REE_content!$R$4)/1000</f>
        <v>1.9520537698894156</v>
      </c>
      <c r="AM78" s="126">
        <f>($S$11*Product_lifespan!V7)*([1]PM_motor_share!$R$4*[1]Motor_REE_content!$R$4)/1000</f>
        <v>1.241281932871243</v>
      </c>
      <c r="AN78" s="126">
        <f>($S$11*Product_lifespan!W7)*([1]PM_motor_share!$R$4*[1]Motor_REE_content!$R$4)/1000</f>
        <v>0.77729997723256061</v>
      </c>
      <c r="AO78" s="126">
        <f>($S$11*Product_lifespan!X7)*([1]PM_motor_share!$R$4*[1]Motor_REE_content!$R$4)/1000</f>
        <v>0.47952470816215165</v>
      </c>
      <c r="AP78" s="126">
        <f>($S$11*Product_lifespan!Y7)*([1]PM_motor_share!$R$4*[1]Motor_REE_content!$R$4)/1000</f>
        <v>0.29153342700359591</v>
      </c>
      <c r="AQ78" s="126">
        <f>($S$11*Product_lifespan!Z7)*([1]PM_motor_share!$R$4*[1]Motor_REE_content!$R$4)/1000</f>
        <v>0.17472692997296513</v>
      </c>
    </row>
    <row r="79" spans="2:43">
      <c r="B79" s="7">
        <v>2027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26">
        <f>($T$11*Product_lifespan!B7)*([1]PM_motor_share!$S$4*[1]Motor_REE_content!$S$4)/1000</f>
        <v>118.33298434788551</v>
      </c>
      <c r="U79" s="126">
        <f>($T$11*Product_lifespan!C7)*([1]PM_motor_share!$S$4*[1]Motor_REE_content!$S$4)/1000</f>
        <v>162.3022581087987</v>
      </c>
      <c r="V79" s="126">
        <f>($T$11*Product_lifespan!D7)*([1]PM_motor_share!$S$4*[1]Motor_REE_content!$S$4)/1000</f>
        <v>180.65156965918456</v>
      </c>
      <c r="W79" s="126">
        <f>($T$11*Product_lifespan!E7)*([1]PM_motor_share!$S$4*[1]Motor_REE_content!$S$4)/1000</f>
        <v>181.71075252685299</v>
      </c>
      <c r="X79" s="126">
        <f>($T$11*Product_lifespan!F7)*([1]PM_motor_share!$S$4*[1]Motor_REE_content!$S$4)/1000</f>
        <v>171.11489716186622</v>
      </c>
      <c r="Y79" s="126">
        <f>($T$11*Product_lifespan!G7)*([1]PM_motor_share!$S$4*[1]Motor_REE_content!$S$4)/1000</f>
        <v>153.37824653281871</v>
      </c>
      <c r="Z79" s="126">
        <f>($T$11*Product_lifespan!H7)*([1]PM_motor_share!$S$4*[1]Motor_REE_content!$S$4)/1000</f>
        <v>132.09003301269559</v>
      </c>
      <c r="AA79" s="126">
        <f>($T$11*Product_lifespan!I7)*([1]PM_motor_share!$S$4*[1]Motor_REE_content!$S$4)/1000</f>
        <v>109.94549088878072</v>
      </c>
      <c r="AB79" s="126">
        <f>($T$11*Product_lifespan!J7)*([1]PM_motor_share!$S$4*[1]Motor_REE_content!$S$4)/1000</f>
        <v>88.807043265800331</v>
      </c>
      <c r="AC79" s="126">
        <f>($T$11*Product_lifespan!K7)*([1]PM_motor_share!$S$4*[1]Motor_REE_content!$S$4)/1000</f>
        <v>69.816664771006629</v>
      </c>
      <c r="AD79" s="126">
        <f>($T$11*Product_lifespan!L7)*([1]PM_motor_share!$S$4*[1]Motor_REE_content!$S$4)/1000</f>
        <v>53.540593362363666</v>
      </c>
      <c r="AE79" s="126">
        <f>($T$11*Product_lifespan!M7)*([1]PM_motor_share!$S$4*[1]Motor_REE_content!$S$4)/1000</f>
        <v>40.121971758774201</v>
      </c>
      <c r="AF79" s="126">
        <f>($T$11*Product_lifespan!N7)*([1]PM_motor_share!$S$4*[1]Motor_REE_content!$S$4)/1000</f>
        <v>29.422012620080668</v>
      </c>
      <c r="AG79" s="126">
        <f>($T$11*Product_lifespan!O7)*([1]PM_motor_share!$S$4*[1]Motor_REE_content!$S$4)/1000</f>
        <v>21.137934106747711</v>
      </c>
      <c r="AH79" s="126">
        <f>($T$11*Product_lifespan!P7)*([1]PM_motor_share!$S$4*[1]Motor_REE_content!$S$4)/1000</f>
        <v>14.892972470294268</v>
      </c>
      <c r="AI79" s="126">
        <f>($T$11*Product_lifespan!Q7)*([1]PM_motor_share!$S$4*[1]Motor_REE_content!$S$4)/1000</f>
        <v>10.299013209098273</v>
      </c>
      <c r="AJ79" s="126">
        <f>($T$11*Product_lifespan!R7)*([1]PM_motor_share!$S$4*[1]Motor_REE_content!$S$4)/1000</f>
        <v>6.9955713485031206</v>
      </c>
      <c r="AK79" s="126">
        <f>($T$11*Product_lifespan!S7)*([1]PM_motor_share!$S$4*[1]Motor_REE_content!$S$4)/1000</f>
        <v>4.6702811715564083</v>
      </c>
      <c r="AL79" s="126">
        <f>($T$11*Product_lifespan!T7)*([1]PM_motor_share!$S$4*[1]Motor_REE_content!$S$4)/1000</f>
        <v>3.0662124948931848</v>
      </c>
      <c r="AM79" s="126">
        <f>($T$11*Product_lifespan!U7)*([1]PM_motor_share!$S$4*[1]Motor_REE_content!$S$4)/1000</f>
        <v>1.980713789334432</v>
      </c>
      <c r="AN79" s="126">
        <f>($T$11*Product_lifespan!V7)*([1]PM_motor_share!$S$4*[1]Motor_REE_content!$S$4)/1000</f>
        <v>1.2595064125867035</v>
      </c>
      <c r="AO79" s="126">
        <f>($T$11*Product_lifespan!W7)*([1]PM_motor_share!$S$4*[1]Motor_REE_content!$S$4)/1000</f>
        <v>0.78871228195783361</v>
      </c>
      <c r="AP79" s="126">
        <f>($T$11*Product_lifespan!X7)*([1]PM_motor_share!$S$4*[1]Motor_REE_content!$S$4)/1000</f>
        <v>0.4865650815741358</v>
      </c>
      <c r="AQ79" s="126">
        <f>($T$11*Product_lifespan!Y7)*([1]PM_motor_share!$S$4*[1]Motor_REE_content!$S$4)/1000</f>
        <v>0.29581371570039178</v>
      </c>
    </row>
    <row r="80" spans="2:43">
      <c r="B80" s="7">
        <v>2028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126">
        <f>($U$11*Product_lifespan!B7)*([1]PM_motor_share!$T$4*[1]Motor_REE_content!$T$4)/1000</f>
        <v>120.91538372575461</v>
      </c>
      <c r="V80" s="126">
        <f>($U$11*Product_lifespan!C7)*([1]PM_motor_share!$T$4*[1]Motor_REE_content!$T$4)/1000</f>
        <v>165.84420588165904</v>
      </c>
      <c r="W80" s="126">
        <f>($U$11*Product_lifespan!D7)*([1]PM_motor_share!$T$4*[1]Motor_REE_content!$T$4)/1000</f>
        <v>184.59395735159205</v>
      </c>
      <c r="X80" s="126">
        <f>($U$11*Product_lifespan!E7)*([1]PM_motor_share!$T$4*[1]Motor_REE_content!$T$4)/1000</f>
        <v>185.67625493400877</v>
      </c>
      <c r="Y80" s="126">
        <f>($U$11*Product_lifespan!F7)*([1]PM_motor_share!$T$4*[1]Motor_REE_content!$T$4)/1000</f>
        <v>174.84916454648521</v>
      </c>
      <c r="Z80" s="126">
        <f>($U$11*Product_lifespan!G7)*([1]PM_motor_share!$T$4*[1]Motor_REE_content!$T$4)/1000</f>
        <v>156.72544419379005</v>
      </c>
      <c r="AA80" s="126">
        <f>($U$11*Product_lifespan!H7)*([1]PM_motor_share!$T$4*[1]Motor_REE_content!$T$4)/1000</f>
        <v>134.97265463298592</v>
      </c>
      <c r="AB80" s="126">
        <f>($U$11*Product_lifespan!I7)*([1]PM_motor_share!$T$4*[1]Motor_REE_content!$T$4)/1000</f>
        <v>112.3448486742313</v>
      </c>
      <c r="AC80" s="126">
        <f>($U$11*Product_lifespan!J7)*([1]PM_motor_share!$T$4*[1]Motor_REE_content!$T$4)/1000</f>
        <v>90.745093375360455</v>
      </c>
      <c r="AD80" s="126">
        <f>($U$11*Product_lifespan!K7)*([1]PM_motor_share!$T$4*[1]Motor_REE_content!$T$4)/1000</f>
        <v>71.34028485599913</v>
      </c>
      <c r="AE80" s="126">
        <f>($U$11*Product_lifespan!L7)*([1]PM_motor_share!$T$4*[1]Motor_REE_content!$T$4)/1000</f>
        <v>54.709018174360558</v>
      </c>
      <c r="AF80" s="126">
        <f>($U$11*Product_lifespan!M7)*([1]PM_motor_share!$T$4*[1]Motor_REE_content!$T$4)/1000</f>
        <v>40.997559875474906</v>
      </c>
      <c r="AG80" s="126">
        <f>($U$11*Product_lifespan!N7)*([1]PM_motor_share!$T$4*[1]Motor_REE_content!$T$4)/1000</f>
        <v>30.064093841174376</v>
      </c>
      <c r="AH80" s="126">
        <f>($U$11*Product_lifespan!O7)*([1]PM_motor_share!$T$4*[1]Motor_REE_content!$T$4)/1000</f>
        <v>21.599230576092427</v>
      </c>
      <c r="AI80" s="126">
        <f>($U$11*Product_lifespan!P7)*([1]PM_motor_share!$T$4*[1]Motor_REE_content!$T$4)/1000</f>
        <v>15.217984157051379</v>
      </c>
      <c r="AJ80" s="126">
        <f>($U$11*Product_lifespan!Q7)*([1]PM_motor_share!$T$4*[1]Motor_REE_content!$T$4)/1000</f>
        <v>10.523770198456807</v>
      </c>
      <c r="AK80" s="126">
        <f>($U$11*Product_lifespan!R7)*([1]PM_motor_share!$T$4*[1]Motor_REE_content!$T$4)/1000</f>
        <v>7.1482368052037062</v>
      </c>
      <c r="AL80" s="126">
        <f>($U$11*Product_lifespan!S7)*([1]PM_motor_share!$T$4*[1]Motor_REE_content!$T$4)/1000</f>
        <v>4.7722014540403226</v>
      </c>
      <c r="AM80" s="126">
        <f>($U$11*Product_lifespan!T7)*([1]PM_motor_share!$T$4*[1]Motor_REE_content!$T$4)/1000</f>
        <v>3.1331269336936804</v>
      </c>
      <c r="AN80" s="126">
        <f>($U$11*Product_lifespan!U7)*([1]PM_motor_share!$T$4*[1]Motor_REE_content!$T$4)/1000</f>
        <v>2.0239392187064866</v>
      </c>
      <c r="AO80" s="126">
        <f>($U$11*Product_lifespan!V7)*([1]PM_motor_share!$T$4*[1]Motor_REE_content!$T$4)/1000</f>
        <v>1.2869928196456506</v>
      </c>
      <c r="AP80" s="126">
        <f>($U$11*Product_lifespan!W7)*([1]PM_motor_share!$T$4*[1]Motor_REE_content!$T$4)/1000</f>
        <v>0.80592447446248439</v>
      </c>
      <c r="AQ80" s="126">
        <f>($U$11*Product_lifespan!X7)*([1]PM_motor_share!$T$4*[1]Motor_REE_content!$T$4)/1000</f>
        <v>0.49718346807790131</v>
      </c>
    </row>
    <row r="81" spans="2:43">
      <c r="B81" s="7">
        <v>2029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126">
        <f>($V$11*Product_lifespan!B7)*([1]PM_motor_share!$U$4*[1]Motor_REE_content!$U$4)/1000</f>
        <v>124.58092851550319</v>
      </c>
      <c r="W81" s="126">
        <f>($V$11*Product_lifespan!C7)*([1]PM_motor_share!$U$4*[1]Motor_REE_content!$U$4)/1000</f>
        <v>170.87176603197281</v>
      </c>
      <c r="X81" s="126">
        <f>($V$11*Product_lifespan!D7)*([1]PM_motor_share!$U$4*[1]Motor_REE_content!$U$4)/1000</f>
        <v>190.18991543186294</v>
      </c>
      <c r="Y81" s="126">
        <f>($V$11*Product_lifespan!E7)*([1]PM_motor_share!$U$4*[1]Motor_REE_content!$U$4)/1000</f>
        <v>191.30502282012856</v>
      </c>
      <c r="Z81" s="126">
        <f>($V$11*Product_lifespan!F7)*([1]PM_motor_share!$U$4*[1]Motor_REE_content!$U$4)/1000</f>
        <v>180.14970964130049</v>
      </c>
      <c r="AA81" s="126">
        <f>($V$11*Product_lifespan!G7)*([1]PM_motor_share!$U$4*[1]Motor_REE_content!$U$4)/1000</f>
        <v>161.47656946572857</v>
      </c>
      <c r="AB81" s="126">
        <f>($V$11*Product_lifespan!H7)*([1]PM_motor_share!$U$4*[1]Motor_REE_content!$U$4)/1000</f>
        <v>139.06434500110817</v>
      </c>
      <c r="AC81" s="126">
        <f>($V$11*Product_lifespan!I7)*([1]PM_motor_share!$U$4*[1]Motor_REE_content!$U$4)/1000</f>
        <v>115.7505780531077</v>
      </c>
      <c r="AD81" s="126">
        <f>($V$11*Product_lifespan!J7)*([1]PM_motor_share!$U$4*[1]Motor_REE_content!$U$4)/1000</f>
        <v>93.496027077657004</v>
      </c>
      <c r="AE81" s="126">
        <f>($V$11*Product_lifespan!K7)*([1]PM_motor_share!$U$4*[1]Motor_REE_content!$U$4)/1000</f>
        <v>73.502962601340371</v>
      </c>
      <c r="AF81" s="126">
        <f>($V$11*Product_lifespan!L7)*([1]PM_motor_share!$U$4*[1]Motor_REE_content!$U$4)/1000</f>
        <v>56.367519767310235</v>
      </c>
      <c r="AG81" s="126">
        <f>($V$11*Product_lifespan!M7)*([1]PM_motor_share!$U$4*[1]Motor_REE_content!$U$4)/1000</f>
        <v>42.240399184778965</v>
      </c>
      <c r="AH81" s="126">
        <f>($V$11*Product_lifespan!N7)*([1]PM_motor_share!$U$4*[1]Motor_REE_content!$U$4)/1000</f>
        <v>30.975485585900369</v>
      </c>
      <c r="AI81" s="126">
        <f>($V$11*Product_lifespan!O7)*([1]PM_motor_share!$U$4*[1]Motor_REE_content!$U$4)/1000</f>
        <v>22.254010345723259</v>
      </c>
      <c r="AJ81" s="126">
        <f>($V$11*Product_lifespan!P7)*([1]PM_motor_share!$U$4*[1]Motor_REE_content!$U$4)/1000</f>
        <v>15.679316708944647</v>
      </c>
      <c r="AK81" s="126">
        <f>($V$11*Product_lifespan!Q7)*([1]PM_motor_share!$U$4*[1]Motor_REE_content!$U$4)/1000</f>
        <v>10.842797850942747</v>
      </c>
      <c r="AL81" s="126">
        <f>($V$11*Product_lifespan!R7)*([1]PM_motor_share!$U$4*[1]Motor_REE_content!$U$4)/1000</f>
        <v>7.3649353043511088</v>
      </c>
      <c r="AM81" s="126">
        <f>($V$11*Product_lifespan!S7)*([1]PM_motor_share!$U$4*[1]Motor_REE_content!$U$4)/1000</f>
        <v>4.9168705411034095</v>
      </c>
      <c r="AN81" s="126">
        <f>($V$11*Product_lifespan!T7)*([1]PM_motor_share!$U$4*[1]Motor_REE_content!$U$4)/1000</f>
        <v>3.2281075453706003</v>
      </c>
      <c r="AO81" s="126">
        <f>($V$11*Product_lifespan!U7)*([1]PM_motor_share!$U$4*[1]Motor_REE_content!$U$4)/1000</f>
        <v>2.0852948512926908</v>
      </c>
      <c r="AP81" s="126">
        <f>($V$11*Product_lifespan!V7)*([1]PM_motor_share!$U$4*[1]Motor_REE_content!$U$4)/1000</f>
        <v>1.3260079530317848</v>
      </c>
      <c r="AQ81" s="126">
        <f>($V$11*Product_lifespan!W7)*([1]PM_motor_share!$U$4*[1]Motor_REE_content!$U$4)/1000</f>
        <v>0.83035604112729378</v>
      </c>
    </row>
    <row r="82" spans="2:43">
      <c r="B82" s="7">
        <v>2030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126">
        <f>($W$11*Product_lifespan!B7)*([1]PM_motor_share!$V$4*[1]Motor_REE_content!$V$4)/1000</f>
        <v>129.51823810655748</v>
      </c>
      <c r="X82" s="126">
        <f>($W$11*Product_lifespan!C7)*([1]PM_motor_share!$V$4*[1]Motor_REE_content!$V$4)/1000</f>
        <v>177.64364371279342</v>
      </c>
      <c r="Y82" s="126">
        <f>($W$11*Product_lifespan!D7)*([1]PM_motor_share!$V$4*[1]Motor_REE_content!$V$4)/1000</f>
        <v>197.72739733035985</v>
      </c>
      <c r="Z82" s="126">
        <f>($W$11*Product_lifespan!E7)*([1]PM_motor_share!$V$4*[1]Motor_REE_content!$V$4)/1000</f>
        <v>198.88669792274382</v>
      </c>
      <c r="AA82" s="126">
        <f>($W$11*Product_lifespan!F7)*([1]PM_motor_share!$V$4*[1]Motor_REE_content!$V$4)/1000</f>
        <v>187.28928469372877</v>
      </c>
      <c r="AB82" s="126">
        <f>($W$11*Product_lifespan!G7)*([1]PM_motor_share!$V$4*[1]Motor_REE_content!$V$4)/1000</f>
        <v>167.87610288271119</v>
      </c>
      <c r="AC82" s="126">
        <f>($W$11*Product_lifespan!H7)*([1]PM_motor_share!$V$4*[1]Motor_REE_content!$V$4)/1000</f>
        <v>144.57565184822491</v>
      </c>
      <c r="AD82" s="126">
        <f>($W$11*Product_lifespan!I7)*([1]PM_motor_share!$V$4*[1]Motor_REE_content!$V$4)/1000</f>
        <v>120.33792899037873</v>
      </c>
      <c r="AE82" s="126">
        <f>($W$11*Product_lifespan!J7)*([1]PM_motor_share!$V$4*[1]Motor_REE_content!$V$4)/1000</f>
        <v>97.201400257296967</v>
      </c>
      <c r="AF82" s="126">
        <f>($W$11*Product_lifespan!K7)*([1]PM_motor_share!$V$4*[1]Motor_REE_content!$V$4)/1000</f>
        <v>76.41598377197117</v>
      </c>
      <c r="AG82" s="126">
        <f>($W$11*Product_lifespan!L7)*([1]PM_motor_share!$V$4*[1]Motor_REE_content!$V$4)/1000</f>
        <v>58.601440314277838</v>
      </c>
      <c r="AH82" s="126">
        <f>($W$11*Product_lifespan!M7)*([1]PM_motor_share!$V$4*[1]Motor_REE_content!$V$4)/1000</f>
        <v>43.91444296106225</v>
      </c>
      <c r="AI82" s="126">
        <f>($W$11*Product_lifespan!N7)*([1]PM_motor_share!$V$4*[1]Motor_REE_content!$V$4)/1000</f>
        <v>32.20308570008477</v>
      </c>
      <c r="AJ82" s="126">
        <f>($W$11*Product_lifespan!O7)*([1]PM_motor_share!$V$4*[1]Motor_REE_content!$V$4)/1000</f>
        <v>23.135966677471806</v>
      </c>
      <c r="AK82" s="126">
        <f>($W$11*Product_lifespan!P7)*([1]PM_motor_share!$V$4*[1]Motor_REE_content!$V$4)/1000</f>
        <v>16.300709097737258</v>
      </c>
      <c r="AL82" s="126">
        <f>($W$11*Product_lifespan!Q7)*([1]PM_motor_share!$V$4*[1]Motor_REE_content!$V$4)/1000</f>
        <v>11.272512498772336</v>
      </c>
      <c r="AM82" s="126">
        <f>($W$11*Product_lifespan!R7)*([1]PM_motor_share!$V$4*[1]Motor_REE_content!$V$4)/1000</f>
        <v>7.6568175864063601</v>
      </c>
      <c r="AN82" s="126">
        <f>($W$11*Product_lifespan!S7)*([1]PM_motor_share!$V$4*[1]Motor_REE_content!$V$4)/1000</f>
        <v>5.111732727232817</v>
      </c>
      <c r="AO82" s="126">
        <f>($W$11*Product_lifespan!T7)*([1]PM_motor_share!$V$4*[1]Motor_REE_content!$V$4)/1000</f>
        <v>3.356041784861596</v>
      </c>
      <c r="AP82" s="126">
        <f>($W$11*Product_lifespan!U7)*([1]PM_motor_share!$V$4*[1]Motor_REE_content!$V$4)/1000</f>
        <v>2.1679378881695781</v>
      </c>
      <c r="AQ82" s="126">
        <f>($W$11*Product_lifespan!V7)*([1]PM_motor_share!$V$4*[1]Motor_REE_content!$V$4)/1000</f>
        <v>1.3785594299097517</v>
      </c>
    </row>
    <row r="83" spans="2:43">
      <c r="B83" s="7">
        <v>2031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126">
        <f>($X$11*Product_lifespan!B7)*([1]PM_motor_share!$W$4*[1]Motor_REE_content!$W$4)/1000</f>
        <v>135.86006877181936</v>
      </c>
      <c r="Y83" s="126">
        <f>($X$11*Product_lifespan!C7)*([1]PM_motor_share!$W$4*[1]Motor_REE_content!$W$4)/1000</f>
        <v>186.34192376706486</v>
      </c>
      <c r="Z83" s="126">
        <f>($X$11*Product_lifespan!D7)*([1]PM_motor_share!$W$4*[1]Motor_REE_content!$W$4)/1000</f>
        <v>207.40907374971044</v>
      </c>
      <c r="AA83" s="126">
        <f>($X$11*Product_lifespan!E7)*([1]PM_motor_share!$W$4*[1]Motor_REE_content!$W$4)/1000</f>
        <v>208.62513922829515</v>
      </c>
      <c r="AB83" s="126">
        <f>($X$11*Product_lifespan!F7)*([1]PM_motor_share!$W$4*[1]Motor_REE_content!$W$4)/1000</f>
        <v>196.45986133459121</v>
      </c>
      <c r="AC83" s="126">
        <f>($X$11*Product_lifespan!G7)*([1]PM_motor_share!$W$4*[1]Motor_REE_content!$W$4)/1000</f>
        <v>176.09611755238521</v>
      </c>
      <c r="AD83" s="126">
        <f>($X$11*Product_lifespan!H7)*([1]PM_motor_share!$W$4*[1]Motor_REE_content!$W$4)/1000</f>
        <v>151.65476530548924</v>
      </c>
      <c r="AE83" s="126">
        <f>($X$11*Product_lifespan!I7)*([1]PM_motor_share!$W$4*[1]Motor_REE_content!$W$4)/1000</f>
        <v>126.23024793651369</v>
      </c>
      <c r="AF83" s="126">
        <f>($X$11*Product_lifespan!J7)*([1]PM_motor_share!$W$4*[1]Motor_REE_content!$W$4)/1000</f>
        <v>101.96084440871419</v>
      </c>
      <c r="AG83" s="126">
        <f>($X$11*Product_lifespan!K7)*([1]PM_motor_share!$W$4*[1]Motor_REE_content!$W$4)/1000</f>
        <v>80.157674797775073</v>
      </c>
      <c r="AH83" s="126">
        <f>($X$11*Product_lifespan!L7)*([1]PM_motor_share!$W$4*[1]Motor_REE_content!$W$4)/1000</f>
        <v>61.470846327258378</v>
      </c>
      <c r="AI83" s="126">
        <f>($X$11*Product_lifespan!M7)*([1]PM_motor_share!$W$4*[1]Motor_REE_content!$W$4)/1000</f>
        <v>46.064703535092228</v>
      </c>
      <c r="AJ83" s="126">
        <f>($X$11*Product_lifespan!N7)*([1]PM_motor_share!$W$4*[1]Motor_REE_content!$W$4)/1000</f>
        <v>33.779902366173388</v>
      </c>
      <c r="AK83" s="126">
        <f>($X$11*Product_lifespan!O7)*([1]PM_motor_share!$W$4*[1]Motor_REE_content!$W$4)/1000</f>
        <v>24.268813951266207</v>
      </c>
      <c r="AL83" s="126">
        <f>($X$11*Product_lifespan!P7)*([1]PM_motor_share!$W$4*[1]Motor_REE_content!$W$4)/1000</f>
        <v>17.098869560177256</v>
      </c>
      <c r="AM83" s="126">
        <f>($X$11*Product_lifespan!Q7)*([1]PM_motor_share!$W$4*[1]Motor_REE_content!$W$4)/1000</f>
        <v>11.824468474118813</v>
      </c>
      <c r="AN83" s="126">
        <f>($X$11*Product_lifespan!R7)*([1]PM_motor_share!$W$4*[1]Motor_REE_content!$W$4)/1000</f>
        <v>8.0317318940565183</v>
      </c>
      <c r="AO83" s="126">
        <f>($X$11*Product_lifespan!S7)*([1]PM_motor_share!$W$4*[1]Motor_REE_content!$W$4)/1000</f>
        <v>5.3620275415856566</v>
      </c>
      <c r="AP83" s="126">
        <f>($X$11*Product_lifespan!T7)*([1]PM_motor_share!$W$4*[1]Motor_REE_content!$W$4)/1000</f>
        <v>3.5203695970390991</v>
      </c>
      <c r="AQ83" s="126">
        <f>($X$11*Product_lifespan!U7)*([1]PM_motor_share!$W$4*[1]Motor_REE_content!$W$4)/1000</f>
        <v>2.2740904669922259</v>
      </c>
    </row>
    <row r="84" spans="2:43">
      <c r="B84" s="7">
        <v>2032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69"/>
      <c r="Y84" s="126">
        <f>($Y$11*Product_lifespan!B7)*([1]PM_motor_share!$X$4*[1]Motor_REE_content!$X$4)/1000</f>
        <v>143.6493921387773</v>
      </c>
      <c r="Z84" s="126">
        <f>($Y$11*Product_lifespan!C7)*([1]PM_motor_share!$X$4*[1]Motor_REE_content!$X$4)/1000</f>
        <v>197.02554489403849</v>
      </c>
      <c r="AA84" s="126">
        <f>($Y$11*Product_lifespan!D7)*([1]PM_motor_share!$X$4*[1]Motor_REE_content!$X$4)/1000</f>
        <v>219.30054678724537</v>
      </c>
      <c r="AB84" s="126">
        <f>($Y$11*Product_lifespan!E7)*([1]PM_motor_share!$X$4*[1]Motor_REE_content!$X$4)/1000</f>
        <v>220.5863334674585</v>
      </c>
      <c r="AC84" s="126">
        <f>($Y$11*Product_lifespan!F7)*([1]PM_motor_share!$X$4*[1]Motor_REE_content!$X$4)/1000</f>
        <v>207.72357849885242</v>
      </c>
      <c r="AD84" s="126">
        <f>($Y$11*Product_lifespan!G7)*([1]PM_motor_share!$X$4*[1]Motor_REE_content!$X$4)/1000</f>
        <v>186.19231149429416</v>
      </c>
      <c r="AE84" s="126">
        <f>($Y$11*Product_lifespan!H7)*([1]PM_motor_share!$X$4*[1]Motor_REE_content!$X$4)/1000</f>
        <v>160.34965275684613</v>
      </c>
      <c r="AF84" s="126">
        <f>($Y$11*Product_lifespan!I7)*([1]PM_motor_share!$X$4*[1]Motor_REE_content!$X$4)/1000</f>
        <v>133.46746067133262</v>
      </c>
      <c r="AG84" s="126">
        <f>($Y$11*Product_lifespan!J7)*([1]PM_motor_share!$X$4*[1]Motor_REE_content!$X$4)/1000</f>
        <v>107.80660906235539</v>
      </c>
      <c r="AH84" s="126">
        <f>($Y$11*Product_lifespan!K7)*([1]PM_motor_share!$X$4*[1]Motor_REE_content!$X$4)/1000</f>
        <v>84.753389013053308</v>
      </c>
      <c r="AI84" s="126">
        <f>($Y$11*Product_lifespan!L7)*([1]PM_motor_share!$X$4*[1]Motor_REE_content!$X$4)/1000</f>
        <v>64.995180622184876</v>
      </c>
      <c r="AJ84" s="126">
        <f>($Y$11*Product_lifespan!M7)*([1]PM_motor_share!$X$4*[1]Motor_REE_content!$X$4)/1000</f>
        <v>48.705750863284891</v>
      </c>
      <c r="AK84" s="126">
        <f>($Y$11*Product_lifespan!N7)*([1]PM_motor_share!$X$4*[1]Motor_REE_content!$X$4)/1000</f>
        <v>35.716619940461634</v>
      </c>
      <c r="AL84" s="126">
        <f>($Y$11*Product_lifespan!O7)*([1]PM_motor_share!$X$4*[1]Motor_REE_content!$X$4)/1000</f>
        <v>25.660228230000648</v>
      </c>
      <c r="AM84" s="126">
        <f>($Y$11*Product_lifespan!P7)*([1]PM_motor_share!$X$4*[1]Motor_REE_content!$X$4)/1000</f>
        <v>18.079206353892182</v>
      </c>
      <c r="AN84" s="126">
        <f>($Y$11*Product_lifespan!Q7)*([1]PM_motor_share!$X$4*[1]Motor_REE_content!$X$4)/1000</f>
        <v>12.502405776962402</v>
      </c>
      <c r="AO84" s="126">
        <f>($Y$11*Product_lifespan!R7)*([1]PM_motor_share!$X$4*[1]Motor_REE_content!$X$4)/1000</f>
        <v>8.4922186101687416</v>
      </c>
      <c r="AP84" s="126">
        <f>($Y$11*Product_lifespan!S7)*([1]PM_motor_share!$X$4*[1]Motor_REE_content!$X$4)/1000</f>
        <v>5.6694509574687553</v>
      </c>
      <c r="AQ84" s="126">
        <f>($Y$11*Product_lifespan!T7)*([1]PM_motor_share!$X$4*[1]Motor_REE_content!$X$4)/1000</f>
        <v>3.7222044511683121</v>
      </c>
    </row>
    <row r="85" spans="2:43">
      <c r="B85" s="7">
        <v>2033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69"/>
      <c r="Y85" s="69"/>
      <c r="Z85" s="126">
        <f>($Z$11*Product_lifespan!B7)*([1]PM_motor_share!$Y$4*[1]Motor_REE_content!$Y$4)/1000</f>
        <v>152.80977081470041</v>
      </c>
      <c r="AA85" s="126">
        <f>($Z$11*Product_lifespan!C7)*([1]PM_motor_share!$Y$4*[1]Motor_REE_content!$Y$4)/1000</f>
        <v>209.58966767372877</v>
      </c>
      <c r="AB85" s="126">
        <f>($Z$11*Product_lifespan!D7)*([1]PM_motor_share!$Y$4*[1]Motor_REE_content!$Y$4)/1000</f>
        <v>233.28512425393879</v>
      </c>
      <c r="AC85" s="126">
        <f>($Z$11*Product_lifespan!E7)*([1]PM_motor_share!$Y$4*[1]Motor_REE_content!$Y$4)/1000</f>
        <v>234.65290427023112</v>
      </c>
      <c r="AD85" s="126">
        <f>($Z$11*Product_lifespan!F7)*([1]PM_motor_share!$Y$4*[1]Motor_REE_content!$Y$4)/1000</f>
        <v>220.96990422732492</v>
      </c>
      <c r="AE85" s="126">
        <f>($Z$11*Product_lifespan!G7)*([1]PM_motor_share!$Y$4*[1]Motor_REE_content!$Y$4)/1000</f>
        <v>198.0656097689253</v>
      </c>
      <c r="AF85" s="126">
        <f>($Z$11*Product_lifespan!H7)*([1]PM_motor_share!$Y$4*[1]Motor_REE_content!$Y$4)/1000</f>
        <v>170.57499042055468</v>
      </c>
      <c r="AG85" s="126">
        <f>($Z$11*Product_lifespan!I7)*([1]PM_motor_share!$Y$4*[1]Motor_REE_content!$Y$4)/1000</f>
        <v>141.9785477177862</v>
      </c>
      <c r="AH85" s="126">
        <f>($Z$11*Product_lifespan!J7)*([1]PM_motor_share!$Y$4*[1]Motor_REE_content!$Y$4)/1000</f>
        <v>114.68132915740682</v>
      </c>
      <c r="AI85" s="126">
        <f>($Z$11*Product_lifespan!K7)*([1]PM_motor_share!$Y$4*[1]Motor_REE_content!$Y$4)/1000</f>
        <v>90.158028224316681</v>
      </c>
      <c r="AJ85" s="126">
        <f>($Z$11*Product_lifespan!L7)*([1]PM_motor_share!$Y$4*[1]Motor_REE_content!$Y$4)/1000</f>
        <v>69.13985856160869</v>
      </c>
      <c r="AK85" s="126">
        <f>($Z$11*Product_lifespan!M7)*([1]PM_motor_share!$Y$4*[1]Motor_REE_content!$Y$4)/1000</f>
        <v>51.811668089664984</v>
      </c>
      <c r="AL85" s="126">
        <f>($Z$11*Product_lifespan!N7)*([1]PM_motor_share!$Y$4*[1]Motor_REE_content!$Y$4)/1000</f>
        <v>37.994233223799263</v>
      </c>
      <c r="AM85" s="126">
        <f>($Z$11*Product_lifespan!O7)*([1]PM_motor_share!$Y$4*[1]Motor_REE_content!$Y$4)/1000</f>
        <v>27.296555429146277</v>
      </c>
      <c r="AN85" s="126">
        <f>($Z$11*Product_lifespan!P7)*([1]PM_motor_share!$Y$4*[1]Motor_REE_content!$Y$4)/1000</f>
        <v>19.232099337955848</v>
      </c>
      <c r="AO85" s="126">
        <f>($Z$11*Product_lifespan!Q7)*([1]PM_motor_share!$Y$4*[1]Motor_REE_content!$Y$4)/1000</f>
        <v>13.299671742184039</v>
      </c>
      <c r="AP85" s="126">
        <f>($Z$11*Product_lifespan!R7)*([1]PM_motor_share!$Y$4*[1]Motor_REE_content!$Y$4)/1000</f>
        <v>9.033758933518758</v>
      </c>
      <c r="AQ85" s="126">
        <f>($Z$11*Product_lifespan!S7)*([1]PM_motor_share!$Y$4*[1]Motor_REE_content!$Y$4)/1000</f>
        <v>6.0309861988070246</v>
      </c>
    </row>
    <row r="86" spans="2:43">
      <c r="B86" s="7">
        <v>2034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69"/>
      <c r="Y86" s="69"/>
      <c r="Z86" s="69"/>
      <c r="AA86" s="126">
        <f>($AA$11*Product_lifespan!B7)*([1]PM_motor_share!$Z$4*[1]Motor_REE_content!$Z$4)/1000</f>
        <v>163.12621643120934</v>
      </c>
      <c r="AB86" s="126">
        <f>($AA$11*Product_lifespan!C7)*([1]PM_motor_share!$Z$4*[1]Motor_REE_content!$Z$4)/1000</f>
        <v>223.73941998871751</v>
      </c>
      <c r="AC86" s="126">
        <f>($AA$11*Product_lifespan!D7)*([1]PM_motor_share!$Z$4*[1]Motor_REE_content!$Z$4)/1000</f>
        <v>249.03459684770814</v>
      </c>
      <c r="AD86" s="126">
        <f>($AA$11*Product_lifespan!E7)*([1]PM_motor_share!$Z$4*[1]Motor_REE_content!$Z$4)/1000</f>
        <v>250.49471800212399</v>
      </c>
      <c r="AE86" s="126">
        <f>($AA$11*Product_lifespan!F7)*([1]PM_motor_share!$Z$4*[1]Motor_REE_content!$Z$4)/1000</f>
        <v>235.88795552530573</v>
      </c>
      <c r="AF86" s="126">
        <f>($AA$11*Product_lifespan!G7)*([1]PM_motor_share!$Z$4*[1]Motor_REE_content!$Z$4)/1000</f>
        <v>211.43735347868835</v>
      </c>
      <c r="AG86" s="126">
        <f>($AA$11*Product_lifespan!H7)*([1]PM_motor_share!$Z$4*[1]Motor_REE_content!$Z$4)/1000</f>
        <v>182.09079600568356</v>
      </c>
      <c r="AH86" s="126">
        <f>($AA$11*Product_lifespan!I7)*([1]PM_motor_share!$Z$4*[1]Motor_REE_content!$Z$4)/1000</f>
        <v>151.56375917666338</v>
      </c>
      <c r="AI86" s="126">
        <f>($AA$11*Product_lifespan!J7)*([1]PM_motor_share!$Z$4*[1]Motor_REE_content!$Z$4)/1000</f>
        <v>122.42365930536575</v>
      </c>
      <c r="AJ86" s="126">
        <f>($AA$11*Product_lifespan!K7)*([1]PM_motor_share!$Z$4*[1]Motor_REE_content!$Z$4)/1000</f>
        <v>96.244748923582108</v>
      </c>
      <c r="AK86" s="126">
        <f>($AA$11*Product_lifespan!L7)*([1]PM_motor_share!$Z$4*[1]Motor_REE_content!$Z$4)/1000</f>
        <v>73.807607141958883</v>
      </c>
      <c r="AL86" s="126">
        <f>($AA$11*Product_lifespan!M7)*([1]PM_motor_share!$Z$4*[1]Motor_REE_content!$Z$4)/1000</f>
        <v>55.30956127606207</v>
      </c>
      <c r="AM86" s="126">
        <f>($AA$11*Product_lifespan!N7)*([1]PM_motor_share!$Z$4*[1]Motor_REE_content!$Z$4)/1000</f>
        <v>40.559288054419916</v>
      </c>
      <c r="AN86" s="126">
        <f>($AA$11*Product_lifespan!O7)*([1]PM_motor_share!$Z$4*[1]Motor_REE_content!$Z$4)/1000</f>
        <v>29.139391970955419</v>
      </c>
      <c r="AO86" s="126">
        <f>($AA$11*Product_lifespan!P7)*([1]PM_motor_share!$Z$4*[1]Motor_REE_content!$Z$4)/1000</f>
        <v>20.530490833823681</v>
      </c>
      <c r="AP86" s="126">
        <f>($AA$11*Product_lifespan!Q7)*([1]PM_motor_share!$Z$4*[1]Motor_REE_content!$Z$4)/1000</f>
        <v>14.19755503534099</v>
      </c>
      <c r="AQ86" s="126">
        <f>($AA$11*Product_lifespan!R7)*([1]PM_motor_share!$Z$4*[1]Motor_REE_content!$Z$4)/1000</f>
        <v>9.6436432508200998</v>
      </c>
    </row>
    <row r="87" spans="2:43">
      <c r="B87" s="7">
        <v>2035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69"/>
      <c r="Y87" s="69"/>
      <c r="Z87" s="69"/>
      <c r="AA87" s="69"/>
      <c r="AB87" s="126">
        <f>($AB$11*Product_lifespan!B7)*([1]PM_motor_share!$AA$4*[1]Motor_REE_content!$AA$4)/1000</f>
        <v>174.24890089948659</v>
      </c>
      <c r="AC87" s="126">
        <f>($AB$11*Product_lifespan!C7)*([1]PM_motor_share!$AA$4*[1]Motor_REE_content!$AA$4)/1000</f>
        <v>238.9949872794559</v>
      </c>
      <c r="AD87" s="126">
        <f>($AB$11*Product_lifespan!D7)*([1]PM_motor_share!$AA$4*[1]Motor_REE_content!$AA$4)/1000</f>
        <v>266.01490389473497</v>
      </c>
      <c r="AE87" s="126">
        <f>($AB$11*Product_lifespan!E7)*([1]PM_motor_share!$AA$4*[1]Motor_REE_content!$AA$4)/1000</f>
        <v>267.57458272443648</v>
      </c>
      <c r="AF87" s="126">
        <f>($AB$11*Product_lifespan!F7)*([1]PM_motor_share!$AA$4*[1]Motor_REE_content!$AA$4)/1000</f>
        <v>251.97186500702546</v>
      </c>
      <c r="AG87" s="126">
        <f>($AB$11*Product_lifespan!G7)*([1]PM_motor_share!$AA$4*[1]Motor_REE_content!$AA$4)/1000</f>
        <v>225.8541101411148</v>
      </c>
      <c r="AH87" s="126">
        <f>($AB$11*Product_lifespan!H7)*([1]PM_motor_share!$AA$4*[1]Motor_REE_content!$AA$4)/1000</f>
        <v>194.50657142705947</v>
      </c>
      <c r="AI87" s="126">
        <f>($AB$11*Product_lifespan!I7)*([1]PM_motor_share!$AA$4*[1]Motor_REE_content!$AA$4)/1000</f>
        <v>161.89806292641589</v>
      </c>
      <c r="AJ87" s="126">
        <f>($AB$11*Product_lifespan!J7)*([1]PM_motor_share!$AA$4*[1]Motor_REE_content!$AA$4)/1000</f>
        <v>130.771059028694</v>
      </c>
      <c r="AK87" s="126">
        <f>($AB$11*Product_lifespan!K7)*([1]PM_motor_share!$AA$4*[1]Motor_REE_content!$AA$4)/1000</f>
        <v>102.80715193534451</v>
      </c>
      <c r="AL87" s="126">
        <f>($AB$11*Product_lifespan!L7)*([1]PM_motor_share!$AA$4*[1]Motor_REE_content!$AA$4)/1000</f>
        <v>78.840144177137219</v>
      </c>
      <c r="AM87" s="126">
        <f>($AB$11*Product_lifespan!M7)*([1]PM_motor_share!$AA$4*[1]Motor_REE_content!$AA$4)/1000</f>
        <v>59.080817739991097</v>
      </c>
      <c r="AN87" s="126">
        <f>($AB$11*Product_lifespan!N7)*([1]PM_motor_share!$AA$4*[1]Motor_REE_content!$AA$4)/1000</f>
        <v>43.324804065008699</v>
      </c>
      <c r="AO87" s="126">
        <f>($AB$11*Product_lifespan!O7)*([1]PM_motor_share!$AA$4*[1]Motor_REE_content!$AA$4)/1000</f>
        <v>31.126247729527282</v>
      </c>
      <c r="AP87" s="126">
        <f>($AB$11*Product_lifespan!P7)*([1]PM_motor_share!$AA$4*[1]Motor_REE_content!$AA$4)/1000</f>
        <v>21.930352710837038</v>
      </c>
      <c r="AQ87" s="126">
        <f>($AB$11*Product_lifespan!Q7)*([1]PM_motor_share!$AA$4*[1]Motor_REE_content!$AA$4)/1000</f>
        <v>15.165608658687869</v>
      </c>
    </row>
    <row r="88" spans="2:43">
      <c r="B88" s="7">
        <v>2036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69"/>
      <c r="Y88" s="69"/>
      <c r="Z88" s="69"/>
      <c r="AA88" s="69"/>
      <c r="AB88" s="69"/>
      <c r="AC88" s="126">
        <f>($AC$11*Product_lifespan!B7)*([1]PM_motor_share!$AB$4*[1]Motor_REE_content!$AB$4)/1000</f>
        <v>71.301972282138266</v>
      </c>
      <c r="AD88" s="126">
        <f>($AC$11*Product_lifespan!C7)*([1]PM_motor_share!$AB$4*[1]Motor_REE_content!$AB$4)/1000</f>
        <v>97.795818915377495</v>
      </c>
      <c r="AE88" s="126">
        <f>($AC$11*Product_lifespan!D7)*([1]PM_motor_share!$AB$4*[1]Motor_REE_content!$AB$4)/1000</f>
        <v>108.85226366552048</v>
      </c>
      <c r="AF88" s="126">
        <f>($AC$11*Product_lifespan!E7)*([1]PM_motor_share!$AB$4*[1]Motor_REE_content!$AB$4)/1000</f>
        <v>109.49047817425107</v>
      </c>
      <c r="AG88" s="126">
        <f>($AC$11*Product_lifespan!F7)*([1]PM_motor_share!$AB$4*[1]Motor_REE_content!$AB$4)/1000</f>
        <v>103.10590679118908</v>
      </c>
      <c r="AH88" s="126">
        <f>($AC$11*Product_lifespan!G7)*([1]PM_motor_share!$AB$4*[1]Motor_REE_content!$AB$4)/1000</f>
        <v>92.418623118765481</v>
      </c>
      <c r="AI88" s="126">
        <f>($AC$11*Product_lifespan!H7)*([1]PM_motor_share!$AB$4*[1]Motor_REE_content!$AB$4)/1000</f>
        <v>79.591332243673293</v>
      </c>
      <c r="AJ88" s="126">
        <f>($AC$11*Product_lifespan!I7)*([1]PM_motor_share!$AB$4*[1]Motor_REE_content!$AB$4)/1000</f>
        <v>66.248057438078177</v>
      </c>
      <c r="AK88" s="126">
        <f>($AC$11*Product_lifespan!J7)*([1]PM_motor_share!$AB$4*[1]Motor_REE_content!$AB$4)/1000</f>
        <v>53.511008551774893</v>
      </c>
      <c r="AL88" s="126">
        <f>($AC$11*Product_lifespan!K7)*([1]PM_motor_share!$AB$4*[1]Motor_REE_content!$AB$4)/1000</f>
        <v>42.068286570874477</v>
      </c>
      <c r="AM88" s="126">
        <f>($AC$11*Product_lifespan!L7)*([1]PM_motor_share!$AB$4*[1]Motor_REE_content!$AB$4)/1000</f>
        <v>32.261080246817116</v>
      </c>
      <c r="AN88" s="126">
        <f>($AC$11*Product_lifespan!M7)*([1]PM_motor_share!$AB$4*[1]Motor_REE_content!$AB$4)/1000</f>
        <v>24.175640748132373</v>
      </c>
      <c r="AO88" s="126">
        <f>($AC$11*Product_lifespan!N7)*([1]PM_motor_share!$AB$4*[1]Motor_REE_content!$AB$4)/1000</f>
        <v>17.728341255674582</v>
      </c>
      <c r="AP88" s="126">
        <f>($AC$11*Product_lifespan!O7)*([1]PM_motor_share!$AB$4*[1]Motor_REE_content!$AB$4)/1000</f>
        <v>12.736739465220134</v>
      </c>
      <c r="AQ88" s="126">
        <f>($AC$11*Product_lifespan!P7)*([1]PM_motor_share!$AB$4*[1]Motor_REE_content!$AB$4)/1000</f>
        <v>8.973815002871131</v>
      </c>
    </row>
    <row r="89" spans="2:43">
      <c r="B89" s="7">
        <v>2037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69"/>
      <c r="Y89" s="69"/>
      <c r="Z89" s="126"/>
      <c r="AA89" s="126"/>
      <c r="AB89" s="126"/>
      <c r="AC89" s="126"/>
      <c r="AD89" s="126">
        <f>($AD$11*Product_lifespan!B7)*([1]PM_motor_share!$AC$4*[1]Motor_REE_content!$AC$4)/1000</f>
        <v>82.587362968406794</v>
      </c>
      <c r="AE89" s="126">
        <f>($AD$11*Product_lifespan!C7)*([1]PM_motor_share!$AC$4*[1]Motor_REE_content!$AC$4)/1000</f>
        <v>113.27454956782654</v>
      </c>
      <c r="AF89" s="126">
        <f>($AD$11*Product_lifespan!D7)*([1]PM_motor_share!$AC$4*[1]Motor_REE_content!$AC$4)/1000</f>
        <v>126.08096412403287</v>
      </c>
      <c r="AG89" s="126">
        <f>($AD$11*Product_lifespan!E7)*([1]PM_motor_share!$AC$4*[1]Motor_REE_content!$AC$4)/1000</f>
        <v>126.82019266985307</v>
      </c>
      <c r="AH89" s="126">
        <f>($AD$11*Product_lifespan!F7)*([1]PM_motor_share!$AC$4*[1]Motor_REE_content!$AC$4)/1000</f>
        <v>119.42509689151746</v>
      </c>
      <c r="AI89" s="126">
        <f>($AD$11*Product_lifespan!G7)*([1]PM_motor_share!$AC$4*[1]Motor_REE_content!$AC$4)/1000</f>
        <v>107.04627275032489</v>
      </c>
      <c r="AJ89" s="126">
        <f>($AD$11*Product_lifespan!H7)*([1]PM_motor_share!$AC$4*[1]Motor_REE_content!$AC$4)/1000</f>
        <v>92.188729634817648</v>
      </c>
      <c r="AK89" s="126">
        <f>($AD$11*Product_lifespan!I7)*([1]PM_motor_share!$AC$4*[1]Motor_REE_content!$AC$4)/1000</f>
        <v>76.733534718239753</v>
      </c>
      <c r="AL89" s="126">
        <f>($AD$11*Product_lifespan!J7)*([1]PM_motor_share!$AC$4*[1]Motor_REE_content!$AC$4)/1000</f>
        <v>61.980516732186295</v>
      </c>
      <c r="AM89" s="126">
        <f>($AD$11*Product_lifespan!K7)*([1]PM_motor_share!$AC$4*[1]Motor_REE_content!$AC$4)/1000</f>
        <v>48.726686531756826</v>
      </c>
      <c r="AN89" s="126">
        <f>($AD$11*Product_lifespan!L7)*([1]PM_motor_share!$AC$4*[1]Motor_REE_content!$AC$4)/1000</f>
        <v>37.367234857881044</v>
      </c>
      <c r="AO89" s="126">
        <f>($AD$11*Product_lifespan!M7)*([1]PM_motor_share!$AC$4*[1]Motor_REE_content!$AC$4)/1000</f>
        <v>28.002064368701618</v>
      </c>
      <c r="AP89" s="126">
        <f>($AD$11*Product_lifespan!N7)*([1]PM_motor_share!$AC$4*[1]Motor_REE_content!$AC$4)/1000</f>
        <v>20.534312126972626</v>
      </c>
      <c r="AQ89" s="126">
        <f>($AD$11*Product_lifespan!O7)*([1]PM_motor_share!$AC$4*[1]Motor_REE_content!$AC$4)/1000</f>
        <v>14.752659591040162</v>
      </c>
    </row>
    <row r="90" spans="2:43">
      <c r="B90" s="7">
        <v>2038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69"/>
      <c r="Y90" s="69"/>
      <c r="Z90" s="126"/>
      <c r="AA90" s="126"/>
      <c r="AB90" s="126"/>
      <c r="AC90" s="126"/>
      <c r="AD90" s="126"/>
      <c r="AE90" s="126">
        <f>($AE$11*Product_lifespan!B7)*([1]PM_motor_share!$AD$4*[1]Motor_REE_content!$AD$4)/1000</f>
        <v>93.156429648665821</v>
      </c>
      <c r="AF90" s="126">
        <f>($AE$11*Product_lifespan!C7)*([1]PM_motor_share!$AD$4*[1]Motor_REE_content!$AD$4)/1000</f>
        <v>127.77078996742192</v>
      </c>
      <c r="AG90" s="126">
        <f>($AE$11*Product_lifespan!D7)*([1]PM_motor_share!$AD$4*[1]Motor_REE_content!$AD$4)/1000</f>
        <v>142.21609750331282</v>
      </c>
      <c r="AH90" s="126">
        <f>($AE$11*Product_lifespan!E7)*([1]PM_motor_share!$AD$4*[1]Motor_REE_content!$AD$4)/1000</f>
        <v>143.04992836493423</v>
      </c>
      <c r="AI90" s="126">
        <f>($AE$11*Product_lifespan!F7)*([1]PM_motor_share!$AD$4*[1]Motor_REE_content!$AD$4)/1000</f>
        <v>134.70844977960633</v>
      </c>
      <c r="AJ90" s="126">
        <f>($AE$11*Product_lifespan!G7)*([1]PM_motor_share!$AD$4*[1]Motor_REE_content!$AD$4)/1000</f>
        <v>120.74545327754647</v>
      </c>
      <c r="AK90" s="126">
        <f>($AE$11*Product_lifespan!H7)*([1]PM_motor_share!$AD$4*[1]Motor_REE_content!$AD$4)/1000</f>
        <v>103.98652527398208</v>
      </c>
      <c r="AL90" s="126">
        <f>($AE$11*Product_lifespan!I7)*([1]PM_motor_share!$AD$4*[1]Motor_REE_content!$AD$4)/1000</f>
        <v>86.553461349863667</v>
      </c>
      <c r="AM90" s="126">
        <f>($AE$11*Product_lifespan!J7)*([1]PM_motor_share!$AD$4*[1]Motor_REE_content!$AD$4)/1000</f>
        <v>69.912435014526693</v>
      </c>
      <c r="AN90" s="126">
        <f>($AE$11*Product_lifespan!K7)*([1]PM_motor_share!$AD$4*[1]Motor_REE_content!$AD$4)/1000</f>
        <v>54.962454094152839</v>
      </c>
      <c r="AO90" s="126">
        <f>($AE$11*Product_lifespan!L7)*([1]PM_motor_share!$AD$4*[1]Motor_REE_content!$AD$4)/1000</f>
        <v>42.149283620243452</v>
      </c>
      <c r="AP90" s="126">
        <f>($AE$11*Product_lifespan!M7)*([1]PM_motor_share!$AD$4*[1]Motor_REE_content!$AD$4)/1000</f>
        <v>31.585611231808613</v>
      </c>
      <c r="AQ90" s="126">
        <f>($AE$11*Product_lifespan!N7)*([1]PM_motor_share!$AD$4*[1]Motor_REE_content!$AD$4)/1000</f>
        <v>23.162178017136092</v>
      </c>
    </row>
    <row r="91" spans="2:43">
      <c r="B91" s="7">
        <v>2039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69"/>
      <c r="Y91" s="69"/>
      <c r="Z91" s="126"/>
      <c r="AA91" s="126"/>
      <c r="AB91" s="126"/>
      <c r="AC91" s="126"/>
      <c r="AD91" s="126"/>
      <c r="AE91" s="126"/>
      <c r="AF91" s="126">
        <f>($AF$11*Product_lifespan!B7)*([1]PM_motor_share!$AE$4*[1]Motor_REE_content!$AE$4)/1000</f>
        <v>102.56578331674393</v>
      </c>
      <c r="AG91" s="126">
        <f>($AF$11*Product_lifespan!C7)*([1]PM_motor_share!$AE$4*[1]Motor_REE_content!$AE$4)/1000</f>
        <v>140.67639998046539</v>
      </c>
      <c r="AH91" s="126">
        <f>($AF$11*Product_lifespan!D7)*([1]PM_motor_share!$AE$4*[1]Motor_REE_content!$AE$4)/1000</f>
        <v>156.58076952594564</v>
      </c>
      <c r="AI91" s="126">
        <f>($AF$11*Product_lifespan!E7)*([1]PM_motor_share!$AE$4*[1]Motor_REE_content!$AE$4)/1000</f>
        <v>157.49882226582</v>
      </c>
      <c r="AJ91" s="126">
        <f>($AF$11*Product_lifespan!F7)*([1]PM_motor_share!$AE$4*[1]Motor_REE_content!$AE$4)/1000</f>
        <v>148.31480471222056</v>
      </c>
      <c r="AK91" s="126">
        <f>($AF$11*Product_lifespan!G7)*([1]PM_motor_share!$AE$4*[1]Motor_REE_content!$AE$4)/1000</f>
        <v>132.94146248470167</v>
      </c>
      <c r="AL91" s="126">
        <f>($AF$11*Product_lifespan!H7)*([1]PM_motor_share!$AE$4*[1]Motor_REE_content!$AE$4)/1000</f>
        <v>114.48978303844981</v>
      </c>
      <c r="AM91" s="126">
        <f>($AF$11*Product_lifespan!I7)*([1]PM_motor_share!$AE$4*[1]Motor_REE_content!$AE$4)/1000</f>
        <v>95.295875932611253</v>
      </c>
      <c r="AN91" s="126">
        <f>($AF$11*Product_lifespan!J7)*([1]PM_motor_share!$AE$4*[1]Motor_REE_content!$AE$4)/1000</f>
        <v>76.974006924583591</v>
      </c>
      <c r="AO91" s="126">
        <f>($AF$11*Product_lifespan!K7)*([1]PM_motor_share!$AE$4*[1]Motor_REE_content!$AE$4)/1000</f>
        <v>60.513988980019931</v>
      </c>
      <c r="AP91" s="126">
        <f>($AF$11*Product_lifespan!L7)*([1]PM_motor_share!$AE$4*[1]Motor_REE_content!$AE$4)/1000</f>
        <v>46.406612050870805</v>
      </c>
      <c r="AQ91" s="126">
        <f>($AF$11*Product_lifespan!M7)*([1]PM_motor_share!$AE$4*[1]Motor_REE_content!$AE$4)/1000</f>
        <v>34.77594589816907</v>
      </c>
    </row>
    <row r="92" spans="2:43">
      <c r="B92" s="7">
        <v>2040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69"/>
      <c r="Y92" s="69"/>
      <c r="Z92" s="126"/>
      <c r="AA92" s="126"/>
      <c r="AB92" s="126"/>
      <c r="AC92" s="126"/>
      <c r="AD92" s="126"/>
      <c r="AE92" s="126"/>
      <c r="AF92" s="126"/>
      <c r="AG92" s="126">
        <f>($AG$11*Product_lifespan!B7)*([1]PM_motor_share!$AF$4*[1]Motor_REE_content!$AF$4)/1000</f>
        <v>110.52321688971793</v>
      </c>
      <c r="AH92" s="126">
        <f>($AG$11*Product_lifespan!C7)*([1]PM_motor_share!$AF$4*[1]Motor_REE_content!$AF$4)/1000</f>
        <v>151.5905964301007</v>
      </c>
      <c r="AI92" s="126">
        <f>($AG$11*Product_lifespan!D7)*([1]PM_motor_share!$AF$4*[1]Motor_REE_content!$AF$4)/1000</f>
        <v>168.72888590565503</v>
      </c>
      <c r="AJ92" s="126">
        <f>($AG$11*Product_lifespan!E7)*([1]PM_motor_share!$AF$4*[1]Motor_REE_content!$AF$4)/1000</f>
        <v>169.71816457934281</v>
      </c>
      <c r="AK92" s="126">
        <f>($AG$11*Product_lifespan!F7)*([1]PM_motor_share!$AF$4*[1]Motor_REE_content!$AF$4)/1000</f>
        <v>159.82161690846144</v>
      </c>
      <c r="AL92" s="126">
        <f>($AG$11*Product_lifespan!G7)*([1]PM_motor_share!$AF$4*[1]Motor_REE_content!$AF$4)/1000</f>
        <v>143.25555381815451</v>
      </c>
      <c r="AM92" s="126">
        <f>($AG$11*Product_lifespan!H7)*([1]PM_motor_share!$AF$4*[1]Motor_REE_content!$AF$4)/1000</f>
        <v>123.37232469953359</v>
      </c>
      <c r="AN92" s="126">
        <f>($AG$11*Product_lifespan!I7)*([1]PM_motor_share!$AF$4*[1]Motor_REE_content!$AF$4)/1000</f>
        <v>102.68928314883958</v>
      </c>
      <c r="AO92" s="126">
        <f>($AG$11*Product_lifespan!J7)*([1]PM_motor_share!$AF$4*[1]Motor_REE_content!$AF$4)/1000</f>
        <v>82.945935643310776</v>
      </c>
      <c r="AP92" s="126">
        <f>($AG$11*Product_lifespan!K7)*([1]PM_motor_share!$AF$4*[1]Motor_REE_content!$AF$4)/1000</f>
        <v>65.208888506669155</v>
      </c>
      <c r="AQ92" s="126">
        <f>($AG$11*Product_lifespan!L7)*([1]PM_motor_share!$AF$4*[1]Motor_REE_content!$AF$4)/1000</f>
        <v>50.007008994178634</v>
      </c>
    </row>
    <row r="93" spans="2:43">
      <c r="B93" s="7">
        <v>2041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69"/>
      <c r="Y93" s="69"/>
      <c r="Z93" s="126"/>
      <c r="AA93" s="126"/>
      <c r="AB93" s="126"/>
      <c r="AC93" s="126"/>
      <c r="AD93" s="126"/>
      <c r="AE93" s="126"/>
      <c r="AF93" s="126"/>
      <c r="AG93" s="126"/>
      <c r="AH93" s="126">
        <f>($AH$11*Product_lifespan!B7)*([1]PM_motor_share!$AG$4*[1]Motor_REE_content!$AG$4)/1000</f>
        <v>116.91075374523156</v>
      </c>
      <c r="AI93" s="126">
        <f>($AH$11*Product_lifespan!C7)*([1]PM_motor_share!$AG$4*[1]Motor_REE_content!$AG$4)/1000</f>
        <v>160.35156583449958</v>
      </c>
      <c r="AJ93" s="126">
        <f>($AH$11*Product_lifespan!D7)*([1]PM_motor_share!$AG$4*[1]Motor_REE_content!$AG$4)/1000</f>
        <v>178.48033910835662</v>
      </c>
      <c r="AK93" s="126">
        <f>($AH$11*Product_lifespan!E7)*([1]PM_motor_share!$AG$4*[1]Motor_REE_content!$AG$4)/1000</f>
        <v>179.5267917782995</v>
      </c>
      <c r="AL93" s="126">
        <f>($AH$11*Product_lifespan!F7)*([1]PM_motor_share!$AG$4*[1]Motor_REE_content!$AG$4)/1000</f>
        <v>169.0582867868745</v>
      </c>
      <c r="AM93" s="126">
        <f>($AH$11*Product_lifespan!G7)*([1]PM_motor_share!$AG$4*[1]Motor_REE_content!$AG$4)/1000</f>
        <v>151.53481093282508</v>
      </c>
      <c r="AN93" s="126">
        <f>($AH$11*Product_lifespan!H7)*([1]PM_motor_share!$AG$4*[1]Motor_REE_content!$AG$4)/1000</f>
        <v>130.50245801582122</v>
      </c>
      <c r="AO93" s="126">
        <f>($AH$11*Product_lifespan!I7)*([1]PM_motor_share!$AG$4*[1]Motor_REE_content!$AG$4)/1000</f>
        <v>108.62406861055831</v>
      </c>
      <c r="AP93" s="126">
        <f>($AH$11*Product_lifespan!J7)*([1]PM_motor_share!$AG$4*[1]Motor_REE_content!$AG$4)/1000</f>
        <v>87.739681571511284</v>
      </c>
      <c r="AQ93" s="126">
        <f>($AH$11*Product_lifespan!K7)*([1]PM_motor_share!$AG$4*[1]Motor_REE_content!$AG$4)/1000</f>
        <v>68.97754626351896</v>
      </c>
    </row>
    <row r="94" spans="2:43">
      <c r="B94" s="7">
        <v>2042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69"/>
      <c r="Y94" s="69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>
        <f>($AI$11*Product_lifespan!B7)*([1]PM_motor_share!$AH$4*[1]Motor_REE_content!$AH$4)/1000</f>
        <v>121.76062258601984</v>
      </c>
      <c r="AJ94" s="126">
        <f>($AI$11*Product_lifespan!C7)*([1]PM_motor_share!$AH$4*[1]Motor_REE_content!$AH$4)/1000</f>
        <v>167.00351219357495</v>
      </c>
      <c r="AK94" s="126">
        <f>($AI$11*Product_lifespan!D7)*([1]PM_motor_share!$AH$4*[1]Motor_REE_content!$AH$4)/1000</f>
        <v>185.88433067975006</v>
      </c>
      <c r="AL94" s="126">
        <f>($AI$11*Product_lifespan!E7)*([1]PM_motor_share!$AH$4*[1]Motor_REE_content!$AH$4)/1000</f>
        <v>186.97419388323868</v>
      </c>
      <c r="AM94" s="126">
        <f>($AI$11*Product_lifespan!F7)*([1]PM_motor_share!$AH$4*[1]Motor_REE_content!$AH$4)/1000</f>
        <v>176.07141852282615</v>
      </c>
      <c r="AN94" s="126">
        <f>($AI$11*Product_lifespan!G7)*([1]PM_motor_share!$AH$4*[1]Motor_REE_content!$AH$4)/1000</f>
        <v>157.82100732019398</v>
      </c>
      <c r="AO94" s="126">
        <f>($AI$11*Product_lifespan!H7)*([1]PM_motor_share!$AH$4*[1]Motor_REE_content!$AH$4)/1000</f>
        <v>135.9161585053113</v>
      </c>
      <c r="AP94" s="126">
        <f>($AI$11*Product_lifespan!I7)*([1]PM_motor_share!$AH$4*[1]Motor_REE_content!$AH$4)/1000</f>
        <v>113.13017663601859</v>
      </c>
      <c r="AQ94" s="126">
        <f>($AI$11*Product_lifespan!J7)*([1]PM_motor_share!$AH$4*[1]Motor_REE_content!$AH$4)/1000</f>
        <v>91.379431843600486</v>
      </c>
    </row>
    <row r="95" spans="2:43">
      <c r="B95" s="7">
        <v>2043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69"/>
      <c r="Y95" s="69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>
        <f>($AJ$11*Product_lifespan!B7)*([1]PM_motor_share!$AI$4*[1]Motor_REE_content!$AI$4)/1000</f>
        <v>125.19600874324914</v>
      </c>
      <c r="AK95" s="126">
        <f>($AJ$11*Product_lifespan!C7)*([1]PM_motor_share!$AI$4*[1]Motor_REE_content!$AI$4)/1000</f>
        <v>171.71539311052055</v>
      </c>
      <c r="AL95" s="126">
        <f>($AJ$11*Product_lifespan!D7)*([1]PM_motor_share!$AI$4*[1]Motor_REE_content!$AI$4)/1000</f>
        <v>191.12891996403948</v>
      </c>
      <c r="AM95" s="126">
        <f>($AJ$11*Product_lifespan!E7)*([1]PM_motor_share!$AI$4*[1]Motor_REE_content!$AI$4)/1000</f>
        <v>192.24953285394577</v>
      </c>
      <c r="AN95" s="126">
        <f>($AJ$11*Product_lifespan!F7)*([1]PM_motor_share!$AI$4*[1]Motor_REE_content!$AI$4)/1000</f>
        <v>181.03914372848305</v>
      </c>
      <c r="AO95" s="126">
        <f>($AJ$11*Product_lifespan!G7)*([1]PM_motor_share!$AI$4*[1]Motor_REE_content!$AI$4)/1000</f>
        <v>162.27381063503211</v>
      </c>
      <c r="AP95" s="126">
        <f>($AJ$11*Product_lifespan!H7)*([1]PM_motor_share!$AI$4*[1]Motor_REE_content!$AI$4)/1000</f>
        <v>139.75093266756613</v>
      </c>
      <c r="AQ95" s="126">
        <f>($AJ$11*Product_lifespan!I7)*([1]PM_motor_share!$AI$4*[1]Motor_REE_content!$AI$4)/1000</f>
        <v>116.32206112647214</v>
      </c>
    </row>
    <row r="96" spans="2:43">
      <c r="B96" s="7">
        <v>2044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69"/>
      <c r="Y96" s="69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>
        <f>($AK$11*Product_lifespan!B7)*([1]PM_motor_share!$AJ$4*[1]Motor_REE_content!$AJ$4)/1000</f>
        <v>127.36659671276432</v>
      </c>
      <c r="AL96" s="126">
        <f>($AK$11*Product_lifespan!C7)*([1]PM_motor_share!$AJ$4*[1]Motor_REE_content!$AJ$4)/1000</f>
        <v>174.69251171204598</v>
      </c>
      <c r="AM96" s="126">
        <f>($AK$11*Product_lifespan!D7)*([1]PM_motor_share!$AJ$4*[1]Motor_REE_content!$AJ$4)/1000</f>
        <v>194.44262092355785</v>
      </c>
      <c r="AN96" s="126">
        <f>($AK$11*Product_lifespan!E7)*([1]PM_motor_share!$AJ$4*[1]Motor_REE_content!$AJ$4)/1000</f>
        <v>195.58266245884772</v>
      </c>
      <c r="AO96" s="126">
        <f>($AK$11*Product_lifespan!F7)*([1]PM_motor_share!$AJ$4*[1]Motor_REE_content!$AJ$4)/1000</f>
        <v>184.17791301780005</v>
      </c>
      <c r="AP96" s="126">
        <f>($AK$11*Product_lifespan!G7)*([1]PM_motor_share!$AJ$4*[1]Motor_REE_content!$AJ$4)/1000</f>
        <v>165.08723563689563</v>
      </c>
      <c r="AQ96" s="126">
        <f>($AK$11*Product_lifespan!H7)*([1]PM_motor_share!$AJ$4*[1]Motor_REE_content!$AJ$4)/1000</f>
        <v>142.17386688265626</v>
      </c>
    </row>
    <row r="97" spans="1:43">
      <c r="B97" s="7">
        <v>2045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69"/>
      <c r="Y97" s="69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>
        <f>($AL$11*Product_lifespan!B7)*([1]PM_motor_share!$AK$4*[1]Motor_REE_content!$AK$4)/1000</f>
        <v>128.40364528505393</v>
      </c>
      <c r="AM97" s="126">
        <f>($AL$11*Product_lifespan!C7)*([1]PM_motor_share!$AK$4*[1]Motor_REE_content!$AK$4)/1000</f>
        <v>176.11489893551257</v>
      </c>
      <c r="AN97" s="126">
        <f>($AL$11*Product_lifespan!D7)*([1]PM_motor_share!$AK$4*[1]Motor_REE_content!$AK$4)/1000</f>
        <v>196.02581814814701</v>
      </c>
      <c r="AO97" s="126">
        <f>($AL$11*Product_lifespan!E7)*([1]PM_motor_share!$AK$4*[1]Motor_REE_content!$AK$4)/1000</f>
        <v>197.1751421678326</v>
      </c>
      <c r="AP97" s="126">
        <f>($AL$11*Product_lifespan!F7)*([1]PM_motor_share!$AK$4*[1]Motor_REE_content!$AK$4)/1000</f>
        <v>185.67753259366992</v>
      </c>
      <c r="AQ97" s="126">
        <f>($AL$11*Product_lifespan!G7)*([1]PM_motor_share!$AK$4*[1]Motor_REE_content!$AK$4)/1000</f>
        <v>166.43141445959412</v>
      </c>
    </row>
    <row r="98" spans="1:43">
      <c r="B98" s="7">
        <v>2046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69"/>
      <c r="Y98" s="69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>
        <f>($AM$11*Product_lifespan!B7)*([1]PM_motor_share!$AL$4*[1]Motor_REE_content!$AL$4)/1000</f>
        <v>128.41289069397348</v>
      </c>
      <c r="AN98" s="126">
        <f>($AM$11*Product_lifespan!C7)*([1]PM_motor_share!$AL$4*[1]Motor_REE_content!$AL$4)/1000</f>
        <v>176.12757968342962</v>
      </c>
      <c r="AO98" s="126">
        <f>($AM$11*Product_lifespan!D7)*([1]PM_motor_share!$AL$4*[1]Motor_REE_content!$AL$4)/1000</f>
        <v>196.03993253597108</v>
      </c>
      <c r="AP98" s="126">
        <f>($AM$11*Product_lifespan!E7)*([1]PM_motor_share!$AL$4*[1]Motor_REE_content!$AL$4)/1000</f>
        <v>197.18933931008721</v>
      </c>
      <c r="AQ98" s="126">
        <f>($AM$11*Product_lifespan!F7)*([1]PM_motor_share!$AL$4*[1]Motor_REE_content!$AL$4)/1000</f>
        <v>185.69090187701227</v>
      </c>
    </row>
    <row r="99" spans="1:43">
      <c r="B99" s="7">
        <v>2047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69"/>
      <c r="Y99" s="69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>
        <f>($AN$11*Product_lifespan!B7)*([1]PM_motor_share!$AM$4*[1]Motor_REE_content!$AM$4)/1000</f>
        <v>127.50143646669379</v>
      </c>
      <c r="AO99" s="126">
        <f>($AN$11*Product_lifespan!C7)*([1]PM_motor_share!$AM$4*[1]Motor_REE_content!$AM$4)/1000</f>
        <v>174.87745420011211</v>
      </c>
      <c r="AP99" s="126">
        <f>($AN$11*Product_lifespan!D7)*([1]PM_motor_share!$AM$4*[1]Motor_REE_content!$AM$4)/1000</f>
        <v>194.64847234642238</v>
      </c>
      <c r="AQ99" s="126">
        <f>($AN$11*Product_lifespan!E7)*([1]PM_motor_share!$AM$4*[1]Motor_REE_content!$AM$4)/1000</f>
        <v>195.78972081448785</v>
      </c>
    </row>
    <row r="100" spans="1:43">
      <c r="B100" s="7">
        <v>2048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69"/>
      <c r="Y100" s="69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>
        <f>($AO$11*Product_lifespan!B7)*([1]PM_motor_share!$AN$4*[1]Motor_REE_content!$AN$4)/1000</f>
        <v>125.82092035802624</v>
      </c>
      <c r="AP100" s="126">
        <f>($AO$11*Product_lifespan!C7)*([1]PM_motor_share!$AN$4*[1]Motor_REE_content!$AN$4)/1000</f>
        <v>172.57250464840388</v>
      </c>
      <c r="AQ100" s="126">
        <f>($AO$11*Product_lifespan!D7)*([1]PM_motor_share!$AN$4*[1]Motor_REE_content!$AN$4)/1000</f>
        <v>192.08293346019073</v>
      </c>
    </row>
    <row r="101" spans="1:43">
      <c r="B101" s="7">
        <v>2049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69"/>
      <c r="Y101" s="69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>
        <f>($AP$11*Product_lifespan!B7)*([1]PM_motor_share!$AO$4*[1]Motor_REE_content!$AO$4)/1000</f>
        <v>123.60143587921438</v>
      </c>
      <c r="AQ101" s="126">
        <f>($AP$11*Product_lifespan!C7)*([1]PM_motor_share!$AO$4*[1]Motor_REE_content!$AO$4)/1000</f>
        <v>169.52832094312714</v>
      </c>
    </row>
    <row r="102" spans="1:43">
      <c r="B102" s="7">
        <v>2050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69"/>
      <c r="Y102" s="69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  <c r="AQ102" s="126">
        <f>($AQ$11*Product_lifespan!B7)*([1]PM_motor_share!$AP$4*[1]Motor_REE_content!$AP$4)/1000</f>
        <v>121.15667591831813</v>
      </c>
    </row>
    <row r="103" spans="1:43" ht="17" thickBot="1"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</row>
    <row r="104" spans="1:43" ht="17" thickTop="1">
      <c r="A104" s="1" t="s">
        <v>6961</v>
      </c>
      <c r="C104" s="127">
        <f>SUM(C62:C103)</f>
        <v>1.375887796593662E-2</v>
      </c>
      <c r="D104" s="127">
        <f t="shared" ref="D104:AQ104" si="3">SUM(D62:D103)</f>
        <v>8.5660344886981224E-2</v>
      </c>
      <c r="E104" s="127">
        <f t="shared" si="3"/>
        <v>0.19811641195203217</v>
      </c>
      <c r="F104" s="127">
        <f t="shared" si="3"/>
        <v>0.38859596420112724</v>
      </c>
      <c r="G104" s="127">
        <f t="shared" si="3"/>
        <v>0.83530796910160965</v>
      </c>
      <c r="H104" s="127">
        <f t="shared" si="3"/>
        <v>1.5523383879650581</v>
      </c>
      <c r="I104" s="127">
        <f t="shared" si="3"/>
        <v>2.3788761779245156</v>
      </c>
      <c r="J104" s="127">
        <f t="shared" si="3"/>
        <v>3.4124941393988286</v>
      </c>
      <c r="K104" s="127">
        <f t="shared" si="3"/>
        <v>4.5834749924621176</v>
      </c>
      <c r="L104" s="127">
        <f t="shared" si="3"/>
        <v>6.9829418677377415</v>
      </c>
      <c r="M104" s="127">
        <f t="shared" si="3"/>
        <v>13.660565199253039</v>
      </c>
      <c r="N104" s="127">
        <f t="shared" si="3"/>
        <v>26.455922284955669</v>
      </c>
      <c r="O104" s="127">
        <f t="shared" si="3"/>
        <v>133.70086841338519</v>
      </c>
      <c r="P104" s="127">
        <f t="shared" si="3"/>
        <v>274.79067807203631</v>
      </c>
      <c r="Q104" s="127">
        <f t="shared" si="3"/>
        <v>442.25324856979933</v>
      </c>
      <c r="R104" s="127">
        <f t="shared" si="3"/>
        <v>614.49819764111373</v>
      </c>
      <c r="S104" s="127">
        <f t="shared" si="3"/>
        <v>780.04800304324078</v>
      </c>
      <c r="T104" s="127">
        <f t="shared" si="3"/>
        <v>932.30470616860794</v>
      </c>
      <c r="U104" s="127">
        <f t="shared" si="3"/>
        <v>1068.5017041046074</v>
      </c>
      <c r="V104" s="127">
        <f t="shared" si="3"/>
        <v>1188.8250193152408</v>
      </c>
      <c r="W104" s="127">
        <f t="shared" si="3"/>
        <v>1295.5745768068668</v>
      </c>
      <c r="X104" s="127">
        <f t="shared" si="3"/>
        <v>1392.3791153955779</v>
      </c>
      <c r="Y104" s="127">
        <f t="shared" si="3"/>
        <v>1483.4884182045896</v>
      </c>
      <c r="Z104" s="127">
        <f t="shared" si="3"/>
        <v>1573.1583087527667</v>
      </c>
      <c r="AA104" s="127">
        <f t="shared" si="3"/>
        <v>1665.1369011129461</v>
      </c>
      <c r="AB104" s="127">
        <f t="shared" si="3"/>
        <v>1762.2657469763046</v>
      </c>
      <c r="AC104" s="127">
        <f t="shared" si="3"/>
        <v>1751.7925737151086</v>
      </c>
      <c r="AD104" s="127">
        <f t="shared" si="3"/>
        <v>1705.9688711111914</v>
      </c>
      <c r="AE104" s="127">
        <f t="shared" si="3"/>
        <v>1648.6182422907887</v>
      </c>
      <c r="AF104" s="127">
        <f t="shared" si="3"/>
        <v>1594.4025249615847</v>
      </c>
      <c r="AG104" s="127">
        <f t="shared" si="3"/>
        <v>1551.7572084428132</v>
      </c>
      <c r="AH104" s="127">
        <f t="shared" si="3"/>
        <v>1524.382456915047</v>
      </c>
      <c r="AI104" s="127">
        <f t="shared" si="3"/>
        <v>1512.5385621403796</v>
      </c>
      <c r="AJ104" s="127">
        <f t="shared" si="3"/>
        <v>1514.2265614107876</v>
      </c>
      <c r="AK104" s="127">
        <f t="shared" si="3"/>
        <v>1526.1817489658704</v>
      </c>
      <c r="AL104" s="127">
        <f t="shared" si="3"/>
        <v>1544.6315529223468</v>
      </c>
      <c r="AM104" s="127">
        <f t="shared" si="3"/>
        <v>1565.8290707143799</v>
      </c>
      <c r="AN104" s="127">
        <f t="shared" si="3"/>
        <v>1586.4139198330506</v>
      </c>
      <c r="AO104" s="127">
        <f t="shared" si="3"/>
        <v>1603.6611943838263</v>
      </c>
      <c r="AP104" s="127">
        <f t="shared" si="3"/>
        <v>1615.6595516244529</v>
      </c>
      <c r="AQ104" s="127">
        <f t="shared" si="3"/>
        <v>1621.4283319477952</v>
      </c>
    </row>
    <row r="106" spans="1:43" ht="21">
      <c r="B106" s="70" t="s">
        <v>6962</v>
      </c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</row>
    <row r="107" spans="1:43">
      <c r="B107" s="7"/>
      <c r="C107" s="7">
        <v>2010</v>
      </c>
      <c r="D107" s="7">
        <v>2011</v>
      </c>
      <c r="E107" s="7">
        <v>2012</v>
      </c>
      <c r="F107" s="7">
        <v>2013</v>
      </c>
      <c r="G107" s="7">
        <v>2014</v>
      </c>
      <c r="H107" s="7">
        <v>2015</v>
      </c>
      <c r="I107" s="7">
        <v>2016</v>
      </c>
      <c r="J107" s="7">
        <v>2017</v>
      </c>
      <c r="K107" s="7">
        <v>2018</v>
      </c>
      <c r="L107" s="7">
        <v>2019</v>
      </c>
      <c r="M107" s="7">
        <v>2020</v>
      </c>
      <c r="N107" s="7">
        <v>2021</v>
      </c>
      <c r="O107" s="7">
        <v>2022</v>
      </c>
      <c r="P107" s="7">
        <v>2023</v>
      </c>
      <c r="Q107" s="7">
        <v>2024</v>
      </c>
      <c r="R107" s="7">
        <v>2025</v>
      </c>
      <c r="S107" s="7">
        <v>2026</v>
      </c>
      <c r="T107" s="7">
        <v>2027</v>
      </c>
      <c r="U107" s="7">
        <v>2028</v>
      </c>
      <c r="V107" s="7">
        <v>2029</v>
      </c>
      <c r="W107" s="7">
        <v>2030</v>
      </c>
      <c r="X107" s="7">
        <v>2031</v>
      </c>
      <c r="Y107" s="7">
        <v>2032</v>
      </c>
      <c r="Z107" s="7">
        <v>2033</v>
      </c>
      <c r="AA107" s="7">
        <v>2034</v>
      </c>
      <c r="AB107" s="7">
        <v>2035</v>
      </c>
      <c r="AC107" s="7">
        <v>2036</v>
      </c>
      <c r="AD107" s="7">
        <v>2037</v>
      </c>
      <c r="AE107" s="7">
        <v>2038</v>
      </c>
      <c r="AF107" s="7">
        <v>2039</v>
      </c>
      <c r="AG107" s="7">
        <v>2040</v>
      </c>
      <c r="AH107" s="7">
        <v>2041</v>
      </c>
      <c r="AI107" s="7">
        <v>2042</v>
      </c>
      <c r="AJ107" s="7">
        <v>2043</v>
      </c>
      <c r="AK107" s="7">
        <v>2044</v>
      </c>
      <c r="AL107" s="7">
        <v>2045</v>
      </c>
      <c r="AM107" s="7">
        <v>2046</v>
      </c>
      <c r="AN107" s="7">
        <v>2047</v>
      </c>
      <c r="AO107" s="7">
        <v>2048</v>
      </c>
      <c r="AP107" s="7">
        <v>2049</v>
      </c>
      <c r="AQ107" s="7">
        <v>2050</v>
      </c>
    </row>
    <row r="108" spans="1:43">
      <c r="B108" s="7" t="s">
        <v>314</v>
      </c>
      <c r="C108" s="128">
        <f>C$104*[1]Reverse_loop_split!C4</f>
        <v>1.9655539951338027E-3</v>
      </c>
      <c r="D108" s="128">
        <f>D$104*[1]Reverse_loop_split!D4</f>
        <v>1.2237192126711602E-2</v>
      </c>
      <c r="E108" s="128">
        <f>E$104*[1]Reverse_loop_split!E4</f>
        <v>2.8302344564576021E-2</v>
      </c>
      <c r="F108" s="128">
        <f>F$104*[1]Reverse_loop_split!F4</f>
        <v>5.5513709171589605E-2</v>
      </c>
      <c r="G108" s="128">
        <f>G$104*[1]Reverse_loop_split!G4</f>
        <v>0.11932970987165852</v>
      </c>
      <c r="H108" s="128">
        <f>H$104*[1]Reverse_loop_split!H4</f>
        <v>0.22176262685215115</v>
      </c>
      <c r="I108" s="128">
        <f>I$104*[1]Reverse_loop_split!I4</f>
        <v>0.3398394539892165</v>
      </c>
      <c r="J108" s="128">
        <f>J$104*[1]Reverse_loop_split!J4</f>
        <v>0.48749916277126121</v>
      </c>
      <c r="K108" s="128">
        <f>K$104*[1]Reverse_loop_split!K4</f>
        <v>0.65478214178030247</v>
      </c>
      <c r="L108" s="128">
        <f>L$104*[1]Reverse_loop_split!L4</f>
        <v>0.99756312396253444</v>
      </c>
      <c r="M108" s="128">
        <f>M$104*[1]Reverse_loop_split!M4</f>
        <v>1.9515093141790054</v>
      </c>
      <c r="N108" s="128">
        <f>N$104*[1]Reverse_loop_split!N4</f>
        <v>3.7794174692793812</v>
      </c>
      <c r="O108" s="128">
        <f>O$104*[1]Reverse_loop_split!O4</f>
        <v>19.100124059055027</v>
      </c>
      <c r="P108" s="128">
        <f>P$104*[1]Reverse_loop_split!P4</f>
        <v>39.255811153148045</v>
      </c>
      <c r="Q108" s="128">
        <f>Q$104*[1]Reverse_loop_split!Q4</f>
        <v>63.179035509971328</v>
      </c>
      <c r="R108" s="128">
        <f>R$104*[1]Reverse_loop_split!R4</f>
        <v>87.78545680587338</v>
      </c>
      <c r="S108" s="128">
        <f>S$104*[1]Reverse_loop_split!S4</f>
        <v>111.43542900617724</v>
      </c>
      <c r="T108" s="128">
        <f>T$104*[1]Reverse_loop_split!T4</f>
        <v>133.18638659551542</v>
      </c>
      <c r="U108" s="128">
        <f>U$104*[1]Reverse_loop_split!U4</f>
        <v>152.64310058637247</v>
      </c>
      <c r="V108" s="128">
        <f>V$104*[1]Reverse_loop_split!V4</f>
        <v>169.83214561646295</v>
      </c>
      <c r="W108" s="128">
        <f>W$104*[1]Reverse_loop_split!W4</f>
        <v>185.08208240098097</v>
      </c>
      <c r="X108" s="128">
        <f>X$104*[1]Reverse_loop_split!X4</f>
        <v>198.91130219936827</v>
      </c>
      <c r="Y108" s="128">
        <f>Y$104*[1]Reverse_loop_split!Y4</f>
        <v>211.92691688636992</v>
      </c>
      <c r="Z108" s="128">
        <f>Z$104*[1]Reverse_loop_split!Z4</f>
        <v>224.73690125039525</v>
      </c>
      <c r="AA108" s="128">
        <f>AA$104*[1]Reverse_loop_split!AA4</f>
        <v>237.87670015899229</v>
      </c>
      <c r="AB108" s="128">
        <f>AB$104*[1]Reverse_loop_split!AB4</f>
        <v>251.75224956804351</v>
      </c>
      <c r="AC108" s="128">
        <f>AC$104*[1]Reverse_loop_split!AC4</f>
        <v>250.25608195930121</v>
      </c>
      <c r="AD108" s="128">
        <f>AD$104*[1]Reverse_loop_split!AD4</f>
        <v>243.70983873017019</v>
      </c>
      <c r="AE108" s="128">
        <f>AE$104*[1]Reverse_loop_split!AE4</f>
        <v>235.51689175582695</v>
      </c>
      <c r="AF108" s="128">
        <f>AF$104*[1]Reverse_loop_split!AF4</f>
        <v>227.77178928022639</v>
      </c>
      <c r="AG108" s="128">
        <f>AG$104*[1]Reverse_loop_split!AG4</f>
        <v>221.67960120611616</v>
      </c>
      <c r="AH108" s="128">
        <f>AH$104*[1]Reverse_loop_split!AH4</f>
        <v>217.76892241643526</v>
      </c>
      <c r="AI108" s="128">
        <f>AI$104*[1]Reverse_loop_split!AI4</f>
        <v>216.07693744862564</v>
      </c>
      <c r="AJ108" s="128">
        <f>AJ$104*[1]Reverse_loop_split!AJ4</f>
        <v>216.31808020154108</v>
      </c>
      <c r="AK108" s="128">
        <f>AK$104*[1]Reverse_loop_split!AK4</f>
        <v>218.02596413798148</v>
      </c>
      <c r="AL108" s="128">
        <f>AL$104*[1]Reverse_loop_split!AL4</f>
        <v>220.66165041747811</v>
      </c>
      <c r="AM108" s="128">
        <f>AM$104*[1]Reverse_loop_split!AM4</f>
        <v>223.6898672449114</v>
      </c>
      <c r="AN108" s="128">
        <f>AN$104*[1]Reverse_loop_split!AN4</f>
        <v>226.63055997615007</v>
      </c>
      <c r="AO108" s="128">
        <f>AO$104*[1]Reverse_loop_split!AO4</f>
        <v>229.0944563405466</v>
      </c>
      <c r="AP108" s="128">
        <f>AP$104*[1]Reverse_loop_split!AP4</f>
        <v>230.80850737492182</v>
      </c>
      <c r="AQ108" s="128">
        <f>AQ$104*[1]Reverse_loop_split!AQ4</f>
        <v>231.632618849685</v>
      </c>
    </row>
    <row r="109" spans="1:43">
      <c r="B109" s="7" t="s">
        <v>6963</v>
      </c>
      <c r="C109" s="128">
        <f>C$104*[1]Reverse_loop_split!C5</f>
        <v>1.9655539951338027E-3</v>
      </c>
      <c r="D109" s="128">
        <f>D$104*[1]Reverse_loop_split!D5</f>
        <v>1.2237192126711602E-2</v>
      </c>
      <c r="E109" s="128">
        <f>E$104*[1]Reverse_loop_split!E5</f>
        <v>2.8302344564576021E-2</v>
      </c>
      <c r="F109" s="128">
        <f>F$104*[1]Reverse_loop_split!F5</f>
        <v>5.5513709171589605E-2</v>
      </c>
      <c r="G109" s="128">
        <f>G$104*[1]Reverse_loop_split!G5</f>
        <v>0.11932970987165852</v>
      </c>
      <c r="H109" s="128">
        <f>H$104*[1]Reverse_loop_split!H5</f>
        <v>0.22176262685215115</v>
      </c>
      <c r="I109" s="128">
        <f>I$104*[1]Reverse_loop_split!I5</f>
        <v>0.3398394539892165</v>
      </c>
      <c r="J109" s="128">
        <f>J$104*[1]Reverse_loop_split!J5</f>
        <v>0.48749916277126121</v>
      </c>
      <c r="K109" s="128">
        <f>K$104*[1]Reverse_loop_split!K5</f>
        <v>0.65478214178030247</v>
      </c>
      <c r="L109" s="128">
        <f>L$104*[1]Reverse_loop_split!L5</f>
        <v>0.99756312396253444</v>
      </c>
      <c r="M109" s="128">
        <f>M$104*[1]Reverse_loop_split!M5</f>
        <v>1.9515093141790054</v>
      </c>
      <c r="N109" s="128">
        <f>N$104*[1]Reverse_loop_split!N5</f>
        <v>3.7794174692793812</v>
      </c>
      <c r="O109" s="128">
        <f>O$104*[1]Reverse_loop_split!O5</f>
        <v>19.100124059055027</v>
      </c>
      <c r="P109" s="128">
        <f>P$104*[1]Reverse_loop_split!P5</f>
        <v>39.255811153148045</v>
      </c>
      <c r="Q109" s="128">
        <f>Q$104*[1]Reverse_loop_split!Q5</f>
        <v>63.179035509971328</v>
      </c>
      <c r="R109" s="128">
        <f>R$104*[1]Reverse_loop_split!R5</f>
        <v>87.78545680587338</v>
      </c>
      <c r="S109" s="128">
        <f>S$104*[1]Reverse_loop_split!S5</f>
        <v>111.43542900617724</v>
      </c>
      <c r="T109" s="128">
        <f>T$104*[1]Reverse_loop_split!T5</f>
        <v>133.18638659551542</v>
      </c>
      <c r="U109" s="128">
        <f>U$104*[1]Reverse_loop_split!U5</f>
        <v>152.64310058637247</v>
      </c>
      <c r="V109" s="128">
        <f>V$104*[1]Reverse_loop_split!V5</f>
        <v>169.83214561646295</v>
      </c>
      <c r="W109" s="128">
        <f>W$104*[1]Reverse_loop_split!W5</f>
        <v>185.08208240098097</v>
      </c>
      <c r="X109" s="128">
        <f>X$104*[1]Reverse_loop_split!X5</f>
        <v>198.91130219936827</v>
      </c>
      <c r="Y109" s="128">
        <f>Y$104*[1]Reverse_loop_split!Y5</f>
        <v>211.92691688636992</v>
      </c>
      <c r="Z109" s="128">
        <f>Z$104*[1]Reverse_loop_split!Z5</f>
        <v>224.73690125039525</v>
      </c>
      <c r="AA109" s="128">
        <f>AA$104*[1]Reverse_loop_split!AA5</f>
        <v>237.87670015899229</v>
      </c>
      <c r="AB109" s="128">
        <f>AB$104*[1]Reverse_loop_split!AB5</f>
        <v>251.75224956804351</v>
      </c>
      <c r="AC109" s="128">
        <f>AC$104*[1]Reverse_loop_split!AC5</f>
        <v>250.25608195930121</v>
      </c>
      <c r="AD109" s="128">
        <f>AD$104*[1]Reverse_loop_split!AD5</f>
        <v>243.70983873017019</v>
      </c>
      <c r="AE109" s="128">
        <f>AE$104*[1]Reverse_loop_split!AE5</f>
        <v>235.51689175582695</v>
      </c>
      <c r="AF109" s="128">
        <f>AF$104*[1]Reverse_loop_split!AF5</f>
        <v>227.77178928022639</v>
      </c>
      <c r="AG109" s="128">
        <f>AG$104*[1]Reverse_loop_split!AG5</f>
        <v>221.67960120611616</v>
      </c>
      <c r="AH109" s="128">
        <f>AH$104*[1]Reverse_loop_split!AH5</f>
        <v>217.76892241643526</v>
      </c>
      <c r="AI109" s="128">
        <f>AI$104*[1]Reverse_loop_split!AI5</f>
        <v>216.07693744862564</v>
      </c>
      <c r="AJ109" s="128">
        <f>AJ$104*[1]Reverse_loop_split!AJ5</f>
        <v>216.31808020154108</v>
      </c>
      <c r="AK109" s="128">
        <f>AK$104*[1]Reverse_loop_split!AK5</f>
        <v>218.02596413798148</v>
      </c>
      <c r="AL109" s="128">
        <f>AL$104*[1]Reverse_loop_split!AL5</f>
        <v>220.66165041747811</v>
      </c>
      <c r="AM109" s="128">
        <f>AM$104*[1]Reverse_loop_split!AM5</f>
        <v>223.6898672449114</v>
      </c>
      <c r="AN109" s="128">
        <f>AN$104*[1]Reverse_loop_split!AN5</f>
        <v>226.63055997615007</v>
      </c>
      <c r="AO109" s="128">
        <f>AO$104*[1]Reverse_loop_split!AO5</f>
        <v>229.0944563405466</v>
      </c>
      <c r="AP109" s="128">
        <f>AP$104*[1]Reverse_loop_split!AP5</f>
        <v>230.80850737492182</v>
      </c>
      <c r="AQ109" s="128">
        <f>AQ$104*[1]Reverse_loop_split!AQ5</f>
        <v>231.632618849685</v>
      </c>
    </row>
    <row r="110" spans="1:43">
      <c r="B110" s="7" t="s">
        <v>6964</v>
      </c>
      <c r="C110" s="128">
        <f>C$104*[1]Reverse_loop_split!C6</f>
        <v>1.9655539951338027E-3</v>
      </c>
      <c r="D110" s="128">
        <f>D$104*[1]Reverse_loop_split!D6</f>
        <v>1.2237192126711602E-2</v>
      </c>
      <c r="E110" s="128">
        <f>E$104*[1]Reverse_loop_split!E6</f>
        <v>2.8302344564576021E-2</v>
      </c>
      <c r="F110" s="128">
        <f>F$104*[1]Reverse_loop_split!F6</f>
        <v>5.5513709171589605E-2</v>
      </c>
      <c r="G110" s="128">
        <f>G$104*[1]Reverse_loop_split!G6</f>
        <v>0.11932970987165852</v>
      </c>
      <c r="H110" s="128">
        <f>H$104*[1]Reverse_loop_split!H6</f>
        <v>0.22176262685215115</v>
      </c>
      <c r="I110" s="128">
        <f>I$104*[1]Reverse_loop_split!I6</f>
        <v>0.3398394539892165</v>
      </c>
      <c r="J110" s="128">
        <f>J$104*[1]Reverse_loop_split!J6</f>
        <v>0.48749916277126121</v>
      </c>
      <c r="K110" s="128">
        <f>K$104*[1]Reverse_loop_split!K6</f>
        <v>0.65478214178030247</v>
      </c>
      <c r="L110" s="128">
        <f>L$104*[1]Reverse_loop_split!L6</f>
        <v>0.99756312396253444</v>
      </c>
      <c r="M110" s="128">
        <f>M$104*[1]Reverse_loop_split!M6</f>
        <v>1.9515093141790054</v>
      </c>
      <c r="N110" s="128">
        <f>N$104*[1]Reverse_loop_split!N6</f>
        <v>3.7794174692793812</v>
      </c>
      <c r="O110" s="128">
        <f>O$104*[1]Reverse_loop_split!O6</f>
        <v>19.100124059055027</v>
      </c>
      <c r="P110" s="128">
        <f>P$104*[1]Reverse_loop_split!P6</f>
        <v>39.255811153148045</v>
      </c>
      <c r="Q110" s="128">
        <f>Q$104*[1]Reverse_loop_split!Q6</f>
        <v>63.179035509971328</v>
      </c>
      <c r="R110" s="128">
        <f>R$104*[1]Reverse_loop_split!R6</f>
        <v>87.78545680587338</v>
      </c>
      <c r="S110" s="128">
        <f>S$104*[1]Reverse_loop_split!S6</f>
        <v>111.43542900617724</v>
      </c>
      <c r="T110" s="128">
        <f>T$104*[1]Reverse_loop_split!T6</f>
        <v>133.18638659551542</v>
      </c>
      <c r="U110" s="128">
        <f>U$104*[1]Reverse_loop_split!U6</f>
        <v>152.64310058637247</v>
      </c>
      <c r="V110" s="128">
        <f>V$104*[1]Reverse_loop_split!V6</f>
        <v>169.83214561646295</v>
      </c>
      <c r="W110" s="128">
        <f>W$104*[1]Reverse_loop_split!W6</f>
        <v>185.08208240098097</v>
      </c>
      <c r="X110" s="128">
        <f>X$104*[1]Reverse_loop_split!X6</f>
        <v>198.91130219936827</v>
      </c>
      <c r="Y110" s="128">
        <f>Y$104*[1]Reverse_loop_split!Y6</f>
        <v>211.92691688636992</v>
      </c>
      <c r="Z110" s="128">
        <f>Z$104*[1]Reverse_loop_split!Z6</f>
        <v>224.73690125039525</v>
      </c>
      <c r="AA110" s="128">
        <f>AA$104*[1]Reverse_loop_split!AA6</f>
        <v>237.87670015899229</v>
      </c>
      <c r="AB110" s="128">
        <f>AB$104*[1]Reverse_loop_split!AB6</f>
        <v>251.75224956804351</v>
      </c>
      <c r="AC110" s="128">
        <f>AC$104*[1]Reverse_loop_split!AC6</f>
        <v>250.25608195930121</v>
      </c>
      <c r="AD110" s="128">
        <f>AD$104*[1]Reverse_loop_split!AD6</f>
        <v>243.70983873017019</v>
      </c>
      <c r="AE110" s="128">
        <f>AE$104*[1]Reverse_loop_split!AE6</f>
        <v>235.51689175582695</v>
      </c>
      <c r="AF110" s="128">
        <f>AF$104*[1]Reverse_loop_split!AF6</f>
        <v>227.77178928022639</v>
      </c>
      <c r="AG110" s="128">
        <f>AG$104*[1]Reverse_loop_split!AG6</f>
        <v>221.67960120611616</v>
      </c>
      <c r="AH110" s="128">
        <f>AH$104*[1]Reverse_loop_split!AH6</f>
        <v>217.76892241643526</v>
      </c>
      <c r="AI110" s="128">
        <f>AI$104*[1]Reverse_loop_split!AI6</f>
        <v>216.07693744862564</v>
      </c>
      <c r="AJ110" s="128">
        <f>AJ$104*[1]Reverse_loop_split!AJ6</f>
        <v>216.31808020154108</v>
      </c>
      <c r="AK110" s="128">
        <f>AK$104*[1]Reverse_loop_split!AK6</f>
        <v>218.02596413798148</v>
      </c>
      <c r="AL110" s="128">
        <f>AL$104*[1]Reverse_loop_split!AL6</f>
        <v>220.66165041747811</v>
      </c>
      <c r="AM110" s="128">
        <f>AM$104*[1]Reverse_loop_split!AM6</f>
        <v>223.6898672449114</v>
      </c>
      <c r="AN110" s="128">
        <f>AN$104*[1]Reverse_loop_split!AN6</f>
        <v>226.63055997615007</v>
      </c>
      <c r="AO110" s="128">
        <f>AO$104*[1]Reverse_loop_split!AO6</f>
        <v>229.0944563405466</v>
      </c>
      <c r="AP110" s="128">
        <f>AP$104*[1]Reverse_loop_split!AP6</f>
        <v>230.80850737492182</v>
      </c>
      <c r="AQ110" s="128">
        <f>AQ$104*[1]Reverse_loop_split!AQ6</f>
        <v>231.632618849685</v>
      </c>
    </row>
    <row r="111" spans="1:43">
      <c r="B111" s="7" t="s">
        <v>6965</v>
      </c>
      <c r="C111" s="128">
        <f>C$104*[1]Reverse_loop_split!C7</f>
        <v>1.9655539951338027E-3</v>
      </c>
      <c r="D111" s="128">
        <f>D$104*[1]Reverse_loop_split!D7</f>
        <v>1.2237192126711602E-2</v>
      </c>
      <c r="E111" s="128">
        <f>E$104*[1]Reverse_loop_split!E7</f>
        <v>2.8302344564576021E-2</v>
      </c>
      <c r="F111" s="128">
        <f>F$104*[1]Reverse_loop_split!F7</f>
        <v>5.5513709171589605E-2</v>
      </c>
      <c r="G111" s="128">
        <f>G$104*[1]Reverse_loop_split!G7</f>
        <v>0.11932970987165852</v>
      </c>
      <c r="H111" s="128">
        <f>H$104*[1]Reverse_loop_split!H7</f>
        <v>0.22176262685215115</v>
      </c>
      <c r="I111" s="128">
        <f>I$104*[1]Reverse_loop_split!I7</f>
        <v>0.3398394539892165</v>
      </c>
      <c r="J111" s="128">
        <f>J$104*[1]Reverse_loop_split!J7</f>
        <v>0.48749916277126121</v>
      </c>
      <c r="K111" s="128">
        <f>K$104*[1]Reverse_loop_split!K7</f>
        <v>0.65478214178030247</v>
      </c>
      <c r="L111" s="128">
        <f>L$104*[1]Reverse_loop_split!L7</f>
        <v>0.99756312396253444</v>
      </c>
      <c r="M111" s="128">
        <f>M$104*[1]Reverse_loop_split!M7</f>
        <v>1.9515093141790054</v>
      </c>
      <c r="N111" s="128">
        <f>N$104*[1]Reverse_loop_split!N7</f>
        <v>3.7794174692793812</v>
      </c>
      <c r="O111" s="128">
        <f>O$104*[1]Reverse_loop_split!O7</f>
        <v>19.100124059055027</v>
      </c>
      <c r="P111" s="128">
        <f>P$104*[1]Reverse_loop_split!P7</f>
        <v>39.255811153148045</v>
      </c>
      <c r="Q111" s="128">
        <f>Q$104*[1]Reverse_loop_split!Q7</f>
        <v>63.179035509971328</v>
      </c>
      <c r="R111" s="128">
        <f>R$104*[1]Reverse_loop_split!R7</f>
        <v>87.78545680587338</v>
      </c>
      <c r="S111" s="128">
        <f>S$104*[1]Reverse_loop_split!S7</f>
        <v>111.43542900617724</v>
      </c>
      <c r="T111" s="128">
        <f>T$104*[1]Reverse_loop_split!T7</f>
        <v>133.18638659551542</v>
      </c>
      <c r="U111" s="128">
        <f>U$104*[1]Reverse_loop_split!U7</f>
        <v>152.64310058637247</v>
      </c>
      <c r="V111" s="128">
        <f>V$104*[1]Reverse_loop_split!V7</f>
        <v>169.83214561646295</v>
      </c>
      <c r="W111" s="128">
        <f>W$104*[1]Reverse_loop_split!W7</f>
        <v>185.08208240098097</v>
      </c>
      <c r="X111" s="128">
        <f>X$104*[1]Reverse_loop_split!X7</f>
        <v>198.91130219936827</v>
      </c>
      <c r="Y111" s="128">
        <f>Y$104*[1]Reverse_loop_split!Y7</f>
        <v>211.92691688636992</v>
      </c>
      <c r="Z111" s="128">
        <f>Z$104*[1]Reverse_loop_split!Z7</f>
        <v>224.73690125039525</v>
      </c>
      <c r="AA111" s="128">
        <f>AA$104*[1]Reverse_loop_split!AA7</f>
        <v>237.87670015899229</v>
      </c>
      <c r="AB111" s="128">
        <f>AB$104*[1]Reverse_loop_split!AB7</f>
        <v>251.75224956804351</v>
      </c>
      <c r="AC111" s="128">
        <f>AC$104*[1]Reverse_loop_split!AC7</f>
        <v>250.25608195930121</v>
      </c>
      <c r="AD111" s="128">
        <f>AD$104*[1]Reverse_loop_split!AD7</f>
        <v>243.70983873017019</v>
      </c>
      <c r="AE111" s="128">
        <f>AE$104*[1]Reverse_loop_split!AE7</f>
        <v>235.51689175582695</v>
      </c>
      <c r="AF111" s="128">
        <f>AF$104*[1]Reverse_loop_split!AF7</f>
        <v>227.77178928022639</v>
      </c>
      <c r="AG111" s="128">
        <f>AG$104*[1]Reverse_loop_split!AG7</f>
        <v>221.67960120611616</v>
      </c>
      <c r="AH111" s="128">
        <f>AH$104*[1]Reverse_loop_split!AH7</f>
        <v>217.76892241643526</v>
      </c>
      <c r="AI111" s="128">
        <f>AI$104*[1]Reverse_loop_split!AI7</f>
        <v>216.07693744862564</v>
      </c>
      <c r="AJ111" s="128">
        <f>AJ$104*[1]Reverse_loop_split!AJ7</f>
        <v>216.31808020154108</v>
      </c>
      <c r="AK111" s="128">
        <f>AK$104*[1]Reverse_loop_split!AK7</f>
        <v>218.02596413798148</v>
      </c>
      <c r="AL111" s="128">
        <f>AL$104*[1]Reverse_loop_split!AL7</f>
        <v>220.66165041747811</v>
      </c>
      <c r="AM111" s="128">
        <f>AM$104*[1]Reverse_loop_split!AM7</f>
        <v>223.6898672449114</v>
      </c>
      <c r="AN111" s="128">
        <f>AN$104*[1]Reverse_loop_split!AN7</f>
        <v>226.63055997615007</v>
      </c>
      <c r="AO111" s="128">
        <f>AO$104*[1]Reverse_loop_split!AO7</f>
        <v>229.0944563405466</v>
      </c>
      <c r="AP111" s="128">
        <f>AP$104*[1]Reverse_loop_split!AP7</f>
        <v>230.80850737492182</v>
      </c>
      <c r="AQ111" s="128">
        <f>AQ$104*[1]Reverse_loop_split!AQ7</f>
        <v>231.632618849685</v>
      </c>
    </row>
    <row r="112" spans="1:43">
      <c r="B112" s="7" t="s">
        <v>6966</v>
      </c>
      <c r="C112" s="128">
        <f>C$104*[1]Reverse_loop_split!C8</f>
        <v>1.9655539951338027E-3</v>
      </c>
      <c r="D112" s="128">
        <f>D$104*[1]Reverse_loop_split!D8</f>
        <v>1.2237192126711602E-2</v>
      </c>
      <c r="E112" s="128">
        <f>E$104*[1]Reverse_loop_split!E8</f>
        <v>2.8302344564576021E-2</v>
      </c>
      <c r="F112" s="128">
        <f>F$104*[1]Reverse_loop_split!F8</f>
        <v>5.5513709171589605E-2</v>
      </c>
      <c r="G112" s="128">
        <f>G$104*[1]Reverse_loop_split!G8</f>
        <v>0.11932970987165852</v>
      </c>
      <c r="H112" s="128">
        <f>H$104*[1]Reverse_loop_split!H8</f>
        <v>0.22176262685215115</v>
      </c>
      <c r="I112" s="128">
        <f>I$104*[1]Reverse_loop_split!I8</f>
        <v>0.3398394539892165</v>
      </c>
      <c r="J112" s="128">
        <f>J$104*[1]Reverse_loop_split!J8</f>
        <v>0.48749916277126121</v>
      </c>
      <c r="K112" s="128">
        <f>K$104*[1]Reverse_loop_split!K8</f>
        <v>0.65478214178030247</v>
      </c>
      <c r="L112" s="128">
        <f>L$104*[1]Reverse_loop_split!L8</f>
        <v>0.99756312396253444</v>
      </c>
      <c r="M112" s="128">
        <f>M$104*[1]Reverse_loop_split!M8</f>
        <v>1.9515093141790054</v>
      </c>
      <c r="N112" s="128">
        <f>N$104*[1]Reverse_loop_split!N8</f>
        <v>3.7794174692793812</v>
      </c>
      <c r="O112" s="128">
        <f>O$104*[1]Reverse_loop_split!O8</f>
        <v>19.100124059055027</v>
      </c>
      <c r="P112" s="128">
        <f>P$104*[1]Reverse_loop_split!P8</f>
        <v>39.255811153148045</v>
      </c>
      <c r="Q112" s="128">
        <f>Q$104*[1]Reverse_loop_split!Q8</f>
        <v>63.179035509971328</v>
      </c>
      <c r="R112" s="128">
        <f>R$104*[1]Reverse_loop_split!R8</f>
        <v>87.78545680587338</v>
      </c>
      <c r="S112" s="128">
        <f>S$104*[1]Reverse_loop_split!S8</f>
        <v>111.43542900617724</v>
      </c>
      <c r="T112" s="128">
        <f>T$104*[1]Reverse_loop_split!T8</f>
        <v>133.18638659551542</v>
      </c>
      <c r="U112" s="128">
        <f>U$104*[1]Reverse_loop_split!U8</f>
        <v>152.64310058637247</v>
      </c>
      <c r="V112" s="128">
        <f>V$104*[1]Reverse_loop_split!V8</f>
        <v>169.83214561646295</v>
      </c>
      <c r="W112" s="128">
        <f>W$104*[1]Reverse_loop_split!W8</f>
        <v>185.08208240098097</v>
      </c>
      <c r="X112" s="128">
        <f>X$104*[1]Reverse_loop_split!X8</f>
        <v>198.91130219936827</v>
      </c>
      <c r="Y112" s="128">
        <f>Y$104*[1]Reverse_loop_split!Y8</f>
        <v>211.92691688636992</v>
      </c>
      <c r="Z112" s="128">
        <f>Z$104*[1]Reverse_loop_split!Z8</f>
        <v>224.73690125039525</v>
      </c>
      <c r="AA112" s="128">
        <f>AA$104*[1]Reverse_loop_split!AA8</f>
        <v>237.87670015899229</v>
      </c>
      <c r="AB112" s="128">
        <f>AB$104*[1]Reverse_loop_split!AB8</f>
        <v>251.75224956804351</v>
      </c>
      <c r="AC112" s="128">
        <f>AC$104*[1]Reverse_loop_split!AC8</f>
        <v>250.25608195930121</v>
      </c>
      <c r="AD112" s="128">
        <f>AD$104*[1]Reverse_loop_split!AD8</f>
        <v>243.70983873017019</v>
      </c>
      <c r="AE112" s="128">
        <f>AE$104*[1]Reverse_loop_split!AE8</f>
        <v>235.51689175582695</v>
      </c>
      <c r="AF112" s="128">
        <f>AF$104*[1]Reverse_loop_split!AF8</f>
        <v>227.77178928022639</v>
      </c>
      <c r="AG112" s="128">
        <f>AG$104*[1]Reverse_loop_split!AG8</f>
        <v>221.67960120611616</v>
      </c>
      <c r="AH112" s="128">
        <f>AH$104*[1]Reverse_loop_split!AH8</f>
        <v>217.76892241643526</v>
      </c>
      <c r="AI112" s="128">
        <f>AI$104*[1]Reverse_loop_split!AI8</f>
        <v>216.07693744862564</v>
      </c>
      <c r="AJ112" s="128">
        <f>AJ$104*[1]Reverse_loop_split!AJ8</f>
        <v>216.31808020154108</v>
      </c>
      <c r="AK112" s="128">
        <f>AK$104*[1]Reverse_loop_split!AK8</f>
        <v>218.02596413798148</v>
      </c>
      <c r="AL112" s="128">
        <f>AL$104*[1]Reverse_loop_split!AL8</f>
        <v>220.66165041747811</v>
      </c>
      <c r="AM112" s="128">
        <f>AM$104*[1]Reverse_loop_split!AM8</f>
        <v>223.6898672449114</v>
      </c>
      <c r="AN112" s="128">
        <f>AN$104*[1]Reverse_loop_split!AN8</f>
        <v>226.63055997615007</v>
      </c>
      <c r="AO112" s="128">
        <f>AO$104*[1]Reverse_loop_split!AO8</f>
        <v>229.0944563405466</v>
      </c>
      <c r="AP112" s="128">
        <f>AP$104*[1]Reverse_loop_split!AP8</f>
        <v>230.80850737492182</v>
      </c>
      <c r="AQ112" s="128">
        <f>AQ$104*[1]Reverse_loop_split!AQ8</f>
        <v>231.632618849685</v>
      </c>
    </row>
    <row r="113" spans="2:43">
      <c r="B113" s="7" t="s">
        <v>6967</v>
      </c>
      <c r="C113" s="128">
        <f>C$104*[1]Reverse_loop_split!C9</f>
        <v>1.9655539951338027E-3</v>
      </c>
      <c r="D113" s="128">
        <f>D$104*[1]Reverse_loop_split!D9</f>
        <v>1.2237192126711602E-2</v>
      </c>
      <c r="E113" s="128">
        <f>E$104*[1]Reverse_loop_split!E9</f>
        <v>2.8302344564576021E-2</v>
      </c>
      <c r="F113" s="128">
        <f>F$104*[1]Reverse_loop_split!F9</f>
        <v>5.5513709171589605E-2</v>
      </c>
      <c r="G113" s="128">
        <f>G$104*[1]Reverse_loop_split!G9</f>
        <v>0.11932970987165852</v>
      </c>
      <c r="H113" s="128">
        <f>H$104*[1]Reverse_loop_split!H9</f>
        <v>0.22176262685215115</v>
      </c>
      <c r="I113" s="128">
        <f>I$104*[1]Reverse_loop_split!I9</f>
        <v>0.3398394539892165</v>
      </c>
      <c r="J113" s="128">
        <f>J$104*[1]Reverse_loop_split!J9</f>
        <v>0.48749916277126121</v>
      </c>
      <c r="K113" s="128">
        <f>K$104*[1]Reverse_loop_split!K9</f>
        <v>0.65478214178030247</v>
      </c>
      <c r="L113" s="128">
        <f>L$104*[1]Reverse_loop_split!L9</f>
        <v>0.99756312396253444</v>
      </c>
      <c r="M113" s="128">
        <f>M$104*[1]Reverse_loop_split!M9</f>
        <v>1.9515093141790054</v>
      </c>
      <c r="N113" s="128">
        <f>N$104*[1]Reverse_loop_split!N9</f>
        <v>3.7794174692793812</v>
      </c>
      <c r="O113" s="128">
        <f>O$104*[1]Reverse_loop_split!O9</f>
        <v>19.100124059055027</v>
      </c>
      <c r="P113" s="128">
        <f>P$104*[1]Reverse_loop_split!P9</f>
        <v>39.255811153148045</v>
      </c>
      <c r="Q113" s="128">
        <f>Q$104*[1]Reverse_loop_split!Q9</f>
        <v>63.179035509971328</v>
      </c>
      <c r="R113" s="128">
        <f>R$104*[1]Reverse_loop_split!R9</f>
        <v>87.78545680587338</v>
      </c>
      <c r="S113" s="128">
        <f>S$104*[1]Reverse_loop_split!S9</f>
        <v>111.43542900617724</v>
      </c>
      <c r="T113" s="128">
        <f>T$104*[1]Reverse_loop_split!T9</f>
        <v>133.18638659551542</v>
      </c>
      <c r="U113" s="128">
        <f>U$104*[1]Reverse_loop_split!U9</f>
        <v>152.64310058637247</v>
      </c>
      <c r="V113" s="128">
        <f>V$104*[1]Reverse_loop_split!V9</f>
        <v>169.83214561646295</v>
      </c>
      <c r="W113" s="128">
        <f>W$104*[1]Reverse_loop_split!W9</f>
        <v>185.08208240098097</v>
      </c>
      <c r="X113" s="128">
        <f>X$104*[1]Reverse_loop_split!X9</f>
        <v>198.91130219936827</v>
      </c>
      <c r="Y113" s="128">
        <f>Y$104*[1]Reverse_loop_split!Y9</f>
        <v>211.92691688636992</v>
      </c>
      <c r="Z113" s="128">
        <f>Z$104*[1]Reverse_loop_split!Z9</f>
        <v>224.73690125039525</v>
      </c>
      <c r="AA113" s="128">
        <f>AA$104*[1]Reverse_loop_split!AA9</f>
        <v>237.87670015899229</v>
      </c>
      <c r="AB113" s="128">
        <f>AB$104*[1]Reverse_loop_split!AB9</f>
        <v>251.75224956804351</v>
      </c>
      <c r="AC113" s="128">
        <f>AC$104*[1]Reverse_loop_split!AC9</f>
        <v>250.25608195930121</v>
      </c>
      <c r="AD113" s="128">
        <f>AD$104*[1]Reverse_loop_split!AD9</f>
        <v>243.70983873017019</v>
      </c>
      <c r="AE113" s="128">
        <f>AE$104*[1]Reverse_loop_split!AE9</f>
        <v>235.51689175582695</v>
      </c>
      <c r="AF113" s="128">
        <f>AF$104*[1]Reverse_loop_split!AF9</f>
        <v>227.77178928022639</v>
      </c>
      <c r="AG113" s="128">
        <f>AG$104*[1]Reverse_loop_split!AG9</f>
        <v>221.67960120611616</v>
      </c>
      <c r="AH113" s="128">
        <f>AH$104*[1]Reverse_loop_split!AH9</f>
        <v>217.76892241643526</v>
      </c>
      <c r="AI113" s="128">
        <f>AI$104*[1]Reverse_loop_split!AI9</f>
        <v>216.07693744862564</v>
      </c>
      <c r="AJ113" s="128">
        <f>AJ$104*[1]Reverse_loop_split!AJ9</f>
        <v>216.31808020154108</v>
      </c>
      <c r="AK113" s="128">
        <f>AK$104*[1]Reverse_loop_split!AK9</f>
        <v>218.02596413798148</v>
      </c>
      <c r="AL113" s="128">
        <f>AL$104*[1]Reverse_loop_split!AL9</f>
        <v>220.66165041747811</v>
      </c>
      <c r="AM113" s="128">
        <f>AM$104*[1]Reverse_loop_split!AM9</f>
        <v>223.6898672449114</v>
      </c>
      <c r="AN113" s="128">
        <f>AN$104*[1]Reverse_loop_split!AN9</f>
        <v>226.63055997615007</v>
      </c>
      <c r="AO113" s="128">
        <f>AO$104*[1]Reverse_loop_split!AO9</f>
        <v>229.0944563405466</v>
      </c>
      <c r="AP113" s="128">
        <f>AP$104*[1]Reverse_loop_split!AP9</f>
        <v>230.80850737492182</v>
      </c>
      <c r="AQ113" s="128">
        <f>AQ$104*[1]Reverse_loop_split!AQ9</f>
        <v>231.632618849685</v>
      </c>
    </row>
    <row r="114" spans="2:43">
      <c r="B114" s="7" t="s">
        <v>6968</v>
      </c>
      <c r="C114" s="128">
        <f>C$104*[1]Reverse_loop_split!C10</f>
        <v>1.9655539951338027E-3</v>
      </c>
      <c r="D114" s="128">
        <f>D$104*[1]Reverse_loop_split!D10</f>
        <v>1.2237192126711602E-2</v>
      </c>
      <c r="E114" s="128">
        <f>E$104*[1]Reverse_loop_split!E10</f>
        <v>2.8302344564576021E-2</v>
      </c>
      <c r="F114" s="128">
        <f>F$104*[1]Reverse_loop_split!F10</f>
        <v>5.5513709171589605E-2</v>
      </c>
      <c r="G114" s="128">
        <f>G$104*[1]Reverse_loop_split!G10</f>
        <v>0.11932970987165852</v>
      </c>
      <c r="H114" s="128">
        <f>H$104*[1]Reverse_loop_split!H10</f>
        <v>0.22176262685215115</v>
      </c>
      <c r="I114" s="128">
        <f>I$104*[1]Reverse_loop_split!I10</f>
        <v>0.3398394539892165</v>
      </c>
      <c r="J114" s="128">
        <f>J$104*[1]Reverse_loop_split!J10</f>
        <v>0.48749916277126121</v>
      </c>
      <c r="K114" s="128">
        <f>K$104*[1]Reverse_loop_split!K10</f>
        <v>0.65478214178030247</v>
      </c>
      <c r="L114" s="128">
        <f>L$104*[1]Reverse_loop_split!L10</f>
        <v>0.99756312396253444</v>
      </c>
      <c r="M114" s="128">
        <f>M$104*[1]Reverse_loop_split!M10</f>
        <v>1.9515093141790054</v>
      </c>
      <c r="N114" s="128">
        <f>N$104*[1]Reverse_loop_split!N10</f>
        <v>3.7794174692793812</v>
      </c>
      <c r="O114" s="128">
        <f>O$104*[1]Reverse_loop_split!O10</f>
        <v>19.100124059055027</v>
      </c>
      <c r="P114" s="128">
        <f>P$104*[1]Reverse_loop_split!P10</f>
        <v>39.255811153148045</v>
      </c>
      <c r="Q114" s="128">
        <f>Q$104*[1]Reverse_loop_split!Q10</f>
        <v>63.179035509971328</v>
      </c>
      <c r="R114" s="128">
        <f>R$104*[1]Reverse_loop_split!R10</f>
        <v>87.78545680587338</v>
      </c>
      <c r="S114" s="128">
        <f>S$104*[1]Reverse_loop_split!S10</f>
        <v>111.43542900617724</v>
      </c>
      <c r="T114" s="128">
        <f>T$104*[1]Reverse_loop_split!T10</f>
        <v>133.18638659551542</v>
      </c>
      <c r="U114" s="128">
        <f>U$104*[1]Reverse_loop_split!U10</f>
        <v>152.64310058637247</v>
      </c>
      <c r="V114" s="128">
        <f>V$104*[1]Reverse_loop_split!V10</f>
        <v>169.83214561646295</v>
      </c>
      <c r="W114" s="128">
        <f>W$104*[1]Reverse_loop_split!W10</f>
        <v>185.08208240098097</v>
      </c>
      <c r="X114" s="128">
        <f>X$104*[1]Reverse_loop_split!X10</f>
        <v>198.91130219936827</v>
      </c>
      <c r="Y114" s="128">
        <f>Y$104*[1]Reverse_loop_split!Y10</f>
        <v>211.92691688636992</v>
      </c>
      <c r="Z114" s="128">
        <f>Z$104*[1]Reverse_loop_split!Z10</f>
        <v>224.73690125039525</v>
      </c>
      <c r="AA114" s="128">
        <f>AA$104*[1]Reverse_loop_split!AA10</f>
        <v>237.87670015899229</v>
      </c>
      <c r="AB114" s="128">
        <f>AB$104*[1]Reverse_loop_split!AB10</f>
        <v>251.75224956804351</v>
      </c>
      <c r="AC114" s="128">
        <f>AC$104*[1]Reverse_loop_split!AC10</f>
        <v>250.25608195930121</v>
      </c>
      <c r="AD114" s="128">
        <f>AD$104*[1]Reverse_loop_split!AD10</f>
        <v>243.70983873017019</v>
      </c>
      <c r="AE114" s="128">
        <f>AE$104*[1]Reverse_loop_split!AE10</f>
        <v>235.51689175582695</v>
      </c>
      <c r="AF114" s="128">
        <f>AF$104*[1]Reverse_loop_split!AF10</f>
        <v>227.77178928022639</v>
      </c>
      <c r="AG114" s="128">
        <f>AG$104*[1]Reverse_loop_split!AG10</f>
        <v>221.67960120611616</v>
      </c>
      <c r="AH114" s="128">
        <f>AH$104*[1]Reverse_loop_split!AH10</f>
        <v>217.76892241643526</v>
      </c>
      <c r="AI114" s="128">
        <f>AI$104*[1]Reverse_loop_split!AI10</f>
        <v>216.07693744862564</v>
      </c>
      <c r="AJ114" s="128">
        <f>AJ$104*[1]Reverse_loop_split!AJ10</f>
        <v>216.31808020154108</v>
      </c>
      <c r="AK114" s="128">
        <f>AK$104*[1]Reverse_loop_split!AK10</f>
        <v>218.02596413798148</v>
      </c>
      <c r="AL114" s="128">
        <f>AL$104*[1]Reverse_loop_split!AL10</f>
        <v>220.66165041747811</v>
      </c>
      <c r="AM114" s="128">
        <f>AM$104*[1]Reverse_loop_split!AM10</f>
        <v>223.6898672449114</v>
      </c>
      <c r="AN114" s="128">
        <f>AN$104*[1]Reverse_loop_split!AN10</f>
        <v>226.63055997615007</v>
      </c>
      <c r="AO114" s="128">
        <f>AO$104*[1]Reverse_loop_split!AO10</f>
        <v>229.0944563405466</v>
      </c>
      <c r="AP114" s="128">
        <f>AP$104*[1]Reverse_loop_split!AP10</f>
        <v>230.80850737492182</v>
      </c>
      <c r="AQ114" s="128">
        <f>AQ$104*[1]Reverse_loop_split!AQ10</f>
        <v>231.632618849685</v>
      </c>
    </row>
    <row r="117" spans="2:43" ht="21">
      <c r="B117" s="70" t="s">
        <v>6969</v>
      </c>
    </row>
    <row r="118" spans="2:43">
      <c r="B118" s="7" t="s">
        <v>6970</v>
      </c>
      <c r="C118" s="128">
        <f>C104*0.945</f>
        <v>1.3002139677810104E-2</v>
      </c>
      <c r="D118" s="128">
        <f t="shared" ref="D118:AQ118" si="4">D104*0.945</f>
        <v>8.0949025918197248E-2</v>
      </c>
      <c r="E118" s="128">
        <f t="shared" si="4"/>
        <v>0.18722000929467039</v>
      </c>
      <c r="F118" s="128">
        <f t="shared" si="4"/>
        <v>0.36722318617006522</v>
      </c>
      <c r="G118" s="128">
        <f t="shared" si="4"/>
        <v>0.78936603080102108</v>
      </c>
      <c r="H118" s="128">
        <f t="shared" si="4"/>
        <v>1.4669597766269797</v>
      </c>
      <c r="I118" s="128">
        <f t="shared" si="4"/>
        <v>2.248037988138667</v>
      </c>
      <c r="J118" s="128">
        <f t="shared" si="4"/>
        <v>3.2248069617318929</v>
      </c>
      <c r="K118" s="128">
        <f t="shared" si="4"/>
        <v>4.3313838678767009</v>
      </c>
      <c r="L118" s="128">
        <f t="shared" si="4"/>
        <v>6.5988800650121657</v>
      </c>
      <c r="M118" s="128">
        <f t="shared" si="4"/>
        <v>12.90923411329412</v>
      </c>
      <c r="N118" s="128">
        <f t="shared" si="4"/>
        <v>25.000846559283104</v>
      </c>
      <c r="O118" s="128">
        <f t="shared" si="4"/>
        <v>126.347320650649</v>
      </c>
      <c r="P118" s="128">
        <f t="shared" si="4"/>
        <v>259.6771907780743</v>
      </c>
      <c r="Q118" s="128">
        <f t="shared" si="4"/>
        <v>417.92931989846034</v>
      </c>
      <c r="R118" s="128">
        <f t="shared" si="4"/>
        <v>580.70079677085243</v>
      </c>
      <c r="S118" s="128">
        <f t="shared" si="4"/>
        <v>737.14536287586247</v>
      </c>
      <c r="T118" s="128">
        <f t="shared" si="4"/>
        <v>881.02794732933444</v>
      </c>
      <c r="U118" s="128">
        <f t="shared" si="4"/>
        <v>1009.7341103788539</v>
      </c>
      <c r="V118" s="128">
        <f t="shared" si="4"/>
        <v>1123.4396432529024</v>
      </c>
      <c r="W118" s="128">
        <f t="shared" si="4"/>
        <v>1224.3179750824891</v>
      </c>
      <c r="X118" s="128">
        <f t="shared" si="4"/>
        <v>1315.798264048821</v>
      </c>
      <c r="Y118" s="128">
        <f t="shared" si="4"/>
        <v>1401.8965552033371</v>
      </c>
      <c r="Z118" s="128">
        <f t="shared" si="4"/>
        <v>1486.6346017713645</v>
      </c>
      <c r="AA118" s="128">
        <f t="shared" si="4"/>
        <v>1573.554371551734</v>
      </c>
      <c r="AB118" s="128">
        <f t="shared" si="4"/>
        <v>1665.3411308926077</v>
      </c>
      <c r="AC118" s="128">
        <f t="shared" si="4"/>
        <v>1655.4439821607775</v>
      </c>
      <c r="AD118" s="128">
        <f t="shared" si="4"/>
        <v>1612.1405832000758</v>
      </c>
      <c r="AE118" s="128">
        <f t="shared" si="4"/>
        <v>1557.9442389647952</v>
      </c>
      <c r="AF118" s="128">
        <f t="shared" si="4"/>
        <v>1506.7103860886975</v>
      </c>
      <c r="AG118" s="128">
        <f t="shared" si="4"/>
        <v>1466.4105619784584</v>
      </c>
      <c r="AH118" s="128">
        <f t="shared" si="4"/>
        <v>1440.5414217847194</v>
      </c>
      <c r="AI118" s="128">
        <f t="shared" si="4"/>
        <v>1429.3489412226586</v>
      </c>
      <c r="AJ118" s="128">
        <f t="shared" si="4"/>
        <v>1430.9441005331942</v>
      </c>
      <c r="AK118" s="128">
        <f t="shared" si="4"/>
        <v>1442.2417527727475</v>
      </c>
      <c r="AL118" s="128">
        <f t="shared" si="4"/>
        <v>1459.6768175116176</v>
      </c>
      <c r="AM118" s="128">
        <f t="shared" si="4"/>
        <v>1479.708471825089</v>
      </c>
      <c r="AN118" s="128">
        <f t="shared" si="4"/>
        <v>1499.1611542422327</v>
      </c>
      <c r="AO118" s="128">
        <f t="shared" si="4"/>
        <v>1515.4598286927157</v>
      </c>
      <c r="AP118" s="128">
        <f t="shared" si="4"/>
        <v>1526.7982762851079</v>
      </c>
      <c r="AQ118" s="128">
        <f t="shared" si="4"/>
        <v>1532.2497736906664</v>
      </c>
    </row>
    <row r="119" spans="2:43">
      <c r="B119" s="7" t="s">
        <v>6971</v>
      </c>
      <c r="C119" s="128">
        <f>C118*([1]Motor_REE_content!B5/[1]Motor_REE_content!B4)</f>
        <v>1.1353981127101781E-2</v>
      </c>
      <c r="D119" s="128">
        <f>D118*([1]Motor_REE_content!C5/[1]Motor_REE_content!C4)</f>
        <v>7.0687881787721549E-2</v>
      </c>
      <c r="E119" s="128">
        <f>E118*([1]Motor_REE_content!D5/[1]Motor_REE_content!D4)</f>
        <v>0.16348789544041642</v>
      </c>
      <c r="F119" s="128">
        <f>F118*([1]Motor_REE_content!E5/[1]Motor_REE_content!E4)</f>
        <v>0.32067376820484572</v>
      </c>
      <c r="G119" s="128">
        <f>G118*([1]Motor_REE_content!F5/[1]Motor_REE_content!F4)</f>
        <v>0.68930554802342692</v>
      </c>
      <c r="H119" s="128">
        <f>H118*([1]Motor_REE_content!G5/[1]Motor_REE_content!G4)</f>
        <v>1.2810071288855316</v>
      </c>
      <c r="I119" s="128">
        <f>I118*([1]Motor_REE_content!H5/[1]Motor_REE_content!H4)</f>
        <v>1.9630754262619348</v>
      </c>
      <c r="J119" s="128">
        <f>J118*([1]Motor_REE_content!I5/[1]Motor_REE_content!I4)</f>
        <v>2.8160286144701039</v>
      </c>
      <c r="K119" s="128">
        <f>K118*([1]Motor_REE_content!J5/[1]Motor_REE_content!J4)</f>
        <v>3.7823352085683868</v>
      </c>
      <c r="L119" s="128">
        <f>L118*([1]Motor_REE_content!K5/[1]Motor_REE_content!K4)</f>
        <v>5.7624023102923143</v>
      </c>
      <c r="M119" s="128">
        <f>M118*([1]Motor_REE_content!L5/[1]Motor_REE_content!L4)</f>
        <v>11.272852324285008</v>
      </c>
      <c r="N119" s="128">
        <f>N118*([1]Motor_REE_content!M5/[1]Motor_REE_content!M4)</f>
        <v>21.831725164444403</v>
      </c>
      <c r="O119" s="128">
        <f>O118*([1]Motor_REE_content!N5/[1]Motor_REE_content!N4)</f>
        <v>110.33146310338364</v>
      </c>
      <c r="P119" s="128">
        <f>P118*([1]Motor_REE_content!O5/[1]Motor_REE_content!O4)</f>
        <v>226.76036377803672</v>
      </c>
      <c r="Q119" s="128">
        <f>Q118*([1]Motor_REE_content!P5/[1]Motor_REE_content!P4)</f>
        <v>364.95236385499356</v>
      </c>
      <c r="R119" s="128">
        <f>R118*([1]Motor_REE_content!Q5/[1]Motor_REE_content!Q4)</f>
        <v>507.09083661680074</v>
      </c>
      <c r="S119" s="128">
        <f>S118*([1]Motor_REE_content!R5/[1]Motor_REE_content!R4)</f>
        <v>643.70440138455604</v>
      </c>
      <c r="T119" s="128">
        <f>T118*([1]Motor_REE_content!S5/[1]Motor_REE_content!S4)</f>
        <v>769.34834837209496</v>
      </c>
      <c r="U119" s="128">
        <f>U118*([1]Motor_REE_content!T5/[1]Motor_REE_content!T4)</f>
        <v>881.73964568294286</v>
      </c>
      <c r="V119" s="128">
        <f>V118*([1]Motor_REE_content!U5/[1]Motor_REE_content!U4)</f>
        <v>981.03180115042187</v>
      </c>
      <c r="W119" s="128">
        <f>W118*([1]Motor_REE_content!V5/[1]Motor_REE_content!V4)</f>
        <v>1069.1227388044272</v>
      </c>
      <c r="X119" s="128">
        <f>X118*([1]Motor_REE_content!W5/[1]Motor_REE_content!W4)</f>
        <v>1149.0069348031959</v>
      </c>
      <c r="Y119" s="128">
        <f>Y118*([1]Motor_REE_content!X5/[1]Motor_REE_content!X4)</f>
        <v>1224.1913580648861</v>
      </c>
      <c r="Z119" s="128">
        <f>Z118*([1]Motor_REE_content!Y5/[1]Motor_REE_content!Y4)</f>
        <v>1298.1879621102057</v>
      </c>
      <c r="AA119" s="128">
        <f>AA118*([1]Motor_REE_content!Z5/[1]Motor_REE_content!Z4)</f>
        <v>1374.0897329043312</v>
      </c>
      <c r="AB119" s="128">
        <f>AB118*([1]Motor_REE_content!AA5/[1]Motor_REE_content!AA4)</f>
        <v>1454.2415509203054</v>
      </c>
      <c r="AC119" s="128">
        <f>AC118*([1]Motor_REE_content!AB5/[1]Motor_REE_content!AB4)</f>
        <v>1445.5989703375806</v>
      </c>
      <c r="AD119" s="128">
        <f>AD118*([1]Motor_REE_content!AC5/[1]Motor_REE_content!AC4)</f>
        <v>1407.7847346254184</v>
      </c>
      <c r="AE119" s="128">
        <f>AE118*([1]Motor_REE_content!AD5/[1]Motor_REE_content!AD4)</f>
        <v>1360.4583495185536</v>
      </c>
      <c r="AF119" s="128">
        <f>AF118*([1]Motor_REE_content!AE5/[1]Motor_REE_content!AE4)</f>
        <v>1315.7189286971725</v>
      </c>
      <c r="AG119" s="128">
        <f>AG118*([1]Motor_REE_content!AF5/[1]Motor_REE_content!AF4)</f>
        <v>1280.5275329952735</v>
      </c>
      <c r="AH119" s="128">
        <f>AH118*([1]Motor_REE_content!AG5/[1]Motor_REE_content!AG4)</f>
        <v>1257.9375795866565</v>
      </c>
      <c r="AI119" s="128">
        <f>AI118*([1]Motor_REE_content!AH5/[1]Motor_REE_content!AH4)</f>
        <v>1248.1638641662653</v>
      </c>
      <c r="AJ119" s="128">
        <f>AJ118*([1]Motor_REE_content!AI5/[1]Motor_REE_content!AI4)</f>
        <v>1249.5568201839162</v>
      </c>
      <c r="AK119" s="128">
        <f>AK118*([1]Motor_REE_content!AJ5/[1]Motor_REE_content!AJ4)</f>
        <v>1259.4223756607091</v>
      </c>
      <c r="AL119" s="128">
        <f>AL118*([1]Motor_REE_content!AK5/[1]Motor_REE_content!AK4)</f>
        <v>1274.6473617707084</v>
      </c>
      <c r="AM119" s="128">
        <f>AM118*([1]Motor_REE_content!AL5/[1]Motor_REE_content!AL4)</f>
        <v>1292.1397922979652</v>
      </c>
      <c r="AN119" s="128">
        <f>AN118*([1]Motor_REE_content!AM5/[1]Motor_REE_content!AM4)</f>
        <v>1309.126641732654</v>
      </c>
      <c r="AO119" s="128">
        <f>AO118*([1]Motor_REE_content!AN5/[1]Motor_REE_content!AN4)</f>
        <v>1323.359287027442</v>
      </c>
      <c r="AP119" s="128">
        <f>AP118*([1]Motor_REE_content!AO5/[1]Motor_REE_content!AO4)</f>
        <v>1333.2604666151647</v>
      </c>
      <c r="AQ119" s="128">
        <f>AQ118*([1]Motor_REE_content!AP5/[1]Motor_REE_content!AP4)</f>
        <v>1338.0209291383285</v>
      </c>
    </row>
    <row r="120" spans="2:43">
      <c r="B120" s="7" t="s">
        <v>6972</v>
      </c>
      <c r="C120" s="128">
        <f>C118*([1]Motor_REE_content!B6/[1]Motor_REE_content!B4)</f>
        <v>1.648158550708323E-3</v>
      </c>
      <c r="D120" s="128">
        <f>D118*([1]Motor_REE_content!C6/[1]Motor_REE_content!C4)</f>
        <v>1.0261144130475708E-2</v>
      </c>
      <c r="E120" s="128">
        <f>E118*([1]Motor_REE_content!D6/[1]Motor_REE_content!D4)</f>
        <v>2.3732113854253993E-2</v>
      </c>
      <c r="F120" s="128">
        <f>F118*([1]Motor_REE_content!E6/[1]Motor_REE_content!E4)</f>
        <v>4.6549417965219532E-2</v>
      </c>
      <c r="G120" s="128">
        <f>G118*([1]Motor_REE_content!F6/[1]Motor_REE_content!F4)</f>
        <v>0.10006048277759422</v>
      </c>
      <c r="H120" s="128">
        <f>H118*([1]Motor_REE_content!G6/[1]Motor_REE_content!G4)</f>
        <v>0.18595264774144812</v>
      </c>
      <c r="I120" s="128">
        <f>I118*([1]Motor_REE_content!H6/[1]Motor_REE_content!H4)</f>
        <v>0.28496256187673241</v>
      </c>
      <c r="J120" s="128">
        <f>J118*([1]Motor_REE_content!I6/[1]Motor_REE_content!I4)</f>
        <v>0.40877834726178924</v>
      </c>
      <c r="K120" s="128">
        <f>K118*([1]Motor_REE_content!J6/[1]Motor_REE_content!J4)</f>
        <v>0.54904865930831415</v>
      </c>
      <c r="L120" s="128">
        <f>L118*([1]Motor_REE_content!K6/[1]Motor_REE_content!K4)</f>
        <v>0.83647775471985197</v>
      </c>
      <c r="M120" s="128">
        <f>M118*([1]Motor_REE_content!L6/[1]Motor_REE_content!L4)</f>
        <v>1.6363817890091139</v>
      </c>
      <c r="N120" s="128">
        <f>N118*([1]Motor_REE_content!M6/[1]Motor_REE_content!M4)</f>
        <v>3.1691213948387031</v>
      </c>
      <c r="O120" s="128">
        <f>O118*([1]Motor_REE_content!N6/[1]Motor_REE_content!N4)</f>
        <v>16.015857547265366</v>
      </c>
      <c r="P120" s="128">
        <f>P118*([1]Motor_REE_content!O6/[1]Motor_REE_content!O4)</f>
        <v>32.916827000037586</v>
      </c>
      <c r="Q120" s="128">
        <f>Q118*([1]Motor_REE_content!P6/[1]Motor_REE_content!P4)</f>
        <v>52.976956043466799</v>
      </c>
      <c r="R120" s="128">
        <f>R118*([1]Motor_REE_content!Q6/[1]Motor_REE_content!Q4)</f>
        <v>73.60996015405172</v>
      </c>
      <c r="S120" s="128">
        <f>S118*([1]Motor_REE_content!R6/[1]Motor_REE_content!R4)</f>
        <v>93.44096149130651</v>
      </c>
      <c r="T120" s="128">
        <f>T118*([1]Motor_REE_content!S6/[1]Motor_REE_content!S4)</f>
        <v>111.67959895723958</v>
      </c>
      <c r="U120" s="128">
        <f>U118*([1]Motor_REE_content!T6/[1]Motor_REE_content!T4)</f>
        <v>127.99446469591105</v>
      </c>
      <c r="V120" s="128">
        <f>V118*([1]Motor_REE_content!U6/[1]Motor_REE_content!U4)</f>
        <v>142.4078421024806</v>
      </c>
      <c r="W120" s="128">
        <f>W118*([1]Motor_REE_content!V6/[1]Motor_REE_content!V4)</f>
        <v>155.195236278062</v>
      </c>
      <c r="X120" s="128">
        <f>X118*([1]Motor_REE_content!W6/[1]Motor_REE_content!W4)</f>
        <v>166.79132924562521</v>
      </c>
      <c r="Y120" s="128">
        <f>Y118*([1]Motor_REE_content!X6/[1]Motor_REE_content!X4)</f>
        <v>177.70519713845118</v>
      </c>
      <c r="Z120" s="128">
        <f>Z118*([1]Motor_REE_content!Y6/[1]Motor_REE_content!Y4)</f>
        <v>188.44663966115888</v>
      </c>
      <c r="AA120" s="128">
        <f>AA118*([1]Motor_REE_content!Z6/[1]Motor_REE_content!Z4)</f>
        <v>199.46463864740289</v>
      </c>
      <c r="AB120" s="128">
        <f>AB118*([1]Motor_REE_content!AA6/[1]Motor_REE_content!AA4)</f>
        <v>211.09957997230237</v>
      </c>
      <c r="AC120" s="128">
        <f>AC118*([1]Motor_REE_content!AB6/[1]Motor_REE_content!AB4)</f>
        <v>209.84501182319715</v>
      </c>
      <c r="AD120" s="128">
        <f>AD118*([1]Motor_REE_content!AC6/[1]Motor_REE_content!AC4)</f>
        <v>204.3558485746575</v>
      </c>
      <c r="AE120" s="128">
        <f>AE118*([1]Motor_REE_content!AD6/[1]Motor_REE_content!AD4)</f>
        <v>197.48588944624163</v>
      </c>
      <c r="AF120" s="128">
        <f>AF118*([1]Motor_REE_content!AE6/[1]Motor_REE_content!AE4)</f>
        <v>190.99145739152505</v>
      </c>
      <c r="AG120" s="128">
        <f>AG118*([1]Motor_REE_content!AF6/[1]Motor_REE_content!AF4)</f>
        <v>185.88302898318486</v>
      </c>
      <c r="AH120" s="128">
        <f>AH118*([1]Motor_REE_content!AG6/[1]Motor_REE_content!AG4)</f>
        <v>182.60384219806303</v>
      </c>
      <c r="AI120" s="128">
        <f>AI118*([1]Motor_REE_content!AH6/[1]Motor_REE_content!AH4)</f>
        <v>181.18507705639334</v>
      </c>
      <c r="AJ120" s="128">
        <f>AJ118*([1]Motor_REE_content!AI6/[1]Motor_REE_content!AI4)</f>
        <v>181.38728034927814</v>
      </c>
      <c r="AK120" s="128">
        <f>AK118*([1]Motor_REE_content!AJ6/[1]Motor_REE_content!AJ4)</f>
        <v>182.81937711203841</v>
      </c>
      <c r="AL120" s="128">
        <f>AL118*([1]Motor_REE_content!AK6/[1]Motor_REE_content!AK4)</f>
        <v>185.02945574090927</v>
      </c>
      <c r="AM120" s="128">
        <f>AM118*([1]Motor_REE_content!AL6/[1]Motor_REE_content!AL4)</f>
        <v>187.56867952712395</v>
      </c>
      <c r="AN120" s="128">
        <f>AN118*([1]Motor_REE_content!AM6/[1]Motor_REE_content!AM4)</f>
        <v>190.03451250957878</v>
      </c>
      <c r="AO120" s="128">
        <f>AO118*([1]Motor_REE_content!AN6/[1]Motor_REE_content!AN4)</f>
        <v>192.10054166527382</v>
      </c>
      <c r="AP120" s="128">
        <f>AP118*([1]Motor_REE_content!AO6/[1]Motor_REE_content!AO4)</f>
        <v>193.53780966994324</v>
      </c>
      <c r="AQ120" s="128">
        <f>AQ118*([1]Motor_REE_content!AP6/[1]Motor_REE_content!AP4)</f>
        <v>194.22884455233799</v>
      </c>
    </row>
    <row r="121" spans="2:43">
      <c r="B121" s="7" t="s">
        <v>6973</v>
      </c>
      <c r="C121" s="68" t="e">
        <f>(VLOOKUP(C107,[1]Price_inputs!$B1:$D17,2,FALSE)*C119)*1000</f>
        <v>#N/A</v>
      </c>
      <c r="D121" s="68">
        <f>(VLOOKUP(D107,[1]Price_inputs!$B1:$D17,2,FALSE)*(D119*1000))</f>
        <v>17795.038049122813</v>
      </c>
      <c r="E121" s="68" t="e">
        <f>(VLOOKUP(E107,[1]Price_inputs!$B1:$D17,2,FALSE)*(E119*1000))</f>
        <v>#N/A</v>
      </c>
      <c r="F121" s="68" t="e">
        <f>(VLOOKUP(F107,[1]Price_inputs!$B1:$D17,2,FALSE)*(F119*1000))</f>
        <v>#N/A</v>
      </c>
      <c r="G121" s="68" t="e">
        <f>(VLOOKUP(G107,[1]Price_inputs!$B1:$D17,2,FALSE)*(G119*1000))</f>
        <v>#N/A</v>
      </c>
      <c r="H121" s="68" t="e">
        <f>(VLOOKUP(H107,[1]Price_inputs!$B1:$D17,2,FALSE)*(H119*1000))</f>
        <v>#N/A</v>
      </c>
      <c r="I121" s="68">
        <f>(VLOOKUP(I107,[1]Price_inputs!$B1:$D17,2,FALSE)*(I119*1000))</f>
        <v>77201.867288603113</v>
      </c>
      <c r="J121" s="68" t="e">
        <f>(VLOOKUP(J107,[1]Price_inputs!$B1:$D17,2,FALSE)*(J119*1000))</f>
        <v>#N/A</v>
      </c>
      <c r="K121" s="68">
        <f>(VLOOKUP(K107,[1]Price_inputs!$B1:$D17,2,FALSE)*(K119*1000))</f>
        <v>188375.42272753996</v>
      </c>
      <c r="L121" s="68">
        <f>(VLOOKUP(L107,[1]Price_inputs!$B1:$D17,2,FALSE)*(L119*1000))</f>
        <v>256876.37018821083</v>
      </c>
      <c r="M121" s="68">
        <f>(VLOOKUP(M107,[1]Price_inputs!$B1:$D17,2,FALSE)*(M119*1000))</f>
        <v>553993.05462466239</v>
      </c>
      <c r="N121" s="68">
        <f>(VLOOKUP(N107,[1]Price_inputs!$B1:$D17,2,FALSE)*(N119*1000))</f>
        <v>1445260.2058862196</v>
      </c>
      <c r="O121" s="68">
        <f>(VLOOKUP(O107,[1]Price_inputs!$B1:$D17,2,FALSE)*(O119*1000))</f>
        <v>6112363.0559274536</v>
      </c>
      <c r="P121" s="68">
        <f>(VLOOKUP(P107,[1]Price_inputs!$B1:$D17,2,FALSE)*(P119*1000))</f>
        <v>11338018.188901836</v>
      </c>
      <c r="Q121" s="68">
        <f>(VLOOKUP(Q107,[1]Price_inputs!$B1:$D17,2,FALSE)*(Q119*1000))</f>
        <v>20619808.557807136</v>
      </c>
      <c r="R121" s="68">
        <f>(VLOOKUP(R107,[1]Price_inputs!$B1:$D17,2,FALSE)*(R119*1000))</f>
        <v>39299539.83780206</v>
      </c>
      <c r="S121" s="68">
        <f>(VLOOKUP(S107,[1]Price_inputs!$B1:$D17,2,FALSE)*(S119*1000))</f>
        <v>28001141.46022819</v>
      </c>
      <c r="T121" s="68">
        <f>(VLOOKUP(T107,[1]Price_inputs!$B1:$D17,2,FALSE)*(T119*1000))</f>
        <v>33851327.328372173</v>
      </c>
      <c r="U121" s="68">
        <f>(VLOOKUP(U107,[1]Price_inputs!$B1:$D17,2,FALSE)*(U119*1000))</f>
        <v>39237414.232890956</v>
      </c>
      <c r="V121" s="68">
        <f>(VLOOKUP(V107,[1]Price_inputs!$B1:$D17,2,FALSE)*(V119*1000))</f>
        <v>44146431.051768981</v>
      </c>
      <c r="W121" s="68">
        <f>(VLOOKUP($W$107,[1]Price_inputs!$B1:$D17,2,FALSE)*(W119*1000))</f>
        <v>48645084.615601435</v>
      </c>
      <c r="X121" s="68">
        <f>(VLOOKUP($W$107,[1]Price_inputs!$B1:$D17,2,FALSE)*(X119*1000))</f>
        <v>52279815.53354542</v>
      </c>
      <c r="Y121" s="68">
        <f>(VLOOKUP($W$107,[1]Price_inputs!$B1:$D17,2,FALSE)*(Y119*1000))</f>
        <v>55700706.791952319</v>
      </c>
      <c r="Z121" s="68">
        <f>(VLOOKUP($W$107,[1]Price_inputs!$B1:$D17,2,FALSE)*(Z119*1000))</f>
        <v>59067552.276014365</v>
      </c>
      <c r="AA121" s="68">
        <f>(VLOOKUP($W$107,[1]Price_inputs!$B1:$D17,2,FALSE)*(AA119*1000))</f>
        <v>62521082.847147077</v>
      </c>
      <c r="AB121" s="68">
        <f>(VLOOKUP($W$107,[1]Price_inputs!$B1:$D17,2,FALSE)*(AB119*1000))</f>
        <v>66167990.566873893</v>
      </c>
      <c r="AC121" s="68">
        <f>(VLOOKUP($W$107,[1]Price_inputs!$B1:$D17,2,FALSE)*(AC119*1000))</f>
        <v>65774753.150359921</v>
      </c>
      <c r="AD121" s="68">
        <f>(VLOOKUP($W$107,[1]Price_inputs!$B1:$D17,2,FALSE)*(AD119*1000))</f>
        <v>64054205.425456539</v>
      </c>
      <c r="AE121" s="68">
        <f>(VLOOKUP($W$107,[1]Price_inputs!$B1:$D17,2,FALSE)*(AE119*1000))</f>
        <v>61900854.903094187</v>
      </c>
      <c r="AF121" s="68">
        <f>(VLOOKUP($W$107,[1]Price_inputs!$B1:$D17,2,FALSE)*(AF119*1000))</f>
        <v>59865211.255721353</v>
      </c>
      <c r="AG121" s="68">
        <f>(VLOOKUP($W$107,[1]Price_inputs!$B1:$D17,2,FALSE)*(AG119*1000))</f>
        <v>58264002.751284949</v>
      </c>
      <c r="AH121" s="68">
        <f>(VLOOKUP($W$107,[1]Price_inputs!$B1:$D17,2,FALSE)*(AH119*1000))</f>
        <v>57236159.871192873</v>
      </c>
      <c r="AI121" s="68">
        <f>(VLOOKUP($W$107,[1]Price_inputs!$B1:$D17,2,FALSE)*(AI119*1000))</f>
        <v>56791455.819565073</v>
      </c>
      <c r="AJ121" s="68">
        <f>(VLOOKUP($W$107,[1]Price_inputs!$B1:$D17,2,FALSE)*(AJ119*1000))</f>
        <v>56854835.318368189</v>
      </c>
      <c r="AK121" s="68">
        <f>(VLOOKUP($W$107,[1]Price_inputs!$B1:$D17,2,FALSE)*(AK119*1000))</f>
        <v>57303718.092562266</v>
      </c>
      <c r="AL121" s="68">
        <f>(VLOOKUP($W$107,[1]Price_inputs!$B1:$D17,2,FALSE)*(AL119*1000))</f>
        <v>57996454.960567228</v>
      </c>
      <c r="AM121" s="68">
        <f>(VLOOKUP($W$107,[1]Price_inputs!$B1:$D17,2,FALSE)*(AM119*1000))</f>
        <v>58792360.549557418</v>
      </c>
      <c r="AN121" s="68">
        <f>(VLOOKUP($W$107,[1]Price_inputs!$B1:$D17,2,FALSE)*(AN119*1000))</f>
        <v>59565262.19883576</v>
      </c>
      <c r="AO121" s="68">
        <f>(VLOOKUP($W$107,[1]Price_inputs!$B1:$D17,2,FALSE)*(AO119*1000))</f>
        <v>60212847.559748605</v>
      </c>
      <c r="AP121" s="68">
        <f>(VLOOKUP($W$107,[1]Price_inputs!$B1:$D17,2,FALSE)*(AP119*1000))</f>
        <v>60663351.230989993</v>
      </c>
      <c r="AQ121" s="68">
        <f>(VLOOKUP($W$107,[1]Price_inputs!$B1:$D17,2,FALSE)*(AQ119*1000))</f>
        <v>60879952.27579394</v>
      </c>
    </row>
    <row r="122" spans="2:43">
      <c r="B122" s="7" t="s">
        <v>6974</v>
      </c>
      <c r="C122" s="68" t="e">
        <f>VLOOKUP(C107,[1]Price_inputs!$B18:$D33,2,FALSE)</f>
        <v>#N/A</v>
      </c>
      <c r="D122" s="68">
        <f>(VLOOKUP(D107,[1]Price_inputs!$B18:$D33,2,FALSE)*(D120*1000))</f>
        <v>15473.805348757369</v>
      </c>
      <c r="E122" s="68" t="e">
        <f>(VLOOKUP(E107,[1]Price_inputs!$B18:$D33,2,FALSE)*(E120*1000))</f>
        <v>#N/A</v>
      </c>
      <c r="F122" s="68" t="e">
        <f>(VLOOKUP(F107,[1]Price_inputs!$B18:$D33,2,FALSE)*(F120*1000))</f>
        <v>#N/A</v>
      </c>
      <c r="G122" s="68" t="e">
        <f>(VLOOKUP(G107,[1]Price_inputs!$B18:$D33,2,FALSE)*(G120*1000))</f>
        <v>#N/A</v>
      </c>
      <c r="H122" s="68" t="e">
        <f>(VLOOKUP(H107,[1]Price_inputs!$B18:$D33,2,FALSE)*(H120*1000))</f>
        <v>#N/A</v>
      </c>
      <c r="I122" s="68">
        <f>(VLOOKUP(I107,[1]Price_inputs!$B18:$D33,2,FALSE)*(I120*1000))</f>
        <v>54712.811880332622</v>
      </c>
      <c r="J122" s="68" t="e">
        <f>(VLOOKUP(J107,[1]Price_inputs!$B18:$D33,2,FALSE)*(J120*1000))</f>
        <v>#N/A</v>
      </c>
      <c r="K122" s="68">
        <f>(VLOOKUP(K107,[1]Price_inputs!$B18:$D33,2,FALSE)*(K120*1000))</f>
        <v>97181.612697571618</v>
      </c>
      <c r="L122" s="68">
        <f>(VLOOKUP(L107,[1]Price_inputs!$B18:$D33,2,FALSE)*(L120*1000))</f>
        <v>196572.27235916522</v>
      </c>
      <c r="M122" s="68">
        <f>(VLOOKUP(M107,[1]Price_inputs!$B18:$D33,2,FALSE)*(M120*1000))</f>
        <v>425459.26514236961</v>
      </c>
      <c r="N122" s="68">
        <f>(VLOOKUP(N107,[1]Price_inputs!$B18:$D33,2,FALSE)*(N120*1000))</f>
        <v>957074.6612412883</v>
      </c>
      <c r="O122" s="68">
        <f>(VLOOKUP(O107,[1]Price_inputs!$B18:$D33,2,FALSE)*(O120*1000))</f>
        <v>4804757.2641796097</v>
      </c>
      <c r="P122" s="68">
        <f>(VLOOKUP(P107,[1]Price_inputs!$B18:$D33,2,FALSE)*(P120*1000))</f>
        <v>10204216.370011652</v>
      </c>
      <c r="Q122" s="68">
        <f>(VLOOKUP(Q107,[1]Price_inputs!$B18:$D33,2,FALSE)*(Q120*1000))</f>
        <v>22250321.538256057</v>
      </c>
      <c r="R122" s="68">
        <f>(VLOOKUP(R107,[1]Price_inputs!$B18:$D33,2,FALSE)*(R120*1000))</f>
        <v>39013278.881647408</v>
      </c>
      <c r="S122" s="68">
        <f>(VLOOKUP(S107,[1]Price_inputs!$B18:$D33,2,FALSE)*(S120*1000))</f>
        <v>31769926.907044217</v>
      </c>
      <c r="T122" s="68">
        <f>(VLOOKUP(T107,[1]Price_inputs!$B18:$D33,2,FALSE)*(T120*1000))</f>
        <v>39087859.635033853</v>
      </c>
      <c r="U122" s="68">
        <f>(VLOOKUP(U107,[1]Price_inputs!$B18:$D33,2,FALSE)*(U120*1000))</f>
        <v>46078007.290527977</v>
      </c>
      <c r="V122" s="68">
        <f>(VLOOKUP(V107,[1]Price_inputs!$B18:$D33,2,FALSE)*(V120*1000))</f>
        <v>52690901.577917814</v>
      </c>
      <c r="W122" s="68">
        <f>(VLOOKUP($W$107,[1]Price_inputs!$B18:$D33,2,FALSE)*(W120*1000))</f>
        <v>68285903.962347269</v>
      </c>
      <c r="X122" s="68">
        <f>(VLOOKUP($W$107,[1]Price_inputs!$B18:$D33,2,FALSE)*(X120*1000))</f>
        <v>73388184.868075088</v>
      </c>
      <c r="Y122" s="68">
        <f>(VLOOKUP($W$107,[1]Price_inputs!$B18:$D33,2,FALSE)*(Y120*1000))</f>
        <v>78190286.740918517</v>
      </c>
      <c r="Z122" s="68">
        <f>(VLOOKUP($W$107,[1]Price_inputs!$B18:$D33,2,FALSE)*(Z120*1000))</f>
        <v>82916521.450909898</v>
      </c>
      <c r="AA122" s="68">
        <f>(VLOOKUP($W$107,[1]Price_inputs!$B18:$D33,2,FALSE)*(AA120*1000))</f>
        <v>87764441.004857272</v>
      </c>
      <c r="AB122" s="68">
        <f>(VLOOKUP($W$107,[1]Price_inputs!$B18:$D33,2,FALSE)*(AB120*1000))</f>
        <v>92883815.187813044</v>
      </c>
      <c r="AC122" s="68">
        <f>(VLOOKUP($W$107,[1]Price_inputs!$B18:$D33,2,FALSE)*(AC120*1000))</f>
        <v>92331805.202206746</v>
      </c>
      <c r="AD122" s="68">
        <f>(VLOOKUP($W$107,[1]Price_inputs!$B18:$D33,2,FALSE)*(AD120*1000))</f>
        <v>89916573.372849301</v>
      </c>
      <c r="AE122" s="68">
        <f>(VLOOKUP($W$107,[1]Price_inputs!$B18:$D33,2,FALSE)*(AE120*1000))</f>
        <v>86893791.356346324</v>
      </c>
      <c r="AF122" s="68">
        <f>(VLOOKUP($W$107,[1]Price_inputs!$B18:$D33,2,FALSE)*(AF120*1000))</f>
        <v>84036241.252271011</v>
      </c>
      <c r="AG122" s="68">
        <f>(VLOOKUP($W$107,[1]Price_inputs!$B18:$D33,2,FALSE)*(AG120*1000))</f>
        <v>81788532.75260134</v>
      </c>
      <c r="AH122" s="68">
        <f>(VLOOKUP($W$107,[1]Price_inputs!$B18:$D33,2,FALSE)*(AH120*1000))</f>
        <v>80345690.567147732</v>
      </c>
      <c r="AI122" s="68">
        <f>(VLOOKUP($W$107,[1]Price_inputs!$B18:$D33,2,FALSE)*(AI120*1000))</f>
        <v>79721433.904813066</v>
      </c>
      <c r="AJ122" s="68">
        <f>(VLOOKUP($W$107,[1]Price_inputs!$B18:$D33,2,FALSE)*(AJ120*1000))</f>
        <v>79810403.353682384</v>
      </c>
      <c r="AK122" s="68">
        <f>(VLOOKUP($W$107,[1]Price_inputs!$B18:$D33,2,FALSE)*(AK120*1000))</f>
        <v>80440525.929296896</v>
      </c>
      <c r="AL122" s="68">
        <f>(VLOOKUP($W$107,[1]Price_inputs!$B18:$D33,2,FALSE)*(AL120*1000))</f>
        <v>81412960.526000082</v>
      </c>
      <c r="AM122" s="68">
        <f>(VLOOKUP($W$107,[1]Price_inputs!$B18:$D33,2,FALSE)*(AM120*1000))</f>
        <v>82530218.991934538</v>
      </c>
      <c r="AN122" s="68">
        <f>(VLOOKUP($W$107,[1]Price_inputs!$B18:$D33,2,FALSE)*(AN120*1000))</f>
        <v>83615185.504214659</v>
      </c>
      <c r="AO122" s="68">
        <f>(VLOOKUP($W$107,[1]Price_inputs!$B18:$D33,2,FALSE)*(AO120*1000))</f>
        <v>84524238.332720488</v>
      </c>
      <c r="AP122" s="68">
        <f>(VLOOKUP($W$107,[1]Price_inputs!$B18:$D33,2,FALSE)*(AP120*1000))</f>
        <v>85156636.254775017</v>
      </c>
      <c r="AQ122" s="68">
        <f>(VLOOKUP($W$107,[1]Price_inputs!$B18:$D33,2,FALSE)*(AQ120*1000))</f>
        <v>85460691.603028715</v>
      </c>
    </row>
    <row r="123" spans="2:43">
      <c r="B123" s="7" t="s">
        <v>6975</v>
      </c>
      <c r="C123" s="129" t="e">
        <f>SUM(C121:C122)</f>
        <v>#N/A</v>
      </c>
      <c r="D123" s="129">
        <f t="shared" ref="D123:AQ123" si="5">SUM(D121:D122)</f>
        <v>33268.843397880184</v>
      </c>
      <c r="E123" s="129" t="e">
        <f t="shared" si="5"/>
        <v>#N/A</v>
      </c>
      <c r="F123" s="129" t="e">
        <f t="shared" si="5"/>
        <v>#N/A</v>
      </c>
      <c r="G123" s="129" t="e">
        <f t="shared" si="5"/>
        <v>#N/A</v>
      </c>
      <c r="H123" s="129" t="e">
        <f t="shared" si="5"/>
        <v>#N/A</v>
      </c>
      <c r="I123" s="129">
        <f t="shared" si="5"/>
        <v>131914.67916893575</v>
      </c>
      <c r="J123" s="129" t="e">
        <f t="shared" si="5"/>
        <v>#N/A</v>
      </c>
      <c r="K123" s="129">
        <f t="shared" si="5"/>
        <v>285557.03542511159</v>
      </c>
      <c r="L123" s="129">
        <f t="shared" si="5"/>
        <v>453448.64254737605</v>
      </c>
      <c r="M123" s="129">
        <f t="shared" si="5"/>
        <v>979452.31976703205</v>
      </c>
      <c r="N123" s="129">
        <f t="shared" si="5"/>
        <v>2402334.8671275079</v>
      </c>
      <c r="O123" s="129">
        <f t="shared" si="5"/>
        <v>10917120.320107063</v>
      </c>
      <c r="P123" s="129">
        <f t="shared" si="5"/>
        <v>21542234.558913488</v>
      </c>
      <c r="Q123" s="129">
        <f t="shared" si="5"/>
        <v>42870130.096063197</v>
      </c>
      <c r="R123" s="129">
        <f t="shared" si="5"/>
        <v>78312818.719449461</v>
      </c>
      <c r="S123" s="129">
        <f t="shared" si="5"/>
        <v>59771068.367272407</v>
      </c>
      <c r="T123" s="129">
        <f t="shared" si="5"/>
        <v>72939186.963406026</v>
      </c>
      <c r="U123" s="129">
        <f t="shared" si="5"/>
        <v>85315421.523418933</v>
      </c>
      <c r="V123" s="129">
        <f t="shared" si="5"/>
        <v>96837332.629686803</v>
      </c>
      <c r="W123" s="129">
        <f t="shared" si="5"/>
        <v>116930988.5779487</v>
      </c>
      <c r="X123" s="129">
        <f t="shared" si="5"/>
        <v>125668000.40162051</v>
      </c>
      <c r="Y123" s="129">
        <f t="shared" si="5"/>
        <v>133890993.53287083</v>
      </c>
      <c r="Z123" s="129">
        <f t="shared" si="5"/>
        <v>141984073.72692427</v>
      </c>
      <c r="AA123" s="129">
        <f t="shared" si="5"/>
        <v>150285523.85200435</v>
      </c>
      <c r="AB123" s="129">
        <f t="shared" si="5"/>
        <v>159051805.75468695</v>
      </c>
      <c r="AC123" s="129">
        <f t="shared" si="5"/>
        <v>158106558.35256666</v>
      </c>
      <c r="AD123" s="129">
        <f t="shared" si="5"/>
        <v>153970778.79830584</v>
      </c>
      <c r="AE123" s="129">
        <f t="shared" si="5"/>
        <v>148794646.25944051</v>
      </c>
      <c r="AF123" s="129">
        <f t="shared" si="5"/>
        <v>143901452.50799236</v>
      </c>
      <c r="AG123" s="129">
        <f t="shared" si="5"/>
        <v>140052535.50388628</v>
      </c>
      <c r="AH123" s="129">
        <f t="shared" si="5"/>
        <v>137581850.4383406</v>
      </c>
      <c r="AI123" s="129">
        <f t="shared" si="5"/>
        <v>136512889.72437814</v>
      </c>
      <c r="AJ123" s="129">
        <f t="shared" si="5"/>
        <v>136665238.67205057</v>
      </c>
      <c r="AK123" s="129">
        <f t="shared" si="5"/>
        <v>137744244.02185917</v>
      </c>
      <c r="AL123" s="129">
        <f t="shared" si="5"/>
        <v>139409415.48656732</v>
      </c>
      <c r="AM123" s="129">
        <f t="shared" si="5"/>
        <v>141322579.54149196</v>
      </c>
      <c r="AN123" s="129">
        <f t="shared" si="5"/>
        <v>143180447.70305043</v>
      </c>
      <c r="AO123" s="129">
        <f t="shared" si="5"/>
        <v>144737085.89246911</v>
      </c>
      <c r="AP123" s="129">
        <f t="shared" si="5"/>
        <v>145819987.48576501</v>
      </c>
      <c r="AQ123" s="129">
        <f t="shared" si="5"/>
        <v>146340643.87882265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F0DA-CB4B-E745-B635-E83CF7CFB80E}">
  <dimension ref="A1:AQ45"/>
  <sheetViews>
    <sheetView zoomScale="70" zoomScaleNormal="70" workbookViewId="0">
      <selection activeCell="A2" sqref="A2"/>
    </sheetView>
  </sheetViews>
  <sheetFormatPr baseColWidth="10" defaultRowHeight="16"/>
  <sheetData>
    <row r="1" spans="1:43" ht="21">
      <c r="A1" s="70" t="s">
        <v>352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4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43">
      <c r="A3" s="7"/>
      <c r="B3" s="7">
        <v>1989</v>
      </c>
      <c r="C3" s="7">
        <v>1990</v>
      </c>
      <c r="D3" s="7">
        <v>1991</v>
      </c>
      <c r="E3" s="7">
        <v>1992</v>
      </c>
      <c r="F3" s="7">
        <v>1993</v>
      </c>
      <c r="G3" s="7">
        <v>1994</v>
      </c>
      <c r="H3" s="7">
        <v>1995</v>
      </c>
      <c r="I3" s="7">
        <v>1996</v>
      </c>
      <c r="J3" s="7">
        <v>1997</v>
      </c>
      <c r="K3" s="7">
        <v>1998</v>
      </c>
      <c r="L3" s="7">
        <v>1999</v>
      </c>
      <c r="M3" s="7">
        <v>2000</v>
      </c>
      <c r="N3" s="7">
        <v>2001</v>
      </c>
      <c r="O3" s="7">
        <v>2002</v>
      </c>
      <c r="P3" s="7">
        <v>2003</v>
      </c>
      <c r="Q3" s="7">
        <v>2004</v>
      </c>
      <c r="R3" s="7">
        <v>2005</v>
      </c>
      <c r="S3" s="7">
        <v>2006</v>
      </c>
      <c r="T3" s="7">
        <v>2007</v>
      </c>
      <c r="U3" s="7">
        <v>2008</v>
      </c>
      <c r="V3" s="7">
        <v>2009</v>
      </c>
      <c r="W3" s="7">
        <v>2010</v>
      </c>
      <c r="X3" s="7">
        <v>2011</v>
      </c>
      <c r="Y3" s="7">
        <v>2012</v>
      </c>
      <c r="Z3" s="7">
        <v>2013</v>
      </c>
      <c r="AA3" s="7">
        <v>2014</v>
      </c>
      <c r="AB3" s="7">
        <v>2015</v>
      </c>
      <c r="AC3" s="7">
        <v>2016</v>
      </c>
      <c r="AD3" s="7">
        <v>2017</v>
      </c>
      <c r="AE3" s="7">
        <v>2018</v>
      </c>
      <c r="AF3" s="7">
        <v>2019</v>
      </c>
      <c r="AG3" s="7">
        <v>2020</v>
      </c>
      <c r="AH3" s="7">
        <v>2021</v>
      </c>
      <c r="AI3" s="7">
        <v>2022</v>
      </c>
      <c r="AJ3" s="7">
        <v>2023</v>
      </c>
      <c r="AK3" s="7">
        <v>2024</v>
      </c>
      <c r="AL3" s="7">
        <v>2025</v>
      </c>
      <c r="AM3" s="7">
        <v>2026</v>
      </c>
      <c r="AN3" s="7">
        <v>2027</v>
      </c>
      <c r="AO3" s="7">
        <v>2028</v>
      </c>
      <c r="AP3" s="7">
        <v>2029</v>
      </c>
      <c r="AQ3" s="7">
        <v>2030</v>
      </c>
    </row>
    <row r="4" spans="1:43">
      <c r="A4" s="7">
        <v>1989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5" spans="1:43">
      <c r="A5" s="7">
        <v>1990</v>
      </c>
      <c r="B5" s="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</row>
    <row r="6" spans="1:43">
      <c r="A6" s="7">
        <v>1991</v>
      </c>
      <c r="B6" s="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</row>
    <row r="7" spans="1:43">
      <c r="A7" s="7">
        <v>1992</v>
      </c>
      <c r="B7" s="8"/>
      <c r="C7" s="68"/>
      <c r="D7" s="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</row>
    <row r="8" spans="1:43">
      <c r="A8" s="7">
        <v>1993</v>
      </c>
      <c r="B8" s="8"/>
      <c r="C8" s="68"/>
      <c r="D8" s="8"/>
      <c r="E8" s="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</row>
    <row r="9" spans="1:43">
      <c r="A9" s="7">
        <v>1994</v>
      </c>
      <c r="B9" s="8"/>
      <c r="C9" s="8"/>
      <c r="D9" s="8"/>
      <c r="E9" s="8"/>
      <c r="F9" s="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</row>
    <row r="10" spans="1:43">
      <c r="A10" s="7">
        <v>1995</v>
      </c>
      <c r="B10" s="8"/>
      <c r="C10" s="8"/>
      <c r="D10" s="8"/>
      <c r="E10" s="8"/>
      <c r="F10" s="8"/>
      <c r="G10" s="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</row>
    <row r="11" spans="1:43">
      <c r="A11" s="7">
        <v>1996</v>
      </c>
      <c r="B11" s="8"/>
      <c r="C11" s="8"/>
      <c r="D11" s="8"/>
      <c r="E11" s="8"/>
      <c r="F11" s="8"/>
      <c r="G11" s="8"/>
      <c r="H11" s="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</row>
    <row r="12" spans="1:43">
      <c r="A12" s="7">
        <v>1997</v>
      </c>
      <c r="B12" s="8"/>
      <c r="C12" s="8"/>
      <c r="D12" s="8"/>
      <c r="E12" s="8"/>
      <c r="F12" s="8"/>
      <c r="G12" s="8"/>
      <c r="H12" s="8"/>
      <c r="I12" s="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</row>
    <row r="13" spans="1:43">
      <c r="A13" s="7">
        <v>1998</v>
      </c>
      <c r="B13" s="8"/>
      <c r="C13" s="8"/>
      <c r="D13" s="8"/>
      <c r="E13" s="8"/>
      <c r="F13" s="8"/>
      <c r="G13" s="8"/>
      <c r="H13" s="8"/>
      <c r="I13" s="8"/>
      <c r="J13" s="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</row>
    <row r="14" spans="1:43">
      <c r="A14" s="7">
        <v>1999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</row>
    <row r="15" spans="1:43">
      <c r="A15" s="7">
        <v>2000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</row>
    <row r="16" spans="1:43">
      <c r="A16" s="7">
        <v>2001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</row>
    <row r="17" spans="1:43">
      <c r="A17" s="7">
        <v>2002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</row>
    <row r="18" spans="1:43">
      <c r="A18" s="7">
        <v>2003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</row>
    <row r="19" spans="1:43">
      <c r="A19" s="7">
        <v>2004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</row>
    <row r="20" spans="1:43">
      <c r="A20" s="7">
        <v>2005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</row>
    <row r="21" spans="1:43">
      <c r="A21" s="7">
        <v>2006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</row>
    <row r="22" spans="1:43">
      <c r="A22" s="7">
        <v>2007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</row>
    <row r="23" spans="1:43">
      <c r="A23" s="7">
        <v>2008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</row>
    <row r="24" spans="1:43">
      <c r="A24" s="7">
        <v>2009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</row>
    <row r="25" spans="1:43">
      <c r="A25" s="7">
        <v>2010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</row>
    <row r="26" spans="1:43">
      <c r="A26" s="7">
        <v>2011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69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</row>
    <row r="27" spans="1:43">
      <c r="A27" s="7">
        <v>2012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69"/>
      <c r="X27" s="69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</row>
    <row r="28" spans="1:43">
      <c r="A28" s="7">
        <v>2013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69"/>
      <c r="X28" s="69"/>
      <c r="Y28" s="69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</row>
    <row r="29" spans="1:43">
      <c r="A29" s="7">
        <v>2014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69"/>
      <c r="X29" s="69"/>
      <c r="Y29" s="69"/>
      <c r="Z29" s="69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</row>
    <row r="30" spans="1:43">
      <c r="A30" s="7">
        <v>2015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69"/>
      <c r="X30" s="69"/>
      <c r="Y30" s="69"/>
      <c r="Z30" s="69"/>
      <c r="AA30" s="69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</row>
    <row r="31" spans="1:43">
      <c r="A31" s="7">
        <v>2016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69"/>
      <c r="X31" s="69"/>
      <c r="Y31" s="69"/>
      <c r="Z31" s="69"/>
      <c r="AA31" s="69"/>
      <c r="AB31" s="69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</row>
    <row r="32" spans="1:43">
      <c r="A32" s="7">
        <v>2017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69"/>
      <c r="X32" s="69"/>
      <c r="Y32" s="69"/>
      <c r="Z32" s="69"/>
      <c r="AA32" s="69"/>
      <c r="AB32" s="69"/>
      <c r="AC32" s="69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</row>
    <row r="33" spans="1:43">
      <c r="A33" s="7">
        <v>2018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69"/>
      <c r="X33" s="69"/>
      <c r="Y33" s="69"/>
      <c r="Z33" s="69"/>
      <c r="AA33" s="69"/>
      <c r="AB33" s="69"/>
      <c r="AC33" s="69"/>
      <c r="AD33" s="69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</row>
    <row r="34" spans="1:43">
      <c r="A34" s="7">
        <v>2019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69"/>
      <c r="X34" s="69"/>
      <c r="Y34" s="69"/>
      <c r="Z34" s="69"/>
      <c r="AA34" s="69"/>
      <c r="AB34" s="69"/>
      <c r="AC34" s="69"/>
      <c r="AD34" s="69"/>
      <c r="AE34" s="69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</row>
    <row r="35" spans="1:43">
      <c r="A35" s="7">
        <v>2020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</row>
    <row r="36" spans="1:43">
      <c r="A36" s="7">
        <v>2021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8"/>
      <c r="AI36" s="68"/>
      <c r="AJ36" s="68"/>
      <c r="AK36" s="68"/>
      <c r="AL36" s="68"/>
      <c r="AM36" s="68"/>
      <c r="AN36" s="68"/>
      <c r="AO36" s="68"/>
      <c r="AP36" s="68"/>
      <c r="AQ36" s="68"/>
    </row>
    <row r="37" spans="1:43">
      <c r="A37" s="7">
        <v>2022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8"/>
      <c r="AJ37" s="69"/>
      <c r="AK37" s="69"/>
      <c r="AL37" s="69"/>
      <c r="AM37" s="69"/>
      <c r="AN37" s="69"/>
      <c r="AO37" s="69"/>
      <c r="AP37" s="69"/>
      <c r="AQ37" s="69"/>
    </row>
    <row r="38" spans="1:43">
      <c r="A38" s="7">
        <v>2023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8"/>
      <c r="AK38" s="69"/>
      <c r="AL38" s="69"/>
      <c r="AM38" s="69"/>
      <c r="AN38" s="69"/>
      <c r="AO38" s="69"/>
      <c r="AP38" s="69"/>
      <c r="AQ38" s="69"/>
    </row>
    <row r="39" spans="1:43">
      <c r="A39" s="7">
        <v>2024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8"/>
      <c r="AL39" s="69"/>
      <c r="AM39" s="69"/>
      <c r="AN39" s="69"/>
      <c r="AO39" s="69"/>
      <c r="AP39" s="69"/>
      <c r="AQ39" s="69"/>
    </row>
    <row r="40" spans="1:43">
      <c r="A40" s="7">
        <v>2025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8"/>
      <c r="AM40" s="69"/>
      <c r="AN40" s="69"/>
      <c r="AO40" s="69"/>
      <c r="AP40" s="69"/>
      <c r="AQ40" s="69"/>
    </row>
    <row r="41" spans="1:43">
      <c r="A41" s="7">
        <v>2026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8"/>
      <c r="AN41" s="69"/>
      <c r="AO41" s="69"/>
      <c r="AP41" s="69"/>
      <c r="AQ41" s="69"/>
    </row>
    <row r="42" spans="1:43">
      <c r="A42" s="7">
        <v>2027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8"/>
      <c r="AO42" s="69"/>
      <c r="AP42" s="69"/>
      <c r="AQ42" s="69"/>
    </row>
    <row r="43" spans="1:43">
      <c r="A43" s="7">
        <v>2028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8"/>
      <c r="AP43" s="69"/>
      <c r="AQ43" s="69"/>
    </row>
    <row r="44" spans="1:43">
      <c r="A44" s="7">
        <v>2029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8"/>
      <c r="AQ44" s="69"/>
    </row>
    <row r="45" spans="1:43">
      <c r="A45" s="7">
        <v>2030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9CD0-DDFD-6D40-AF8A-75DF98A83693}">
  <dimension ref="A1"/>
  <sheetViews>
    <sheetView workbookViewId="0">
      <selection activeCell="K12" sqref="K12"/>
    </sheetView>
  </sheetViews>
  <sheetFormatPr baseColWidth="10" defaultRowHeight="16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B54B-098D-E44F-B5EC-BC941C56D71E}">
  <dimension ref="A1:H27"/>
  <sheetViews>
    <sheetView zoomScale="65" workbookViewId="0">
      <selection activeCell="S38" sqref="S38"/>
    </sheetView>
  </sheetViews>
  <sheetFormatPr baseColWidth="10" defaultRowHeight="16"/>
  <sheetData>
    <row r="1" spans="1:8">
      <c r="A1" s="1" t="s">
        <v>302</v>
      </c>
    </row>
    <row r="2" spans="1:8">
      <c r="A2" s="1"/>
    </row>
    <row r="3" spans="1:8">
      <c r="A3" s="1" t="s">
        <v>350</v>
      </c>
    </row>
    <row r="4" spans="1:8">
      <c r="A4" s="1"/>
    </row>
    <row r="5" spans="1:8">
      <c r="A5" s="1" t="s">
        <v>351</v>
      </c>
    </row>
    <row r="7" spans="1:8">
      <c r="A7" s="1" t="s">
        <v>348</v>
      </c>
    </row>
    <row r="9" spans="1:8">
      <c r="A9" s="63"/>
      <c r="B9" s="63" t="s">
        <v>317</v>
      </c>
      <c r="C9" s="63" t="s">
        <v>340</v>
      </c>
      <c r="D9" s="63" t="s">
        <v>341</v>
      </c>
      <c r="E9" s="63" t="s">
        <v>342</v>
      </c>
      <c r="F9" s="63" t="s">
        <v>343</v>
      </c>
      <c r="G9" s="63" t="s">
        <v>344</v>
      </c>
      <c r="H9" s="63" t="s">
        <v>345</v>
      </c>
    </row>
    <row r="10" spans="1:8">
      <c r="A10" s="8" t="s">
        <v>323</v>
      </c>
      <c r="B10" s="62" t="e">
        <f>#REF!*EoL_Emissions_coefficients!B4/1000</f>
        <v>#REF!</v>
      </c>
      <c r="C10" s="62" t="e">
        <f>#REF!*EoL_Emissions_coefficients!C4/1000</f>
        <v>#REF!</v>
      </c>
      <c r="D10" s="62" t="e">
        <f>#REF!*EoL_Emissions_coefficients!D4/1000</f>
        <v>#REF!</v>
      </c>
      <c r="E10" s="62" t="e">
        <f>#REF!*EoL_Emissions_coefficients!E4/1000</f>
        <v>#REF!</v>
      </c>
      <c r="F10" s="62" t="e">
        <f>#REF!*EoL_Emissions_coefficients!F4/1000</f>
        <v>#REF!</v>
      </c>
      <c r="G10" s="62" t="e">
        <f>#REF!*EoL_Emissions_coefficients!G4/1000</f>
        <v>#REF!</v>
      </c>
      <c r="H10" s="62" t="e">
        <f>#REF!*EoL_Emissions_coefficients!H4/1000</f>
        <v>#REF!</v>
      </c>
    </row>
    <row r="11" spans="1:8">
      <c r="A11" s="8" t="s">
        <v>324</v>
      </c>
      <c r="B11" s="62" t="e">
        <f>#REF!*EoL_Emissions_coefficients!B5/1000</f>
        <v>#REF!</v>
      </c>
      <c r="C11" s="62" t="e">
        <f>#REF!*EoL_Emissions_coefficients!C5/1000</f>
        <v>#REF!</v>
      </c>
      <c r="D11" s="62" t="e">
        <f>#REF!*EoL_Emissions_coefficients!D5/1000</f>
        <v>#REF!</v>
      </c>
      <c r="E11" s="62" t="e">
        <f>#REF!*EoL_Emissions_coefficients!E5/1000</f>
        <v>#REF!</v>
      </c>
      <c r="F11" s="62" t="e">
        <f>#REF!*EoL_Emissions_coefficients!F5/1000</f>
        <v>#REF!</v>
      </c>
      <c r="G11" s="62" t="e">
        <f>#REF!*EoL_Emissions_coefficients!G5/1000</f>
        <v>#REF!</v>
      </c>
      <c r="H11" s="62" t="e">
        <f>#REF!*EoL_Emissions_coefficients!H5/1000</f>
        <v>#REF!</v>
      </c>
    </row>
    <row r="12" spans="1:8">
      <c r="A12" s="8" t="s">
        <v>337</v>
      </c>
      <c r="B12" s="62" t="e">
        <f>#REF!*EoL_Emissions_coefficients!B6/1000</f>
        <v>#REF!</v>
      </c>
      <c r="C12" s="62" t="e">
        <f>#REF!*EoL_Emissions_coefficients!C6/1000</f>
        <v>#REF!</v>
      </c>
      <c r="D12" s="62" t="e">
        <f>#REF!*EoL_Emissions_coefficients!D6/1000</f>
        <v>#REF!</v>
      </c>
      <c r="E12" s="62" t="e">
        <f>#REF!*EoL_Emissions_coefficients!E6/1000</f>
        <v>#REF!</v>
      </c>
      <c r="F12" s="62" t="e">
        <f>#REF!*EoL_Emissions_coefficients!F6/1000</f>
        <v>#REF!</v>
      </c>
      <c r="G12" s="62" t="e">
        <f>#REF!*EoL_Emissions_coefficients!G6/1000</f>
        <v>#REF!</v>
      </c>
      <c r="H12" s="62" t="e">
        <f>#REF!*EoL_Emissions_coefficients!H6/1000</f>
        <v>#REF!</v>
      </c>
    </row>
    <row r="13" spans="1:8">
      <c r="A13" s="8" t="s">
        <v>326</v>
      </c>
      <c r="B13" s="62" t="e">
        <f>#REF!*EoL_Emissions_coefficients!B7/1000</f>
        <v>#REF!</v>
      </c>
      <c r="C13" s="62" t="e">
        <f>#REF!*EoL_Emissions_coefficients!C7/1000</f>
        <v>#REF!</v>
      </c>
      <c r="D13" s="62" t="e">
        <f>#REF!*EoL_Emissions_coefficients!D7/1000</f>
        <v>#REF!</v>
      </c>
      <c r="E13" s="62" t="e">
        <f>#REF!*EoL_Emissions_coefficients!E7/1000</f>
        <v>#REF!</v>
      </c>
      <c r="F13" s="62" t="e">
        <f>#REF!*EoL_Emissions_coefficients!F7/1000</f>
        <v>#REF!</v>
      </c>
      <c r="G13" s="62" t="e">
        <f>#REF!*EoL_Emissions_coefficients!G7/1000</f>
        <v>#REF!</v>
      </c>
      <c r="H13" s="62" t="e">
        <f>#REF!*EoL_Emissions_coefficients!H7/1000</f>
        <v>#REF!</v>
      </c>
    </row>
    <row r="14" spans="1:8">
      <c r="A14" s="8" t="s">
        <v>327</v>
      </c>
      <c r="B14" s="62" t="e">
        <f>#REF!*EoL_Emissions_coefficients!B8/1000</f>
        <v>#REF!</v>
      </c>
      <c r="C14" s="62" t="e">
        <f>#REF!*EoL_Emissions_coefficients!C8/1000</f>
        <v>#REF!</v>
      </c>
      <c r="D14" s="62" t="e">
        <f>#REF!*EoL_Emissions_coefficients!D8/1000</f>
        <v>#REF!</v>
      </c>
      <c r="E14" s="62" t="e">
        <f>#REF!*EoL_Emissions_coefficients!E8/1000</f>
        <v>#REF!</v>
      </c>
      <c r="F14" s="62" t="e">
        <f>#REF!*EoL_Emissions_coefficients!F8/1000</f>
        <v>#REF!</v>
      </c>
      <c r="G14" s="62" t="e">
        <f>#REF!*EoL_Emissions_coefficients!G8/1000</f>
        <v>#REF!</v>
      </c>
      <c r="H14" s="62" t="e">
        <f>#REF!*EoL_Emissions_coefficients!H8/1000</f>
        <v>#REF!</v>
      </c>
    </row>
    <row r="15" spans="1:8">
      <c r="A15" s="8" t="s">
        <v>338</v>
      </c>
      <c r="B15" s="62" t="e">
        <f>#REF!*EoL_Emissions_coefficients!B9/1000</f>
        <v>#REF!</v>
      </c>
      <c r="C15" s="62" t="e">
        <f>#REF!*EoL_Emissions_coefficients!C9/1000</f>
        <v>#REF!</v>
      </c>
      <c r="D15" s="62" t="e">
        <f>#REF!*EoL_Emissions_coefficients!D9/1000</f>
        <v>#REF!</v>
      </c>
      <c r="E15" s="62" t="e">
        <f>#REF!*EoL_Emissions_coefficients!E9/1000</f>
        <v>#REF!</v>
      </c>
      <c r="F15" s="62" t="e">
        <f>#REF!*EoL_Emissions_coefficients!F9/1000</f>
        <v>#REF!</v>
      </c>
      <c r="G15" s="62" t="e">
        <f>#REF!*EoL_Emissions_coefficients!G9/1000</f>
        <v>#REF!</v>
      </c>
      <c r="H15" s="62" t="e">
        <f>#REF!*EoL_Emissions_coefficients!H9/1000</f>
        <v>#REF!</v>
      </c>
    </row>
    <row r="16" spans="1:8">
      <c r="A16" s="8" t="s">
        <v>329</v>
      </c>
      <c r="B16" s="62" t="e">
        <f>#REF!*EoL_Emissions_coefficients!B10/1000</f>
        <v>#REF!</v>
      </c>
      <c r="C16" s="62" t="e">
        <f>#REF!*EoL_Emissions_coefficients!C10/1000</f>
        <v>#REF!</v>
      </c>
      <c r="D16" s="62" t="e">
        <f>#REF!*EoL_Emissions_coefficients!D10/1000</f>
        <v>#REF!</v>
      </c>
      <c r="E16" s="62" t="e">
        <f>#REF!*EoL_Emissions_coefficients!E10/1000</f>
        <v>#REF!</v>
      </c>
      <c r="F16" s="62" t="e">
        <f>#REF!*EoL_Emissions_coefficients!F10/1000</f>
        <v>#REF!</v>
      </c>
      <c r="G16" s="62" t="e">
        <f>#REF!*EoL_Emissions_coefficients!G10/1000</f>
        <v>#REF!</v>
      </c>
      <c r="H16" s="62" t="e">
        <f>#REF!*EoL_Emissions_coefficients!H10/1000</f>
        <v>#REF!</v>
      </c>
    </row>
    <row r="17" spans="1:8">
      <c r="A17" s="8" t="s">
        <v>220</v>
      </c>
      <c r="B17" s="62" t="e">
        <f>#REF!*EoL_Emissions_coefficients!B11/1000</f>
        <v>#REF!</v>
      </c>
      <c r="C17" s="62" t="e">
        <f>#REF!*EoL_Emissions_coefficients!C11/1000</f>
        <v>#REF!</v>
      </c>
      <c r="D17" s="62" t="e">
        <f>#REF!*EoL_Emissions_coefficients!D11/1000</f>
        <v>#REF!</v>
      </c>
      <c r="E17" s="62" t="e">
        <f>#REF!*EoL_Emissions_coefficients!E11/1000</f>
        <v>#REF!</v>
      </c>
      <c r="F17" s="62" t="e">
        <f>#REF!*EoL_Emissions_coefficients!F11/1000</f>
        <v>#REF!</v>
      </c>
      <c r="G17" s="62" t="e">
        <f>#REF!*EoL_Emissions_coefficients!G11/1000</f>
        <v>#REF!</v>
      </c>
      <c r="H17" s="62" t="e">
        <f>#REF!*EoL_Emissions_coefficients!H11/1000</f>
        <v>#REF!</v>
      </c>
    </row>
    <row r="18" spans="1:8">
      <c r="A18" s="8" t="s">
        <v>339</v>
      </c>
      <c r="B18" s="62" t="e">
        <f>#REF!*EoL_Emissions_coefficients!B12/1000</f>
        <v>#REF!</v>
      </c>
      <c r="C18" s="62" t="e">
        <f>#REF!*EoL_Emissions_coefficients!C12/1000</f>
        <v>#REF!</v>
      </c>
      <c r="D18" s="62" t="e">
        <f>#REF!*EoL_Emissions_coefficients!D12/1000</f>
        <v>#REF!</v>
      </c>
      <c r="E18" s="62" t="e">
        <f>#REF!*EoL_Emissions_coefficients!E12/1000</f>
        <v>#REF!</v>
      </c>
      <c r="F18" s="62" t="e">
        <f>#REF!*EoL_Emissions_coefficients!F12/1000</f>
        <v>#REF!</v>
      </c>
      <c r="G18" s="62" t="e">
        <f>#REF!*EoL_Emissions_coefficients!G12/1000</f>
        <v>#REF!</v>
      </c>
      <c r="H18" s="62" t="e">
        <f>#REF!*EoL_Emissions_coefficients!H12/1000</f>
        <v>#REF!</v>
      </c>
    </row>
    <row r="19" spans="1:8">
      <c r="A19" s="8" t="s">
        <v>331</v>
      </c>
      <c r="B19" s="62" t="e">
        <f>#REF!*EoL_Emissions_coefficients!B13/1000</f>
        <v>#REF!</v>
      </c>
      <c r="C19" s="62" t="e">
        <f>#REF!*EoL_Emissions_coefficients!C13/1000</f>
        <v>#REF!</v>
      </c>
      <c r="D19" s="62" t="e">
        <f>#REF!*EoL_Emissions_coefficients!D13/1000</f>
        <v>#REF!</v>
      </c>
      <c r="E19" s="62" t="e">
        <f>#REF!*EoL_Emissions_coefficients!E13/1000</f>
        <v>#REF!</v>
      </c>
      <c r="F19" s="62" t="e">
        <f>#REF!*EoL_Emissions_coefficients!F13/1000</f>
        <v>#REF!</v>
      </c>
      <c r="G19" s="62" t="e">
        <f>#REF!*EoL_Emissions_coefficients!G13/1000</f>
        <v>#REF!</v>
      </c>
      <c r="H19" s="62" t="e">
        <f>#REF!*EoL_Emissions_coefficients!H13/1000</f>
        <v>#REF!</v>
      </c>
    </row>
    <row r="20" spans="1:8">
      <c r="A20" s="8" t="s">
        <v>100</v>
      </c>
      <c r="B20" s="62" t="e">
        <f>#REF!*EoL_Emissions_coefficients!B14/1000</f>
        <v>#REF!</v>
      </c>
      <c r="C20" s="62" t="e">
        <f>#REF!*EoL_Emissions_coefficients!C14/1000</f>
        <v>#REF!</v>
      </c>
      <c r="D20" s="62" t="e">
        <f>#REF!*EoL_Emissions_coefficients!D14/1000</f>
        <v>#REF!</v>
      </c>
      <c r="E20" s="62" t="e">
        <f>#REF!*EoL_Emissions_coefficients!E14/1000</f>
        <v>#REF!</v>
      </c>
      <c r="F20" s="62" t="e">
        <f>#REF!*EoL_Emissions_coefficients!F14/1000</f>
        <v>#REF!</v>
      </c>
      <c r="G20" s="62" t="e">
        <f>#REF!*EoL_Emissions_coefficients!G14/1000</f>
        <v>#REF!</v>
      </c>
      <c r="H20" s="62" t="e">
        <f>#REF!*EoL_Emissions_coefficients!H14/1000</f>
        <v>#REF!</v>
      </c>
    </row>
    <row r="21" spans="1:8">
      <c r="A21" s="8" t="s">
        <v>332</v>
      </c>
      <c r="B21" s="62" t="e">
        <f>#REF!*EoL_Emissions_coefficients!B15/1000</f>
        <v>#REF!</v>
      </c>
      <c r="C21" s="62" t="e">
        <f>#REF!*EoL_Emissions_coefficients!C15/1000</f>
        <v>#REF!</v>
      </c>
      <c r="D21" s="62" t="e">
        <f>#REF!*EoL_Emissions_coefficients!D15/1000</f>
        <v>#REF!</v>
      </c>
      <c r="E21" s="62" t="e">
        <f>#REF!*EoL_Emissions_coefficients!E15/1000</f>
        <v>#REF!</v>
      </c>
      <c r="F21" s="62" t="e">
        <f>#REF!*EoL_Emissions_coefficients!F15/1000</f>
        <v>#REF!</v>
      </c>
      <c r="G21" s="62" t="e">
        <f>#REF!*EoL_Emissions_coefficients!G15/1000</f>
        <v>#REF!</v>
      </c>
      <c r="H21" s="62" t="e">
        <f>#REF!*EoL_Emissions_coefficients!H15/1000</f>
        <v>#REF!</v>
      </c>
    </row>
    <row r="22" spans="1:8">
      <c r="A22" s="8" t="s">
        <v>333</v>
      </c>
      <c r="B22" s="62" t="e">
        <f>#REF!*EoL_Emissions_coefficients!B16/1000</f>
        <v>#REF!</v>
      </c>
      <c r="C22" s="62" t="e">
        <f>#REF!*EoL_Emissions_coefficients!C16/1000</f>
        <v>#REF!</v>
      </c>
      <c r="D22" s="62" t="e">
        <f>#REF!*EoL_Emissions_coefficients!D16/1000</f>
        <v>#REF!</v>
      </c>
      <c r="E22" s="62" t="e">
        <f>#REF!*EoL_Emissions_coefficients!E16/1000</f>
        <v>#REF!</v>
      </c>
      <c r="F22" s="62" t="e">
        <f>#REF!*EoL_Emissions_coefficients!F16/1000</f>
        <v>#REF!</v>
      </c>
      <c r="G22" s="62" t="e">
        <f>#REF!*EoL_Emissions_coefficients!G16/1000</f>
        <v>#REF!</v>
      </c>
      <c r="H22" s="62" t="e">
        <f>#REF!*EoL_Emissions_coefficients!H16/1000</f>
        <v>#REF!</v>
      </c>
    </row>
    <row r="23" spans="1:8">
      <c r="A23" s="8" t="s">
        <v>334</v>
      </c>
      <c r="B23" s="62" t="e">
        <f>#REF!*EoL_Emissions_coefficients!B17/1000</f>
        <v>#REF!</v>
      </c>
      <c r="C23" s="62" t="e">
        <f>#REF!*EoL_Emissions_coefficients!C17/1000</f>
        <v>#REF!</v>
      </c>
      <c r="D23" s="62" t="e">
        <f>#REF!*EoL_Emissions_coefficients!D17/1000</f>
        <v>#REF!</v>
      </c>
      <c r="E23" s="62" t="e">
        <f>#REF!*EoL_Emissions_coefficients!E17/1000</f>
        <v>#REF!</v>
      </c>
      <c r="F23" s="62" t="e">
        <f>#REF!*EoL_Emissions_coefficients!F17/1000</f>
        <v>#REF!</v>
      </c>
      <c r="G23" s="62" t="e">
        <f>#REF!*EoL_Emissions_coefficients!G17/1000</f>
        <v>#REF!</v>
      </c>
      <c r="H23" s="62" t="e">
        <f>#REF!*EoL_Emissions_coefficients!H17/1000</f>
        <v>#REF!</v>
      </c>
    </row>
    <row r="24" spans="1:8">
      <c r="A24" s="8" t="s">
        <v>335</v>
      </c>
      <c r="B24" s="62" t="e">
        <f>#REF!*EoL_Emissions_coefficients!B18/1000</f>
        <v>#REF!</v>
      </c>
      <c r="C24" s="62" t="e">
        <f>#REF!*EoL_Emissions_coefficients!C18/1000</f>
        <v>#REF!</v>
      </c>
      <c r="D24" s="62" t="e">
        <f>#REF!*EoL_Emissions_coefficients!D18/1000</f>
        <v>#REF!</v>
      </c>
      <c r="E24" s="62" t="e">
        <f>#REF!*EoL_Emissions_coefficients!E18/1000</f>
        <v>#REF!</v>
      </c>
      <c r="F24" s="62" t="e">
        <f>#REF!*EoL_Emissions_coefficients!F18/1000</f>
        <v>#REF!</v>
      </c>
      <c r="G24" s="62" t="e">
        <f>#REF!*EoL_Emissions_coefficients!G18/1000</f>
        <v>#REF!</v>
      </c>
      <c r="H24" s="62" t="e">
        <f>#REF!*EoL_Emissions_coefficients!H18/1000</f>
        <v>#REF!</v>
      </c>
    </row>
    <row r="25" spans="1:8">
      <c r="A25" s="64" t="s">
        <v>336</v>
      </c>
      <c r="B25" s="62" t="e">
        <f>#REF!*EoL_Emissions_coefficients!B19/1000</f>
        <v>#REF!</v>
      </c>
      <c r="C25" s="62" t="e">
        <f>#REF!*EoL_Emissions_coefficients!C19/1000</f>
        <v>#REF!</v>
      </c>
      <c r="D25" s="62" t="e">
        <f>#REF!*EoL_Emissions_coefficients!D19/1000</f>
        <v>#REF!</v>
      </c>
      <c r="E25" s="62" t="e">
        <f>#REF!*EoL_Emissions_coefficients!E19/1000</f>
        <v>#REF!</v>
      </c>
      <c r="F25" s="62" t="e">
        <f>#REF!*EoL_Emissions_coefficients!F19/1000</f>
        <v>#REF!</v>
      </c>
      <c r="G25" s="62" t="e">
        <f>#REF!*EoL_Emissions_coefficients!G19/1000</f>
        <v>#REF!</v>
      </c>
      <c r="H25" s="62" t="e">
        <f>#REF!*EoL_Emissions_coefficients!H19/1000</f>
        <v>#REF!</v>
      </c>
    </row>
    <row r="27" spans="1:8">
      <c r="A27" s="65" t="s">
        <v>346</v>
      </c>
      <c r="B27" s="66" t="e">
        <f t="shared" ref="B27:G27" si="0">SUM(B10:B25)</f>
        <v>#REF!</v>
      </c>
      <c r="C27" s="66" t="e">
        <f t="shared" si="0"/>
        <v>#REF!</v>
      </c>
      <c r="D27" s="66" t="e">
        <f t="shared" si="0"/>
        <v>#REF!</v>
      </c>
      <c r="E27" s="66" t="e">
        <f t="shared" si="0"/>
        <v>#REF!</v>
      </c>
      <c r="F27" s="66" t="e">
        <f t="shared" si="0"/>
        <v>#REF!</v>
      </c>
      <c r="G27" s="66" t="e">
        <f t="shared" si="0"/>
        <v>#REF!</v>
      </c>
      <c r="H27" s="67" t="e">
        <f t="shared" ref="H27" si="1">SUM(B27:G27)</f>
        <v>#REF!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AAD8-51E6-3442-8370-35407821706D}">
  <dimension ref="A1:A7"/>
  <sheetViews>
    <sheetView workbookViewId="0">
      <selection activeCell="A4" sqref="A4"/>
    </sheetView>
  </sheetViews>
  <sheetFormatPr baseColWidth="10" defaultRowHeight="16"/>
  <sheetData>
    <row r="1" spans="1:1">
      <c r="A1" s="1" t="s">
        <v>349</v>
      </c>
    </row>
    <row r="2" spans="1:1">
      <c r="A2" s="1"/>
    </row>
    <row r="3" spans="1:1">
      <c r="A3" s="1" t="s">
        <v>354</v>
      </c>
    </row>
    <row r="4" spans="1:1">
      <c r="A4" s="1"/>
    </row>
    <row r="5" spans="1:1">
      <c r="A5" s="1" t="s">
        <v>315</v>
      </c>
    </row>
    <row r="7" spans="1:1">
      <c r="A7" s="1" t="s">
        <v>347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4D45-F853-C24B-B50B-F390ED71B7B4}">
  <dimension ref="A1:C31"/>
  <sheetViews>
    <sheetView zoomScale="80" zoomScaleNormal="80" workbookViewId="0">
      <selection activeCell="G12" sqref="G12"/>
    </sheetView>
  </sheetViews>
  <sheetFormatPr baseColWidth="10" defaultRowHeight="16"/>
  <cols>
    <col min="1" max="1" width="22.83203125" customWidth="1"/>
    <col min="2" max="2" width="16.83203125" customWidth="1"/>
  </cols>
  <sheetData>
    <row r="1" spans="1:3">
      <c r="A1" s="4" t="s">
        <v>171</v>
      </c>
      <c r="B1" s="4" t="s">
        <v>169</v>
      </c>
      <c r="C1" s="4" t="s">
        <v>170</v>
      </c>
    </row>
    <row r="2" spans="1:3">
      <c r="A2" s="3" t="s">
        <v>24</v>
      </c>
      <c r="B2" s="3">
        <v>4</v>
      </c>
      <c r="C2" s="2">
        <v>0.5</v>
      </c>
    </row>
    <row r="3" spans="1:3">
      <c r="A3" s="3" t="s">
        <v>30</v>
      </c>
      <c r="B3" s="3">
        <v>5</v>
      </c>
      <c r="C3" s="2">
        <v>36.5</v>
      </c>
    </row>
    <row r="4" spans="1:3">
      <c r="A4" s="3" t="s">
        <v>37</v>
      </c>
      <c r="B4" s="3">
        <v>5</v>
      </c>
      <c r="C4" s="2">
        <v>100</v>
      </c>
    </row>
    <row r="5" spans="1:3">
      <c r="A5" s="2" t="s">
        <v>40</v>
      </c>
      <c r="B5" s="2">
        <v>5</v>
      </c>
      <c r="C5" s="2">
        <v>3.5</v>
      </c>
    </row>
    <row r="6" spans="1:3">
      <c r="A6" s="2" t="s">
        <v>16</v>
      </c>
      <c r="B6" s="2">
        <v>6</v>
      </c>
      <c r="C6" s="2">
        <v>9.5</v>
      </c>
    </row>
    <row r="7" spans="1:3">
      <c r="A7" s="3" t="s">
        <v>39</v>
      </c>
      <c r="B7" s="3">
        <v>6</v>
      </c>
      <c r="C7" s="2">
        <v>6</v>
      </c>
    </row>
    <row r="8" spans="1:3">
      <c r="A8" s="2" t="s">
        <v>45</v>
      </c>
      <c r="B8" s="2">
        <v>6</v>
      </c>
      <c r="C8" s="2">
        <v>17.5</v>
      </c>
    </row>
    <row r="9" spans="1:3">
      <c r="A9" s="2" t="s">
        <v>51</v>
      </c>
      <c r="B9" s="2">
        <v>7</v>
      </c>
      <c r="C9" s="2">
        <v>6.5</v>
      </c>
    </row>
    <row r="10" spans="1:3">
      <c r="A10" s="3" t="s">
        <v>52</v>
      </c>
      <c r="B10" s="3">
        <v>8</v>
      </c>
      <c r="C10" s="2">
        <v>75</v>
      </c>
    </row>
    <row r="11" spans="1:3">
      <c r="A11" s="2" t="s">
        <v>52</v>
      </c>
      <c r="B11" s="2">
        <v>8</v>
      </c>
      <c r="C11" s="2">
        <v>135</v>
      </c>
    </row>
    <row r="12" spans="1:3">
      <c r="A12" s="3" t="s">
        <v>15</v>
      </c>
      <c r="B12" s="3">
        <v>10</v>
      </c>
      <c r="C12" s="2">
        <v>9.5</v>
      </c>
    </row>
    <row r="13" spans="1:3">
      <c r="A13" s="2" t="s">
        <v>18</v>
      </c>
      <c r="B13" s="2">
        <v>10</v>
      </c>
      <c r="C13" s="2">
        <v>60</v>
      </c>
    </row>
    <row r="14" spans="1:3">
      <c r="A14" s="2" t="s">
        <v>45</v>
      </c>
      <c r="B14" s="2">
        <v>10</v>
      </c>
      <c r="C14" s="2">
        <v>120</v>
      </c>
    </row>
    <row r="15" spans="1:3">
      <c r="A15" s="3" t="s">
        <v>19</v>
      </c>
      <c r="B15" s="3">
        <v>11</v>
      </c>
      <c r="C15" s="2">
        <v>45</v>
      </c>
    </row>
    <row r="16" spans="1:3">
      <c r="A16" s="3" t="s">
        <v>35</v>
      </c>
      <c r="B16" s="3">
        <v>11</v>
      </c>
      <c r="C16" s="2">
        <v>54.5</v>
      </c>
    </row>
    <row r="17" spans="1:3">
      <c r="A17" s="2" t="s">
        <v>32</v>
      </c>
      <c r="B17" s="2">
        <v>12</v>
      </c>
      <c r="C17" s="2">
        <v>38.5</v>
      </c>
    </row>
    <row r="18" spans="1:3">
      <c r="A18" s="2" t="s">
        <v>44</v>
      </c>
      <c r="B18" s="2">
        <v>13</v>
      </c>
      <c r="C18" s="2">
        <v>205</v>
      </c>
    </row>
    <row r="19" spans="1:3">
      <c r="A19" s="2" t="s">
        <v>14</v>
      </c>
      <c r="B19" s="2">
        <v>14</v>
      </c>
      <c r="C19" s="2">
        <v>24.1</v>
      </c>
    </row>
    <row r="20" spans="1:3">
      <c r="A20" s="3" t="s">
        <v>13</v>
      </c>
      <c r="B20" s="3">
        <v>15</v>
      </c>
      <c r="C20" s="2">
        <v>345</v>
      </c>
    </row>
    <row r="21" spans="1:3">
      <c r="A21" s="3" t="s">
        <v>33</v>
      </c>
      <c r="B21" s="3">
        <v>17</v>
      </c>
      <c r="C21" s="2">
        <v>675</v>
      </c>
    </row>
    <row r="22" spans="1:3">
      <c r="A22" s="2" t="s">
        <v>34</v>
      </c>
      <c r="B22" s="2">
        <v>17</v>
      </c>
      <c r="C22" s="2">
        <v>28.25</v>
      </c>
    </row>
    <row r="23" spans="1:3">
      <c r="A23" s="3" t="s">
        <v>17</v>
      </c>
      <c r="B23" s="3">
        <v>8.5</v>
      </c>
      <c r="C23" s="2">
        <v>90</v>
      </c>
    </row>
    <row r="24" spans="1:3">
      <c r="A24" s="2" t="s">
        <v>21</v>
      </c>
      <c r="B24" s="3">
        <v>4</v>
      </c>
      <c r="C24" s="2">
        <v>0.3</v>
      </c>
    </row>
    <row r="25" spans="1:3">
      <c r="A25" s="3" t="s">
        <v>22</v>
      </c>
      <c r="B25" s="3">
        <v>5</v>
      </c>
      <c r="C25" s="2">
        <v>1.25</v>
      </c>
    </row>
    <row r="26" spans="1:3">
      <c r="A26" s="2" t="s">
        <v>23</v>
      </c>
      <c r="B26" s="3">
        <v>3.45</v>
      </c>
      <c r="C26" s="2">
        <v>0.2</v>
      </c>
    </row>
    <row r="27" spans="1:3">
      <c r="A27" s="2" t="s">
        <v>36</v>
      </c>
      <c r="B27" s="3">
        <v>35</v>
      </c>
      <c r="C27" s="2">
        <v>35</v>
      </c>
    </row>
    <row r="28" spans="1:3">
      <c r="A28" s="2" t="s">
        <v>38</v>
      </c>
      <c r="B28" s="3">
        <v>3.5</v>
      </c>
      <c r="C28" s="2">
        <v>0.22</v>
      </c>
    </row>
    <row r="29" spans="1:3">
      <c r="A29" s="3" t="s">
        <v>41</v>
      </c>
      <c r="B29" s="3">
        <v>10.5</v>
      </c>
      <c r="C29" s="2">
        <v>7.6</v>
      </c>
    </row>
    <row r="30" spans="1:3">
      <c r="A30" s="2" t="s">
        <v>42</v>
      </c>
      <c r="B30" s="3">
        <v>1.5</v>
      </c>
      <c r="C30" s="2">
        <v>1.375</v>
      </c>
    </row>
    <row r="31" spans="1:3">
      <c r="A31" s="3" t="s">
        <v>43</v>
      </c>
      <c r="B31" s="3">
        <v>13</v>
      </c>
      <c r="C31" s="2">
        <v>2.8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8D8F-BA70-C847-B2FC-5D8A56758468}">
  <dimension ref="A1:AC143"/>
  <sheetViews>
    <sheetView zoomScale="60" zoomScaleNormal="6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7" sqref="H27"/>
    </sheetView>
  </sheetViews>
  <sheetFormatPr baseColWidth="10" defaultRowHeight="16"/>
  <cols>
    <col min="1" max="1" width="12.6640625" customWidth="1"/>
    <col min="2" max="2" width="17" customWidth="1"/>
    <col min="3" max="3" width="21.1640625" customWidth="1"/>
    <col min="4" max="4" width="19" customWidth="1"/>
    <col min="5" max="5" width="5.83203125" style="36" customWidth="1"/>
    <col min="6" max="6" width="6.83203125" style="36" customWidth="1"/>
    <col min="7" max="7" width="8.33203125" style="36" customWidth="1"/>
    <col min="8" max="8" width="8.1640625" style="36" customWidth="1"/>
    <col min="9" max="9" width="7.83203125" style="36" customWidth="1"/>
    <col min="10" max="10" width="6.1640625" style="32" customWidth="1"/>
    <col min="11" max="11" width="6.83203125" style="32" customWidth="1"/>
    <col min="12" max="12" width="5.1640625" style="41" customWidth="1"/>
    <col min="13" max="14" width="6.5" style="41" customWidth="1"/>
    <col min="15" max="15" width="6.33203125" style="41" customWidth="1"/>
    <col min="16" max="17" width="6" style="41" customWidth="1"/>
    <col min="18" max="18" width="7.1640625" style="41" customWidth="1"/>
    <col min="19" max="20" width="9.33203125" style="41" customWidth="1"/>
    <col min="21" max="21" width="10.6640625" style="46" customWidth="1"/>
    <col min="22" max="22" width="8.1640625" style="46" customWidth="1"/>
    <col min="23" max="23" width="9.1640625" style="46" customWidth="1"/>
    <col min="24" max="24" width="11" style="51" customWidth="1"/>
    <col min="25" max="25" width="10.1640625" style="51" customWidth="1"/>
    <col min="26" max="26" width="7.83203125" style="51" customWidth="1"/>
    <col min="27" max="27" width="9.83203125" customWidth="1"/>
    <col min="28" max="28" width="13.33203125" customWidth="1"/>
    <col min="29" max="29" width="17.33203125" customWidth="1"/>
  </cols>
  <sheetData>
    <row r="1" spans="1:29" s="1" customFormat="1">
      <c r="A1" s="1" t="s">
        <v>268</v>
      </c>
      <c r="B1" s="17" t="s">
        <v>208</v>
      </c>
      <c r="C1" s="18" t="s">
        <v>357</v>
      </c>
      <c r="D1" s="18" t="s">
        <v>209</v>
      </c>
      <c r="E1" s="26" t="s">
        <v>303</v>
      </c>
      <c r="F1" s="26" t="s">
        <v>304</v>
      </c>
      <c r="G1" s="26" t="s">
        <v>305</v>
      </c>
      <c r="H1" s="26" t="s">
        <v>353</v>
      </c>
      <c r="I1" s="26" t="s">
        <v>306</v>
      </c>
      <c r="J1" s="27" t="s">
        <v>307</v>
      </c>
      <c r="K1" s="27" t="s">
        <v>308</v>
      </c>
      <c r="L1" s="37" t="s">
        <v>309</v>
      </c>
      <c r="M1" s="37" t="s">
        <v>310</v>
      </c>
      <c r="N1" s="37" t="s">
        <v>311</v>
      </c>
      <c r="O1" s="37" t="s">
        <v>356</v>
      </c>
      <c r="P1" s="37" t="s">
        <v>355</v>
      </c>
      <c r="Q1" s="37" t="s">
        <v>358</v>
      </c>
      <c r="R1" s="37" t="s">
        <v>359</v>
      </c>
      <c r="S1" s="37" t="s">
        <v>312</v>
      </c>
      <c r="T1" s="37" t="s">
        <v>313</v>
      </c>
      <c r="U1" s="42" t="s">
        <v>0</v>
      </c>
      <c r="V1" s="42" t="s">
        <v>1</v>
      </c>
      <c r="W1" s="42" t="s">
        <v>2</v>
      </c>
      <c r="X1" s="47" t="s">
        <v>3</v>
      </c>
      <c r="Y1" s="47" t="s">
        <v>4</v>
      </c>
      <c r="Z1" s="47" t="s">
        <v>214</v>
      </c>
      <c r="AA1" s="18" t="s">
        <v>5</v>
      </c>
      <c r="AB1" s="18" t="s">
        <v>6</v>
      </c>
      <c r="AC1" s="17" t="s">
        <v>7</v>
      </c>
    </row>
    <row r="2" spans="1:29" hidden="1">
      <c r="B2" s="19" t="s">
        <v>8</v>
      </c>
      <c r="C2" s="20" t="s">
        <v>9</v>
      </c>
      <c r="D2" s="20"/>
      <c r="E2" s="28"/>
      <c r="F2" s="28"/>
      <c r="G2" s="28"/>
      <c r="H2" s="28"/>
      <c r="I2" s="28"/>
      <c r="J2" s="29"/>
      <c r="K2" s="29"/>
      <c r="L2" s="38">
        <v>8.4</v>
      </c>
      <c r="M2" s="38">
        <v>13.2</v>
      </c>
      <c r="N2" s="38">
        <v>11</v>
      </c>
      <c r="O2" s="38"/>
      <c r="P2" s="38"/>
      <c r="Q2" s="38"/>
      <c r="R2" s="38"/>
      <c r="S2" s="38"/>
      <c r="T2" s="38"/>
      <c r="U2" s="43"/>
      <c r="V2" s="43"/>
      <c r="W2" s="43"/>
      <c r="X2" s="48">
        <v>605</v>
      </c>
      <c r="Y2" s="48">
        <v>6800</v>
      </c>
      <c r="Z2" s="48"/>
      <c r="AA2" s="20" t="s">
        <v>10</v>
      </c>
      <c r="AB2" s="21" t="s">
        <v>11</v>
      </c>
      <c r="AC2" s="19"/>
    </row>
    <row r="3" spans="1:29" hidden="1">
      <c r="B3" t="s">
        <v>8</v>
      </c>
      <c r="C3" s="2" t="s">
        <v>12</v>
      </c>
      <c r="D3" s="2"/>
      <c r="E3" s="30"/>
      <c r="F3" s="30"/>
      <c r="G3" s="30"/>
      <c r="H3" s="30"/>
      <c r="I3" s="30"/>
      <c r="J3" s="31"/>
      <c r="K3" s="31"/>
      <c r="L3" s="39">
        <v>5</v>
      </c>
      <c r="M3" s="39">
        <v>12.7</v>
      </c>
      <c r="N3" s="39">
        <v>9</v>
      </c>
      <c r="O3" s="39"/>
      <c r="P3" s="39"/>
      <c r="Q3" s="39"/>
      <c r="R3" s="39"/>
      <c r="S3" s="39"/>
      <c r="T3" s="39"/>
      <c r="U3" s="44" t="s">
        <v>314</v>
      </c>
      <c r="V3" s="44">
        <v>15</v>
      </c>
      <c r="W3" s="44">
        <v>25</v>
      </c>
      <c r="X3" s="49">
        <v>1070</v>
      </c>
      <c r="Y3" s="49">
        <v>3360</v>
      </c>
      <c r="Z3" s="49"/>
      <c r="AA3" s="2" t="s">
        <v>10</v>
      </c>
      <c r="AB3" s="2" t="s">
        <v>11</v>
      </c>
    </row>
    <row r="4" spans="1:29" hidden="1">
      <c r="B4" s="10" t="s">
        <v>8</v>
      </c>
      <c r="C4" s="3" t="s">
        <v>13</v>
      </c>
      <c r="D4" s="3"/>
      <c r="E4" s="28"/>
      <c r="F4" s="28"/>
      <c r="G4" s="28"/>
      <c r="H4" s="28"/>
      <c r="I4" s="28"/>
      <c r="J4" s="29"/>
      <c r="K4" s="29"/>
      <c r="L4" s="38">
        <v>13</v>
      </c>
      <c r="M4" s="38">
        <v>16</v>
      </c>
      <c r="N4" s="38">
        <v>15</v>
      </c>
      <c r="O4" s="38"/>
      <c r="P4" s="38"/>
      <c r="Q4" s="38"/>
      <c r="R4" s="38"/>
      <c r="S4" s="38"/>
      <c r="T4" s="38"/>
      <c r="U4" s="43"/>
      <c r="V4" s="43"/>
      <c r="W4" s="43"/>
      <c r="X4" s="48">
        <v>150</v>
      </c>
      <c r="Y4" s="48">
        <v>540</v>
      </c>
      <c r="Z4" s="48"/>
      <c r="AA4" s="3" t="s">
        <v>10</v>
      </c>
      <c r="AB4" s="3" t="s">
        <v>11</v>
      </c>
      <c r="AC4" s="10"/>
    </row>
    <row r="5" spans="1:29" hidden="1">
      <c r="B5" t="s">
        <v>8</v>
      </c>
      <c r="C5" s="2" t="s">
        <v>14</v>
      </c>
      <c r="D5" s="2"/>
      <c r="E5" s="30"/>
      <c r="F5" s="30"/>
      <c r="G5" s="30"/>
      <c r="H5" s="30"/>
      <c r="I5" s="30"/>
      <c r="J5" s="31"/>
      <c r="K5" s="31"/>
      <c r="L5" s="39">
        <v>12</v>
      </c>
      <c r="M5" s="39">
        <v>15</v>
      </c>
      <c r="N5" s="39">
        <v>14</v>
      </c>
      <c r="O5" s="39"/>
      <c r="P5" s="39"/>
      <c r="Q5" s="39"/>
      <c r="R5" s="39"/>
      <c r="S5" s="39"/>
      <c r="T5" s="39"/>
      <c r="U5" s="44"/>
      <c r="V5" s="44"/>
      <c r="W5" s="44"/>
      <c r="X5" s="49">
        <v>9.6</v>
      </c>
      <c r="Y5" s="49">
        <v>38.6</v>
      </c>
      <c r="Z5" s="49"/>
      <c r="AA5" s="2" t="s">
        <v>10</v>
      </c>
      <c r="AB5" s="2" t="s">
        <v>11</v>
      </c>
    </row>
    <row r="6" spans="1:29" hidden="1">
      <c r="B6" s="10" t="s">
        <v>8</v>
      </c>
      <c r="C6" s="3" t="s">
        <v>15</v>
      </c>
      <c r="D6" s="3"/>
      <c r="E6" s="28"/>
      <c r="F6" s="28"/>
      <c r="G6" s="28"/>
      <c r="H6" s="28"/>
      <c r="I6" s="28"/>
      <c r="J6" s="29" t="s">
        <v>278</v>
      </c>
      <c r="K6" s="29" t="s">
        <v>276</v>
      </c>
      <c r="L6" s="38">
        <v>9</v>
      </c>
      <c r="M6" s="38">
        <v>11</v>
      </c>
      <c r="N6" s="38">
        <v>10</v>
      </c>
      <c r="O6" s="38"/>
      <c r="P6" s="38"/>
      <c r="Q6" s="38"/>
      <c r="R6" s="38"/>
      <c r="S6" s="38">
        <v>2</v>
      </c>
      <c r="T6" s="38">
        <v>11</v>
      </c>
      <c r="U6" s="43"/>
      <c r="V6" s="43"/>
      <c r="W6" s="43"/>
      <c r="X6" s="48">
        <v>5</v>
      </c>
      <c r="Y6" s="48">
        <v>14</v>
      </c>
      <c r="Z6" s="48"/>
      <c r="AA6" s="3" t="s">
        <v>10</v>
      </c>
      <c r="AB6" s="3" t="s">
        <v>11</v>
      </c>
      <c r="AC6" s="10"/>
    </row>
    <row r="7" spans="1:29" hidden="1">
      <c r="B7" t="s">
        <v>8</v>
      </c>
      <c r="C7" s="2" t="s">
        <v>16</v>
      </c>
      <c r="D7" s="2"/>
      <c r="E7" s="30"/>
      <c r="F7" s="30"/>
      <c r="G7" s="30"/>
      <c r="H7" s="30"/>
      <c r="I7" s="30"/>
      <c r="J7" s="31" t="s">
        <v>277</v>
      </c>
      <c r="K7" s="31" t="s">
        <v>276</v>
      </c>
      <c r="L7" s="39">
        <v>5</v>
      </c>
      <c r="M7" s="39">
        <v>6</v>
      </c>
      <c r="N7" s="39">
        <v>6</v>
      </c>
      <c r="O7" s="39"/>
      <c r="P7" s="39"/>
      <c r="Q7" s="39"/>
      <c r="R7" s="39"/>
      <c r="S7" s="39">
        <v>2</v>
      </c>
      <c r="T7" s="39">
        <v>12</v>
      </c>
      <c r="U7" s="44"/>
      <c r="V7" s="44"/>
      <c r="W7" s="44"/>
      <c r="X7" s="49">
        <v>5</v>
      </c>
      <c r="Y7" s="49">
        <v>14</v>
      </c>
      <c r="Z7" s="49"/>
      <c r="AA7" s="2" t="s">
        <v>10</v>
      </c>
      <c r="AB7" s="2" t="s">
        <v>11</v>
      </c>
    </row>
    <row r="8" spans="1:29" hidden="1">
      <c r="B8" s="10" t="s">
        <v>8</v>
      </c>
      <c r="C8" s="3" t="s">
        <v>17</v>
      </c>
      <c r="D8" s="3"/>
      <c r="E8" s="28"/>
      <c r="F8" s="28"/>
      <c r="G8" s="28"/>
      <c r="H8" s="28"/>
      <c r="I8" s="28"/>
      <c r="J8" s="29"/>
      <c r="K8" s="29"/>
      <c r="L8" s="38">
        <v>7</v>
      </c>
      <c r="M8" s="38">
        <v>10</v>
      </c>
      <c r="N8" s="38"/>
      <c r="O8" s="38"/>
      <c r="P8" s="38"/>
      <c r="Q8" s="38"/>
      <c r="R8" s="38"/>
      <c r="S8" s="38"/>
      <c r="T8" s="38"/>
      <c r="U8" s="43"/>
      <c r="V8" s="43"/>
      <c r="W8" s="43"/>
      <c r="X8" s="48">
        <v>40</v>
      </c>
      <c r="Y8" s="48">
        <v>140</v>
      </c>
      <c r="Z8" s="48"/>
      <c r="AA8" s="3" t="s">
        <v>10</v>
      </c>
      <c r="AB8" s="3" t="s">
        <v>11</v>
      </c>
      <c r="AC8" s="10"/>
    </row>
    <row r="9" spans="1:29" hidden="1">
      <c r="B9" t="s">
        <v>8</v>
      </c>
      <c r="C9" s="2" t="s">
        <v>18</v>
      </c>
      <c r="D9" s="2"/>
      <c r="E9" s="30"/>
      <c r="F9" s="30"/>
      <c r="G9" s="30"/>
      <c r="H9" s="30"/>
      <c r="I9" s="30"/>
      <c r="J9" s="31" t="s">
        <v>289</v>
      </c>
      <c r="K9" s="31" t="s">
        <v>288</v>
      </c>
      <c r="L9" s="39">
        <v>8</v>
      </c>
      <c r="M9" s="39">
        <v>12</v>
      </c>
      <c r="N9" s="39">
        <v>10</v>
      </c>
      <c r="O9" s="39"/>
      <c r="P9" s="39"/>
      <c r="Q9" s="39"/>
      <c r="R9" s="39"/>
      <c r="S9" s="39">
        <v>2</v>
      </c>
      <c r="T9" s="39">
        <v>11</v>
      </c>
      <c r="U9" s="44"/>
      <c r="V9" s="44"/>
      <c r="W9" s="44"/>
      <c r="X9" s="49">
        <v>30</v>
      </c>
      <c r="Y9" s="49">
        <v>90</v>
      </c>
      <c r="Z9" s="49"/>
      <c r="AA9" s="2" t="s">
        <v>10</v>
      </c>
      <c r="AB9" s="2" t="s">
        <v>11</v>
      </c>
    </row>
    <row r="10" spans="1:29" hidden="1">
      <c r="B10" s="10" t="s">
        <v>8</v>
      </c>
      <c r="C10" s="3" t="s">
        <v>19</v>
      </c>
      <c r="D10" s="3"/>
      <c r="E10" s="28"/>
      <c r="F10" s="28"/>
      <c r="G10" s="28"/>
      <c r="H10" s="28"/>
      <c r="I10" s="28"/>
      <c r="J10" s="31" t="s">
        <v>289</v>
      </c>
      <c r="K10" s="31" t="s">
        <v>288</v>
      </c>
      <c r="L10" s="38">
        <v>9</v>
      </c>
      <c r="M10" s="38">
        <v>13</v>
      </c>
      <c r="N10" s="38">
        <v>11</v>
      </c>
      <c r="O10" s="38"/>
      <c r="P10" s="38"/>
      <c r="Q10" s="38"/>
      <c r="R10" s="38"/>
      <c r="S10" s="39">
        <v>2</v>
      </c>
      <c r="T10" s="39">
        <v>11</v>
      </c>
      <c r="U10" s="43"/>
      <c r="V10" s="43"/>
      <c r="W10" s="43"/>
      <c r="X10" s="48">
        <v>20</v>
      </c>
      <c r="Y10" s="48">
        <v>70</v>
      </c>
      <c r="Z10" s="48"/>
      <c r="AA10" s="3" t="s">
        <v>10</v>
      </c>
      <c r="AB10" s="3" t="s">
        <v>11</v>
      </c>
      <c r="AC10" s="10"/>
    </row>
    <row r="11" spans="1:29" hidden="1">
      <c r="B11" t="s">
        <v>8</v>
      </c>
      <c r="C11" s="2" t="s">
        <v>20</v>
      </c>
      <c r="D11" s="2" t="s">
        <v>21</v>
      </c>
      <c r="E11" s="30"/>
      <c r="F11" s="30"/>
      <c r="G11" s="30"/>
      <c r="H11" s="30"/>
      <c r="I11" s="30"/>
      <c r="J11" s="31"/>
      <c r="K11" s="31"/>
      <c r="L11" s="39">
        <v>3</v>
      </c>
      <c r="M11" s="39">
        <v>5</v>
      </c>
      <c r="N11" s="39">
        <f>AVERAGE(Lifespans!$L11:$M11)</f>
        <v>4</v>
      </c>
      <c r="O11" s="39"/>
      <c r="P11" s="39"/>
      <c r="Q11" s="39"/>
      <c r="R11" s="39"/>
      <c r="S11" s="39"/>
      <c r="T11" s="39"/>
      <c r="U11" s="44"/>
      <c r="V11" s="44"/>
      <c r="W11" s="44"/>
      <c r="X11" s="49"/>
      <c r="Y11" s="49">
        <v>0.3</v>
      </c>
      <c r="Z11" s="49"/>
      <c r="AA11" s="2" t="s">
        <v>10</v>
      </c>
      <c r="AB11" s="2" t="s">
        <v>11</v>
      </c>
    </row>
    <row r="12" spans="1:29" hidden="1">
      <c r="B12" s="10" t="s">
        <v>8</v>
      </c>
      <c r="C12" s="3" t="s">
        <v>20</v>
      </c>
      <c r="D12" s="3" t="s">
        <v>22</v>
      </c>
      <c r="E12" s="28"/>
      <c r="F12" s="28"/>
      <c r="G12" s="28"/>
      <c r="H12" s="28"/>
      <c r="I12" s="28"/>
      <c r="J12" s="29"/>
      <c r="K12" s="29"/>
      <c r="L12" s="38">
        <v>4.5</v>
      </c>
      <c r="M12" s="38">
        <v>5.5</v>
      </c>
      <c r="N12" s="38">
        <f>AVERAGE(Lifespans!$L12:$M12)</f>
        <v>5</v>
      </c>
      <c r="O12" s="38"/>
      <c r="P12" s="38"/>
      <c r="Q12" s="38"/>
      <c r="R12" s="38"/>
      <c r="S12" s="38"/>
      <c r="T12" s="38"/>
      <c r="U12" s="43"/>
      <c r="V12" s="43"/>
      <c r="W12" s="43"/>
      <c r="X12" s="48">
        <v>0.5</v>
      </c>
      <c r="Y12" s="48">
        <v>2</v>
      </c>
      <c r="Z12" s="48"/>
      <c r="AA12" s="3" t="s">
        <v>10</v>
      </c>
      <c r="AB12" s="3" t="s">
        <v>11</v>
      </c>
      <c r="AC12" s="10"/>
    </row>
    <row r="13" spans="1:29" hidden="1">
      <c r="B13" t="s">
        <v>8</v>
      </c>
      <c r="C13" s="2" t="s">
        <v>20</v>
      </c>
      <c r="D13" s="2" t="s">
        <v>23</v>
      </c>
      <c r="E13" s="30"/>
      <c r="F13" s="30"/>
      <c r="G13" s="30"/>
      <c r="H13" s="30"/>
      <c r="I13" s="30"/>
      <c r="J13" s="31"/>
      <c r="K13" s="31"/>
      <c r="L13" s="39">
        <v>1.4</v>
      </c>
      <c r="M13" s="39">
        <v>5.5</v>
      </c>
      <c r="N13" s="39">
        <f>AVERAGE(Lifespans!$L13:$M13)</f>
        <v>3.45</v>
      </c>
      <c r="O13" s="39"/>
      <c r="P13" s="39"/>
      <c r="Q13" s="39"/>
      <c r="R13" s="39"/>
      <c r="S13" s="39"/>
      <c r="T13" s="39"/>
      <c r="U13" s="44"/>
      <c r="V13" s="44"/>
      <c r="W13" s="44"/>
      <c r="X13" s="49"/>
      <c r="Y13" s="49">
        <v>0.2</v>
      </c>
      <c r="Z13" s="49"/>
      <c r="AA13" s="2" t="s">
        <v>10</v>
      </c>
      <c r="AB13" s="2" t="s">
        <v>11</v>
      </c>
    </row>
    <row r="14" spans="1:29" hidden="1">
      <c r="B14" s="10" t="s">
        <v>8</v>
      </c>
      <c r="C14" s="3" t="s">
        <v>24</v>
      </c>
      <c r="D14" s="3" t="s">
        <v>25</v>
      </c>
      <c r="E14" s="28"/>
      <c r="F14" s="28"/>
      <c r="G14" s="28"/>
      <c r="H14" s="28"/>
      <c r="I14" s="28"/>
      <c r="J14" s="29"/>
      <c r="K14" s="29"/>
      <c r="L14" s="38">
        <v>3.6</v>
      </c>
      <c r="M14" s="38">
        <v>4.4000000000000004</v>
      </c>
      <c r="N14" s="38">
        <v>4</v>
      </c>
      <c r="O14" s="38"/>
      <c r="P14" s="38"/>
      <c r="Q14" s="38"/>
      <c r="R14" s="38"/>
      <c r="S14" s="38"/>
      <c r="T14" s="38"/>
      <c r="U14" s="43"/>
      <c r="V14" s="43"/>
      <c r="W14" s="43"/>
      <c r="X14" s="48"/>
      <c r="Y14" s="48">
        <v>0.5</v>
      </c>
      <c r="Z14" s="48"/>
      <c r="AA14" s="3" t="s">
        <v>10</v>
      </c>
      <c r="AB14" s="3" t="s">
        <v>11</v>
      </c>
      <c r="AC14" s="10"/>
    </row>
    <row r="15" spans="1:29" hidden="1">
      <c r="B15" t="s">
        <v>8</v>
      </c>
      <c r="C15" s="2" t="s">
        <v>24</v>
      </c>
      <c r="D15" s="2" t="s">
        <v>26</v>
      </c>
      <c r="E15" s="30"/>
      <c r="F15" s="30"/>
      <c r="G15" s="30"/>
      <c r="H15" s="30"/>
      <c r="I15" s="30"/>
      <c r="J15" s="31"/>
      <c r="K15" s="31"/>
      <c r="L15" s="39">
        <v>5</v>
      </c>
      <c r="M15" s="39">
        <v>5.6</v>
      </c>
      <c r="N15" s="39">
        <v>5</v>
      </c>
      <c r="O15" s="39"/>
      <c r="P15" s="39"/>
      <c r="Q15" s="39"/>
      <c r="R15" s="39"/>
      <c r="S15" s="39"/>
      <c r="T15" s="39"/>
      <c r="U15" s="44"/>
      <c r="V15" s="44"/>
      <c r="W15" s="44"/>
      <c r="X15" s="49"/>
      <c r="Y15" s="49">
        <v>0.5</v>
      </c>
      <c r="Z15" s="49"/>
      <c r="AA15" s="2" t="s">
        <v>10</v>
      </c>
      <c r="AB15" s="2" t="s">
        <v>11</v>
      </c>
    </row>
    <row r="16" spans="1:29" hidden="1">
      <c r="B16" s="10" t="s">
        <v>8</v>
      </c>
      <c r="C16" s="3" t="s">
        <v>27</v>
      </c>
      <c r="D16" s="3" t="s">
        <v>28</v>
      </c>
      <c r="E16" s="28"/>
      <c r="F16" s="28"/>
      <c r="G16" s="28"/>
      <c r="H16" s="28"/>
      <c r="I16" s="28"/>
      <c r="J16" s="29"/>
      <c r="K16" s="29"/>
      <c r="L16" s="38">
        <v>10</v>
      </c>
      <c r="M16" s="38">
        <v>20</v>
      </c>
      <c r="N16" s="38">
        <v>15</v>
      </c>
      <c r="O16" s="38"/>
      <c r="P16" s="38"/>
      <c r="Q16" s="38"/>
      <c r="R16" s="38"/>
      <c r="S16" s="38"/>
      <c r="T16" s="38"/>
      <c r="U16" s="43"/>
      <c r="V16" s="43"/>
      <c r="W16" s="43"/>
      <c r="X16" s="48"/>
      <c r="Y16" s="48"/>
      <c r="Z16" s="48"/>
      <c r="AA16" s="3" t="s">
        <v>10</v>
      </c>
      <c r="AB16" s="3" t="s">
        <v>11</v>
      </c>
      <c r="AC16" s="10"/>
    </row>
    <row r="17" spans="1:29" hidden="1">
      <c r="B17" t="s">
        <v>8</v>
      </c>
      <c r="C17" s="2" t="s">
        <v>27</v>
      </c>
      <c r="D17" s="2" t="s">
        <v>29</v>
      </c>
      <c r="E17" s="30"/>
      <c r="F17" s="30"/>
      <c r="G17" s="30"/>
      <c r="H17" s="30"/>
      <c r="I17" s="30"/>
      <c r="J17" s="31"/>
      <c r="K17" s="31"/>
      <c r="L17" s="39">
        <v>8</v>
      </c>
      <c r="M17" s="39">
        <v>18</v>
      </c>
      <c r="N17" s="39">
        <v>13</v>
      </c>
      <c r="O17" s="39"/>
      <c r="P17" s="39"/>
      <c r="Q17" s="39"/>
      <c r="R17" s="39"/>
      <c r="S17" s="39"/>
      <c r="T17" s="39"/>
      <c r="U17" s="44"/>
      <c r="V17" s="44"/>
      <c r="W17" s="44"/>
      <c r="X17" s="49"/>
      <c r="Y17" s="49"/>
      <c r="Z17" s="49"/>
      <c r="AA17" s="2" t="s">
        <v>10</v>
      </c>
      <c r="AB17" s="2" t="s">
        <v>11</v>
      </c>
    </row>
    <row r="18" spans="1:29" hidden="1">
      <c r="B18" s="10" t="s">
        <v>8</v>
      </c>
      <c r="C18" s="3" t="s">
        <v>30</v>
      </c>
      <c r="D18" s="3"/>
      <c r="E18" s="28"/>
      <c r="F18" s="28"/>
      <c r="G18" s="28"/>
      <c r="H18" s="28"/>
      <c r="I18" s="28"/>
      <c r="J18" s="29"/>
      <c r="K18" s="29"/>
      <c r="L18" s="38">
        <v>3</v>
      </c>
      <c r="M18" s="38">
        <v>7</v>
      </c>
      <c r="N18" s="38">
        <v>5</v>
      </c>
      <c r="O18" s="38"/>
      <c r="P18" s="38"/>
      <c r="Q18" s="38"/>
      <c r="R18" s="38"/>
      <c r="S18" s="38"/>
      <c r="T18" s="38"/>
      <c r="U18" s="43"/>
      <c r="V18" s="43"/>
      <c r="W18" s="43"/>
      <c r="X18" s="48">
        <v>18</v>
      </c>
      <c r="Y18" s="48">
        <v>55</v>
      </c>
      <c r="Z18" s="48"/>
      <c r="AA18" s="3" t="s">
        <v>10</v>
      </c>
      <c r="AB18" s="3" t="s">
        <v>11</v>
      </c>
      <c r="AC18" s="10"/>
    </row>
    <row r="19" spans="1:29" hidden="1">
      <c r="B19" t="s">
        <v>8</v>
      </c>
      <c r="C19" s="2" t="s">
        <v>31</v>
      </c>
      <c r="D19" s="2" t="s">
        <v>32</v>
      </c>
      <c r="E19" s="30"/>
      <c r="F19" s="30"/>
      <c r="G19" s="30"/>
      <c r="H19" s="30"/>
      <c r="I19" s="30"/>
      <c r="J19" s="31"/>
      <c r="K19" s="31"/>
      <c r="L19" s="39">
        <v>8.5</v>
      </c>
      <c r="M19" s="39">
        <v>15</v>
      </c>
      <c r="N19" s="39">
        <v>12</v>
      </c>
      <c r="O19" s="39"/>
      <c r="P19" s="39"/>
      <c r="Q19" s="39"/>
      <c r="R19" s="39"/>
      <c r="S19" s="39"/>
      <c r="T19" s="39"/>
      <c r="U19" s="44"/>
      <c r="V19" s="44"/>
      <c r="W19" s="44"/>
      <c r="X19" s="49">
        <v>35</v>
      </c>
      <c r="Y19" s="49">
        <v>42</v>
      </c>
      <c r="Z19" s="49"/>
      <c r="AA19" s="2" t="s">
        <v>10</v>
      </c>
      <c r="AB19" s="2" t="s">
        <v>11</v>
      </c>
    </row>
    <row r="20" spans="1:29" hidden="1">
      <c r="B20" s="10" t="s">
        <v>8</v>
      </c>
      <c r="C20" s="3" t="s">
        <v>31</v>
      </c>
      <c r="D20" s="3" t="s">
        <v>33</v>
      </c>
      <c r="E20" s="28"/>
      <c r="F20" s="28"/>
      <c r="G20" s="28"/>
      <c r="H20" s="28"/>
      <c r="I20" s="28"/>
      <c r="J20" s="29" t="s">
        <v>284</v>
      </c>
      <c r="K20" s="29" t="s">
        <v>282</v>
      </c>
      <c r="L20" s="38">
        <v>15</v>
      </c>
      <c r="M20" s="38">
        <v>18</v>
      </c>
      <c r="N20" s="38">
        <v>17</v>
      </c>
      <c r="O20" s="38"/>
      <c r="P20" s="38"/>
      <c r="Q20" s="38"/>
      <c r="R20" s="38"/>
      <c r="S20" s="38">
        <v>2</v>
      </c>
      <c r="T20" s="38">
        <v>13</v>
      </c>
      <c r="U20" s="43"/>
      <c r="V20" s="43"/>
      <c r="W20" s="43"/>
      <c r="X20" s="48">
        <v>500</v>
      </c>
      <c r="Y20" s="48">
        <v>850</v>
      </c>
      <c r="Z20" s="48"/>
      <c r="AA20" s="3" t="s">
        <v>10</v>
      </c>
      <c r="AB20" s="3" t="s">
        <v>11</v>
      </c>
      <c r="AC20" s="10"/>
    </row>
    <row r="21" spans="1:29" hidden="1">
      <c r="B21" t="s">
        <v>8</v>
      </c>
      <c r="C21" s="2" t="s">
        <v>34</v>
      </c>
      <c r="D21" s="2"/>
      <c r="E21" s="30"/>
      <c r="F21" s="30"/>
      <c r="G21" s="30"/>
      <c r="H21" s="30"/>
      <c r="I21" s="30"/>
      <c r="J21" s="31"/>
      <c r="K21" s="31"/>
      <c r="L21" s="39">
        <v>15</v>
      </c>
      <c r="M21" s="39">
        <v>20</v>
      </c>
      <c r="N21" s="39">
        <v>17</v>
      </c>
      <c r="O21" s="39"/>
      <c r="P21" s="39"/>
      <c r="Q21" s="39"/>
      <c r="R21" s="39"/>
      <c r="S21" s="39"/>
      <c r="T21" s="39"/>
      <c r="U21" s="44"/>
      <c r="V21" s="44"/>
      <c r="W21" s="44"/>
      <c r="X21" s="49">
        <v>0.5</v>
      </c>
      <c r="Y21" s="49">
        <v>56</v>
      </c>
      <c r="Z21" s="49"/>
      <c r="AA21" s="2" t="s">
        <v>10</v>
      </c>
      <c r="AB21" s="2" t="s">
        <v>11</v>
      </c>
    </row>
    <row r="22" spans="1:29" hidden="1">
      <c r="B22" s="10" t="s">
        <v>8</v>
      </c>
      <c r="C22" s="3" t="s">
        <v>35</v>
      </c>
      <c r="D22" s="3"/>
      <c r="E22" s="28"/>
      <c r="F22" s="28"/>
      <c r="G22" s="28"/>
      <c r="H22" s="28"/>
      <c r="I22" s="28"/>
      <c r="J22" s="29" t="s">
        <v>272</v>
      </c>
      <c r="K22" s="29" t="s">
        <v>271</v>
      </c>
      <c r="L22" s="38">
        <v>10</v>
      </c>
      <c r="M22" s="38">
        <v>12</v>
      </c>
      <c r="N22" s="38">
        <v>11</v>
      </c>
      <c r="O22" s="38"/>
      <c r="P22" s="38"/>
      <c r="Q22" s="38"/>
      <c r="R22" s="38"/>
      <c r="S22" s="38">
        <v>2</v>
      </c>
      <c r="T22" s="38">
        <v>21</v>
      </c>
      <c r="U22" s="43"/>
      <c r="V22" s="43"/>
      <c r="W22" s="43"/>
      <c r="X22" s="48">
        <v>27</v>
      </c>
      <c r="Y22" s="48">
        <v>82</v>
      </c>
      <c r="Z22" s="48"/>
      <c r="AA22" s="3" t="s">
        <v>10</v>
      </c>
      <c r="AB22" s="3" t="s">
        <v>11</v>
      </c>
      <c r="AC22" s="10"/>
    </row>
    <row r="23" spans="1:29" hidden="1">
      <c r="B23" t="s">
        <v>8</v>
      </c>
      <c r="C23" s="2" t="s">
        <v>36</v>
      </c>
      <c r="D23" s="2"/>
      <c r="E23" s="30"/>
      <c r="F23" s="30"/>
      <c r="G23" s="30"/>
      <c r="H23" s="30"/>
      <c r="I23" s="30"/>
      <c r="J23" s="29" t="s">
        <v>284</v>
      </c>
      <c r="K23" s="29" t="s">
        <v>282</v>
      </c>
      <c r="L23" s="39">
        <v>20</v>
      </c>
      <c r="M23" s="39">
        <v>50</v>
      </c>
      <c r="N23" s="39">
        <f>AVERAGE(Lifespans!$L23:$M23)</f>
        <v>35</v>
      </c>
      <c r="O23" s="39"/>
      <c r="P23" s="39"/>
      <c r="Q23" s="39"/>
      <c r="R23" s="39"/>
      <c r="S23" s="38">
        <v>2</v>
      </c>
      <c r="T23" s="38">
        <v>13</v>
      </c>
      <c r="U23" s="44"/>
      <c r="V23" s="44"/>
      <c r="W23" s="44"/>
      <c r="X23" s="49">
        <v>20</v>
      </c>
      <c r="Y23" s="49">
        <v>50</v>
      </c>
      <c r="Z23" s="49"/>
      <c r="AA23" s="2" t="s">
        <v>10</v>
      </c>
      <c r="AB23" s="2" t="s">
        <v>11</v>
      </c>
    </row>
    <row r="24" spans="1:29" hidden="1">
      <c r="B24" s="10" t="s">
        <v>8</v>
      </c>
      <c r="C24" s="3" t="s">
        <v>37</v>
      </c>
      <c r="D24" s="3"/>
      <c r="E24" s="28"/>
      <c r="F24" s="28"/>
      <c r="G24" s="28"/>
      <c r="H24" s="28"/>
      <c r="I24" s="28"/>
      <c r="J24" s="29" t="s">
        <v>285</v>
      </c>
      <c r="K24" s="29" t="s">
        <v>282</v>
      </c>
      <c r="L24" s="38">
        <v>4</v>
      </c>
      <c r="M24" s="38">
        <v>6</v>
      </c>
      <c r="N24" s="38">
        <v>5</v>
      </c>
      <c r="O24" s="38"/>
      <c r="P24" s="38"/>
      <c r="Q24" s="38"/>
      <c r="R24" s="38"/>
      <c r="S24" s="38">
        <v>1</v>
      </c>
      <c r="T24" s="38">
        <v>8</v>
      </c>
      <c r="U24" s="43"/>
      <c r="V24" s="43"/>
      <c r="W24" s="43"/>
      <c r="X24" s="48">
        <v>10</v>
      </c>
      <c r="Y24" s="48">
        <v>190</v>
      </c>
      <c r="Z24" s="48"/>
      <c r="AA24" s="3" t="s">
        <v>10</v>
      </c>
      <c r="AB24" s="3" t="s">
        <v>11</v>
      </c>
      <c r="AC24" s="10"/>
    </row>
    <row r="25" spans="1:29" hidden="1">
      <c r="A25" t="s">
        <v>194</v>
      </c>
      <c r="B25" t="s">
        <v>8</v>
      </c>
      <c r="C25" s="2" t="s">
        <v>210</v>
      </c>
      <c r="D25" s="2"/>
      <c r="E25" s="31" t="s">
        <v>203</v>
      </c>
      <c r="F25" s="31" t="s">
        <v>205</v>
      </c>
      <c r="G25" s="31" t="s">
        <v>202</v>
      </c>
      <c r="H25" s="32" t="s">
        <v>199</v>
      </c>
      <c r="I25" s="33" t="s">
        <v>216</v>
      </c>
      <c r="J25" s="33" t="s">
        <v>301</v>
      </c>
      <c r="K25" s="33" t="s">
        <v>298</v>
      </c>
      <c r="L25" s="39">
        <v>3</v>
      </c>
      <c r="M25" s="39">
        <v>4</v>
      </c>
      <c r="N25" s="39">
        <f>AVERAGE(Lifespans!$L25:$M25)</f>
        <v>3.5</v>
      </c>
      <c r="O25" s="39"/>
      <c r="P25" s="39"/>
      <c r="Q25" s="39"/>
      <c r="R25" s="39"/>
      <c r="S25" s="39">
        <v>2</v>
      </c>
      <c r="T25" s="39">
        <v>6</v>
      </c>
      <c r="U25" s="44"/>
      <c r="V25" s="44"/>
      <c r="W25" s="44"/>
      <c r="X25" s="49">
        <v>0.112</v>
      </c>
      <c r="Y25" s="49">
        <v>0.32800000000000001</v>
      </c>
      <c r="Z25" s="49">
        <v>0.16001109999999999</v>
      </c>
      <c r="AA25" s="2" t="s">
        <v>10</v>
      </c>
      <c r="AB25" s="22" t="s">
        <v>11</v>
      </c>
    </row>
    <row r="26" spans="1:29" hidden="1">
      <c r="B26" s="10" t="s">
        <v>8</v>
      </c>
      <c r="C26" s="3" t="s">
        <v>39</v>
      </c>
      <c r="D26" s="3"/>
      <c r="E26" s="29" t="s">
        <v>204</v>
      </c>
      <c r="F26" s="29" t="s">
        <v>204</v>
      </c>
      <c r="G26" s="28"/>
      <c r="H26" s="28" t="s">
        <v>215</v>
      </c>
      <c r="I26" s="28"/>
      <c r="J26" s="29" t="s">
        <v>299</v>
      </c>
      <c r="K26" s="29" t="s">
        <v>298</v>
      </c>
      <c r="L26" s="38">
        <v>6</v>
      </c>
      <c r="M26" s="38">
        <v>6.6</v>
      </c>
      <c r="N26" s="38">
        <v>6</v>
      </c>
      <c r="O26" s="38"/>
      <c r="P26" s="38"/>
      <c r="Q26" s="38"/>
      <c r="R26" s="38"/>
      <c r="S26" s="38">
        <v>2</v>
      </c>
      <c r="T26" s="38">
        <v>10</v>
      </c>
      <c r="U26" s="43"/>
      <c r="V26" s="43"/>
      <c r="W26" s="43"/>
      <c r="X26" s="48">
        <v>2</v>
      </c>
      <c r="Y26" s="48">
        <v>10</v>
      </c>
      <c r="Z26" s="48"/>
      <c r="AA26" s="3" t="s">
        <v>10</v>
      </c>
      <c r="AB26" s="3" t="s">
        <v>11</v>
      </c>
      <c r="AC26" s="10"/>
    </row>
    <row r="27" spans="1:29">
      <c r="A27" t="s">
        <v>194</v>
      </c>
      <c r="B27" t="s">
        <v>8</v>
      </c>
      <c r="C27" s="2" t="s">
        <v>40</v>
      </c>
      <c r="D27" s="2"/>
      <c r="E27" s="33" t="s">
        <v>204</v>
      </c>
      <c r="F27" s="31" t="s">
        <v>204</v>
      </c>
      <c r="G27" s="30" t="s">
        <v>206</v>
      </c>
      <c r="H27" s="30" t="s">
        <v>207</v>
      </c>
      <c r="I27" s="31" t="s">
        <v>219</v>
      </c>
      <c r="J27" s="31" t="s">
        <v>275</v>
      </c>
      <c r="K27" s="31" t="s">
        <v>276</v>
      </c>
      <c r="L27" s="39">
        <v>5</v>
      </c>
      <c r="M27" s="39">
        <v>5.6</v>
      </c>
      <c r="N27" s="39">
        <v>5</v>
      </c>
      <c r="O27" s="39"/>
      <c r="P27" s="39"/>
      <c r="Q27" s="39"/>
      <c r="R27" s="39"/>
      <c r="S27" s="39">
        <v>2</v>
      </c>
      <c r="T27" s="39">
        <v>9</v>
      </c>
      <c r="U27" s="44"/>
      <c r="V27" s="44"/>
      <c r="W27" s="44"/>
      <c r="X27" s="49">
        <v>2</v>
      </c>
      <c r="Y27" s="49">
        <v>5</v>
      </c>
      <c r="Z27" s="49">
        <v>2.8530000000000002</v>
      </c>
      <c r="AA27" s="2" t="s">
        <v>10</v>
      </c>
      <c r="AB27" s="2" t="s">
        <v>11</v>
      </c>
    </row>
    <row r="28" spans="1:29" hidden="1">
      <c r="B28" s="10" t="s">
        <v>8</v>
      </c>
      <c r="C28" s="3" t="s">
        <v>41</v>
      </c>
      <c r="D28" s="3"/>
      <c r="E28" s="28"/>
      <c r="F28" s="28"/>
      <c r="G28" s="28"/>
      <c r="H28" s="28"/>
      <c r="I28" s="28"/>
      <c r="J28" s="29" t="s">
        <v>279</v>
      </c>
      <c r="K28" s="29" t="s">
        <v>280</v>
      </c>
      <c r="L28" s="38">
        <v>9</v>
      </c>
      <c r="M28" s="38">
        <v>12</v>
      </c>
      <c r="N28" s="38">
        <f>AVERAGE(Lifespans!$L28:$M28)</f>
        <v>10.5</v>
      </c>
      <c r="O28" s="38"/>
      <c r="P28" s="38"/>
      <c r="Q28" s="38"/>
      <c r="R28" s="38"/>
      <c r="S28" s="38">
        <v>1</v>
      </c>
      <c r="T28" s="38">
        <v>11</v>
      </c>
      <c r="U28" s="43"/>
      <c r="V28" s="43"/>
      <c r="W28" s="43"/>
      <c r="X28" s="48">
        <v>0.2</v>
      </c>
      <c r="Y28" s="48">
        <v>15</v>
      </c>
      <c r="Z28" s="48"/>
      <c r="AA28" s="3" t="s">
        <v>10</v>
      </c>
      <c r="AB28" s="3" t="s">
        <v>11</v>
      </c>
      <c r="AC28" s="10"/>
    </row>
    <row r="29" spans="1:29" hidden="1">
      <c r="B29" t="s">
        <v>8</v>
      </c>
      <c r="C29" s="2" t="s">
        <v>42</v>
      </c>
      <c r="D29" s="2"/>
      <c r="E29" s="30"/>
      <c r="F29" s="30"/>
      <c r="G29" s="30"/>
      <c r="H29" s="30"/>
      <c r="I29" s="30"/>
      <c r="J29" s="31"/>
      <c r="K29" s="31"/>
      <c r="L29" s="39">
        <v>1</v>
      </c>
      <c r="M29" s="39">
        <v>2</v>
      </c>
      <c r="N29" s="39">
        <f>AVERAGE(Lifespans!$L29:$M29)</f>
        <v>1.5</v>
      </c>
      <c r="O29" s="39"/>
      <c r="P29" s="39"/>
      <c r="Q29" s="39"/>
      <c r="R29" s="39"/>
      <c r="S29" s="39"/>
      <c r="T29" s="39"/>
      <c r="U29" s="44"/>
      <c r="V29" s="44"/>
      <c r="W29" s="44"/>
      <c r="X29" s="49">
        <v>0.15</v>
      </c>
      <c r="Y29" s="49">
        <v>2.6</v>
      </c>
      <c r="Z29" s="49"/>
      <c r="AA29" s="2" t="s">
        <v>10</v>
      </c>
      <c r="AB29" s="2" t="s">
        <v>11</v>
      </c>
    </row>
    <row r="30" spans="1:29" hidden="1">
      <c r="B30" s="10" t="s">
        <v>8</v>
      </c>
      <c r="C30" s="3" t="s">
        <v>43</v>
      </c>
      <c r="D30" s="3"/>
      <c r="E30" s="28"/>
      <c r="F30" s="28"/>
      <c r="G30" s="28"/>
      <c r="H30" s="28"/>
      <c r="I30" s="28"/>
      <c r="J30" s="29"/>
      <c r="K30" s="29"/>
      <c r="L30" s="38">
        <v>10</v>
      </c>
      <c r="M30" s="38">
        <v>16</v>
      </c>
      <c r="N30" s="38">
        <f>AVERAGE(Lifespans!$L30:$M30)</f>
        <v>13</v>
      </c>
      <c r="O30" s="38"/>
      <c r="P30" s="38"/>
      <c r="Q30" s="38"/>
      <c r="R30" s="38"/>
      <c r="S30" s="38"/>
      <c r="T30" s="38"/>
      <c r="U30" s="43"/>
      <c r="V30" s="43"/>
      <c r="W30" s="43"/>
      <c r="X30" s="48">
        <v>1.6</v>
      </c>
      <c r="Y30" s="48">
        <v>4</v>
      </c>
      <c r="Z30" s="48"/>
      <c r="AA30" s="3" t="s">
        <v>10</v>
      </c>
      <c r="AB30" s="3" t="s">
        <v>11</v>
      </c>
      <c r="AC30" s="10"/>
    </row>
    <row r="31" spans="1:29" hidden="1">
      <c r="B31" t="s">
        <v>8</v>
      </c>
      <c r="C31" s="2" t="s">
        <v>44</v>
      </c>
      <c r="D31" s="2"/>
      <c r="E31" s="30"/>
      <c r="F31" s="30"/>
      <c r="G31" s="30"/>
      <c r="H31" s="30" t="s">
        <v>269</v>
      </c>
      <c r="I31" s="30"/>
      <c r="J31" s="31"/>
      <c r="K31" s="31"/>
      <c r="L31" s="39">
        <v>10</v>
      </c>
      <c r="M31" s="39">
        <v>15</v>
      </c>
      <c r="N31" s="39">
        <v>13</v>
      </c>
      <c r="O31" s="39"/>
      <c r="P31" s="39"/>
      <c r="Q31" s="39"/>
      <c r="R31" s="39"/>
      <c r="S31" s="39"/>
      <c r="T31" s="39"/>
      <c r="U31" s="44"/>
      <c r="V31" s="44"/>
      <c r="W31" s="44"/>
      <c r="X31" s="49">
        <v>30</v>
      </c>
      <c r="Y31" s="49">
        <v>380</v>
      </c>
      <c r="Z31" s="49"/>
      <c r="AA31" s="2" t="s">
        <v>10</v>
      </c>
      <c r="AB31" s="2" t="s">
        <v>11</v>
      </c>
    </row>
    <row r="32" spans="1:29" hidden="1">
      <c r="B32" s="10" t="s">
        <v>8</v>
      </c>
      <c r="C32" s="3" t="s">
        <v>45</v>
      </c>
      <c r="D32" s="3" t="s">
        <v>46</v>
      </c>
      <c r="E32" s="28"/>
      <c r="F32" s="28"/>
      <c r="G32" s="28"/>
      <c r="H32" s="28"/>
      <c r="I32" s="28"/>
      <c r="J32" s="29" t="s">
        <v>274</v>
      </c>
      <c r="K32" s="29" t="s">
        <v>271</v>
      </c>
      <c r="L32" s="38">
        <v>9</v>
      </c>
      <c r="M32" s="38">
        <v>14</v>
      </c>
      <c r="N32" s="38">
        <v>12</v>
      </c>
      <c r="O32" s="38"/>
      <c r="P32" s="38"/>
      <c r="Q32" s="38"/>
      <c r="R32" s="38"/>
      <c r="S32" s="38">
        <v>2</v>
      </c>
      <c r="T32" s="38">
        <v>15</v>
      </c>
      <c r="U32" s="43"/>
      <c r="V32" s="43"/>
      <c r="W32" s="43"/>
      <c r="X32" s="48">
        <v>680</v>
      </c>
      <c r="Y32" s="48">
        <v>775</v>
      </c>
      <c r="Z32" s="48"/>
      <c r="AA32" s="3" t="s">
        <v>10</v>
      </c>
      <c r="AB32" s="3" t="s">
        <v>11</v>
      </c>
      <c r="AC32" s="10"/>
    </row>
    <row r="33" spans="2:29" hidden="1">
      <c r="B33" t="s">
        <v>8</v>
      </c>
      <c r="C33" s="2" t="s">
        <v>45</v>
      </c>
      <c r="D33" s="2" t="s">
        <v>47</v>
      </c>
      <c r="E33" s="30"/>
      <c r="F33" s="30"/>
      <c r="G33" s="30"/>
      <c r="H33" s="30"/>
      <c r="I33" s="30"/>
      <c r="J33" s="29" t="s">
        <v>274</v>
      </c>
      <c r="K33" s="31" t="s">
        <v>271</v>
      </c>
      <c r="L33" s="39">
        <v>8</v>
      </c>
      <c r="M33" s="39">
        <v>12.5</v>
      </c>
      <c r="N33" s="39">
        <v>10</v>
      </c>
      <c r="O33" s="39"/>
      <c r="P33" s="39"/>
      <c r="Q33" s="39"/>
      <c r="R33" s="39"/>
      <c r="S33" s="39">
        <v>2</v>
      </c>
      <c r="T33" s="39">
        <v>15</v>
      </c>
      <c r="U33" s="44"/>
      <c r="V33" s="44"/>
      <c r="W33" s="44"/>
      <c r="X33" s="49">
        <v>90</v>
      </c>
      <c r="Y33" s="49">
        <v>150</v>
      </c>
      <c r="Z33" s="49"/>
      <c r="AA33" s="2" t="s">
        <v>10</v>
      </c>
      <c r="AB33" s="2" t="s">
        <v>11</v>
      </c>
    </row>
    <row r="34" spans="2:29" hidden="1">
      <c r="B34" s="10" t="s">
        <v>8</v>
      </c>
      <c r="C34" s="3" t="s">
        <v>45</v>
      </c>
      <c r="D34" s="3" t="s">
        <v>48</v>
      </c>
      <c r="E34" s="28"/>
      <c r="F34" s="28"/>
      <c r="G34" s="28"/>
      <c r="H34" s="28"/>
      <c r="I34" s="28"/>
      <c r="J34" s="29" t="s">
        <v>274</v>
      </c>
      <c r="K34" s="29" t="s">
        <v>271</v>
      </c>
      <c r="L34" s="38">
        <v>8</v>
      </c>
      <c r="M34" s="38">
        <v>12.5</v>
      </c>
      <c r="N34" s="38">
        <v>10</v>
      </c>
      <c r="O34" s="38"/>
      <c r="P34" s="38"/>
      <c r="Q34" s="38"/>
      <c r="R34" s="38"/>
      <c r="S34" s="38">
        <v>2</v>
      </c>
      <c r="T34" s="38">
        <v>15</v>
      </c>
      <c r="U34" s="43"/>
      <c r="V34" s="43"/>
      <c r="W34" s="43"/>
      <c r="X34" s="48">
        <v>75</v>
      </c>
      <c r="Y34" s="48">
        <v>280</v>
      </c>
      <c r="Z34" s="48"/>
      <c r="AA34" s="3" t="s">
        <v>10</v>
      </c>
      <c r="AB34" s="3" t="s">
        <v>11</v>
      </c>
      <c r="AC34" s="10"/>
    </row>
    <row r="35" spans="2:29" hidden="1">
      <c r="B35" t="s">
        <v>8</v>
      </c>
      <c r="C35" s="2" t="s">
        <v>45</v>
      </c>
      <c r="D35" s="2" t="s">
        <v>49</v>
      </c>
      <c r="E35" s="30"/>
      <c r="F35" s="30"/>
      <c r="G35" s="30"/>
      <c r="H35" s="30"/>
      <c r="I35" s="30"/>
      <c r="J35" s="29" t="s">
        <v>274</v>
      </c>
      <c r="K35" s="31" t="s">
        <v>271</v>
      </c>
      <c r="L35" s="39">
        <v>4</v>
      </c>
      <c r="M35" s="39">
        <v>8</v>
      </c>
      <c r="N35" s="39">
        <v>6</v>
      </c>
      <c r="O35" s="39"/>
      <c r="P35" s="39"/>
      <c r="Q35" s="39"/>
      <c r="R35" s="39"/>
      <c r="S35" s="39">
        <v>2</v>
      </c>
      <c r="T35" s="39">
        <v>15</v>
      </c>
      <c r="U35" s="44"/>
      <c r="V35" s="44"/>
      <c r="W35" s="44"/>
      <c r="X35" s="49">
        <v>5</v>
      </c>
      <c r="Y35" s="49">
        <v>30</v>
      </c>
      <c r="Z35" s="49"/>
      <c r="AA35" s="2" t="s">
        <v>10</v>
      </c>
      <c r="AB35" s="2" t="s">
        <v>11</v>
      </c>
    </row>
    <row r="36" spans="2:29" hidden="1">
      <c r="B36" s="10" t="s">
        <v>8</v>
      </c>
      <c r="C36" s="3" t="s">
        <v>50</v>
      </c>
      <c r="D36" s="3"/>
      <c r="E36" s="28"/>
      <c r="F36" s="28"/>
      <c r="G36" s="28"/>
      <c r="H36" s="28"/>
      <c r="I36" s="28"/>
      <c r="J36" s="29" t="s">
        <v>270</v>
      </c>
      <c r="K36" s="29" t="s">
        <v>271</v>
      </c>
      <c r="L36" s="38">
        <v>13</v>
      </c>
      <c r="M36" s="38">
        <v>28</v>
      </c>
      <c r="N36" s="38"/>
      <c r="O36" s="38"/>
      <c r="P36" s="38"/>
      <c r="Q36" s="38"/>
      <c r="R36" s="38"/>
      <c r="S36" s="38">
        <v>2</v>
      </c>
      <c r="T36" s="38">
        <v>17</v>
      </c>
      <c r="U36" s="43"/>
      <c r="V36" s="43"/>
      <c r="W36" s="43"/>
      <c r="X36" s="48">
        <v>29500</v>
      </c>
      <c r="Y36" s="48">
        <v>32500</v>
      </c>
      <c r="Z36" s="48"/>
      <c r="AA36" s="3" t="s">
        <v>10</v>
      </c>
      <c r="AB36" s="3" t="s">
        <v>11</v>
      </c>
      <c r="AC36" s="10"/>
    </row>
    <row r="37" spans="2:29" hidden="1">
      <c r="B37" t="s">
        <v>8</v>
      </c>
      <c r="C37" s="2" t="s">
        <v>51</v>
      </c>
      <c r="D37" s="2"/>
      <c r="E37" s="30"/>
      <c r="F37" s="30"/>
      <c r="G37" s="30"/>
      <c r="H37" s="30"/>
      <c r="I37" s="30"/>
      <c r="J37" s="31" t="s">
        <v>291</v>
      </c>
      <c r="K37" s="31" t="s">
        <v>288</v>
      </c>
      <c r="L37" s="39"/>
      <c r="M37" s="39"/>
      <c r="N37" s="39">
        <v>7</v>
      </c>
      <c r="O37" s="39"/>
      <c r="P37" s="39"/>
      <c r="Q37" s="39"/>
      <c r="R37" s="39"/>
      <c r="S37" s="39">
        <v>1</v>
      </c>
      <c r="T37" s="39">
        <v>11</v>
      </c>
      <c r="U37" s="44"/>
      <c r="V37" s="44"/>
      <c r="W37" s="44"/>
      <c r="X37" s="49">
        <v>3</v>
      </c>
      <c r="Y37" s="49">
        <v>10</v>
      </c>
      <c r="Z37" s="49"/>
      <c r="AA37" s="2" t="s">
        <v>10</v>
      </c>
      <c r="AB37" s="2" t="s">
        <v>11</v>
      </c>
    </row>
    <row r="38" spans="2:29" hidden="1">
      <c r="B38" s="10" t="s">
        <v>8</v>
      </c>
      <c r="C38" s="3" t="s">
        <v>52</v>
      </c>
      <c r="D38" s="3" t="s">
        <v>53</v>
      </c>
      <c r="E38" s="28"/>
      <c r="F38" s="28"/>
      <c r="G38" s="28"/>
      <c r="H38" s="28"/>
      <c r="I38" s="28"/>
      <c r="J38" s="29" t="s">
        <v>281</v>
      </c>
      <c r="K38" s="29" t="s">
        <v>282</v>
      </c>
      <c r="L38" s="38">
        <v>7</v>
      </c>
      <c r="M38" s="38">
        <v>9</v>
      </c>
      <c r="N38" s="38">
        <v>8</v>
      </c>
      <c r="O38" s="38"/>
      <c r="P38" s="38"/>
      <c r="Q38" s="38"/>
      <c r="R38" s="38"/>
      <c r="S38" s="38">
        <v>2</v>
      </c>
      <c r="T38" s="38">
        <v>17</v>
      </c>
      <c r="U38" s="43"/>
      <c r="V38" s="43"/>
      <c r="W38" s="43"/>
      <c r="X38" s="48">
        <v>70</v>
      </c>
      <c r="Y38" s="48">
        <v>80</v>
      </c>
      <c r="Z38" s="48"/>
      <c r="AA38" s="3" t="s">
        <v>10</v>
      </c>
      <c r="AB38" s="3" t="s">
        <v>11</v>
      </c>
      <c r="AC38" s="10"/>
    </row>
    <row r="39" spans="2:29" hidden="1">
      <c r="B39" t="s">
        <v>8</v>
      </c>
      <c r="C39" s="2" t="s">
        <v>52</v>
      </c>
      <c r="D39" s="2" t="s">
        <v>54</v>
      </c>
      <c r="E39" s="30"/>
      <c r="F39" s="30"/>
      <c r="G39" s="30"/>
      <c r="H39" s="30"/>
      <c r="I39" s="30"/>
      <c r="J39" s="31"/>
      <c r="K39" s="31"/>
      <c r="L39" s="39">
        <v>6</v>
      </c>
      <c r="M39" s="39">
        <v>9</v>
      </c>
      <c r="N39" s="39">
        <v>8</v>
      </c>
      <c r="O39" s="39"/>
      <c r="P39" s="39"/>
      <c r="Q39" s="39"/>
      <c r="R39" s="39"/>
      <c r="S39" s="39"/>
      <c r="T39" s="39"/>
      <c r="U39" s="44"/>
      <c r="V39" s="44"/>
      <c r="W39" s="44"/>
      <c r="X39" s="49">
        <v>125</v>
      </c>
      <c r="Y39" s="49">
        <v>145</v>
      </c>
      <c r="Z39" s="49"/>
      <c r="AA39" s="2" t="s">
        <v>10</v>
      </c>
      <c r="AB39" s="2" t="s">
        <v>11</v>
      </c>
    </row>
    <row r="40" spans="2:29" hidden="1">
      <c r="B40" s="10" t="s">
        <v>8</v>
      </c>
      <c r="C40" s="10" t="s">
        <v>55</v>
      </c>
      <c r="D40" s="10"/>
      <c r="E40" s="34"/>
      <c r="F40" s="34"/>
      <c r="G40" s="34"/>
      <c r="H40" s="34"/>
      <c r="I40" s="34"/>
      <c r="J40" s="35" t="s">
        <v>273</v>
      </c>
      <c r="K40" s="35" t="s">
        <v>271</v>
      </c>
      <c r="L40" s="40"/>
      <c r="M40" s="40"/>
      <c r="N40" s="40">
        <v>12.5</v>
      </c>
      <c r="O40" s="40">
        <v>6</v>
      </c>
      <c r="P40" s="40"/>
      <c r="Q40" s="40">
        <v>5</v>
      </c>
      <c r="R40" s="40"/>
      <c r="S40" s="40">
        <v>2</v>
      </c>
      <c r="T40" s="40">
        <v>13</v>
      </c>
      <c r="U40" s="45"/>
      <c r="V40" s="45"/>
      <c r="W40" s="45"/>
      <c r="X40" s="50"/>
      <c r="Y40" s="50"/>
      <c r="Z40" s="50"/>
      <c r="AA40" s="10" t="s">
        <v>56</v>
      </c>
      <c r="AB40" s="10" t="s">
        <v>57</v>
      </c>
      <c r="AC40" s="10" t="s">
        <v>58</v>
      </c>
    </row>
    <row r="41" spans="2:29" hidden="1">
      <c r="B41" t="s">
        <v>8</v>
      </c>
      <c r="C41" t="s">
        <v>59</v>
      </c>
      <c r="N41" s="41">
        <v>8.6999999999999993</v>
      </c>
      <c r="O41" s="41">
        <v>6</v>
      </c>
      <c r="Q41" s="41">
        <v>11.4</v>
      </c>
      <c r="AA41" t="s">
        <v>56</v>
      </c>
      <c r="AB41" t="s">
        <v>57</v>
      </c>
      <c r="AC41" t="s">
        <v>58</v>
      </c>
    </row>
    <row r="42" spans="2:29" hidden="1">
      <c r="B42" s="10" t="s">
        <v>8</v>
      </c>
      <c r="C42" s="10" t="s">
        <v>60</v>
      </c>
      <c r="D42" s="10"/>
      <c r="E42" s="34"/>
      <c r="F42" s="34"/>
      <c r="G42" s="34"/>
      <c r="H42" s="34"/>
      <c r="I42" s="34"/>
      <c r="J42" s="35" t="s">
        <v>290</v>
      </c>
      <c r="K42" s="35" t="s">
        <v>288</v>
      </c>
      <c r="L42" s="40"/>
      <c r="M42" s="40"/>
      <c r="N42" s="40">
        <v>7.9</v>
      </c>
      <c r="O42" s="40">
        <v>6</v>
      </c>
      <c r="P42" s="40"/>
      <c r="Q42" s="40">
        <v>7.6</v>
      </c>
      <c r="R42" s="40"/>
      <c r="S42" s="40">
        <v>1</v>
      </c>
      <c r="T42" s="40">
        <v>8</v>
      </c>
      <c r="U42" s="45"/>
      <c r="V42" s="45"/>
      <c r="W42" s="45"/>
      <c r="X42" s="50"/>
      <c r="Y42" s="50"/>
      <c r="Z42" s="50"/>
      <c r="AA42" s="10" t="s">
        <v>56</v>
      </c>
      <c r="AB42" s="10" t="s">
        <v>57</v>
      </c>
      <c r="AC42" s="10" t="s">
        <v>58</v>
      </c>
    </row>
    <row r="43" spans="2:29" hidden="1">
      <c r="B43" t="s">
        <v>8</v>
      </c>
      <c r="C43" t="s">
        <v>61</v>
      </c>
      <c r="N43" s="41">
        <v>13.3</v>
      </c>
      <c r="O43" s="41">
        <v>5</v>
      </c>
      <c r="Q43" s="41">
        <v>9</v>
      </c>
      <c r="AA43" t="s">
        <v>56</v>
      </c>
      <c r="AB43" t="s">
        <v>57</v>
      </c>
      <c r="AC43" t="s">
        <v>58</v>
      </c>
    </row>
    <row r="44" spans="2:29" hidden="1">
      <c r="B44" s="10" t="s">
        <v>8</v>
      </c>
      <c r="C44" s="10" t="s">
        <v>62</v>
      </c>
      <c r="D44" s="10"/>
      <c r="E44" s="34"/>
      <c r="F44" s="34"/>
      <c r="G44" s="34"/>
      <c r="H44" s="34"/>
      <c r="I44" s="34"/>
      <c r="J44" s="29" t="s">
        <v>299</v>
      </c>
      <c r="K44" s="29" t="s">
        <v>298</v>
      </c>
      <c r="L44" s="40"/>
      <c r="M44" s="40"/>
      <c r="N44" s="40">
        <v>12.3</v>
      </c>
      <c r="O44" s="40">
        <v>10</v>
      </c>
      <c r="P44" s="40"/>
      <c r="Q44" s="40">
        <v>9.8000000000000007</v>
      </c>
      <c r="R44" s="40"/>
      <c r="S44" s="38">
        <v>2</v>
      </c>
      <c r="T44" s="38">
        <v>10</v>
      </c>
      <c r="U44" s="45"/>
      <c r="V44" s="45"/>
      <c r="W44" s="45"/>
      <c r="X44" s="50"/>
      <c r="Y44" s="50"/>
      <c r="Z44" s="50"/>
      <c r="AA44" s="10" t="s">
        <v>56</v>
      </c>
      <c r="AB44" s="10" t="s">
        <v>57</v>
      </c>
      <c r="AC44" s="10" t="s">
        <v>58</v>
      </c>
    </row>
    <row r="45" spans="2:29" hidden="1">
      <c r="B45" t="s">
        <v>8</v>
      </c>
      <c r="C45" t="s">
        <v>63</v>
      </c>
      <c r="J45" s="35" t="s">
        <v>295</v>
      </c>
      <c r="K45" s="35" t="s">
        <v>288</v>
      </c>
      <c r="N45" s="41">
        <v>10.6</v>
      </c>
      <c r="O45" s="41">
        <v>7</v>
      </c>
      <c r="Q45" s="41">
        <v>6.9</v>
      </c>
      <c r="S45" s="41">
        <v>1</v>
      </c>
      <c r="T45" s="41">
        <v>7</v>
      </c>
      <c r="AA45" t="s">
        <v>56</v>
      </c>
      <c r="AB45" t="s">
        <v>57</v>
      </c>
      <c r="AC45" t="s">
        <v>58</v>
      </c>
    </row>
    <row r="46" spans="2:29" hidden="1">
      <c r="B46" s="10" t="s">
        <v>8</v>
      </c>
      <c r="C46" s="10" t="s">
        <v>64</v>
      </c>
      <c r="D46" s="10"/>
      <c r="E46" s="34"/>
      <c r="F46" s="34"/>
      <c r="G46" s="34"/>
      <c r="H46" s="34"/>
      <c r="I46" s="34"/>
      <c r="J46" s="35" t="s">
        <v>295</v>
      </c>
      <c r="K46" s="35" t="s">
        <v>288</v>
      </c>
      <c r="L46" s="40"/>
      <c r="M46" s="40"/>
      <c r="N46" s="40">
        <v>19.8</v>
      </c>
      <c r="O46" s="40">
        <v>19</v>
      </c>
      <c r="P46" s="40"/>
      <c r="Q46" s="40">
        <v>18.2</v>
      </c>
      <c r="R46" s="40"/>
      <c r="S46" s="41">
        <v>1</v>
      </c>
      <c r="T46" s="41">
        <v>7</v>
      </c>
      <c r="U46" s="45"/>
      <c r="V46" s="45"/>
      <c r="W46" s="45"/>
      <c r="X46" s="50"/>
      <c r="Y46" s="50"/>
      <c r="Z46" s="50"/>
      <c r="AA46" s="10" t="s">
        <v>56</v>
      </c>
      <c r="AB46" s="10" t="s">
        <v>57</v>
      </c>
      <c r="AC46" s="10" t="s">
        <v>58</v>
      </c>
    </row>
    <row r="47" spans="2:29" hidden="1">
      <c r="B47" t="s">
        <v>8</v>
      </c>
      <c r="C47" t="s">
        <v>65</v>
      </c>
      <c r="N47" s="41">
        <v>10</v>
      </c>
      <c r="O47" s="41">
        <v>9</v>
      </c>
      <c r="Q47" s="41">
        <v>11</v>
      </c>
      <c r="AA47" t="s">
        <v>56</v>
      </c>
      <c r="AB47" t="s">
        <v>57</v>
      </c>
      <c r="AC47" t="s">
        <v>58</v>
      </c>
    </row>
    <row r="48" spans="2:29" hidden="1">
      <c r="B48" s="10" t="s">
        <v>8</v>
      </c>
      <c r="C48" s="10" t="s">
        <v>66</v>
      </c>
      <c r="D48" s="10"/>
      <c r="E48" s="34"/>
      <c r="F48" s="34"/>
      <c r="G48" s="34"/>
      <c r="H48" s="34"/>
      <c r="I48" s="34"/>
      <c r="J48" s="35"/>
      <c r="K48" s="35"/>
      <c r="L48" s="40"/>
      <c r="M48" s="40"/>
      <c r="N48" s="40">
        <v>6.8</v>
      </c>
      <c r="O48" s="40">
        <v>6</v>
      </c>
      <c r="P48" s="40"/>
      <c r="Q48" s="40">
        <v>7.6</v>
      </c>
      <c r="R48" s="40"/>
      <c r="S48" s="40"/>
      <c r="T48" s="40"/>
      <c r="U48" s="45"/>
      <c r="V48" s="45"/>
      <c r="W48" s="45"/>
      <c r="X48" s="50"/>
      <c r="Y48" s="50"/>
      <c r="Z48" s="50"/>
      <c r="AA48" s="10" t="s">
        <v>56</v>
      </c>
      <c r="AB48" s="10" t="s">
        <v>57</v>
      </c>
      <c r="AC48" s="10" t="s">
        <v>58</v>
      </c>
    </row>
    <row r="49" spans="1:29" hidden="1">
      <c r="B49" t="s">
        <v>8</v>
      </c>
      <c r="C49" t="s">
        <v>67</v>
      </c>
      <c r="J49" s="31" t="s">
        <v>289</v>
      </c>
      <c r="K49" s="31" t="s">
        <v>288</v>
      </c>
      <c r="N49" s="41">
        <v>11.8</v>
      </c>
      <c r="O49" s="41">
        <v>7</v>
      </c>
      <c r="Q49" s="41">
        <v>13.8</v>
      </c>
      <c r="S49" s="39">
        <v>2</v>
      </c>
      <c r="T49" s="39">
        <v>11</v>
      </c>
      <c r="AA49" t="s">
        <v>56</v>
      </c>
      <c r="AB49" t="s">
        <v>57</v>
      </c>
      <c r="AC49" t="s">
        <v>58</v>
      </c>
    </row>
    <row r="50" spans="1:29" hidden="1">
      <c r="B50" s="10" t="s">
        <v>8</v>
      </c>
      <c r="C50" s="10" t="s">
        <v>68</v>
      </c>
      <c r="D50" s="10"/>
      <c r="E50" s="34"/>
      <c r="F50" s="34"/>
      <c r="G50" s="34"/>
      <c r="H50" s="34"/>
      <c r="I50" s="34"/>
      <c r="J50" s="35" t="s">
        <v>297</v>
      </c>
      <c r="K50" s="35" t="s">
        <v>298</v>
      </c>
      <c r="L50" s="40"/>
      <c r="M50" s="40"/>
      <c r="N50" s="40">
        <v>3</v>
      </c>
      <c r="O50" s="40">
        <v>2</v>
      </c>
      <c r="P50" s="40"/>
      <c r="Q50" s="40">
        <v>10</v>
      </c>
      <c r="R50" s="40"/>
      <c r="S50" s="40"/>
      <c r="T50" s="40"/>
      <c r="U50" s="45"/>
      <c r="V50" s="45"/>
      <c r="W50" s="45"/>
      <c r="X50" s="50"/>
      <c r="Y50" s="50"/>
      <c r="Z50" s="50"/>
      <c r="AA50" s="10" t="s">
        <v>56</v>
      </c>
      <c r="AB50" s="10" t="s">
        <v>57</v>
      </c>
      <c r="AC50" s="10" t="s">
        <v>58</v>
      </c>
    </row>
    <row r="51" spans="1:29" hidden="1">
      <c r="B51" t="s">
        <v>8</v>
      </c>
      <c r="C51" t="s">
        <v>69</v>
      </c>
      <c r="N51" s="41">
        <v>10.3</v>
      </c>
      <c r="O51" s="41">
        <v>7</v>
      </c>
      <c r="Q51" s="41">
        <v>10.1</v>
      </c>
      <c r="AA51" t="s">
        <v>56</v>
      </c>
      <c r="AB51" t="s">
        <v>57</v>
      </c>
      <c r="AC51" t="s">
        <v>58</v>
      </c>
    </row>
    <row r="52" spans="1:29" hidden="1">
      <c r="B52" s="10" t="s">
        <v>8</v>
      </c>
      <c r="C52" s="10" t="s">
        <v>70</v>
      </c>
      <c r="D52" s="10"/>
      <c r="E52" s="34"/>
      <c r="F52" s="34"/>
      <c r="G52" s="34"/>
      <c r="H52" s="34"/>
      <c r="I52" s="34"/>
      <c r="J52" s="35" t="s">
        <v>292</v>
      </c>
      <c r="K52" s="35" t="s">
        <v>288</v>
      </c>
      <c r="L52" s="40"/>
      <c r="M52" s="40"/>
      <c r="N52" s="40">
        <v>12.7</v>
      </c>
      <c r="O52" s="40">
        <v>7</v>
      </c>
      <c r="P52" s="40"/>
      <c r="Q52" s="40">
        <v>10.9</v>
      </c>
      <c r="R52" s="40"/>
      <c r="S52" s="40">
        <v>1</v>
      </c>
      <c r="T52" s="40">
        <v>8</v>
      </c>
      <c r="U52" s="45"/>
      <c r="V52" s="45"/>
      <c r="W52" s="45"/>
      <c r="X52" s="50"/>
      <c r="Y52" s="50"/>
      <c r="Z52" s="50"/>
      <c r="AA52" s="10" t="s">
        <v>56</v>
      </c>
      <c r="AB52" s="10" t="s">
        <v>57</v>
      </c>
      <c r="AC52" s="10" t="s">
        <v>58</v>
      </c>
    </row>
    <row r="53" spans="1:29" hidden="1">
      <c r="B53" t="s">
        <v>8</v>
      </c>
      <c r="C53" t="s">
        <v>71</v>
      </c>
      <c r="N53" s="41">
        <v>12.8</v>
      </c>
      <c r="O53" s="41">
        <v>10</v>
      </c>
      <c r="Q53" s="41">
        <v>12.2</v>
      </c>
      <c r="AA53" t="s">
        <v>56</v>
      </c>
      <c r="AB53" t="s">
        <v>57</v>
      </c>
      <c r="AC53" t="s">
        <v>58</v>
      </c>
    </row>
    <row r="54" spans="1:29" hidden="1">
      <c r="B54" s="10" t="s">
        <v>8</v>
      </c>
      <c r="C54" s="10" t="s">
        <v>72</v>
      </c>
      <c r="D54" s="10"/>
      <c r="E54" s="34"/>
      <c r="F54" s="34"/>
      <c r="G54" s="34"/>
      <c r="H54" s="34"/>
      <c r="I54" s="34"/>
      <c r="J54" s="35" t="s">
        <v>293</v>
      </c>
      <c r="K54" s="35" t="s">
        <v>288</v>
      </c>
      <c r="L54" s="40"/>
      <c r="M54" s="40"/>
      <c r="N54" s="40">
        <v>4.8</v>
      </c>
      <c r="O54" s="40">
        <v>3.8</v>
      </c>
      <c r="P54" s="40"/>
      <c r="Q54" s="40">
        <v>5.2</v>
      </c>
      <c r="R54" s="40"/>
      <c r="S54" s="40">
        <v>1</v>
      </c>
      <c r="T54" s="40">
        <v>10</v>
      </c>
      <c r="U54" s="45"/>
      <c r="V54" s="45"/>
      <c r="W54" s="45"/>
      <c r="X54" s="50"/>
      <c r="Y54" s="50"/>
      <c r="Z54" s="50"/>
      <c r="AA54" s="10" t="s">
        <v>56</v>
      </c>
      <c r="AB54" s="10" t="s">
        <v>57</v>
      </c>
      <c r="AC54" s="10" t="s">
        <v>58</v>
      </c>
    </row>
    <row r="55" spans="1:29" hidden="1">
      <c r="B55" t="s">
        <v>8</v>
      </c>
      <c r="C55" t="s">
        <v>73</v>
      </c>
      <c r="J55" s="32" t="s">
        <v>294</v>
      </c>
      <c r="K55" s="32" t="s">
        <v>288</v>
      </c>
      <c r="N55" s="41">
        <v>15.4</v>
      </c>
      <c r="O55" s="41">
        <v>15</v>
      </c>
      <c r="Q55" s="41">
        <v>15.5</v>
      </c>
      <c r="S55" s="41">
        <v>2</v>
      </c>
      <c r="T55" s="41">
        <v>10</v>
      </c>
      <c r="AA55" t="s">
        <v>56</v>
      </c>
      <c r="AB55" t="s">
        <v>57</v>
      </c>
      <c r="AC55" t="s">
        <v>58</v>
      </c>
    </row>
    <row r="56" spans="1:29" hidden="1">
      <c r="B56" s="10" t="s">
        <v>8</v>
      </c>
      <c r="C56" s="10" t="s">
        <v>74</v>
      </c>
      <c r="D56" s="10"/>
      <c r="E56" s="34"/>
      <c r="F56" s="34"/>
      <c r="G56" s="34"/>
      <c r="H56" s="34"/>
      <c r="I56" s="34"/>
      <c r="J56" s="35" t="s">
        <v>294</v>
      </c>
      <c r="K56" s="35" t="s">
        <v>288</v>
      </c>
      <c r="L56" s="40"/>
      <c r="M56" s="40"/>
      <c r="N56" s="40">
        <v>16.600000000000001</v>
      </c>
      <c r="O56" s="40">
        <v>12</v>
      </c>
      <c r="P56" s="40"/>
      <c r="Q56" s="40">
        <v>19</v>
      </c>
      <c r="R56" s="40"/>
      <c r="S56" s="41">
        <v>2</v>
      </c>
      <c r="T56" s="41">
        <v>10</v>
      </c>
      <c r="U56" s="45"/>
      <c r="V56" s="45"/>
      <c r="W56" s="45"/>
      <c r="X56" s="50"/>
      <c r="Y56" s="50"/>
      <c r="Z56" s="50"/>
      <c r="AA56" s="10" t="s">
        <v>56</v>
      </c>
      <c r="AB56" s="10" t="s">
        <v>57</v>
      </c>
      <c r="AC56" s="10" t="s">
        <v>58</v>
      </c>
    </row>
    <row r="57" spans="1:29" hidden="1">
      <c r="B57" t="s">
        <v>8</v>
      </c>
      <c r="C57" t="s">
        <v>75</v>
      </c>
      <c r="J57" s="32" t="s">
        <v>287</v>
      </c>
      <c r="K57" s="32" t="s">
        <v>288</v>
      </c>
      <c r="N57" s="41">
        <v>8</v>
      </c>
      <c r="O57" s="41">
        <v>5</v>
      </c>
      <c r="Q57" s="41">
        <v>9.4</v>
      </c>
      <c r="S57" s="41">
        <v>1</v>
      </c>
      <c r="T57" s="41">
        <v>8</v>
      </c>
      <c r="AA57" t="s">
        <v>56</v>
      </c>
      <c r="AB57" t="s">
        <v>57</v>
      </c>
      <c r="AC57" t="s">
        <v>58</v>
      </c>
    </row>
    <row r="58" spans="1:29" hidden="1">
      <c r="B58" s="10" t="s">
        <v>8</v>
      </c>
      <c r="C58" s="10" t="s">
        <v>76</v>
      </c>
      <c r="D58" s="10"/>
      <c r="E58" s="34"/>
      <c r="F58" s="34"/>
      <c r="G58" s="34"/>
      <c r="H58" s="34"/>
      <c r="I58" s="34"/>
      <c r="J58" s="35" t="s">
        <v>290</v>
      </c>
      <c r="K58" s="35" t="s">
        <v>288</v>
      </c>
      <c r="L58" s="40"/>
      <c r="M58" s="40"/>
      <c r="N58" s="40">
        <v>7.8</v>
      </c>
      <c r="O58" s="40">
        <v>5</v>
      </c>
      <c r="P58" s="40"/>
      <c r="Q58" s="40">
        <v>6.6</v>
      </c>
      <c r="R58" s="40"/>
      <c r="S58" s="40">
        <v>1</v>
      </c>
      <c r="T58" s="40">
        <v>8</v>
      </c>
      <c r="U58" s="45"/>
      <c r="V58" s="45"/>
      <c r="W58" s="45"/>
      <c r="X58" s="50"/>
      <c r="Y58" s="50"/>
      <c r="Z58" s="50"/>
      <c r="AA58" s="10" t="s">
        <v>56</v>
      </c>
      <c r="AB58" s="10" t="s">
        <v>57</v>
      </c>
      <c r="AC58" s="10" t="s">
        <v>58</v>
      </c>
    </row>
    <row r="59" spans="1:29" hidden="1">
      <c r="B59" t="s">
        <v>8</v>
      </c>
      <c r="C59" t="s">
        <v>77</v>
      </c>
      <c r="J59" s="32" t="s">
        <v>296</v>
      </c>
      <c r="K59" s="32" t="s">
        <v>288</v>
      </c>
      <c r="N59" s="41">
        <v>13.3</v>
      </c>
      <c r="O59" s="41">
        <v>9</v>
      </c>
      <c r="Q59" s="41">
        <v>18.600000000000001</v>
      </c>
      <c r="S59" s="41">
        <v>1</v>
      </c>
      <c r="T59" s="41">
        <v>9</v>
      </c>
      <c r="AA59" t="s">
        <v>56</v>
      </c>
      <c r="AB59" t="s">
        <v>57</v>
      </c>
      <c r="AC59" t="s">
        <v>58</v>
      </c>
    </row>
    <row r="60" spans="1:29" hidden="1">
      <c r="A60" t="s">
        <v>194</v>
      </c>
      <c r="B60" s="10" t="s">
        <v>8</v>
      </c>
      <c r="C60" s="10" t="s">
        <v>40</v>
      </c>
      <c r="D60" s="10"/>
      <c r="E60" s="34"/>
      <c r="F60" s="34"/>
      <c r="G60" s="34"/>
      <c r="H60" s="34"/>
      <c r="I60" s="34"/>
      <c r="J60" s="35"/>
      <c r="K60" s="35"/>
      <c r="L60" s="40"/>
      <c r="M60" s="40"/>
      <c r="N60" s="40">
        <v>7.2</v>
      </c>
      <c r="O60" s="40">
        <v>7</v>
      </c>
      <c r="P60" s="40"/>
      <c r="Q60" s="40">
        <v>6.3</v>
      </c>
      <c r="R60" s="40"/>
      <c r="S60" s="40"/>
      <c r="T60" s="40"/>
      <c r="U60" s="45"/>
      <c r="V60" s="45"/>
      <c r="W60" s="45"/>
      <c r="X60" s="50"/>
      <c r="Y60" s="50"/>
      <c r="Z60" s="50"/>
      <c r="AA60" s="10" t="s">
        <v>56</v>
      </c>
      <c r="AB60" s="10" t="s">
        <v>57</v>
      </c>
      <c r="AC60" s="10" t="s">
        <v>58</v>
      </c>
    </row>
    <row r="61" spans="1:29" hidden="1">
      <c r="B61" t="s">
        <v>8</v>
      </c>
      <c r="C61" t="s">
        <v>78</v>
      </c>
      <c r="N61" s="41">
        <v>12.2</v>
      </c>
      <c r="O61" s="41">
        <v>8</v>
      </c>
      <c r="Q61" s="41">
        <v>11.1</v>
      </c>
      <c r="AA61" t="s">
        <v>56</v>
      </c>
      <c r="AB61" t="s">
        <v>57</v>
      </c>
      <c r="AC61" t="s">
        <v>58</v>
      </c>
    </row>
    <row r="62" spans="1:29" hidden="1">
      <c r="B62" s="10" t="s">
        <v>8</v>
      </c>
      <c r="C62" s="10" t="s">
        <v>79</v>
      </c>
      <c r="D62" s="10"/>
      <c r="E62" s="34"/>
      <c r="F62" s="34"/>
      <c r="G62" s="34"/>
      <c r="H62" s="34"/>
      <c r="I62" s="34"/>
      <c r="J62" s="35"/>
      <c r="K62" s="35"/>
      <c r="L62" s="40"/>
      <c r="M62" s="40"/>
      <c r="N62" s="40">
        <v>11</v>
      </c>
      <c r="O62" s="40">
        <v>7</v>
      </c>
      <c r="P62" s="40"/>
      <c r="Q62" s="40">
        <v>12</v>
      </c>
      <c r="R62" s="40"/>
      <c r="S62" s="40"/>
      <c r="T62" s="40"/>
      <c r="U62" s="45"/>
      <c r="V62" s="45"/>
      <c r="W62" s="45"/>
      <c r="X62" s="50"/>
      <c r="Y62" s="50"/>
      <c r="Z62" s="50"/>
      <c r="AA62" s="10" t="s">
        <v>56</v>
      </c>
      <c r="AB62" s="10" t="s">
        <v>57</v>
      </c>
      <c r="AC62" s="10" t="s">
        <v>58</v>
      </c>
    </row>
    <row r="63" spans="1:29" hidden="1">
      <c r="A63" t="s">
        <v>194</v>
      </c>
      <c r="B63" t="s">
        <v>8</v>
      </c>
      <c r="C63" t="s">
        <v>80</v>
      </c>
      <c r="J63" s="32" t="s">
        <v>301</v>
      </c>
      <c r="K63" s="32" t="s">
        <v>298</v>
      </c>
      <c r="N63" s="41">
        <v>7.4</v>
      </c>
      <c r="O63" s="41">
        <v>4</v>
      </c>
      <c r="Q63" s="41">
        <v>3.8</v>
      </c>
      <c r="S63" s="39">
        <v>2</v>
      </c>
      <c r="T63" s="39">
        <v>6</v>
      </c>
      <c r="AA63" t="s">
        <v>56</v>
      </c>
      <c r="AB63" t="s">
        <v>57</v>
      </c>
      <c r="AC63" t="s">
        <v>58</v>
      </c>
    </row>
    <row r="64" spans="1:29" hidden="1">
      <c r="B64" s="10" t="s">
        <v>8</v>
      </c>
      <c r="C64" s="10" t="s">
        <v>81</v>
      </c>
      <c r="D64" s="10"/>
      <c r="E64" s="34"/>
      <c r="F64" s="34"/>
      <c r="G64" s="34"/>
      <c r="H64" s="34"/>
      <c r="I64" s="34"/>
      <c r="J64" s="35"/>
      <c r="K64" s="35"/>
      <c r="L64" s="40"/>
      <c r="M64" s="40"/>
      <c r="N64" s="40">
        <v>24.3</v>
      </c>
      <c r="O64" s="40">
        <v>20</v>
      </c>
      <c r="P64" s="40"/>
      <c r="Q64" s="40">
        <v>17.100000000000001</v>
      </c>
      <c r="R64" s="40"/>
      <c r="S64" s="40"/>
      <c r="T64" s="40"/>
      <c r="U64" s="45"/>
      <c r="V64" s="45"/>
      <c r="W64" s="45"/>
      <c r="X64" s="50"/>
      <c r="Y64" s="50"/>
      <c r="Z64" s="50"/>
      <c r="AA64" s="10" t="s">
        <v>56</v>
      </c>
      <c r="AB64" s="10" t="s">
        <v>57</v>
      </c>
      <c r="AC64" s="10" t="s">
        <v>58</v>
      </c>
    </row>
    <row r="65" spans="1:29" hidden="1">
      <c r="B65" t="s">
        <v>8</v>
      </c>
      <c r="C65" t="s">
        <v>82</v>
      </c>
      <c r="N65" s="41">
        <v>7.3</v>
      </c>
      <c r="O65" s="41">
        <v>5.5</v>
      </c>
      <c r="Q65" s="41">
        <v>7</v>
      </c>
      <c r="AA65" t="s">
        <v>56</v>
      </c>
      <c r="AB65" t="s">
        <v>57</v>
      </c>
      <c r="AC65" t="s">
        <v>58</v>
      </c>
    </row>
    <row r="66" spans="1:29" hidden="1">
      <c r="B66" s="10" t="s">
        <v>8</v>
      </c>
      <c r="C66" s="10" t="s">
        <v>83</v>
      </c>
      <c r="D66" s="10"/>
      <c r="E66" s="34"/>
      <c r="F66" s="34"/>
      <c r="G66" s="34"/>
      <c r="H66" s="34"/>
      <c r="I66" s="34"/>
      <c r="J66" s="35"/>
      <c r="K66" s="35"/>
      <c r="L66" s="40"/>
      <c r="M66" s="40"/>
      <c r="N66" s="40">
        <v>5.9</v>
      </c>
      <c r="O66" s="40">
        <v>5</v>
      </c>
      <c r="P66" s="40"/>
      <c r="Q66" s="40">
        <v>8</v>
      </c>
      <c r="R66" s="40"/>
      <c r="S66" s="40"/>
      <c r="T66" s="40"/>
      <c r="U66" s="45"/>
      <c r="V66" s="45"/>
      <c r="W66" s="45"/>
      <c r="X66" s="50"/>
      <c r="Y66" s="50"/>
      <c r="Z66" s="50"/>
      <c r="AA66" s="10" t="s">
        <v>56</v>
      </c>
      <c r="AB66" s="10" t="s">
        <v>57</v>
      </c>
      <c r="AC66" s="10" t="s">
        <v>58</v>
      </c>
    </row>
    <row r="67" spans="1:29" hidden="1">
      <c r="B67" t="s">
        <v>8</v>
      </c>
      <c r="C67" t="s">
        <v>84</v>
      </c>
      <c r="J67" s="32" t="s">
        <v>294</v>
      </c>
      <c r="K67" s="32" t="s">
        <v>288</v>
      </c>
      <c r="N67" s="41">
        <v>19.399999999999999</v>
      </c>
      <c r="O67" s="41">
        <v>10</v>
      </c>
      <c r="Q67" s="41">
        <v>17.399999999999999</v>
      </c>
      <c r="S67" s="41">
        <v>2</v>
      </c>
      <c r="T67" s="41">
        <v>10</v>
      </c>
      <c r="AA67" t="s">
        <v>56</v>
      </c>
      <c r="AB67" t="s">
        <v>57</v>
      </c>
      <c r="AC67" t="s">
        <v>58</v>
      </c>
    </row>
    <row r="68" spans="1:29" hidden="1">
      <c r="B68" s="10" t="s">
        <v>8</v>
      </c>
      <c r="C68" s="10" t="s">
        <v>85</v>
      </c>
      <c r="D68" s="10"/>
      <c r="E68" s="34"/>
      <c r="F68" s="34"/>
      <c r="G68" s="34"/>
      <c r="H68" s="34"/>
      <c r="I68" s="34"/>
      <c r="J68" s="35"/>
      <c r="K68" s="35"/>
      <c r="L68" s="40"/>
      <c r="M68" s="40"/>
      <c r="N68" s="40">
        <v>11.3</v>
      </c>
      <c r="O68" s="40">
        <v>10</v>
      </c>
      <c r="P68" s="40"/>
      <c r="Q68" s="40">
        <v>12.7</v>
      </c>
      <c r="R68" s="40"/>
      <c r="S68" s="40"/>
      <c r="T68" s="40"/>
      <c r="U68" s="45"/>
      <c r="V68" s="45"/>
      <c r="W68" s="45"/>
      <c r="X68" s="50"/>
      <c r="Y68" s="50"/>
      <c r="Z68" s="50"/>
      <c r="AA68" s="10" t="s">
        <v>56</v>
      </c>
      <c r="AB68" s="10" t="s">
        <v>57</v>
      </c>
      <c r="AC68" s="10" t="s">
        <v>58</v>
      </c>
    </row>
    <row r="69" spans="1:29" hidden="1">
      <c r="B69" t="s">
        <v>8</v>
      </c>
      <c r="C69" t="s">
        <v>86</v>
      </c>
      <c r="J69" s="32" t="s">
        <v>300</v>
      </c>
      <c r="K69" s="32" t="s">
        <v>298</v>
      </c>
      <c r="N69" s="41">
        <v>14.3</v>
      </c>
      <c r="O69" s="41">
        <v>5.5</v>
      </c>
      <c r="Q69" s="41">
        <v>6.5</v>
      </c>
      <c r="AA69" t="s">
        <v>56</v>
      </c>
      <c r="AB69" t="s">
        <v>57</v>
      </c>
      <c r="AC69" t="s">
        <v>58</v>
      </c>
    </row>
    <row r="70" spans="1:29" hidden="1">
      <c r="B70" s="10" t="s">
        <v>8</v>
      </c>
      <c r="C70" s="10" t="s">
        <v>87</v>
      </c>
      <c r="D70" s="10"/>
      <c r="E70" s="34"/>
      <c r="F70" s="34"/>
      <c r="G70" s="34"/>
      <c r="H70" s="34"/>
      <c r="I70" s="34"/>
      <c r="J70" s="35"/>
      <c r="K70" s="35"/>
      <c r="L70" s="40"/>
      <c r="M70" s="40"/>
      <c r="N70" s="40">
        <v>37.799999999999997</v>
      </c>
      <c r="O70" s="40">
        <v>40</v>
      </c>
      <c r="P70" s="40"/>
      <c r="Q70" s="40">
        <v>29.5</v>
      </c>
      <c r="R70" s="40"/>
      <c r="S70" s="40"/>
      <c r="T70" s="40"/>
      <c r="U70" s="45"/>
      <c r="V70" s="45"/>
      <c r="W70" s="45"/>
      <c r="X70" s="50"/>
      <c r="Y70" s="50"/>
      <c r="Z70" s="50"/>
      <c r="AA70" s="10" t="s">
        <v>56</v>
      </c>
      <c r="AB70" s="10" t="s">
        <v>57</v>
      </c>
      <c r="AC70" s="10" t="s">
        <v>58</v>
      </c>
    </row>
    <row r="71" spans="1:29" hidden="1">
      <c r="B71" t="s">
        <v>8</v>
      </c>
      <c r="C71" t="s">
        <v>88</v>
      </c>
      <c r="N71" s="41">
        <v>26.9</v>
      </c>
      <c r="O71" s="41">
        <v>20</v>
      </c>
      <c r="Q71" s="41">
        <v>26.1</v>
      </c>
      <c r="AA71" t="s">
        <v>56</v>
      </c>
      <c r="AB71" t="s">
        <v>57</v>
      </c>
      <c r="AC71" t="s">
        <v>58</v>
      </c>
    </row>
    <row r="72" spans="1:29" hidden="1">
      <c r="B72" s="10" t="s">
        <v>8</v>
      </c>
      <c r="C72" s="10" t="s">
        <v>89</v>
      </c>
      <c r="D72" s="10"/>
      <c r="E72" s="34"/>
      <c r="F72" s="34"/>
      <c r="G72" s="34"/>
      <c r="H72" s="34"/>
      <c r="I72" s="34"/>
      <c r="J72" s="35"/>
      <c r="K72" s="35"/>
      <c r="L72" s="40"/>
      <c r="M72" s="40"/>
      <c r="N72" s="40">
        <v>8.6</v>
      </c>
      <c r="O72" s="40">
        <v>5</v>
      </c>
      <c r="P72" s="40"/>
      <c r="Q72" s="40">
        <v>11.6</v>
      </c>
      <c r="R72" s="40"/>
      <c r="S72" s="40"/>
      <c r="T72" s="40"/>
      <c r="U72" s="45"/>
      <c r="V72" s="45"/>
      <c r="W72" s="45"/>
      <c r="X72" s="50"/>
      <c r="Y72" s="50"/>
      <c r="Z72" s="50"/>
      <c r="AA72" s="10" t="s">
        <v>56</v>
      </c>
      <c r="AB72" s="10" t="s">
        <v>57</v>
      </c>
      <c r="AC72" s="10" t="s">
        <v>58</v>
      </c>
    </row>
    <row r="73" spans="1:29" hidden="1">
      <c r="B73" t="s">
        <v>8</v>
      </c>
      <c r="C73" t="s">
        <v>90</v>
      </c>
      <c r="N73" s="41">
        <v>10.1</v>
      </c>
      <c r="O73" s="41">
        <v>6</v>
      </c>
      <c r="Q73" s="41">
        <v>9.5</v>
      </c>
      <c r="AA73" t="s">
        <v>56</v>
      </c>
      <c r="AB73" t="s">
        <v>57</v>
      </c>
      <c r="AC73" t="s">
        <v>58</v>
      </c>
    </row>
    <row r="74" spans="1:29" hidden="1">
      <c r="A74" t="s">
        <v>194</v>
      </c>
      <c r="B74" s="10" t="s">
        <v>8</v>
      </c>
      <c r="C74" s="10" t="s">
        <v>91</v>
      </c>
      <c r="D74" s="10"/>
      <c r="E74" s="34"/>
      <c r="F74" s="34"/>
      <c r="G74" s="34"/>
      <c r="H74" s="34"/>
      <c r="I74" s="34"/>
      <c r="J74" s="35" t="s">
        <v>400</v>
      </c>
      <c r="K74" s="35"/>
      <c r="L74" s="40"/>
      <c r="M74" s="40"/>
      <c r="N74" s="40">
        <v>7.8</v>
      </c>
      <c r="O74" s="40">
        <v>5</v>
      </c>
      <c r="P74" s="40"/>
      <c r="Q74" s="40">
        <v>5.4</v>
      </c>
      <c r="R74" s="40"/>
      <c r="S74" s="40"/>
      <c r="T74" s="40"/>
      <c r="U74" s="45"/>
      <c r="V74" s="45"/>
      <c r="W74" s="45"/>
      <c r="X74" s="50"/>
      <c r="Y74" s="50"/>
      <c r="Z74" s="50"/>
      <c r="AA74" s="10" t="s">
        <v>56</v>
      </c>
      <c r="AB74" s="10" t="s">
        <v>57</v>
      </c>
      <c r="AC74" s="10" t="s">
        <v>58</v>
      </c>
    </row>
    <row r="75" spans="1:29" hidden="1">
      <c r="B75" t="s">
        <v>8</v>
      </c>
      <c r="C75" t="s">
        <v>92</v>
      </c>
      <c r="J75" s="32" t="s">
        <v>289</v>
      </c>
      <c r="K75" s="32" t="s">
        <v>288</v>
      </c>
      <c r="N75" s="41">
        <v>7.9</v>
      </c>
      <c r="O75" s="41">
        <v>5</v>
      </c>
      <c r="Q75" s="41">
        <v>9.9</v>
      </c>
      <c r="S75" s="39">
        <v>2</v>
      </c>
      <c r="T75" s="39">
        <v>11</v>
      </c>
      <c r="AA75" t="s">
        <v>56</v>
      </c>
      <c r="AB75" t="s">
        <v>57</v>
      </c>
      <c r="AC75" t="s">
        <v>58</v>
      </c>
    </row>
    <row r="76" spans="1:29" hidden="1">
      <c r="B76" s="10" t="s">
        <v>8</v>
      </c>
      <c r="C76" s="10" t="s">
        <v>93</v>
      </c>
      <c r="D76" s="10"/>
      <c r="E76" s="34"/>
      <c r="F76" s="34"/>
      <c r="G76" s="34"/>
      <c r="H76" s="34"/>
      <c r="I76" s="34"/>
      <c r="J76" s="35"/>
      <c r="K76" s="35"/>
      <c r="L76" s="40"/>
      <c r="M76" s="40"/>
      <c r="N76" s="40">
        <v>10.199999999999999</v>
      </c>
      <c r="O76" s="40">
        <v>2</v>
      </c>
      <c r="P76" s="40"/>
      <c r="Q76" s="40">
        <v>10.1</v>
      </c>
      <c r="R76" s="40"/>
      <c r="S76" s="40"/>
      <c r="T76" s="40"/>
      <c r="U76" s="45"/>
      <c r="V76" s="45"/>
      <c r="W76" s="45"/>
      <c r="X76" s="50"/>
      <c r="Y76" s="50"/>
      <c r="Z76" s="50"/>
      <c r="AA76" s="10" t="s">
        <v>56</v>
      </c>
      <c r="AB76" s="10" t="s">
        <v>57</v>
      </c>
      <c r="AC76" s="10" t="s">
        <v>58</v>
      </c>
    </row>
    <row r="77" spans="1:29" hidden="1">
      <c r="B77" t="s">
        <v>8</v>
      </c>
      <c r="C77" t="s">
        <v>94</v>
      </c>
      <c r="N77" s="41">
        <v>9.4</v>
      </c>
      <c r="O77" s="41">
        <v>7</v>
      </c>
      <c r="Q77" s="41">
        <v>10.4</v>
      </c>
      <c r="AA77" t="s">
        <v>56</v>
      </c>
      <c r="AB77" t="s">
        <v>57</v>
      </c>
      <c r="AC77" t="s">
        <v>58</v>
      </c>
    </row>
    <row r="78" spans="1:29" hidden="1">
      <c r="B78" s="10" t="s">
        <v>8</v>
      </c>
      <c r="C78" s="10" t="s">
        <v>95</v>
      </c>
      <c r="D78" s="10"/>
      <c r="E78" s="34"/>
      <c r="F78" s="34"/>
      <c r="G78" s="34"/>
      <c r="H78" s="34"/>
      <c r="I78" s="34"/>
      <c r="J78" s="35" t="s">
        <v>291</v>
      </c>
      <c r="K78" s="35" t="s">
        <v>288</v>
      </c>
      <c r="L78" s="40"/>
      <c r="M78" s="40"/>
      <c r="N78" s="40">
        <v>9.1</v>
      </c>
      <c r="O78" s="40">
        <v>7.5</v>
      </c>
      <c r="P78" s="40"/>
      <c r="Q78" s="40">
        <v>8.6999999999999993</v>
      </c>
      <c r="R78" s="40"/>
      <c r="S78" s="40">
        <v>1</v>
      </c>
      <c r="T78" s="40">
        <v>11</v>
      </c>
      <c r="U78" s="45"/>
      <c r="V78" s="45"/>
      <c r="W78" s="45"/>
      <c r="X78" s="50"/>
      <c r="Y78" s="50"/>
      <c r="Z78" s="50"/>
      <c r="AA78" s="10" t="s">
        <v>56</v>
      </c>
      <c r="AB78" s="10" t="s">
        <v>57</v>
      </c>
      <c r="AC78" s="10" t="s">
        <v>58</v>
      </c>
    </row>
    <row r="79" spans="1:29" hidden="1">
      <c r="B79" t="s">
        <v>8</v>
      </c>
      <c r="C79" t="s">
        <v>96</v>
      </c>
      <c r="J79" s="32" t="s">
        <v>287</v>
      </c>
      <c r="K79" s="32" t="s">
        <v>288</v>
      </c>
      <c r="N79" s="41">
        <v>31.9</v>
      </c>
      <c r="O79" s="41">
        <v>19</v>
      </c>
      <c r="Q79" s="41">
        <v>33.1</v>
      </c>
      <c r="S79" s="41">
        <v>1</v>
      </c>
      <c r="T79" s="41">
        <v>8</v>
      </c>
      <c r="AA79" t="s">
        <v>56</v>
      </c>
      <c r="AB79" t="s">
        <v>57</v>
      </c>
      <c r="AC79" t="s">
        <v>58</v>
      </c>
    </row>
    <row r="80" spans="1:29" hidden="1">
      <c r="B80" s="10" t="s">
        <v>8</v>
      </c>
      <c r="C80" s="10" t="s">
        <v>154</v>
      </c>
      <c r="D80" s="10"/>
      <c r="E80" s="34"/>
      <c r="F80" s="34"/>
      <c r="G80" s="34"/>
      <c r="H80" s="34"/>
      <c r="I80" s="34"/>
      <c r="J80" s="35" t="s">
        <v>286</v>
      </c>
      <c r="K80" s="35" t="s">
        <v>282</v>
      </c>
      <c r="L80" s="40">
        <v>8</v>
      </c>
      <c r="M80" s="40">
        <v>15</v>
      </c>
      <c r="N80" s="40"/>
      <c r="O80" s="40"/>
      <c r="P80" s="40"/>
      <c r="Q80" s="40"/>
      <c r="R80" s="40"/>
      <c r="S80" s="40">
        <v>2</v>
      </c>
      <c r="T80" s="40">
        <v>14</v>
      </c>
      <c r="U80" s="45"/>
      <c r="V80" s="45"/>
      <c r="W80" s="45"/>
      <c r="X80" s="50"/>
      <c r="Y80" s="50"/>
      <c r="Z80" s="50"/>
      <c r="AA80" s="10" t="s">
        <v>155</v>
      </c>
      <c r="AB80" s="10"/>
      <c r="AC80" s="10"/>
    </row>
    <row r="81" spans="2:29" hidden="1">
      <c r="B81" t="s">
        <v>97</v>
      </c>
      <c r="C81" t="s">
        <v>98</v>
      </c>
      <c r="L81" s="41">
        <v>70</v>
      </c>
      <c r="M81" s="41">
        <v>100</v>
      </c>
      <c r="AA81" t="s">
        <v>99</v>
      </c>
    </row>
    <row r="82" spans="2:29" hidden="1">
      <c r="B82" s="10" t="s">
        <v>100</v>
      </c>
      <c r="C82" s="10" t="s">
        <v>125</v>
      </c>
      <c r="D82" s="10"/>
      <c r="E82" s="34"/>
      <c r="F82" s="34"/>
      <c r="G82" s="34"/>
      <c r="H82" s="34"/>
      <c r="I82" s="34"/>
      <c r="J82" s="35"/>
      <c r="K82" s="35"/>
      <c r="L82" s="40">
        <v>8.6999999999999993</v>
      </c>
      <c r="M82" s="40">
        <v>8.6999999999999993</v>
      </c>
      <c r="N82" s="40">
        <v>8.6999999999999993</v>
      </c>
      <c r="O82" s="40"/>
      <c r="P82" s="40"/>
      <c r="Q82" s="40"/>
      <c r="R82" s="40"/>
      <c r="S82" s="40"/>
      <c r="T82" s="40"/>
      <c r="U82" s="45"/>
      <c r="V82" s="45"/>
      <c r="W82" s="45"/>
      <c r="X82" s="50"/>
      <c r="Y82" s="50"/>
      <c r="Z82" s="50"/>
      <c r="AA82" s="10" t="s">
        <v>126</v>
      </c>
      <c r="AB82" s="23" t="s">
        <v>127</v>
      </c>
      <c r="AC82" s="10" t="s">
        <v>128</v>
      </c>
    </row>
    <row r="83" spans="2:29" hidden="1">
      <c r="B83" t="s">
        <v>100</v>
      </c>
      <c r="C83" t="s">
        <v>129</v>
      </c>
      <c r="L83" s="41">
        <v>4.0999999999999996</v>
      </c>
      <c r="M83" s="41">
        <v>15.5</v>
      </c>
      <c r="N83" s="41">
        <v>7.1</v>
      </c>
      <c r="AA83" t="s">
        <v>130</v>
      </c>
      <c r="AB83" s="22" t="s">
        <v>127</v>
      </c>
      <c r="AC83" t="s">
        <v>128</v>
      </c>
    </row>
    <row r="84" spans="2:29" hidden="1">
      <c r="B84" s="10" t="s">
        <v>100</v>
      </c>
      <c r="C84" s="10" t="s">
        <v>131</v>
      </c>
      <c r="D84" s="10"/>
      <c r="E84" s="34"/>
      <c r="F84" s="34"/>
      <c r="G84" s="34"/>
      <c r="H84" s="34"/>
      <c r="I84" s="34"/>
      <c r="J84" s="35"/>
      <c r="K84" s="35"/>
      <c r="L84" s="40">
        <v>4</v>
      </c>
      <c r="M84" s="40">
        <v>11.8</v>
      </c>
      <c r="N84" s="40">
        <v>7</v>
      </c>
      <c r="O84" s="40"/>
      <c r="P84" s="40"/>
      <c r="Q84" s="40"/>
      <c r="R84" s="40"/>
      <c r="S84" s="40"/>
      <c r="T84" s="40"/>
      <c r="U84" s="45"/>
      <c r="V84" s="45"/>
      <c r="W84" s="45"/>
      <c r="X84" s="50"/>
      <c r="Y84" s="50"/>
      <c r="Z84" s="50"/>
      <c r="AA84" s="10" t="s">
        <v>132</v>
      </c>
      <c r="AB84" s="23" t="s">
        <v>127</v>
      </c>
      <c r="AC84" s="10" t="s">
        <v>128</v>
      </c>
    </row>
    <row r="85" spans="2:29" hidden="1">
      <c r="B85" t="s">
        <v>100</v>
      </c>
      <c r="C85" t="s">
        <v>133</v>
      </c>
      <c r="L85" s="41">
        <v>4.0999999999999996</v>
      </c>
      <c r="M85" s="41">
        <v>15.2</v>
      </c>
      <c r="N85" s="41">
        <v>6.9</v>
      </c>
      <c r="AA85" t="s">
        <v>134</v>
      </c>
      <c r="AB85" s="22" t="s">
        <v>127</v>
      </c>
      <c r="AC85" t="s">
        <v>128</v>
      </c>
    </row>
    <row r="86" spans="2:29" hidden="1">
      <c r="B86" s="10" t="s">
        <v>100</v>
      </c>
      <c r="C86" s="10" t="s">
        <v>107</v>
      </c>
      <c r="D86" s="10"/>
      <c r="E86" s="34"/>
      <c r="F86" s="34"/>
      <c r="G86" s="34"/>
      <c r="H86" s="34"/>
      <c r="I86" s="34"/>
      <c r="J86" s="35"/>
      <c r="K86" s="35"/>
      <c r="L86" s="40">
        <v>4</v>
      </c>
      <c r="M86" s="40">
        <v>11.7</v>
      </c>
      <c r="N86" s="40">
        <v>6.8</v>
      </c>
      <c r="O86" s="40"/>
      <c r="P86" s="40"/>
      <c r="Q86" s="40"/>
      <c r="R86" s="40"/>
      <c r="S86" s="40"/>
      <c r="T86" s="40"/>
      <c r="U86" s="45"/>
      <c r="V86" s="45"/>
      <c r="W86" s="45"/>
      <c r="X86" s="50"/>
      <c r="Y86" s="50"/>
      <c r="Z86" s="50"/>
      <c r="AA86" s="10" t="s">
        <v>135</v>
      </c>
      <c r="AB86" s="23" t="s">
        <v>127</v>
      </c>
      <c r="AC86" s="10" t="s">
        <v>128</v>
      </c>
    </row>
    <row r="87" spans="2:29" hidden="1">
      <c r="B87" t="s">
        <v>100</v>
      </c>
      <c r="C87" t="s">
        <v>150</v>
      </c>
      <c r="E87" s="36">
        <v>14.31</v>
      </c>
      <c r="L87" s="41">
        <v>3.8</v>
      </c>
      <c r="M87" s="41">
        <v>10.8</v>
      </c>
      <c r="N87" s="41">
        <v>6</v>
      </c>
      <c r="AA87" t="s">
        <v>136</v>
      </c>
      <c r="AB87" s="22" t="s">
        <v>127</v>
      </c>
      <c r="AC87" t="s">
        <v>128</v>
      </c>
    </row>
    <row r="88" spans="2:29" hidden="1">
      <c r="B88" s="10" t="s">
        <v>100</v>
      </c>
      <c r="C88" s="10" t="s">
        <v>137</v>
      </c>
      <c r="D88" s="10"/>
      <c r="E88" s="34"/>
      <c r="F88" s="34"/>
      <c r="G88" s="34"/>
      <c r="H88" s="34"/>
      <c r="I88" s="34"/>
      <c r="J88" s="35"/>
      <c r="K88" s="35"/>
      <c r="L88" s="40">
        <v>3.5</v>
      </c>
      <c r="M88" s="40">
        <v>5.4</v>
      </c>
      <c r="N88" s="40">
        <v>4.8</v>
      </c>
      <c r="O88" s="40"/>
      <c r="P88" s="40"/>
      <c r="Q88" s="40"/>
      <c r="R88" s="40"/>
      <c r="S88" s="40"/>
      <c r="T88" s="40"/>
      <c r="U88" s="45"/>
      <c r="V88" s="45"/>
      <c r="W88" s="45"/>
      <c r="X88" s="50"/>
      <c r="Y88" s="50"/>
      <c r="Z88" s="50"/>
      <c r="AA88" s="10" t="s">
        <v>138</v>
      </c>
      <c r="AB88" s="23" t="s">
        <v>127</v>
      </c>
      <c r="AC88" s="10" t="s">
        <v>128</v>
      </c>
    </row>
    <row r="89" spans="2:29" hidden="1">
      <c r="B89" t="s">
        <v>100</v>
      </c>
      <c r="C89" t="s">
        <v>139</v>
      </c>
      <c r="L89" s="41">
        <v>2.2000000000000002</v>
      </c>
      <c r="M89" s="41">
        <v>6.2</v>
      </c>
      <c r="N89" s="41">
        <v>4.7</v>
      </c>
      <c r="AA89" t="s">
        <v>140</v>
      </c>
      <c r="AB89" s="22" t="s">
        <v>127</v>
      </c>
      <c r="AC89" t="s">
        <v>128</v>
      </c>
    </row>
    <row r="90" spans="2:29" hidden="1">
      <c r="B90" s="10" t="s">
        <v>100</v>
      </c>
      <c r="C90" s="10" t="s">
        <v>141</v>
      </c>
      <c r="D90" s="10"/>
      <c r="E90" s="34"/>
      <c r="F90" s="34"/>
      <c r="G90" s="34"/>
      <c r="H90" s="34"/>
      <c r="I90" s="34"/>
      <c r="J90" s="35"/>
      <c r="K90" s="35"/>
      <c r="L90" s="40">
        <v>3.4</v>
      </c>
      <c r="M90" s="40">
        <v>6.9</v>
      </c>
      <c r="N90" s="40">
        <v>4.5999999999999996</v>
      </c>
      <c r="O90" s="40"/>
      <c r="P90" s="40"/>
      <c r="Q90" s="40"/>
      <c r="R90" s="40"/>
      <c r="S90" s="40"/>
      <c r="T90" s="40"/>
      <c r="U90" s="45"/>
      <c r="V90" s="45"/>
      <c r="W90" s="45"/>
      <c r="X90" s="50"/>
      <c r="Y90" s="50"/>
      <c r="Z90" s="50"/>
      <c r="AA90" s="10" t="s">
        <v>142</v>
      </c>
      <c r="AB90" s="23" t="s">
        <v>127</v>
      </c>
      <c r="AC90" s="10" t="s">
        <v>128</v>
      </c>
    </row>
    <row r="91" spans="2:29" hidden="1">
      <c r="B91" t="s">
        <v>100</v>
      </c>
      <c r="C91" t="s">
        <v>143</v>
      </c>
      <c r="E91" s="36">
        <v>14.14</v>
      </c>
      <c r="G91" s="36" t="s">
        <v>151</v>
      </c>
      <c r="L91" s="41">
        <v>3.1</v>
      </c>
      <c r="M91" s="41">
        <v>4.3</v>
      </c>
      <c r="N91" s="41">
        <v>3.5</v>
      </c>
      <c r="AA91" t="s">
        <v>144</v>
      </c>
      <c r="AB91" s="22" t="s">
        <v>127</v>
      </c>
      <c r="AC91" t="s">
        <v>128</v>
      </c>
    </row>
    <row r="92" spans="2:29" hidden="1">
      <c r="B92" s="10" t="s">
        <v>100</v>
      </c>
      <c r="C92" s="10" t="s">
        <v>108</v>
      </c>
      <c r="D92" s="10"/>
      <c r="E92" s="34"/>
      <c r="F92" s="34"/>
      <c r="G92" s="34"/>
      <c r="H92" s="34"/>
      <c r="I92" s="34"/>
      <c r="J92" s="35"/>
      <c r="K92" s="35"/>
      <c r="L92" s="40">
        <v>2.4</v>
      </c>
      <c r="M92" s="40">
        <v>4.2</v>
      </c>
      <c r="N92" s="40">
        <v>3.5</v>
      </c>
      <c r="O92" s="40"/>
      <c r="P92" s="40"/>
      <c r="Q92" s="40"/>
      <c r="R92" s="40"/>
      <c r="S92" s="40"/>
      <c r="T92" s="40"/>
      <c r="U92" s="45"/>
      <c r="V92" s="45"/>
      <c r="W92" s="45"/>
      <c r="X92" s="50"/>
      <c r="Y92" s="50"/>
      <c r="Z92" s="50"/>
      <c r="AA92" s="10" t="s">
        <v>145</v>
      </c>
      <c r="AB92" s="23" t="s">
        <v>127</v>
      </c>
      <c r="AC92" s="10" t="s">
        <v>128</v>
      </c>
    </row>
    <row r="93" spans="2:29" hidden="1">
      <c r="B93" t="s">
        <v>100</v>
      </c>
      <c r="C93" t="s">
        <v>146</v>
      </c>
      <c r="L93" s="41">
        <v>2.5</v>
      </c>
      <c r="M93" s="41">
        <v>4.2</v>
      </c>
      <c r="N93" s="41">
        <v>3.1</v>
      </c>
      <c r="AA93" t="s">
        <v>147</v>
      </c>
      <c r="AB93" s="22" t="s">
        <v>127</v>
      </c>
      <c r="AC93" t="s">
        <v>128</v>
      </c>
    </row>
    <row r="94" spans="2:29" hidden="1">
      <c r="B94" s="10" t="s">
        <v>100</v>
      </c>
      <c r="C94" s="10" t="s">
        <v>148</v>
      </c>
      <c r="D94" s="10"/>
      <c r="E94" s="34">
        <v>14.31</v>
      </c>
      <c r="F94" s="34"/>
      <c r="G94" s="34"/>
      <c r="H94" s="34"/>
      <c r="I94" s="34"/>
      <c r="J94" s="35"/>
      <c r="K94" s="35"/>
      <c r="L94" s="40">
        <v>1.8</v>
      </c>
      <c r="M94" s="40">
        <v>3.7</v>
      </c>
      <c r="N94" s="40">
        <v>2.6</v>
      </c>
      <c r="O94" s="40"/>
      <c r="P94" s="40"/>
      <c r="Q94" s="40"/>
      <c r="R94" s="40"/>
      <c r="S94" s="40"/>
      <c r="T94" s="40"/>
      <c r="U94" s="45"/>
      <c r="V94" s="45"/>
      <c r="W94" s="45"/>
      <c r="X94" s="50"/>
      <c r="Y94" s="50"/>
      <c r="Z94" s="50"/>
      <c r="AA94" s="10" t="s">
        <v>149</v>
      </c>
      <c r="AB94" s="23" t="s">
        <v>127</v>
      </c>
      <c r="AC94" s="10" t="s">
        <v>128</v>
      </c>
    </row>
    <row r="95" spans="2:29" hidden="1">
      <c r="B95" t="s">
        <v>100</v>
      </c>
      <c r="C95" t="s">
        <v>101</v>
      </c>
      <c r="N95" s="41">
        <v>3.1</v>
      </c>
      <c r="AA95" t="s">
        <v>102</v>
      </c>
      <c r="AB95" t="s">
        <v>153</v>
      </c>
      <c r="AC95">
        <v>2013</v>
      </c>
    </row>
    <row r="96" spans="2:29" hidden="1">
      <c r="B96" s="10" t="s">
        <v>100</v>
      </c>
      <c r="C96" s="10" t="s">
        <v>103</v>
      </c>
      <c r="D96" s="10"/>
      <c r="E96" s="34">
        <v>14.14</v>
      </c>
      <c r="F96" s="34"/>
      <c r="G96" s="34" t="s">
        <v>151</v>
      </c>
      <c r="H96" s="34"/>
      <c r="I96" s="34"/>
      <c r="J96" s="35"/>
      <c r="K96" s="35"/>
      <c r="L96" s="40"/>
      <c r="M96" s="40"/>
      <c r="N96" s="40">
        <v>2.9000000000000004</v>
      </c>
      <c r="O96" s="40"/>
      <c r="P96" s="40"/>
      <c r="Q96" s="40"/>
      <c r="R96" s="40"/>
      <c r="S96" s="40"/>
      <c r="T96" s="40"/>
      <c r="U96" s="45"/>
      <c r="V96" s="45"/>
      <c r="W96" s="45"/>
      <c r="X96" s="50"/>
      <c r="Y96" s="50"/>
      <c r="Z96" s="50"/>
      <c r="AA96" s="10" t="s">
        <v>102</v>
      </c>
      <c r="AB96" s="10" t="s">
        <v>153</v>
      </c>
      <c r="AC96" s="10">
        <v>2013</v>
      </c>
    </row>
    <row r="97" spans="2:29" hidden="1">
      <c r="B97" t="s">
        <v>100</v>
      </c>
      <c r="C97" t="s">
        <v>104</v>
      </c>
      <c r="N97" s="41">
        <v>6.2</v>
      </c>
      <c r="AA97" t="s">
        <v>102</v>
      </c>
      <c r="AB97" s="22" t="s">
        <v>153</v>
      </c>
      <c r="AC97">
        <v>2013</v>
      </c>
    </row>
    <row r="98" spans="2:29" hidden="1">
      <c r="B98" s="10" t="s">
        <v>100</v>
      </c>
      <c r="C98" s="10" t="s">
        <v>105</v>
      </c>
      <c r="D98" s="10"/>
      <c r="E98" s="34"/>
      <c r="F98" s="34"/>
      <c r="G98" s="34"/>
      <c r="H98" s="34"/>
      <c r="I98" s="34"/>
      <c r="J98" s="35"/>
      <c r="K98" s="35"/>
      <c r="L98" s="40"/>
      <c r="M98" s="40"/>
      <c r="N98" s="40">
        <v>4.7</v>
      </c>
      <c r="O98" s="40"/>
      <c r="P98" s="40"/>
      <c r="Q98" s="40"/>
      <c r="R98" s="40"/>
      <c r="S98" s="40"/>
      <c r="T98" s="40"/>
      <c r="U98" s="45"/>
      <c r="V98" s="45"/>
      <c r="W98" s="45"/>
      <c r="X98" s="50"/>
      <c r="Y98" s="50"/>
      <c r="Z98" s="50"/>
      <c r="AA98" s="10" t="s">
        <v>102</v>
      </c>
      <c r="AB98" s="10" t="s">
        <v>153</v>
      </c>
      <c r="AC98" s="10">
        <v>2013</v>
      </c>
    </row>
    <row r="99" spans="2:29" hidden="1">
      <c r="B99" t="s">
        <v>100</v>
      </c>
      <c r="C99" t="s">
        <v>106</v>
      </c>
      <c r="N99" s="41">
        <v>4.9000000000000004</v>
      </c>
      <c r="AA99" t="s">
        <v>102</v>
      </c>
      <c r="AB99" t="s">
        <v>153</v>
      </c>
      <c r="AC99">
        <v>2013</v>
      </c>
    </row>
    <row r="100" spans="2:29" hidden="1">
      <c r="B100" s="10" t="s">
        <v>100</v>
      </c>
      <c r="C100" s="10" t="s">
        <v>107</v>
      </c>
      <c r="D100" s="10"/>
      <c r="E100" s="34"/>
      <c r="F100" s="34"/>
      <c r="G100" s="34"/>
      <c r="H100" s="34"/>
      <c r="I100" s="34"/>
      <c r="J100" s="35"/>
      <c r="K100" s="35"/>
      <c r="L100" s="40"/>
      <c r="M100" s="40"/>
      <c r="N100" s="40">
        <v>6.5</v>
      </c>
      <c r="O100" s="40"/>
      <c r="P100" s="40"/>
      <c r="Q100" s="40"/>
      <c r="R100" s="40"/>
      <c r="S100" s="40"/>
      <c r="T100" s="40"/>
      <c r="U100" s="45"/>
      <c r="V100" s="45"/>
      <c r="W100" s="45"/>
      <c r="X100" s="50"/>
      <c r="Y100" s="50"/>
      <c r="Z100" s="50"/>
      <c r="AA100" s="10" t="s">
        <v>102</v>
      </c>
      <c r="AB100" s="10" t="s">
        <v>153</v>
      </c>
      <c r="AC100" s="10">
        <v>2013</v>
      </c>
    </row>
    <row r="101" spans="2:29" hidden="1">
      <c r="B101" t="s">
        <v>100</v>
      </c>
      <c r="C101" t="s">
        <v>108</v>
      </c>
      <c r="N101" s="41">
        <v>3.9000000000000004</v>
      </c>
      <c r="AA101" t="s">
        <v>102</v>
      </c>
      <c r="AB101" t="s">
        <v>153</v>
      </c>
      <c r="AC101">
        <v>2013</v>
      </c>
    </row>
    <row r="102" spans="2:29" hidden="1">
      <c r="B102" s="10" t="s">
        <v>100</v>
      </c>
      <c r="C102" s="10" t="s">
        <v>150</v>
      </c>
      <c r="D102" s="10"/>
      <c r="E102" s="34">
        <v>14.31</v>
      </c>
      <c r="F102" s="34"/>
      <c r="G102" s="34"/>
      <c r="H102" s="34"/>
      <c r="I102" s="34"/>
      <c r="J102" s="35"/>
      <c r="K102" s="35"/>
      <c r="L102" s="40"/>
      <c r="M102" s="40"/>
      <c r="N102" s="40">
        <v>4.5</v>
      </c>
      <c r="O102" s="40"/>
      <c r="P102" s="40"/>
      <c r="Q102" s="40"/>
      <c r="R102" s="40"/>
      <c r="S102" s="40"/>
      <c r="T102" s="40"/>
      <c r="U102" s="45"/>
      <c r="V102" s="45"/>
      <c r="W102" s="45"/>
      <c r="X102" s="50"/>
      <c r="Y102" s="50"/>
      <c r="Z102" s="50"/>
      <c r="AA102" s="10" t="s">
        <v>102</v>
      </c>
      <c r="AB102" s="10" t="s">
        <v>153</v>
      </c>
      <c r="AC102" s="10">
        <v>2013</v>
      </c>
    </row>
    <row r="103" spans="2:29" hidden="1">
      <c r="B103" t="s">
        <v>100</v>
      </c>
      <c r="C103" t="s">
        <v>110</v>
      </c>
      <c r="E103" s="36">
        <v>14.14</v>
      </c>
      <c r="N103" s="41">
        <v>2.2000000000000002</v>
      </c>
      <c r="AA103" t="s">
        <v>102</v>
      </c>
      <c r="AB103" t="s">
        <v>153</v>
      </c>
      <c r="AC103">
        <v>2013</v>
      </c>
    </row>
    <row r="104" spans="2:29" hidden="1">
      <c r="B104" s="10" t="s">
        <v>100</v>
      </c>
      <c r="C104" s="10" t="s">
        <v>109</v>
      </c>
      <c r="D104" s="10"/>
      <c r="E104" s="34"/>
      <c r="F104" s="34"/>
      <c r="G104" s="34"/>
      <c r="H104" s="34"/>
      <c r="I104" s="34"/>
      <c r="J104" s="35"/>
      <c r="K104" s="35"/>
      <c r="L104" s="40"/>
      <c r="M104" s="40"/>
      <c r="N104" s="40">
        <v>3.2</v>
      </c>
      <c r="O104" s="40"/>
      <c r="P104" s="40"/>
      <c r="Q104" s="40"/>
      <c r="R104" s="40"/>
      <c r="S104" s="40"/>
      <c r="T104" s="40"/>
      <c r="U104" s="45"/>
      <c r="V104" s="45"/>
      <c r="W104" s="45"/>
      <c r="X104" s="50"/>
      <c r="Y104" s="50"/>
      <c r="Z104" s="50"/>
      <c r="AA104" s="10" t="s">
        <v>102</v>
      </c>
      <c r="AB104" s="10" t="s">
        <v>153</v>
      </c>
      <c r="AC104" s="10">
        <v>2013</v>
      </c>
    </row>
    <row r="105" spans="2:29" hidden="1">
      <c r="B105" t="s">
        <v>100</v>
      </c>
      <c r="C105" t="s">
        <v>111</v>
      </c>
      <c r="N105" s="41">
        <v>3.9</v>
      </c>
      <c r="AA105" t="s">
        <v>102</v>
      </c>
      <c r="AB105" t="s">
        <v>153</v>
      </c>
      <c r="AC105">
        <v>2013</v>
      </c>
    </row>
    <row r="106" spans="2:29" hidden="1">
      <c r="B106" s="10" t="s">
        <v>100</v>
      </c>
      <c r="C106" s="10" t="s">
        <v>112</v>
      </c>
      <c r="D106" s="10"/>
      <c r="E106" s="34"/>
      <c r="F106" s="34"/>
      <c r="G106" s="34"/>
      <c r="H106" s="34"/>
      <c r="I106" s="34"/>
      <c r="J106" s="35"/>
      <c r="K106" s="35"/>
      <c r="L106" s="40"/>
      <c r="M106" s="40"/>
      <c r="N106" s="40">
        <v>5.7</v>
      </c>
      <c r="O106" s="40"/>
      <c r="P106" s="40"/>
      <c r="Q106" s="40"/>
      <c r="R106" s="40"/>
      <c r="S106" s="40"/>
      <c r="T106" s="40"/>
      <c r="U106" s="45"/>
      <c r="V106" s="45"/>
      <c r="W106" s="45"/>
      <c r="X106" s="50"/>
      <c r="Y106" s="50"/>
      <c r="Z106" s="50"/>
      <c r="AA106" s="10" t="s">
        <v>102</v>
      </c>
      <c r="AB106" s="10" t="s">
        <v>153</v>
      </c>
      <c r="AC106" s="10">
        <v>2013</v>
      </c>
    </row>
    <row r="107" spans="2:29" hidden="1">
      <c r="B107" t="s">
        <v>100</v>
      </c>
      <c r="C107" t="s">
        <v>113</v>
      </c>
      <c r="E107" s="36">
        <v>14.14</v>
      </c>
      <c r="G107" s="36" t="s">
        <v>152</v>
      </c>
      <c r="N107" s="41">
        <v>4.9000000000000004</v>
      </c>
      <c r="AA107" t="s">
        <v>102</v>
      </c>
      <c r="AB107" t="s">
        <v>153</v>
      </c>
      <c r="AC107">
        <v>2013</v>
      </c>
    </row>
    <row r="108" spans="2:29" hidden="1">
      <c r="B108" s="10" t="s">
        <v>100</v>
      </c>
      <c r="C108" s="10" t="s">
        <v>114</v>
      </c>
      <c r="D108" s="10"/>
      <c r="E108" s="34"/>
      <c r="F108" s="34"/>
      <c r="G108" s="34"/>
      <c r="H108" s="34"/>
      <c r="I108" s="34"/>
      <c r="J108" s="35"/>
      <c r="K108" s="35"/>
      <c r="L108" s="40"/>
      <c r="M108" s="40"/>
      <c r="N108" s="40">
        <v>4.3</v>
      </c>
      <c r="O108" s="40"/>
      <c r="P108" s="40"/>
      <c r="Q108" s="40"/>
      <c r="R108" s="40"/>
      <c r="S108" s="40"/>
      <c r="T108" s="40"/>
      <c r="U108" s="45"/>
      <c r="V108" s="45"/>
      <c r="W108" s="45"/>
      <c r="X108" s="50"/>
      <c r="Y108" s="50"/>
      <c r="Z108" s="50"/>
      <c r="AA108" s="10" t="s">
        <v>102</v>
      </c>
      <c r="AB108" s="10" t="s">
        <v>153</v>
      </c>
      <c r="AC108" s="10">
        <v>2013</v>
      </c>
    </row>
    <row r="109" spans="2:29" hidden="1">
      <c r="B109" t="s">
        <v>100</v>
      </c>
      <c r="C109" t="s">
        <v>115</v>
      </c>
      <c r="N109" s="41">
        <v>4.4000000000000004</v>
      </c>
      <c r="AA109" t="s">
        <v>102</v>
      </c>
      <c r="AB109" t="s">
        <v>153</v>
      </c>
      <c r="AC109">
        <v>2013</v>
      </c>
    </row>
    <row r="110" spans="2:29" hidden="1">
      <c r="B110" s="10" t="s">
        <v>100</v>
      </c>
      <c r="C110" s="10" t="s">
        <v>116</v>
      </c>
      <c r="D110" s="10"/>
      <c r="E110" s="34"/>
      <c r="F110" s="34"/>
      <c r="G110" s="34"/>
      <c r="H110" s="34"/>
      <c r="I110" s="34"/>
      <c r="J110" s="35"/>
      <c r="K110" s="35"/>
      <c r="L110" s="40"/>
      <c r="M110" s="40"/>
      <c r="N110" s="40">
        <v>5.2</v>
      </c>
      <c r="O110" s="40"/>
      <c r="P110" s="40"/>
      <c r="Q110" s="40"/>
      <c r="R110" s="40"/>
      <c r="S110" s="40"/>
      <c r="T110" s="40"/>
      <c r="U110" s="45"/>
      <c r="V110" s="45"/>
      <c r="W110" s="45"/>
      <c r="X110" s="50"/>
      <c r="Y110" s="50"/>
      <c r="Z110" s="50"/>
      <c r="AA110" s="10" t="s">
        <v>102</v>
      </c>
      <c r="AB110" s="10" t="s">
        <v>153</v>
      </c>
      <c r="AC110" s="10">
        <v>2013</v>
      </c>
    </row>
    <row r="111" spans="2:29" hidden="1">
      <c r="B111" t="s">
        <v>100</v>
      </c>
      <c r="C111" t="s">
        <v>117</v>
      </c>
      <c r="E111" s="36">
        <v>14.31</v>
      </c>
      <c r="N111" s="41">
        <v>2.4</v>
      </c>
      <c r="AA111" t="s">
        <v>102</v>
      </c>
      <c r="AB111" t="s">
        <v>153</v>
      </c>
      <c r="AC111">
        <v>2013</v>
      </c>
    </row>
    <row r="112" spans="2:29" hidden="1">
      <c r="B112" s="10" t="s">
        <v>100</v>
      </c>
      <c r="C112" s="10" t="s">
        <v>118</v>
      </c>
      <c r="D112" s="10"/>
      <c r="E112" s="34"/>
      <c r="F112" s="34"/>
      <c r="G112" s="34"/>
      <c r="H112" s="34"/>
      <c r="I112" s="34"/>
      <c r="J112" s="35"/>
      <c r="K112" s="35"/>
      <c r="L112" s="40"/>
      <c r="M112" s="40"/>
      <c r="N112" s="40">
        <v>4.5</v>
      </c>
      <c r="O112" s="40"/>
      <c r="P112" s="40"/>
      <c r="Q112" s="40"/>
      <c r="R112" s="40"/>
      <c r="S112" s="40"/>
      <c r="T112" s="40"/>
      <c r="U112" s="45"/>
      <c r="V112" s="45"/>
      <c r="W112" s="45"/>
      <c r="X112" s="50"/>
      <c r="Y112" s="50"/>
      <c r="Z112" s="50"/>
      <c r="AA112" s="10" t="s">
        <v>102</v>
      </c>
      <c r="AB112" s="10" t="s">
        <v>153</v>
      </c>
      <c r="AC112" s="10">
        <v>2013</v>
      </c>
    </row>
    <row r="113" spans="1:29" hidden="1">
      <c r="B113" t="s">
        <v>100</v>
      </c>
      <c r="C113" t="s">
        <v>119</v>
      </c>
      <c r="N113" s="41">
        <v>4.5999999999999996</v>
      </c>
      <c r="AA113" t="s">
        <v>102</v>
      </c>
      <c r="AB113" t="s">
        <v>153</v>
      </c>
      <c r="AC113">
        <v>2013</v>
      </c>
    </row>
    <row r="114" spans="1:29" hidden="1">
      <c r="B114" s="10" t="s">
        <v>100</v>
      </c>
      <c r="C114" s="10" t="s">
        <v>120</v>
      </c>
      <c r="D114" s="10"/>
      <c r="E114" s="34"/>
      <c r="F114" s="34"/>
      <c r="G114" s="34"/>
      <c r="H114" s="34"/>
      <c r="I114" s="34"/>
      <c r="J114" s="35"/>
      <c r="K114" s="35"/>
      <c r="L114" s="40"/>
      <c r="M114" s="40"/>
      <c r="N114" s="40">
        <v>4.3</v>
      </c>
      <c r="O114" s="40"/>
      <c r="P114" s="40"/>
      <c r="Q114" s="40"/>
      <c r="R114" s="40"/>
      <c r="S114" s="40"/>
      <c r="T114" s="40"/>
      <c r="U114" s="45"/>
      <c r="V114" s="45"/>
      <c r="W114" s="45"/>
      <c r="X114" s="50"/>
      <c r="Y114" s="50"/>
      <c r="Z114" s="50"/>
      <c r="AA114" s="10" t="s">
        <v>102</v>
      </c>
      <c r="AB114" s="10" t="s">
        <v>153</v>
      </c>
      <c r="AC114" s="10">
        <v>2013</v>
      </c>
    </row>
    <row r="115" spans="1:29" hidden="1">
      <c r="B115" t="s">
        <v>100</v>
      </c>
      <c r="C115" t="s">
        <v>124</v>
      </c>
      <c r="N115" s="41">
        <v>4</v>
      </c>
      <c r="AA115" t="s">
        <v>102</v>
      </c>
      <c r="AB115" t="s">
        <v>153</v>
      </c>
      <c r="AC115">
        <v>2013</v>
      </c>
    </row>
    <row r="116" spans="1:29" hidden="1">
      <c r="B116" s="10" t="s">
        <v>100</v>
      </c>
      <c r="C116" s="10" t="s">
        <v>121</v>
      </c>
      <c r="D116" s="10"/>
      <c r="E116" s="34"/>
      <c r="F116" s="34"/>
      <c r="G116" s="34"/>
      <c r="H116" s="34"/>
      <c r="I116" s="34"/>
      <c r="J116" s="35"/>
      <c r="K116" s="35"/>
      <c r="L116" s="40"/>
      <c r="M116" s="40"/>
      <c r="N116" s="40">
        <v>9.6999999999999993</v>
      </c>
      <c r="O116" s="40"/>
      <c r="P116" s="40"/>
      <c r="Q116" s="40"/>
      <c r="R116" s="40"/>
      <c r="S116" s="40"/>
      <c r="T116" s="40"/>
      <c r="U116" s="45"/>
      <c r="V116" s="45"/>
      <c r="W116" s="45"/>
      <c r="X116" s="50"/>
      <c r="Y116" s="50"/>
      <c r="Z116" s="50"/>
      <c r="AA116" s="10" t="s">
        <v>102</v>
      </c>
      <c r="AB116" s="10" t="s">
        <v>153</v>
      </c>
      <c r="AC116" s="10">
        <v>2013</v>
      </c>
    </row>
    <row r="117" spans="1:29" hidden="1">
      <c r="B117" t="s">
        <v>100</v>
      </c>
      <c r="C117" t="s">
        <v>122</v>
      </c>
      <c r="N117" s="41">
        <v>4.7</v>
      </c>
      <c r="AA117" t="s">
        <v>102</v>
      </c>
      <c r="AB117" t="s">
        <v>153</v>
      </c>
      <c r="AC117">
        <v>2013</v>
      </c>
    </row>
    <row r="118" spans="1:29" hidden="1">
      <c r="B118" s="10" t="s">
        <v>100</v>
      </c>
      <c r="C118" s="10" t="s">
        <v>123</v>
      </c>
      <c r="D118" s="10"/>
      <c r="E118" s="34"/>
      <c r="F118" s="34"/>
      <c r="G118" s="34"/>
      <c r="H118" s="34"/>
      <c r="I118" s="34"/>
      <c r="J118" s="35"/>
      <c r="K118" s="35"/>
      <c r="L118" s="40"/>
      <c r="M118" s="40"/>
      <c r="N118" s="40">
        <v>5.3</v>
      </c>
      <c r="O118" s="40"/>
      <c r="P118" s="40"/>
      <c r="Q118" s="40"/>
      <c r="R118" s="40"/>
      <c r="S118" s="40"/>
      <c r="T118" s="40"/>
      <c r="U118" s="45"/>
      <c r="V118" s="45"/>
      <c r="W118" s="45"/>
      <c r="X118" s="50"/>
      <c r="Y118" s="50"/>
      <c r="Z118" s="50"/>
      <c r="AA118" s="10" t="s">
        <v>102</v>
      </c>
      <c r="AB118" s="10" t="s">
        <v>153</v>
      </c>
      <c r="AC118" s="10">
        <v>2013</v>
      </c>
    </row>
    <row r="119" spans="1:29" hidden="1">
      <c r="B119" t="s">
        <v>100</v>
      </c>
      <c r="C119" t="s">
        <v>156</v>
      </c>
      <c r="D119" t="s">
        <v>157</v>
      </c>
      <c r="N119" s="41">
        <v>2</v>
      </c>
      <c r="AA119" t="s">
        <v>164</v>
      </c>
      <c r="AB119" s="22" t="s">
        <v>165</v>
      </c>
      <c r="AC119">
        <v>2011</v>
      </c>
    </row>
    <row r="120" spans="1:29" hidden="1">
      <c r="B120" s="10" t="s">
        <v>100</v>
      </c>
      <c r="C120" s="10" t="s">
        <v>158</v>
      </c>
      <c r="D120" s="10"/>
      <c r="E120" s="34"/>
      <c r="F120" s="34"/>
      <c r="G120" s="34"/>
      <c r="H120" s="34"/>
      <c r="I120" s="34"/>
      <c r="J120" s="35"/>
      <c r="K120" s="35"/>
      <c r="L120" s="40"/>
      <c r="M120" s="40"/>
      <c r="N120" s="40">
        <v>6</v>
      </c>
      <c r="O120" s="40"/>
      <c r="P120" s="40"/>
      <c r="Q120" s="40"/>
      <c r="R120" s="40"/>
      <c r="S120" s="40"/>
      <c r="T120" s="40"/>
      <c r="U120" s="45"/>
      <c r="V120" s="45"/>
      <c r="W120" s="45"/>
      <c r="X120" s="50"/>
      <c r="Y120" s="50"/>
      <c r="Z120" s="50"/>
      <c r="AA120" s="10" t="s">
        <v>164</v>
      </c>
      <c r="AB120" s="10" t="s">
        <v>165</v>
      </c>
      <c r="AC120" s="10">
        <v>2011</v>
      </c>
    </row>
    <row r="121" spans="1:29" hidden="1">
      <c r="B121" t="s">
        <v>160</v>
      </c>
      <c r="C121" t="s">
        <v>159</v>
      </c>
      <c r="N121" s="41">
        <v>8</v>
      </c>
      <c r="AA121" t="s">
        <v>164</v>
      </c>
      <c r="AB121" t="s">
        <v>165</v>
      </c>
      <c r="AC121">
        <v>2011</v>
      </c>
    </row>
    <row r="122" spans="1:29">
      <c r="A122" t="s">
        <v>194</v>
      </c>
      <c r="B122" s="10" t="s">
        <v>8</v>
      </c>
      <c r="C122" s="10" t="s">
        <v>80</v>
      </c>
      <c r="D122" s="10"/>
      <c r="E122" s="34"/>
      <c r="F122" s="34"/>
      <c r="G122" s="34"/>
      <c r="H122" s="34"/>
      <c r="I122" s="34"/>
      <c r="J122" s="35" t="s">
        <v>301</v>
      </c>
      <c r="K122" s="35" t="s">
        <v>298</v>
      </c>
      <c r="L122" s="40"/>
      <c r="M122" s="40"/>
      <c r="N122" s="40">
        <v>2</v>
      </c>
      <c r="O122" s="40"/>
      <c r="P122" s="40"/>
      <c r="Q122" s="40"/>
      <c r="R122" s="40"/>
      <c r="S122" s="39">
        <v>2</v>
      </c>
      <c r="T122" s="39">
        <v>6</v>
      </c>
      <c r="U122" s="45"/>
      <c r="V122" s="45"/>
      <c r="W122" s="45"/>
      <c r="X122" s="50"/>
      <c r="Y122" s="50"/>
      <c r="Z122" s="50"/>
      <c r="AA122" s="10" t="s">
        <v>164</v>
      </c>
      <c r="AB122" s="10" t="s">
        <v>165</v>
      </c>
      <c r="AC122" s="10">
        <v>2011</v>
      </c>
    </row>
    <row r="123" spans="1:29" hidden="1">
      <c r="B123" t="s">
        <v>8</v>
      </c>
      <c r="C123" t="s">
        <v>92</v>
      </c>
      <c r="J123" s="35" t="s">
        <v>289</v>
      </c>
      <c r="K123" s="35" t="s">
        <v>288</v>
      </c>
      <c r="L123" s="41">
        <v>4</v>
      </c>
      <c r="M123" s="41">
        <v>5</v>
      </c>
      <c r="N123" s="41">
        <v>4.5</v>
      </c>
      <c r="S123" s="39">
        <v>2</v>
      </c>
      <c r="T123" s="39">
        <v>11</v>
      </c>
      <c r="AA123" t="s">
        <v>164</v>
      </c>
      <c r="AB123" t="s">
        <v>165</v>
      </c>
      <c r="AC123">
        <v>2011</v>
      </c>
    </row>
    <row r="124" spans="1:29" hidden="1">
      <c r="B124" s="10" t="s">
        <v>8</v>
      </c>
      <c r="C124" s="10" t="s">
        <v>161</v>
      </c>
      <c r="D124" s="10"/>
      <c r="E124" s="34"/>
      <c r="F124" s="34"/>
      <c r="G124" s="34"/>
      <c r="H124" s="34"/>
      <c r="I124" s="34"/>
      <c r="J124" s="35" t="s">
        <v>300</v>
      </c>
      <c r="K124" s="35" t="s">
        <v>298</v>
      </c>
      <c r="L124" s="40"/>
      <c r="M124" s="40"/>
      <c r="N124" s="40">
        <v>3</v>
      </c>
      <c r="O124" s="40"/>
      <c r="P124" s="40"/>
      <c r="Q124" s="40"/>
      <c r="R124" s="40"/>
      <c r="S124" s="40">
        <v>2</v>
      </c>
      <c r="T124" s="40">
        <v>9</v>
      </c>
      <c r="U124" s="45"/>
      <c r="V124" s="45"/>
      <c r="W124" s="45"/>
      <c r="X124" s="50"/>
      <c r="Y124" s="50"/>
      <c r="Z124" s="50"/>
      <c r="AA124" s="10" t="s">
        <v>164</v>
      </c>
      <c r="AB124" s="10" t="s">
        <v>165</v>
      </c>
      <c r="AC124" s="10">
        <v>2011</v>
      </c>
    </row>
    <row r="125" spans="1:29">
      <c r="A125" t="s">
        <v>194</v>
      </c>
      <c r="B125" t="s">
        <v>8</v>
      </c>
      <c r="C125" t="s">
        <v>162</v>
      </c>
      <c r="N125" s="41">
        <v>3</v>
      </c>
      <c r="AA125" t="s">
        <v>164</v>
      </c>
      <c r="AB125" t="s">
        <v>165</v>
      </c>
      <c r="AC125">
        <v>2011</v>
      </c>
    </row>
    <row r="126" spans="1:29" hidden="1">
      <c r="B126" s="10" t="s">
        <v>8</v>
      </c>
      <c r="C126" s="10" t="s">
        <v>163</v>
      </c>
      <c r="D126" s="10"/>
      <c r="E126" s="34"/>
      <c r="F126" s="34"/>
      <c r="G126" s="34"/>
      <c r="H126" s="34"/>
      <c r="I126" s="34"/>
      <c r="J126" s="35" t="s">
        <v>283</v>
      </c>
      <c r="K126" s="35" t="s">
        <v>282</v>
      </c>
      <c r="L126" s="40"/>
      <c r="M126" s="40"/>
      <c r="N126" s="40">
        <v>6</v>
      </c>
      <c r="O126" s="40"/>
      <c r="P126" s="40"/>
      <c r="Q126" s="40"/>
      <c r="R126" s="40"/>
      <c r="S126" s="40">
        <v>2</v>
      </c>
      <c r="T126" s="40">
        <v>13</v>
      </c>
      <c r="U126" s="45"/>
      <c r="V126" s="45"/>
      <c r="W126" s="45"/>
      <c r="X126" s="50"/>
      <c r="Y126" s="50"/>
      <c r="Z126" s="50"/>
      <c r="AA126" s="10" t="s">
        <v>164</v>
      </c>
      <c r="AB126" s="10" t="s">
        <v>165</v>
      </c>
      <c r="AC126" s="10">
        <v>2011</v>
      </c>
    </row>
    <row r="127" spans="1:29" hidden="1">
      <c r="B127" t="s">
        <v>97</v>
      </c>
      <c r="C127" t="s">
        <v>172</v>
      </c>
      <c r="N127" s="41">
        <v>25</v>
      </c>
      <c r="AA127" t="s">
        <v>173</v>
      </c>
    </row>
    <row r="128" spans="1:29" hidden="1">
      <c r="B128" s="10" t="s">
        <v>178</v>
      </c>
      <c r="C128" s="10" t="s">
        <v>178</v>
      </c>
      <c r="D128" s="10"/>
      <c r="E128" s="34"/>
      <c r="F128" s="34"/>
      <c r="G128" s="34"/>
      <c r="H128" s="34"/>
      <c r="I128" s="34"/>
      <c r="J128" s="35"/>
      <c r="K128" s="35"/>
      <c r="L128" s="40">
        <v>19</v>
      </c>
      <c r="M128" s="40">
        <v>100</v>
      </c>
      <c r="N128" s="40"/>
      <c r="O128" s="40">
        <v>75</v>
      </c>
      <c r="P128" s="40">
        <v>16</v>
      </c>
      <c r="Q128" s="40"/>
      <c r="R128" s="40"/>
      <c r="S128" s="40"/>
      <c r="T128" s="40"/>
      <c r="U128" s="45"/>
      <c r="V128" s="45"/>
      <c r="W128" s="45"/>
      <c r="X128" s="50"/>
      <c r="Y128" s="50"/>
      <c r="Z128" s="50"/>
      <c r="AA128" s="10" t="s">
        <v>189</v>
      </c>
      <c r="AB128" s="10" t="s">
        <v>190</v>
      </c>
      <c r="AC128" s="10"/>
    </row>
    <row r="129" spans="1:29" hidden="1">
      <c r="C129" t="s">
        <v>179</v>
      </c>
      <c r="L129" s="41">
        <v>10</v>
      </c>
      <c r="M129" s="41">
        <v>10</v>
      </c>
      <c r="O129" s="41">
        <v>10</v>
      </c>
      <c r="AA129" t="s">
        <v>189</v>
      </c>
      <c r="AB129" t="s">
        <v>190</v>
      </c>
    </row>
    <row r="130" spans="1:29" hidden="1">
      <c r="B130" s="10" t="s">
        <v>178</v>
      </c>
      <c r="C130" s="10" t="s">
        <v>180</v>
      </c>
      <c r="D130" s="10"/>
      <c r="E130" s="34"/>
      <c r="F130" s="34"/>
      <c r="G130" s="34"/>
      <c r="H130" s="34"/>
      <c r="I130" s="34"/>
      <c r="J130" s="35"/>
      <c r="K130" s="35"/>
      <c r="L130" s="40">
        <v>59</v>
      </c>
      <c r="M130" s="40">
        <v>59</v>
      </c>
      <c r="N130" s="40"/>
      <c r="O130" s="40">
        <v>59</v>
      </c>
      <c r="P130" s="40"/>
      <c r="Q130" s="40"/>
      <c r="R130" s="40"/>
      <c r="S130" s="40"/>
      <c r="T130" s="40"/>
      <c r="U130" s="45"/>
      <c r="V130" s="45"/>
      <c r="W130" s="45"/>
      <c r="X130" s="50"/>
      <c r="Y130" s="50"/>
      <c r="Z130" s="50"/>
      <c r="AA130" s="10" t="s">
        <v>189</v>
      </c>
      <c r="AB130" s="10" t="s">
        <v>190</v>
      </c>
      <c r="AC130" s="10"/>
    </row>
    <row r="131" spans="1:29" hidden="1">
      <c r="C131" t="s">
        <v>181</v>
      </c>
      <c r="L131" s="41">
        <v>15</v>
      </c>
      <c r="M131" s="41">
        <v>15</v>
      </c>
      <c r="O131" s="41">
        <v>15</v>
      </c>
      <c r="AA131" t="s">
        <v>189</v>
      </c>
      <c r="AB131" t="s">
        <v>190</v>
      </c>
    </row>
    <row r="132" spans="1:29" hidden="1">
      <c r="B132" s="10" t="s">
        <v>8</v>
      </c>
      <c r="C132" s="10" t="s">
        <v>182</v>
      </c>
      <c r="D132" s="10"/>
      <c r="E132" s="34"/>
      <c r="F132" s="34"/>
      <c r="G132" s="34"/>
      <c r="H132" s="34"/>
      <c r="I132" s="34"/>
      <c r="J132" s="35"/>
      <c r="K132" s="35"/>
      <c r="L132" s="40">
        <v>5</v>
      </c>
      <c r="M132" s="40">
        <v>5</v>
      </c>
      <c r="N132" s="40"/>
      <c r="O132" s="40">
        <v>5</v>
      </c>
      <c r="P132" s="40"/>
      <c r="Q132" s="40"/>
      <c r="R132" s="40"/>
      <c r="S132" s="40"/>
      <c r="T132" s="40"/>
      <c r="U132" s="45"/>
      <c r="V132" s="45"/>
      <c r="W132" s="45"/>
      <c r="X132" s="50"/>
      <c r="Y132" s="50"/>
      <c r="Z132" s="50"/>
      <c r="AA132" s="10" t="s">
        <v>189</v>
      </c>
      <c r="AB132" s="10" t="s">
        <v>190</v>
      </c>
      <c r="AC132" s="10"/>
    </row>
    <row r="133" spans="1:29" hidden="1">
      <c r="C133" t="s">
        <v>183</v>
      </c>
      <c r="L133" s="41">
        <v>10</v>
      </c>
      <c r="M133" s="41">
        <v>10</v>
      </c>
      <c r="O133" s="41">
        <v>10</v>
      </c>
      <c r="AA133" t="s">
        <v>189</v>
      </c>
      <c r="AB133" t="s">
        <v>190</v>
      </c>
    </row>
    <row r="134" spans="1:29" hidden="1">
      <c r="B134" s="10"/>
      <c r="C134" s="10" t="s">
        <v>184</v>
      </c>
      <c r="D134" s="10"/>
      <c r="E134" s="34"/>
      <c r="F134" s="34"/>
      <c r="G134" s="34"/>
      <c r="H134" s="34"/>
      <c r="I134" s="34"/>
      <c r="J134" s="35"/>
      <c r="K134" s="35"/>
      <c r="L134" s="40">
        <v>10</v>
      </c>
      <c r="M134" s="40">
        <v>30</v>
      </c>
      <c r="N134" s="40"/>
      <c r="O134" s="40">
        <v>25</v>
      </c>
      <c r="P134" s="40">
        <v>5</v>
      </c>
      <c r="Q134" s="40"/>
      <c r="R134" s="40"/>
      <c r="S134" s="40"/>
      <c r="T134" s="40"/>
      <c r="U134" s="45"/>
      <c r="V134" s="45"/>
      <c r="W134" s="45"/>
      <c r="X134" s="50"/>
      <c r="Y134" s="50"/>
      <c r="Z134" s="50"/>
      <c r="AA134" s="10" t="s">
        <v>189</v>
      </c>
      <c r="AB134" s="10" t="s">
        <v>190</v>
      </c>
      <c r="AC134" s="10"/>
    </row>
    <row r="135" spans="1:29" hidden="1">
      <c r="B135" t="s">
        <v>8</v>
      </c>
      <c r="C135" t="s">
        <v>185</v>
      </c>
      <c r="L135" s="41">
        <v>5</v>
      </c>
      <c r="M135" s="41">
        <v>5</v>
      </c>
      <c r="O135" s="41">
        <v>5</v>
      </c>
      <c r="AA135" t="s">
        <v>189</v>
      </c>
      <c r="AB135" t="s">
        <v>190</v>
      </c>
    </row>
    <row r="136" spans="1:29" hidden="1">
      <c r="B136" s="10" t="s">
        <v>8</v>
      </c>
      <c r="C136" s="10" t="s">
        <v>186</v>
      </c>
      <c r="D136" s="10"/>
      <c r="E136" s="34"/>
      <c r="F136" s="34"/>
      <c r="G136" s="34"/>
      <c r="H136" s="34"/>
      <c r="I136" s="34"/>
      <c r="J136" s="35"/>
      <c r="K136" s="35"/>
      <c r="L136" s="40">
        <v>4</v>
      </c>
      <c r="M136" s="40">
        <v>12</v>
      </c>
      <c r="N136" s="40"/>
      <c r="O136" s="40">
        <v>10</v>
      </c>
      <c r="P136" s="40"/>
      <c r="Q136" s="40"/>
      <c r="R136" s="40"/>
      <c r="S136" s="40"/>
      <c r="T136" s="40"/>
      <c r="U136" s="45"/>
      <c r="V136" s="45"/>
      <c r="W136" s="45"/>
      <c r="X136" s="50"/>
      <c r="Y136" s="50"/>
      <c r="Z136" s="50"/>
      <c r="AA136" s="10" t="s">
        <v>189</v>
      </c>
      <c r="AB136" s="10" t="s">
        <v>190</v>
      </c>
      <c r="AC136" s="10"/>
    </row>
    <row r="137" spans="1:29" hidden="1">
      <c r="B137" t="s">
        <v>97</v>
      </c>
      <c r="C137" t="s">
        <v>187</v>
      </c>
      <c r="L137" s="41">
        <v>9</v>
      </c>
      <c r="M137" s="41">
        <v>25</v>
      </c>
      <c r="O137" s="41">
        <v>10</v>
      </c>
      <c r="P137" s="41">
        <v>3</v>
      </c>
      <c r="AA137" t="s">
        <v>189</v>
      </c>
      <c r="AB137" t="s">
        <v>190</v>
      </c>
    </row>
    <row r="138" spans="1:29" hidden="1">
      <c r="B138" s="10" t="s">
        <v>8</v>
      </c>
      <c r="C138" s="10" t="s">
        <v>188</v>
      </c>
      <c r="D138" s="10"/>
      <c r="E138" s="34"/>
      <c r="F138" s="34"/>
      <c r="G138" s="34"/>
      <c r="H138" s="34"/>
      <c r="I138" s="34"/>
      <c r="J138" s="35"/>
      <c r="K138" s="35"/>
      <c r="L138" s="40">
        <v>20</v>
      </c>
      <c r="M138" s="40">
        <v>20</v>
      </c>
      <c r="N138" s="40"/>
      <c r="O138" s="40">
        <v>20</v>
      </c>
      <c r="P138" s="40"/>
      <c r="Q138" s="40"/>
      <c r="R138" s="40"/>
      <c r="S138" s="40"/>
      <c r="T138" s="40"/>
      <c r="U138" s="45"/>
      <c r="V138" s="45"/>
      <c r="W138" s="45"/>
      <c r="X138" s="50"/>
      <c r="Y138" s="50"/>
      <c r="Z138" s="50"/>
      <c r="AA138" s="10" t="s">
        <v>189</v>
      </c>
      <c r="AB138" s="10" t="s">
        <v>190</v>
      </c>
      <c r="AC138" s="10"/>
    </row>
    <row r="139" spans="1:29" hidden="1">
      <c r="B139" t="s">
        <v>97</v>
      </c>
      <c r="C139" t="s">
        <v>196</v>
      </c>
    </row>
    <row r="140" spans="1:29" hidden="1">
      <c r="B140" s="11" t="s">
        <v>197</v>
      </c>
      <c r="C140" s="11" t="s">
        <v>198</v>
      </c>
      <c r="D140" s="11"/>
      <c r="E140" s="34"/>
      <c r="F140" s="34"/>
      <c r="G140" s="34"/>
      <c r="H140" s="34"/>
      <c r="I140" s="34"/>
      <c r="J140" s="35"/>
      <c r="K140" s="35"/>
      <c r="L140" s="40"/>
      <c r="M140" s="40"/>
      <c r="N140" s="40"/>
      <c r="O140" s="40"/>
      <c r="P140" s="40"/>
      <c r="Q140" s="40"/>
      <c r="R140" s="40"/>
      <c r="S140" s="40"/>
      <c r="T140" s="40"/>
      <c r="U140" s="45"/>
      <c r="V140" s="45"/>
      <c r="W140" s="45"/>
      <c r="X140" s="50"/>
      <c r="Y140" s="50"/>
      <c r="Z140" s="50"/>
      <c r="AA140" s="11"/>
      <c r="AB140" s="11"/>
      <c r="AC140" s="11"/>
    </row>
    <row r="141" spans="1:29">
      <c r="A141" t="s">
        <v>194</v>
      </c>
      <c r="B141" t="s">
        <v>8</v>
      </c>
      <c r="C141" s="130" t="s">
        <v>40</v>
      </c>
      <c r="D141" s="130"/>
      <c r="E141" s="131"/>
      <c r="F141" s="131"/>
      <c r="G141" s="131"/>
      <c r="H141" s="131"/>
      <c r="I141" s="131"/>
      <c r="J141" s="132"/>
      <c r="K141" s="133"/>
      <c r="L141" s="134"/>
      <c r="M141" s="134"/>
      <c r="N141" s="134"/>
      <c r="O141" s="134"/>
      <c r="P141" s="134"/>
      <c r="Q141" s="134"/>
      <c r="R141" s="134"/>
      <c r="S141" s="135">
        <v>1.6</v>
      </c>
      <c r="T141" s="136">
        <v>6.57</v>
      </c>
      <c r="U141" s="137"/>
      <c r="V141" s="137"/>
      <c r="W141" s="138"/>
      <c r="X141" s="139"/>
      <c r="Y141" s="139"/>
      <c r="Z141" s="139"/>
      <c r="AA141" s="130" t="s">
        <v>6989</v>
      </c>
      <c r="AB141" s="140" t="s">
        <v>6988</v>
      </c>
      <c r="AC141" s="130">
        <v>2020</v>
      </c>
    </row>
    <row r="142" spans="1:29">
      <c r="A142" t="s">
        <v>194</v>
      </c>
      <c r="B142" t="s">
        <v>8</v>
      </c>
      <c r="C142" s="130" t="s">
        <v>91</v>
      </c>
      <c r="D142" s="130"/>
      <c r="E142" s="131"/>
      <c r="F142" s="131"/>
      <c r="G142" s="131"/>
      <c r="H142" s="131"/>
      <c r="I142" s="131"/>
      <c r="J142" s="132"/>
      <c r="K142" s="133"/>
      <c r="L142" s="134"/>
      <c r="M142" s="134"/>
      <c r="N142" s="134"/>
      <c r="O142" s="134"/>
      <c r="P142" s="134"/>
      <c r="Q142" s="134"/>
      <c r="R142" s="134"/>
      <c r="S142" s="135">
        <v>1.6</v>
      </c>
      <c r="T142" s="136">
        <v>6.8</v>
      </c>
      <c r="U142" s="137"/>
      <c r="V142" s="137"/>
      <c r="W142" s="138"/>
      <c r="X142" s="139"/>
      <c r="Y142" s="139"/>
      <c r="Z142" s="139"/>
      <c r="AA142" s="130" t="s">
        <v>6989</v>
      </c>
      <c r="AB142" s="140" t="s">
        <v>6988</v>
      </c>
      <c r="AC142" s="130">
        <v>2020</v>
      </c>
    </row>
    <row r="143" spans="1:29">
      <c r="A143" t="s">
        <v>194</v>
      </c>
      <c r="B143" t="s">
        <v>8</v>
      </c>
      <c r="C143" s="130" t="s">
        <v>520</v>
      </c>
      <c r="D143" s="130"/>
      <c r="E143" s="131"/>
      <c r="F143" s="131"/>
      <c r="G143" s="131"/>
      <c r="H143" s="131"/>
      <c r="I143" s="131"/>
      <c r="J143" s="132"/>
      <c r="K143" s="133"/>
      <c r="L143" s="134"/>
      <c r="M143" s="134"/>
      <c r="N143" s="134"/>
      <c r="O143" s="134"/>
      <c r="P143" s="134"/>
      <c r="Q143" s="134"/>
      <c r="R143" s="134"/>
      <c r="S143" s="135">
        <v>1.56</v>
      </c>
      <c r="T143" s="136">
        <v>6.26</v>
      </c>
      <c r="U143" s="137"/>
      <c r="V143" s="137"/>
      <c r="W143" s="138"/>
      <c r="X143" s="139"/>
      <c r="Y143" s="139"/>
      <c r="Z143" s="139"/>
      <c r="AA143" s="130" t="s">
        <v>6989</v>
      </c>
      <c r="AB143" s="140" t="s">
        <v>6988</v>
      </c>
      <c r="AC143" s="130">
        <v>2020</v>
      </c>
    </row>
  </sheetData>
  <phoneticPr fontId="13" type="noConversion"/>
  <hyperlinks>
    <hyperlink ref="AB82" r:id="rId1" xr:uid="{884743FB-034E-FA47-B691-185CFFD45084}"/>
    <hyperlink ref="AB83:AB94" r:id="rId2" display="https://www.mdpi.com/2071-1050/12/21/9151" xr:uid="{9C0ED946-7A7F-DF4F-8685-7AEA0CC492CF}"/>
    <hyperlink ref="AB97" r:id="rId3" location="download-file" xr:uid="{36FECF74-76EB-F846-9DA4-A17DBEB396C7}"/>
    <hyperlink ref="AB119" r:id="rId4" location="Description" xr:uid="{ED5ACB02-94F4-EF47-A9D2-E38A43D5481F}"/>
    <hyperlink ref="AB2" r:id="rId5" xr:uid="{9A8D9749-0296-4C4E-80D6-32E1BA8F3D93}"/>
    <hyperlink ref="AB25" r:id="rId6" xr:uid="{1EF0BF90-0C92-3D41-A265-FC1FDDD38B76}"/>
    <hyperlink ref="AB141" r:id="rId7" xr:uid="{C69B588F-4105-7C47-8EEC-F7BB143B7549}"/>
    <hyperlink ref="AB142:AB143" r:id="rId8" display="https://www.researchgate.net/publication/331714941_EWaste_statistics_Guidelines_on_classification_reporting_and_indicators" xr:uid="{846CB9F3-E545-B54D-812A-64B7610EC1A1}"/>
  </hyperlinks>
  <pageMargins left="0.7" right="0.7" top="0.75" bottom="0.75" header="0.3" footer="0.3"/>
  <pageSetup paperSize="9" orientation="portrait" horizontalDpi="0" verticalDpi="0"/>
  <legacyDrawing r:id="rId9"/>
  <tableParts count="1">
    <tablePart r:id="rId1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D468-FC64-8546-902F-8AA62C0A32CC}">
  <dimension ref="A1:E25"/>
  <sheetViews>
    <sheetView workbookViewId="0">
      <selection activeCell="D32" sqref="D32"/>
    </sheetView>
  </sheetViews>
  <sheetFormatPr baseColWidth="10" defaultRowHeight="16"/>
  <sheetData>
    <row r="1" spans="1:5" s="1" customFormat="1">
      <c r="A1" s="1" t="s">
        <v>168</v>
      </c>
    </row>
    <row r="2" spans="1:5">
      <c r="B2">
        <v>0.9</v>
      </c>
      <c r="C2">
        <v>2.2000000000000002</v>
      </c>
      <c r="D2">
        <f>SUM(B2:C2)</f>
        <v>3.1</v>
      </c>
      <c r="E2" t="s">
        <v>101</v>
      </c>
    </row>
    <row r="3" spans="1:5">
      <c r="B3">
        <v>0.7</v>
      </c>
      <c r="C3">
        <v>2.2000000000000002</v>
      </c>
      <c r="D3">
        <f t="shared" ref="D3:D25" si="0">SUM(B3:C3)</f>
        <v>2.9000000000000004</v>
      </c>
      <c r="E3" t="s">
        <v>103</v>
      </c>
    </row>
    <row r="4" spans="1:5">
      <c r="B4">
        <v>2.2000000000000002</v>
      </c>
      <c r="C4">
        <v>4</v>
      </c>
      <c r="D4">
        <f t="shared" si="0"/>
        <v>6.2</v>
      </c>
      <c r="E4" t="s">
        <v>104</v>
      </c>
    </row>
    <row r="5" spans="1:5">
      <c r="B5">
        <v>1.2</v>
      </c>
      <c r="C5">
        <v>3.5</v>
      </c>
      <c r="D5">
        <f t="shared" si="0"/>
        <v>4.7</v>
      </c>
      <c r="E5" t="s">
        <v>105</v>
      </c>
    </row>
    <row r="6" spans="1:5">
      <c r="B6">
        <v>1.8</v>
      </c>
      <c r="C6">
        <v>3.1</v>
      </c>
      <c r="D6">
        <f t="shared" si="0"/>
        <v>4.9000000000000004</v>
      </c>
      <c r="E6" t="s">
        <v>106</v>
      </c>
    </row>
    <row r="7" spans="1:5">
      <c r="B7">
        <v>2.2999999999999998</v>
      </c>
      <c r="C7">
        <v>4.2</v>
      </c>
      <c r="D7">
        <f t="shared" si="0"/>
        <v>6.5</v>
      </c>
      <c r="E7" t="s">
        <v>107</v>
      </c>
    </row>
    <row r="8" spans="1:5">
      <c r="B8">
        <v>1.3</v>
      </c>
      <c r="C8">
        <v>2.6</v>
      </c>
      <c r="D8">
        <f t="shared" si="0"/>
        <v>3.9000000000000004</v>
      </c>
      <c r="E8" t="s">
        <v>108</v>
      </c>
    </row>
    <row r="9" spans="1:5">
      <c r="B9">
        <v>1.5</v>
      </c>
      <c r="C9">
        <v>3</v>
      </c>
      <c r="D9">
        <f t="shared" si="0"/>
        <v>4.5</v>
      </c>
      <c r="E9" t="s">
        <v>166</v>
      </c>
    </row>
    <row r="10" spans="1:5">
      <c r="B10">
        <v>1</v>
      </c>
      <c r="C10">
        <v>2.2000000000000002</v>
      </c>
      <c r="D10">
        <f t="shared" si="0"/>
        <v>3.2</v>
      </c>
      <c r="E10" t="s">
        <v>109</v>
      </c>
    </row>
    <row r="11" spans="1:5">
      <c r="B11">
        <v>0.7</v>
      </c>
      <c r="C11">
        <v>1.5</v>
      </c>
      <c r="D11">
        <f t="shared" si="0"/>
        <v>2.2000000000000002</v>
      </c>
      <c r="E11" t="s">
        <v>110</v>
      </c>
    </row>
    <row r="12" spans="1:5">
      <c r="B12">
        <v>1.1000000000000001</v>
      </c>
      <c r="C12">
        <v>2.8</v>
      </c>
      <c r="D12">
        <f t="shared" si="0"/>
        <v>3.9</v>
      </c>
      <c r="E12" t="s">
        <v>111</v>
      </c>
    </row>
    <row r="13" spans="1:5">
      <c r="B13">
        <v>2.2000000000000002</v>
      </c>
      <c r="C13">
        <v>3.5</v>
      </c>
      <c r="D13">
        <f t="shared" si="0"/>
        <v>5.7</v>
      </c>
      <c r="E13" t="s">
        <v>112</v>
      </c>
    </row>
    <row r="14" spans="1:5">
      <c r="B14">
        <v>1.7</v>
      </c>
      <c r="C14">
        <v>3.2</v>
      </c>
      <c r="D14">
        <f t="shared" si="0"/>
        <v>4.9000000000000004</v>
      </c>
      <c r="E14" t="s">
        <v>113</v>
      </c>
    </row>
    <row r="15" spans="1:5">
      <c r="B15">
        <v>1.5</v>
      </c>
      <c r="C15">
        <v>2.8</v>
      </c>
      <c r="D15">
        <f t="shared" si="0"/>
        <v>4.3</v>
      </c>
      <c r="E15" t="s">
        <v>167</v>
      </c>
    </row>
    <row r="16" spans="1:5">
      <c r="B16">
        <v>1.6</v>
      </c>
      <c r="C16">
        <v>2.8</v>
      </c>
      <c r="D16">
        <f t="shared" si="0"/>
        <v>4.4000000000000004</v>
      </c>
      <c r="E16" t="s">
        <v>115</v>
      </c>
    </row>
    <row r="17" spans="2:5">
      <c r="B17">
        <v>1.7</v>
      </c>
      <c r="C17">
        <v>3.5</v>
      </c>
      <c r="D17">
        <f t="shared" si="0"/>
        <v>5.2</v>
      </c>
      <c r="E17" t="s">
        <v>116</v>
      </c>
    </row>
    <row r="18" spans="2:5">
      <c r="B18">
        <v>0.9</v>
      </c>
      <c r="C18">
        <v>1.5</v>
      </c>
      <c r="D18">
        <f t="shared" si="0"/>
        <v>2.4</v>
      </c>
      <c r="E18" t="s">
        <v>117</v>
      </c>
    </row>
    <row r="19" spans="2:5">
      <c r="B19">
        <v>1.7</v>
      </c>
      <c r="C19">
        <v>2.8</v>
      </c>
      <c r="D19">
        <f t="shared" si="0"/>
        <v>4.5</v>
      </c>
      <c r="E19" t="s">
        <v>118</v>
      </c>
    </row>
    <row r="20" spans="2:5">
      <c r="B20">
        <v>1.5</v>
      </c>
      <c r="C20">
        <v>3.1</v>
      </c>
      <c r="D20">
        <f t="shared" si="0"/>
        <v>4.5999999999999996</v>
      </c>
      <c r="E20" t="s">
        <v>119</v>
      </c>
    </row>
    <row r="21" spans="2:5">
      <c r="B21">
        <v>1.5</v>
      </c>
      <c r="C21">
        <v>2.8</v>
      </c>
      <c r="D21">
        <f t="shared" si="0"/>
        <v>4.3</v>
      </c>
      <c r="E21" t="s">
        <v>120</v>
      </c>
    </row>
    <row r="22" spans="2:5">
      <c r="B22">
        <v>3.2</v>
      </c>
      <c r="C22">
        <v>6.5</v>
      </c>
      <c r="D22">
        <f t="shared" si="0"/>
        <v>9.6999999999999993</v>
      </c>
      <c r="E22" t="s">
        <v>121</v>
      </c>
    </row>
    <row r="23" spans="2:5">
      <c r="B23">
        <v>1.2</v>
      </c>
      <c r="C23">
        <v>3.5</v>
      </c>
      <c r="D23">
        <f t="shared" si="0"/>
        <v>4.7</v>
      </c>
      <c r="E23" t="s">
        <v>122</v>
      </c>
    </row>
    <row r="24" spans="2:5">
      <c r="B24">
        <v>1.8</v>
      </c>
      <c r="C24">
        <v>3.5</v>
      </c>
      <c r="D24">
        <f t="shared" si="0"/>
        <v>5.3</v>
      </c>
      <c r="E24" t="s">
        <v>123</v>
      </c>
    </row>
    <row r="25" spans="2:5">
      <c r="B25">
        <v>1.5</v>
      </c>
      <c r="C25">
        <v>2.5</v>
      </c>
      <c r="D25">
        <f t="shared" si="0"/>
        <v>4</v>
      </c>
      <c r="E2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C6C0-C814-584D-B4E9-1E4C6E87F5B9}">
  <dimension ref="A1:I53"/>
  <sheetViews>
    <sheetView workbookViewId="0">
      <selection activeCell="D23" sqref="D23"/>
    </sheetView>
  </sheetViews>
  <sheetFormatPr baseColWidth="10" defaultRowHeight="16"/>
  <sheetData>
    <row r="1" spans="1:8">
      <c r="A1" s="72" t="s">
        <v>360</v>
      </c>
      <c r="B1" s="1" t="s">
        <v>171</v>
      </c>
      <c r="C1" s="1" t="s">
        <v>361</v>
      </c>
      <c r="D1" s="1" t="s">
        <v>362</v>
      </c>
      <c r="E1" s="1" t="s">
        <v>363</v>
      </c>
      <c r="F1" s="1" t="s">
        <v>5</v>
      </c>
    </row>
    <row r="2" spans="1:8">
      <c r="A2" s="71">
        <v>1</v>
      </c>
      <c r="B2" t="s">
        <v>472</v>
      </c>
      <c r="C2" t="s">
        <v>364</v>
      </c>
      <c r="D2" t="s">
        <v>365</v>
      </c>
      <c r="E2">
        <v>14.21</v>
      </c>
      <c r="F2">
        <v>2</v>
      </c>
      <c r="G2" t="s">
        <v>366</v>
      </c>
    </row>
    <row r="3" spans="1:8">
      <c r="A3" s="71">
        <v>102</v>
      </c>
      <c r="B3" t="s">
        <v>367</v>
      </c>
      <c r="C3">
        <v>12.12</v>
      </c>
      <c r="D3">
        <v>1.64</v>
      </c>
      <c r="E3" t="s">
        <v>368</v>
      </c>
      <c r="F3" t="s">
        <v>369</v>
      </c>
    </row>
    <row r="4" spans="1:8">
      <c r="A4" s="71">
        <v>104</v>
      </c>
      <c r="B4" t="s">
        <v>370</v>
      </c>
      <c r="C4" t="s">
        <v>371</v>
      </c>
      <c r="D4">
        <v>13.6</v>
      </c>
      <c r="E4">
        <v>2.2000000000000002</v>
      </c>
      <c r="F4" t="s">
        <v>368</v>
      </c>
      <c r="G4" t="s">
        <v>369</v>
      </c>
    </row>
    <row r="5" spans="1:8">
      <c r="A5" s="71">
        <v>105</v>
      </c>
      <c r="B5" t="s">
        <v>372</v>
      </c>
      <c r="C5">
        <v>14.6</v>
      </c>
      <c r="D5">
        <v>2.58</v>
      </c>
      <c r="E5" t="s">
        <v>373</v>
      </c>
      <c r="F5" t="s">
        <v>374</v>
      </c>
    </row>
    <row r="6" spans="1:8">
      <c r="A6" s="71">
        <v>106</v>
      </c>
      <c r="B6" t="s">
        <v>473</v>
      </c>
      <c r="C6" t="s">
        <v>375</v>
      </c>
      <c r="D6" t="s">
        <v>376</v>
      </c>
      <c r="E6" t="s">
        <v>365</v>
      </c>
      <c r="F6">
        <v>13.47</v>
      </c>
      <c r="G6">
        <v>2</v>
      </c>
      <c r="H6" t="s">
        <v>366</v>
      </c>
    </row>
    <row r="7" spans="1:8">
      <c r="A7" s="71">
        <v>108</v>
      </c>
      <c r="B7" t="s">
        <v>377</v>
      </c>
      <c r="C7">
        <v>16.71</v>
      </c>
      <c r="D7">
        <v>2.2000000000000002</v>
      </c>
      <c r="E7" t="s">
        <v>366</v>
      </c>
    </row>
    <row r="8" spans="1:8">
      <c r="A8" s="71">
        <v>109</v>
      </c>
      <c r="B8" t="s">
        <v>378</v>
      </c>
      <c r="C8">
        <v>18.55</v>
      </c>
      <c r="D8">
        <v>1.28</v>
      </c>
      <c r="E8" t="s">
        <v>368</v>
      </c>
      <c r="F8" t="s">
        <v>379</v>
      </c>
    </row>
    <row r="9" spans="1:8">
      <c r="A9" s="71">
        <v>111</v>
      </c>
      <c r="B9" t="s">
        <v>380</v>
      </c>
      <c r="C9" t="s">
        <v>381</v>
      </c>
      <c r="D9">
        <v>14.52</v>
      </c>
      <c r="E9">
        <v>2.69</v>
      </c>
      <c r="F9" t="s">
        <v>366</v>
      </c>
    </row>
    <row r="10" spans="1:8">
      <c r="A10" s="71">
        <v>112</v>
      </c>
      <c r="B10" t="s">
        <v>382</v>
      </c>
      <c r="C10" t="s">
        <v>383</v>
      </c>
      <c r="D10">
        <v>13.36</v>
      </c>
      <c r="E10">
        <v>2.36</v>
      </c>
      <c r="F10" t="s">
        <v>366</v>
      </c>
    </row>
    <row r="11" spans="1:8">
      <c r="A11" s="71">
        <v>113</v>
      </c>
      <c r="B11" t="s">
        <v>384</v>
      </c>
      <c r="C11" t="s">
        <v>385</v>
      </c>
      <c r="D11">
        <v>15.36</v>
      </c>
      <c r="E11">
        <v>1.6</v>
      </c>
      <c r="F11" t="s">
        <v>366</v>
      </c>
    </row>
    <row r="12" spans="1:8">
      <c r="A12" s="71">
        <v>114</v>
      </c>
      <c r="B12" t="s">
        <v>386</v>
      </c>
      <c r="C12">
        <v>17.989999999999998</v>
      </c>
      <c r="D12">
        <v>2.0699999999999998</v>
      </c>
      <c r="E12" t="s">
        <v>366</v>
      </c>
    </row>
    <row r="13" spans="1:8">
      <c r="A13" s="71" t="s">
        <v>387</v>
      </c>
      <c r="B13" t="s">
        <v>388</v>
      </c>
      <c r="C13">
        <v>7.97</v>
      </c>
      <c r="D13">
        <v>1.22</v>
      </c>
      <c r="E13" t="s">
        <v>366</v>
      </c>
    </row>
    <row r="14" spans="1:8">
      <c r="A14" s="71">
        <v>204</v>
      </c>
      <c r="B14" t="s">
        <v>95</v>
      </c>
      <c r="C14" t="s">
        <v>389</v>
      </c>
      <c r="D14">
        <v>8.6999999999999993</v>
      </c>
      <c r="E14">
        <v>1.45</v>
      </c>
      <c r="F14" t="s">
        <v>368</v>
      </c>
      <c r="G14" t="s">
        <v>369</v>
      </c>
    </row>
    <row r="15" spans="1:8">
      <c r="A15" s="71">
        <v>205</v>
      </c>
      <c r="B15" t="s">
        <v>390</v>
      </c>
      <c r="C15" t="s">
        <v>391</v>
      </c>
      <c r="D15">
        <v>8.09</v>
      </c>
      <c r="E15">
        <v>1.2</v>
      </c>
      <c r="F15" t="s">
        <v>366</v>
      </c>
    </row>
    <row r="16" spans="1:8">
      <c r="A16" s="71" t="s">
        <v>392</v>
      </c>
      <c r="B16" t="s">
        <v>393</v>
      </c>
      <c r="C16">
        <v>9.5</v>
      </c>
      <c r="D16">
        <v>1.5</v>
      </c>
      <c r="E16" t="s">
        <v>366</v>
      </c>
    </row>
    <row r="17" spans="1:8">
      <c r="A17" s="71" t="s">
        <v>394</v>
      </c>
      <c r="B17" t="s">
        <v>395</v>
      </c>
      <c r="C17">
        <v>5.91</v>
      </c>
      <c r="D17">
        <v>1.25</v>
      </c>
      <c r="E17" t="s">
        <v>366</v>
      </c>
    </row>
    <row r="18" spans="1:8">
      <c r="A18" s="71">
        <v>302</v>
      </c>
      <c r="B18" t="s">
        <v>396</v>
      </c>
      <c r="C18" t="s">
        <v>397</v>
      </c>
      <c r="D18">
        <v>8.9499999999999993</v>
      </c>
      <c r="E18">
        <v>1.58</v>
      </c>
      <c r="F18" t="s">
        <v>366</v>
      </c>
    </row>
    <row r="19" spans="1:8">
      <c r="A19" s="71" t="s">
        <v>398</v>
      </c>
      <c r="B19" t="s">
        <v>399</v>
      </c>
      <c r="C19">
        <v>6.57</v>
      </c>
      <c r="D19">
        <v>1.6</v>
      </c>
      <c r="E19" t="s">
        <v>366</v>
      </c>
    </row>
    <row r="20" spans="1:8">
      <c r="A20" s="71" t="s">
        <v>400</v>
      </c>
      <c r="B20" t="s">
        <v>401</v>
      </c>
      <c r="C20">
        <v>6.8</v>
      </c>
      <c r="D20">
        <v>1.6</v>
      </c>
    </row>
    <row r="21" spans="1:8">
      <c r="A21" s="71">
        <v>304</v>
      </c>
      <c r="B21" t="s">
        <v>402</v>
      </c>
      <c r="C21">
        <v>9.31</v>
      </c>
      <c r="D21">
        <v>1.88</v>
      </c>
      <c r="E21" t="s">
        <v>366</v>
      </c>
    </row>
    <row r="22" spans="1:8">
      <c r="A22" s="71">
        <v>305</v>
      </c>
      <c r="B22" t="s">
        <v>403</v>
      </c>
      <c r="C22">
        <v>7.22</v>
      </c>
      <c r="D22">
        <v>1.24</v>
      </c>
      <c r="E22" t="s">
        <v>366</v>
      </c>
    </row>
    <row r="23" spans="1:8">
      <c r="A23" s="71" t="s">
        <v>404</v>
      </c>
      <c r="B23" t="s">
        <v>80</v>
      </c>
      <c r="C23" t="s">
        <v>405</v>
      </c>
      <c r="D23">
        <v>6.26</v>
      </c>
      <c r="E23">
        <v>1.56</v>
      </c>
      <c r="F23" t="s">
        <v>366</v>
      </c>
    </row>
    <row r="24" spans="1:8">
      <c r="A24" s="71" t="s">
        <v>406</v>
      </c>
      <c r="B24" t="s">
        <v>407</v>
      </c>
      <c r="C24">
        <v>6.26</v>
      </c>
      <c r="D24">
        <v>1.56</v>
      </c>
      <c r="E24" t="s">
        <v>366</v>
      </c>
    </row>
    <row r="25" spans="1:8">
      <c r="A25" s="71">
        <v>307</v>
      </c>
      <c r="B25" t="s">
        <v>408</v>
      </c>
      <c r="C25" t="s">
        <v>409</v>
      </c>
      <c r="D25">
        <v>7.78</v>
      </c>
      <c r="E25">
        <v>1.46</v>
      </c>
      <c r="F25" t="s">
        <v>366</v>
      </c>
    </row>
    <row r="26" spans="1:8">
      <c r="A26" s="71">
        <v>309</v>
      </c>
      <c r="B26" t="s">
        <v>474</v>
      </c>
      <c r="C26">
        <v>7.39</v>
      </c>
      <c r="D26">
        <v>2.33</v>
      </c>
      <c r="E26" t="s">
        <v>366</v>
      </c>
    </row>
    <row r="27" spans="1:8">
      <c r="A27" s="71">
        <v>401</v>
      </c>
      <c r="B27" t="s">
        <v>475</v>
      </c>
      <c r="C27">
        <v>9.8699999999999992</v>
      </c>
      <c r="D27">
        <v>1.3</v>
      </c>
      <c r="E27" t="s">
        <v>366</v>
      </c>
    </row>
    <row r="28" spans="1:8">
      <c r="A28" s="71" t="s">
        <v>412</v>
      </c>
      <c r="B28" t="s">
        <v>413</v>
      </c>
      <c r="C28" t="s">
        <v>414</v>
      </c>
      <c r="D28">
        <v>6.15</v>
      </c>
      <c r="E28">
        <v>1.3</v>
      </c>
      <c r="F28" t="s">
        <v>366</v>
      </c>
    </row>
    <row r="29" spans="1:8">
      <c r="A29" s="71">
        <v>403</v>
      </c>
      <c r="B29" t="s">
        <v>415</v>
      </c>
      <c r="C29" t="s">
        <v>416</v>
      </c>
      <c r="D29" t="s">
        <v>417</v>
      </c>
      <c r="E29" t="s">
        <v>418</v>
      </c>
      <c r="F29">
        <v>15.54</v>
      </c>
      <c r="G29">
        <v>2.09</v>
      </c>
      <c r="H29" t="s">
        <v>366</v>
      </c>
    </row>
    <row r="30" spans="1:8">
      <c r="A30" s="71" t="s">
        <v>419</v>
      </c>
      <c r="B30" t="s">
        <v>420</v>
      </c>
      <c r="C30" t="s">
        <v>421</v>
      </c>
      <c r="D30">
        <v>8.33</v>
      </c>
      <c r="E30">
        <v>1.1399999999999999</v>
      </c>
      <c r="F30" t="s">
        <v>366</v>
      </c>
    </row>
    <row r="31" spans="1:8">
      <c r="A31" s="71">
        <v>405</v>
      </c>
      <c r="B31" t="s">
        <v>422</v>
      </c>
      <c r="C31">
        <v>11.5</v>
      </c>
      <c r="D31">
        <v>1.49</v>
      </c>
      <c r="E31" t="s">
        <v>368</v>
      </c>
      <c r="F31" t="s">
        <v>423</v>
      </c>
    </row>
    <row r="32" spans="1:8">
      <c r="A32" s="71">
        <v>406</v>
      </c>
      <c r="B32" t="s">
        <v>424</v>
      </c>
      <c r="C32">
        <v>6.75</v>
      </c>
      <c r="D32">
        <v>1.19</v>
      </c>
      <c r="E32" t="s">
        <v>366</v>
      </c>
    </row>
    <row r="33" spans="1:9">
      <c r="A33" s="71">
        <v>408</v>
      </c>
      <c r="B33" t="s">
        <v>410</v>
      </c>
      <c r="C33" t="s">
        <v>411</v>
      </c>
      <c r="D33" t="s">
        <v>425</v>
      </c>
      <c r="E33">
        <v>11.75</v>
      </c>
      <c r="F33">
        <v>2.0099999999999998</v>
      </c>
      <c r="G33" t="s">
        <v>366</v>
      </c>
    </row>
    <row r="34" spans="1:9">
      <c r="A34" s="71">
        <v>702</v>
      </c>
      <c r="B34" t="s">
        <v>426</v>
      </c>
      <c r="C34" t="s">
        <v>427</v>
      </c>
      <c r="D34">
        <v>4.78</v>
      </c>
      <c r="E34">
        <v>1.1399999999999999</v>
      </c>
      <c r="F34" t="s">
        <v>366</v>
      </c>
    </row>
    <row r="35" spans="1:9">
      <c r="A35" s="71" t="s">
        <v>428</v>
      </c>
      <c r="B35" t="s">
        <v>429</v>
      </c>
      <c r="C35">
        <v>14</v>
      </c>
      <c r="D35">
        <v>2.5</v>
      </c>
      <c r="E35" t="s">
        <v>368</v>
      </c>
      <c r="F35" t="s">
        <v>430</v>
      </c>
    </row>
    <row r="36" spans="1:9">
      <c r="A36" s="71">
        <v>1002</v>
      </c>
      <c r="B36" t="s">
        <v>431</v>
      </c>
      <c r="C36" t="s">
        <v>432</v>
      </c>
      <c r="D36" t="s">
        <v>371</v>
      </c>
      <c r="E36">
        <v>15</v>
      </c>
      <c r="F36">
        <v>2</v>
      </c>
      <c r="G36" t="s">
        <v>366</v>
      </c>
    </row>
    <row r="37" spans="1:9">
      <c r="A37" s="71">
        <v>1101</v>
      </c>
      <c r="B37" t="s">
        <v>433</v>
      </c>
      <c r="C37">
        <v>15.5</v>
      </c>
      <c r="D37">
        <v>3.6</v>
      </c>
      <c r="E37" t="s">
        <v>434</v>
      </c>
      <c r="F37" t="s">
        <v>435</v>
      </c>
    </row>
    <row r="38" spans="1:9">
      <c r="A38" s="71" t="s">
        <v>436</v>
      </c>
      <c r="B38" t="s">
        <v>437</v>
      </c>
      <c r="C38">
        <v>15.5</v>
      </c>
      <c r="D38">
        <v>3.6</v>
      </c>
      <c r="E38" t="s">
        <v>434</v>
      </c>
      <c r="F38" t="s">
        <v>435</v>
      </c>
    </row>
    <row r="39" spans="1:9">
      <c r="A39" s="71" t="s">
        <v>438</v>
      </c>
      <c r="B39" t="s">
        <v>439</v>
      </c>
      <c r="C39">
        <v>15.5</v>
      </c>
      <c r="D39">
        <v>3.6</v>
      </c>
      <c r="E39" t="s">
        <v>434</v>
      </c>
      <c r="F39" t="s">
        <v>435</v>
      </c>
    </row>
    <row r="40" spans="1:9">
      <c r="A40" s="71">
        <v>1103</v>
      </c>
      <c r="B40" t="s">
        <v>440</v>
      </c>
      <c r="C40">
        <v>15.5</v>
      </c>
      <c r="D40">
        <v>3.6</v>
      </c>
      <c r="E40" t="s">
        <v>434</v>
      </c>
      <c r="F40" t="s">
        <v>435</v>
      </c>
    </row>
    <row r="41" spans="1:9">
      <c r="A41" s="71">
        <v>1104</v>
      </c>
      <c r="B41" t="s">
        <v>441</v>
      </c>
      <c r="C41" t="s">
        <v>442</v>
      </c>
      <c r="D41" t="s">
        <v>443</v>
      </c>
      <c r="E41" t="s">
        <v>444</v>
      </c>
      <c r="F41">
        <v>15.5</v>
      </c>
      <c r="G41">
        <v>3.6</v>
      </c>
      <c r="H41" t="s">
        <v>434</v>
      </c>
      <c r="I41" t="s">
        <v>435</v>
      </c>
    </row>
    <row r="42" spans="1:9">
      <c r="A42" s="71">
        <v>1105</v>
      </c>
      <c r="B42" t="s">
        <v>445</v>
      </c>
      <c r="C42">
        <v>23</v>
      </c>
      <c r="D42">
        <v>3.3</v>
      </c>
    </row>
    <row r="43" spans="1:9">
      <c r="A43" s="71">
        <v>1106</v>
      </c>
      <c r="B43" t="s">
        <v>446</v>
      </c>
      <c r="C43">
        <v>23</v>
      </c>
      <c r="D43">
        <v>3.3</v>
      </c>
    </row>
    <row r="44" spans="1:9">
      <c r="A44" s="71">
        <v>1107</v>
      </c>
      <c r="B44" t="s">
        <v>447</v>
      </c>
      <c r="C44">
        <v>17</v>
      </c>
      <c r="D44">
        <v>1.8</v>
      </c>
      <c r="E44" t="s">
        <v>448</v>
      </c>
    </row>
    <row r="45" spans="1:9">
      <c r="A45" s="71">
        <v>1108</v>
      </c>
      <c r="B45" t="s">
        <v>449</v>
      </c>
      <c r="C45" t="s">
        <v>450</v>
      </c>
      <c r="D45">
        <v>10</v>
      </c>
      <c r="E45">
        <v>1.8</v>
      </c>
      <c r="F45" t="s">
        <v>373</v>
      </c>
      <c r="G45" t="s">
        <v>369</v>
      </c>
    </row>
    <row r="46" spans="1:9">
      <c r="A46" s="71">
        <v>1201</v>
      </c>
      <c r="B46" t="s">
        <v>451</v>
      </c>
      <c r="C46" t="s">
        <v>371</v>
      </c>
      <c r="D46" t="s">
        <v>452</v>
      </c>
      <c r="E46" t="s">
        <v>453</v>
      </c>
      <c r="F46">
        <v>16.7</v>
      </c>
      <c r="G46">
        <v>1.5</v>
      </c>
      <c r="H46" t="s">
        <v>454</v>
      </c>
    </row>
    <row r="47" spans="1:9">
      <c r="A47" s="71">
        <v>1202</v>
      </c>
      <c r="B47" t="s">
        <v>451</v>
      </c>
      <c r="C47" t="s">
        <v>455</v>
      </c>
      <c r="D47">
        <v>27.1</v>
      </c>
      <c r="E47">
        <v>2.2000000000000002</v>
      </c>
      <c r="F47" t="s">
        <v>456</v>
      </c>
    </row>
    <row r="48" spans="1:9">
      <c r="A48" s="71">
        <v>1203</v>
      </c>
      <c r="B48" t="s">
        <v>457</v>
      </c>
      <c r="C48" t="s">
        <v>375</v>
      </c>
      <c r="D48" t="s">
        <v>458</v>
      </c>
      <c r="E48" t="s">
        <v>371</v>
      </c>
      <c r="F48">
        <v>16.7</v>
      </c>
      <c r="G48">
        <v>1.5</v>
      </c>
      <c r="H48" t="s">
        <v>448</v>
      </c>
    </row>
    <row r="49" spans="1:9">
      <c r="A49" s="71">
        <v>1204</v>
      </c>
      <c r="B49" t="s">
        <v>459</v>
      </c>
      <c r="C49" t="s">
        <v>371</v>
      </c>
      <c r="D49">
        <v>16.7</v>
      </c>
      <c r="E49">
        <v>1.5</v>
      </c>
      <c r="F49" t="s">
        <v>448</v>
      </c>
    </row>
    <row r="50" spans="1:9">
      <c r="A50" s="71" t="s">
        <v>460</v>
      </c>
      <c r="B50" t="s">
        <v>461</v>
      </c>
      <c r="C50" t="s">
        <v>462</v>
      </c>
      <c r="D50" t="s">
        <v>463</v>
      </c>
      <c r="E50">
        <v>24.7</v>
      </c>
      <c r="F50">
        <v>3</v>
      </c>
      <c r="G50" t="s">
        <v>373</v>
      </c>
      <c r="H50" t="s">
        <v>464</v>
      </c>
      <c r="I50" t="s">
        <v>465</v>
      </c>
    </row>
    <row r="51" spans="1:9">
      <c r="A51" s="71" t="s">
        <v>466</v>
      </c>
      <c r="B51" t="s">
        <v>461</v>
      </c>
      <c r="C51" t="s">
        <v>462</v>
      </c>
      <c r="D51" t="s">
        <v>467</v>
      </c>
      <c r="E51">
        <v>24.7</v>
      </c>
      <c r="F51">
        <v>3</v>
      </c>
      <c r="G51" t="s">
        <v>373</v>
      </c>
      <c r="H51" t="s">
        <v>464</v>
      </c>
      <c r="I51" t="s">
        <v>465</v>
      </c>
    </row>
    <row r="52" spans="1:9">
      <c r="A52" s="71">
        <v>1206</v>
      </c>
      <c r="B52" t="s">
        <v>451</v>
      </c>
      <c r="C52" t="s">
        <v>468</v>
      </c>
      <c r="D52">
        <v>13.6</v>
      </c>
      <c r="E52">
        <v>2.7</v>
      </c>
      <c r="F52" t="s">
        <v>434</v>
      </c>
      <c r="G52" t="s">
        <v>465</v>
      </c>
    </row>
    <row r="53" spans="1:9">
      <c r="A53" s="71">
        <v>1301</v>
      </c>
      <c r="B53" t="s">
        <v>469</v>
      </c>
      <c r="C53" t="s">
        <v>470</v>
      </c>
      <c r="D53">
        <v>2.2999999999999998</v>
      </c>
      <c r="E53">
        <v>1.5</v>
      </c>
      <c r="F53" t="s">
        <v>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D9C7-2174-0047-AFA1-83CB0987F0B6}">
  <dimension ref="A1:Q123"/>
  <sheetViews>
    <sheetView tabSelected="1" workbookViewId="0">
      <selection activeCell="J39" sqref="J39"/>
    </sheetView>
  </sheetViews>
  <sheetFormatPr baseColWidth="10" defaultRowHeight="16"/>
  <cols>
    <col min="1" max="4" width="13.5" style="148" customWidth="1"/>
    <col min="5" max="5" width="13.5" style="159" customWidth="1"/>
    <col min="6" max="6" width="15.83203125" style="148" bestFit="1" customWidth="1"/>
    <col min="7" max="17" width="14" style="148" bestFit="1" customWidth="1"/>
    <col min="18" max="16384" width="10.83203125" style="148"/>
  </cols>
  <sheetData>
    <row r="1" spans="1:17" s="1" customFormat="1">
      <c r="A1" s="102" t="s">
        <v>171</v>
      </c>
      <c r="B1" s="102" t="s">
        <v>6990</v>
      </c>
      <c r="C1" s="141" t="s">
        <v>6991</v>
      </c>
      <c r="D1" s="141" t="s">
        <v>211</v>
      </c>
      <c r="E1" s="142" t="s">
        <v>175</v>
      </c>
      <c r="F1" s="102" t="s">
        <v>541</v>
      </c>
      <c r="G1" s="102"/>
      <c r="J1" s="101"/>
      <c r="K1" s="101"/>
      <c r="L1" s="101"/>
      <c r="M1" s="101"/>
      <c r="N1" s="101"/>
      <c r="O1" s="101"/>
      <c r="P1" s="101"/>
      <c r="Q1" s="101"/>
    </row>
    <row r="2" spans="1:17" customFormat="1" hidden="1">
      <c r="A2" s="93" t="s">
        <v>210</v>
      </c>
      <c r="B2" s="93"/>
      <c r="C2" s="93" t="s">
        <v>217</v>
      </c>
      <c r="D2" s="92" t="s">
        <v>200</v>
      </c>
      <c r="E2" s="91">
        <v>2010</v>
      </c>
      <c r="F2" s="99">
        <v>71339</v>
      </c>
      <c r="G2" s="93"/>
      <c r="H2" s="93"/>
      <c r="I2" s="93"/>
      <c r="J2" s="100"/>
      <c r="K2" s="100"/>
      <c r="L2" s="100"/>
      <c r="M2" s="100"/>
      <c r="N2" s="100"/>
      <c r="O2" s="100"/>
      <c r="P2" s="100"/>
      <c r="Q2" s="100"/>
    </row>
    <row r="3" spans="1:17" customFormat="1" hidden="1">
      <c r="A3" s="93" t="s">
        <v>210</v>
      </c>
      <c r="B3" s="93"/>
      <c r="C3" s="93" t="s">
        <v>217</v>
      </c>
      <c r="D3" s="92" t="s">
        <v>200</v>
      </c>
      <c r="E3" s="91">
        <v>2011</v>
      </c>
      <c r="F3" s="99">
        <v>71050</v>
      </c>
      <c r="G3" s="92"/>
      <c r="H3" s="92"/>
      <c r="I3" s="92"/>
      <c r="J3" s="24"/>
      <c r="K3" s="24"/>
      <c r="L3" s="24"/>
      <c r="M3" s="24"/>
      <c r="N3" s="24"/>
      <c r="O3" s="24"/>
      <c r="P3" s="24"/>
      <c r="Q3" s="24"/>
    </row>
    <row r="4" spans="1:17" customFormat="1" hidden="1">
      <c r="A4" s="93" t="s">
        <v>210</v>
      </c>
      <c r="B4" s="93"/>
      <c r="C4" s="93" t="s">
        <v>217</v>
      </c>
      <c r="D4" s="92" t="s">
        <v>200</v>
      </c>
      <c r="E4" s="91">
        <v>2012</v>
      </c>
      <c r="F4" s="99">
        <v>83088</v>
      </c>
      <c r="G4" s="96"/>
      <c r="H4" s="99"/>
      <c r="I4" s="99"/>
    </row>
    <row r="5" spans="1:17" customFormat="1" hidden="1">
      <c r="A5" s="93" t="s">
        <v>210</v>
      </c>
      <c r="B5" s="93"/>
      <c r="C5" s="93" t="s">
        <v>217</v>
      </c>
      <c r="D5" s="92" t="s">
        <v>200</v>
      </c>
      <c r="E5" s="91">
        <v>2013</v>
      </c>
      <c r="F5" s="99">
        <v>81506</v>
      </c>
      <c r="G5" s="96"/>
      <c r="H5" s="99"/>
      <c r="I5" s="99"/>
    </row>
    <row r="6" spans="1:17" customFormat="1" hidden="1">
      <c r="A6" s="93" t="s">
        <v>210</v>
      </c>
      <c r="B6" s="93"/>
      <c r="C6" s="93" t="s">
        <v>217</v>
      </c>
      <c r="D6" s="92" t="s">
        <v>200</v>
      </c>
      <c r="E6" s="91">
        <v>2014</v>
      </c>
      <c r="F6" s="99">
        <v>78120.666666666672</v>
      </c>
      <c r="G6" s="96"/>
      <c r="H6" s="99"/>
      <c r="I6" s="99"/>
      <c r="J6" s="14"/>
      <c r="K6" s="14"/>
      <c r="L6" s="14"/>
      <c r="M6" s="14"/>
      <c r="N6" s="14"/>
      <c r="O6" s="14"/>
      <c r="P6" s="14"/>
      <c r="Q6" s="14"/>
    </row>
    <row r="7" spans="1:17" customFormat="1" hidden="1">
      <c r="A7" s="93" t="s">
        <v>210</v>
      </c>
      <c r="B7" s="93"/>
      <c r="C7" s="93" t="s">
        <v>217</v>
      </c>
      <c r="D7" s="92" t="s">
        <v>200</v>
      </c>
      <c r="E7" s="91">
        <v>2015</v>
      </c>
      <c r="F7" s="99">
        <v>74735.333333333343</v>
      </c>
      <c r="G7" s="96"/>
      <c r="H7" s="99"/>
      <c r="I7" s="99"/>
      <c r="J7" s="15"/>
      <c r="K7" s="15"/>
      <c r="L7" s="15"/>
      <c r="M7" s="15"/>
      <c r="N7" s="15"/>
      <c r="O7" s="15"/>
      <c r="P7" s="15"/>
      <c r="Q7" s="15"/>
    </row>
    <row r="8" spans="1:17" customFormat="1" hidden="1">
      <c r="A8" s="93" t="s">
        <v>210</v>
      </c>
      <c r="B8" s="93"/>
      <c r="C8" s="93" t="s">
        <v>217</v>
      </c>
      <c r="D8" s="92" t="s">
        <v>200</v>
      </c>
      <c r="E8" s="91">
        <v>2016</v>
      </c>
      <c r="F8" s="99">
        <v>71350</v>
      </c>
      <c r="G8" s="96"/>
      <c r="H8" s="99"/>
      <c r="I8" s="99"/>
      <c r="J8" s="12"/>
      <c r="K8" s="12"/>
      <c r="L8" s="12"/>
      <c r="M8" s="12"/>
      <c r="N8" s="12"/>
      <c r="O8" s="12"/>
      <c r="P8" s="15"/>
      <c r="Q8" s="15"/>
    </row>
    <row r="9" spans="1:17" customFormat="1" hidden="1">
      <c r="A9" s="93" t="s">
        <v>210</v>
      </c>
      <c r="B9" s="93"/>
      <c r="C9" s="93" t="s">
        <v>217</v>
      </c>
      <c r="D9" s="92" t="s">
        <v>200</v>
      </c>
      <c r="E9" s="91">
        <v>2017</v>
      </c>
      <c r="F9" s="97">
        <v>100344.25</v>
      </c>
      <c r="G9" s="96"/>
      <c r="H9" s="99"/>
      <c r="I9" s="99"/>
      <c r="J9" s="13"/>
      <c r="K9" s="13"/>
      <c r="L9" s="13"/>
      <c r="M9" s="13"/>
      <c r="N9" s="13"/>
      <c r="O9" s="13"/>
      <c r="P9" s="13"/>
      <c r="Q9" s="13"/>
    </row>
    <row r="10" spans="1:17" customFormat="1" hidden="1">
      <c r="A10" s="93" t="s">
        <v>210</v>
      </c>
      <c r="B10" s="93"/>
      <c r="C10" s="93" t="s">
        <v>217</v>
      </c>
      <c r="D10" s="92" t="s">
        <v>200</v>
      </c>
      <c r="E10" s="91">
        <v>2018</v>
      </c>
      <c r="F10" s="97">
        <v>129338.5</v>
      </c>
      <c r="G10" s="96"/>
      <c r="H10" s="99"/>
      <c r="I10" s="99"/>
      <c r="J10" s="14"/>
      <c r="K10" s="14"/>
      <c r="L10" s="14"/>
      <c r="M10" s="14"/>
      <c r="N10" s="14"/>
      <c r="O10" s="14"/>
    </row>
    <row r="11" spans="1:17" customFormat="1" hidden="1">
      <c r="A11" s="93" t="s">
        <v>210</v>
      </c>
      <c r="B11" s="93"/>
      <c r="C11" s="93" t="s">
        <v>217</v>
      </c>
      <c r="D11" s="92" t="s">
        <v>200</v>
      </c>
      <c r="E11" s="91">
        <v>2019</v>
      </c>
      <c r="F11" s="97">
        <v>158332.75</v>
      </c>
      <c r="G11" s="96"/>
      <c r="H11" s="97"/>
      <c r="I11" s="97"/>
      <c r="J11" s="15"/>
      <c r="K11" s="15"/>
      <c r="L11" s="15"/>
      <c r="M11" s="15"/>
      <c r="N11" s="15"/>
      <c r="O11" s="15"/>
      <c r="P11" s="14"/>
      <c r="Q11" s="14"/>
    </row>
    <row r="12" spans="1:17" customFormat="1" hidden="1">
      <c r="A12" s="93" t="s">
        <v>210</v>
      </c>
      <c r="B12" s="93"/>
      <c r="C12" s="93" t="s">
        <v>217</v>
      </c>
      <c r="D12" s="92" t="s">
        <v>200</v>
      </c>
      <c r="E12" s="91">
        <v>2020</v>
      </c>
      <c r="F12" s="98">
        <v>187327</v>
      </c>
      <c r="G12" s="96"/>
      <c r="H12" s="97"/>
      <c r="I12" s="97"/>
      <c r="J12" s="15"/>
      <c r="K12" s="15"/>
      <c r="L12" s="15"/>
      <c r="M12" s="15"/>
      <c r="N12" s="15"/>
      <c r="O12" s="15"/>
      <c r="P12" s="15"/>
      <c r="Q12" s="15"/>
    </row>
    <row r="13" spans="1:17" customFormat="1" hidden="1">
      <c r="A13" s="93" t="s">
        <v>210</v>
      </c>
      <c r="B13" s="93"/>
      <c r="C13" s="93" t="s">
        <v>217</v>
      </c>
      <c r="D13" s="92" t="s">
        <v>200</v>
      </c>
      <c r="E13" s="91">
        <v>2021</v>
      </c>
      <c r="F13" s="98">
        <v>227436</v>
      </c>
      <c r="G13" s="96"/>
      <c r="H13" s="97"/>
      <c r="I13" s="97"/>
      <c r="J13" s="14"/>
      <c r="K13" s="14"/>
      <c r="L13" s="14"/>
      <c r="M13" s="14"/>
      <c r="N13" s="14"/>
    </row>
    <row r="14" spans="1:17">
      <c r="A14" s="93" t="s">
        <v>210</v>
      </c>
      <c r="B14" s="93"/>
      <c r="C14" s="93" t="s">
        <v>217</v>
      </c>
      <c r="D14" s="143" t="s">
        <v>201</v>
      </c>
      <c r="E14" s="144">
        <v>2010</v>
      </c>
      <c r="F14" s="145">
        <v>253273</v>
      </c>
      <c r="G14" s="146"/>
      <c r="H14" s="147"/>
      <c r="I14" s="147"/>
      <c r="J14" s="15"/>
      <c r="K14" s="15"/>
      <c r="L14" s="15"/>
      <c r="M14" s="15"/>
      <c r="N14" s="15"/>
    </row>
    <row r="15" spans="1:17">
      <c r="A15" s="93" t="s">
        <v>210</v>
      </c>
      <c r="B15" s="93"/>
      <c r="C15" s="93" t="s">
        <v>217</v>
      </c>
      <c r="D15" s="143" t="s">
        <v>201</v>
      </c>
      <c r="E15" s="144">
        <v>2011</v>
      </c>
      <c r="F15" s="145">
        <v>274470</v>
      </c>
      <c r="G15" s="146"/>
      <c r="H15" s="147"/>
      <c r="I15" s="147"/>
    </row>
    <row r="16" spans="1:17">
      <c r="A16" s="93" t="s">
        <v>210</v>
      </c>
      <c r="B16" s="93"/>
      <c r="C16" s="93" t="s">
        <v>217</v>
      </c>
      <c r="D16" s="143" t="s">
        <v>201</v>
      </c>
      <c r="E16" s="144">
        <v>2012</v>
      </c>
      <c r="F16" s="145">
        <v>279614</v>
      </c>
    </row>
    <row r="17" spans="1:6">
      <c r="A17" s="93" t="s">
        <v>210</v>
      </c>
      <c r="B17" s="93"/>
      <c r="C17" s="93" t="s">
        <v>217</v>
      </c>
      <c r="D17" s="143" t="s">
        <v>201</v>
      </c>
      <c r="E17" s="144">
        <v>2013</v>
      </c>
      <c r="F17" s="145">
        <v>252997</v>
      </c>
    </row>
    <row r="18" spans="1:6">
      <c r="A18" s="93" t="s">
        <v>210</v>
      </c>
      <c r="B18" s="93"/>
      <c r="C18" s="93" t="s">
        <v>217</v>
      </c>
      <c r="D18" s="143" t="s">
        <v>201</v>
      </c>
      <c r="E18" s="144">
        <v>2014</v>
      </c>
      <c r="F18" s="145">
        <v>364544.28571428568</v>
      </c>
    </row>
    <row r="19" spans="1:6">
      <c r="A19" s="93" t="s">
        <v>210</v>
      </c>
      <c r="B19" s="93"/>
      <c r="C19" s="93" t="s">
        <v>217</v>
      </c>
      <c r="D19" s="143" t="s">
        <v>201</v>
      </c>
      <c r="E19" s="144">
        <v>2015</v>
      </c>
      <c r="F19" s="145">
        <v>476091.57142857136</v>
      </c>
    </row>
    <row r="20" spans="1:6">
      <c r="A20" s="93" t="s">
        <v>210</v>
      </c>
      <c r="B20" s="93"/>
      <c r="C20" s="93" t="s">
        <v>217</v>
      </c>
      <c r="D20" s="143" t="s">
        <v>201</v>
      </c>
      <c r="E20" s="144">
        <v>2016</v>
      </c>
      <c r="F20" s="145">
        <v>587638.85714285704</v>
      </c>
    </row>
    <row r="21" spans="1:6">
      <c r="A21" s="93" t="s">
        <v>210</v>
      </c>
      <c r="B21" s="93"/>
      <c r="C21" s="93" t="s">
        <v>217</v>
      </c>
      <c r="D21" s="143" t="s">
        <v>201</v>
      </c>
      <c r="E21" s="144">
        <v>2017</v>
      </c>
      <c r="F21" s="145">
        <v>699186.14285714272</v>
      </c>
    </row>
    <row r="22" spans="1:6">
      <c r="A22" s="93" t="s">
        <v>210</v>
      </c>
      <c r="B22" s="93"/>
      <c r="C22" s="93" t="s">
        <v>217</v>
      </c>
      <c r="D22" s="143" t="s">
        <v>201</v>
      </c>
      <c r="E22" s="144">
        <v>2018</v>
      </c>
      <c r="F22" s="145">
        <v>810733.42857142841</v>
      </c>
    </row>
    <row r="23" spans="1:6">
      <c r="A23" s="93" t="s">
        <v>210</v>
      </c>
      <c r="B23" s="93"/>
      <c r="C23" s="93" t="s">
        <v>217</v>
      </c>
      <c r="D23" s="143" t="s">
        <v>201</v>
      </c>
      <c r="E23" s="144">
        <v>2019</v>
      </c>
      <c r="F23" s="145">
        <v>922280.71428571409</v>
      </c>
    </row>
    <row r="24" spans="1:6">
      <c r="A24" s="93" t="s">
        <v>210</v>
      </c>
      <c r="B24" s="93"/>
      <c r="C24" s="93" t="s">
        <v>217</v>
      </c>
      <c r="D24" s="143" t="s">
        <v>201</v>
      </c>
      <c r="E24" s="144">
        <v>2020</v>
      </c>
      <c r="F24" s="146">
        <v>1033828</v>
      </c>
    </row>
    <row r="25" spans="1:6">
      <c r="A25" s="93" t="s">
        <v>210</v>
      </c>
      <c r="B25" s="93"/>
      <c r="C25" s="93" t="s">
        <v>217</v>
      </c>
      <c r="D25" s="143" t="s">
        <v>201</v>
      </c>
      <c r="E25" s="144">
        <v>2021</v>
      </c>
      <c r="F25" s="146">
        <v>1307820</v>
      </c>
    </row>
    <row r="26" spans="1:6" customFormat="1" hidden="1">
      <c r="A26" s="94" t="s">
        <v>40</v>
      </c>
      <c r="B26" s="94"/>
      <c r="C26" s="93" t="s">
        <v>217</v>
      </c>
      <c r="D26" s="92" t="s">
        <v>200</v>
      </c>
      <c r="E26" s="91">
        <v>2010</v>
      </c>
      <c r="F26" s="95">
        <v>36093</v>
      </c>
    </row>
    <row r="27" spans="1:6" customFormat="1" hidden="1">
      <c r="A27" s="94" t="s">
        <v>40</v>
      </c>
      <c r="B27" s="94"/>
      <c r="C27" s="93" t="s">
        <v>217</v>
      </c>
      <c r="D27" s="92" t="s">
        <v>200</v>
      </c>
      <c r="E27" s="91">
        <v>2011</v>
      </c>
      <c r="F27" s="95">
        <v>38357</v>
      </c>
    </row>
    <row r="28" spans="1:6" customFormat="1" hidden="1">
      <c r="A28" s="94" t="s">
        <v>40</v>
      </c>
      <c r="B28" s="94"/>
      <c r="C28" s="93" t="s">
        <v>217</v>
      </c>
      <c r="D28" s="92" t="s">
        <v>200</v>
      </c>
      <c r="E28" s="91">
        <v>2012</v>
      </c>
      <c r="F28" s="95">
        <v>43226</v>
      </c>
    </row>
    <row r="29" spans="1:6" customFormat="1" hidden="1">
      <c r="A29" s="94" t="s">
        <v>40</v>
      </c>
      <c r="B29" s="94"/>
      <c r="C29" s="93" t="s">
        <v>217</v>
      </c>
      <c r="D29" s="92" t="s">
        <v>200</v>
      </c>
      <c r="E29" s="91">
        <v>2013</v>
      </c>
      <c r="F29" s="95">
        <v>50533</v>
      </c>
    </row>
    <row r="30" spans="1:6" customFormat="1" hidden="1">
      <c r="A30" s="94" t="s">
        <v>40</v>
      </c>
      <c r="B30" s="94"/>
      <c r="C30" s="93" t="s">
        <v>217</v>
      </c>
      <c r="D30" s="92" t="s">
        <v>200</v>
      </c>
      <c r="E30" s="91">
        <v>2014</v>
      </c>
      <c r="F30" s="95">
        <v>44793</v>
      </c>
    </row>
    <row r="31" spans="1:6" customFormat="1" hidden="1">
      <c r="A31" s="94" t="s">
        <v>40</v>
      </c>
      <c r="B31" s="94"/>
      <c r="C31" s="93" t="s">
        <v>217</v>
      </c>
      <c r="D31" s="92" t="s">
        <v>200</v>
      </c>
      <c r="E31" s="91">
        <v>2015</v>
      </c>
      <c r="F31" s="95">
        <v>49333</v>
      </c>
    </row>
    <row r="32" spans="1:6" customFormat="1" hidden="1">
      <c r="A32" s="94" t="s">
        <v>40</v>
      </c>
      <c r="B32" s="94"/>
      <c r="C32" s="93" t="s">
        <v>217</v>
      </c>
      <c r="D32" s="92" t="s">
        <v>200</v>
      </c>
      <c r="E32" s="91">
        <v>2016</v>
      </c>
      <c r="F32" s="95">
        <v>47762</v>
      </c>
    </row>
    <row r="33" spans="1:6" customFormat="1" hidden="1">
      <c r="A33" s="94" t="s">
        <v>40</v>
      </c>
      <c r="B33" s="94"/>
      <c r="C33" s="93" t="s">
        <v>217</v>
      </c>
      <c r="D33" s="92" t="s">
        <v>200</v>
      </c>
      <c r="E33" s="91">
        <v>2017</v>
      </c>
      <c r="F33" s="90">
        <v>58328</v>
      </c>
    </row>
    <row r="34" spans="1:6" customFormat="1" hidden="1">
      <c r="A34" s="94" t="s">
        <v>40</v>
      </c>
      <c r="B34" s="94"/>
      <c r="C34" s="93" t="s">
        <v>217</v>
      </c>
      <c r="D34" s="92" t="s">
        <v>200</v>
      </c>
      <c r="E34" s="91">
        <v>2018</v>
      </c>
      <c r="F34" s="90">
        <v>72335</v>
      </c>
    </row>
    <row r="35" spans="1:6" customFormat="1" hidden="1">
      <c r="A35" s="94" t="s">
        <v>40</v>
      </c>
      <c r="B35" s="94"/>
      <c r="C35" s="93" t="s">
        <v>217</v>
      </c>
      <c r="D35" s="92" t="s">
        <v>200</v>
      </c>
      <c r="E35" s="91">
        <v>2019</v>
      </c>
      <c r="F35" s="90">
        <v>87194</v>
      </c>
    </row>
    <row r="36" spans="1:6" customFormat="1" hidden="1">
      <c r="A36" s="94" t="s">
        <v>40</v>
      </c>
      <c r="B36" s="94"/>
      <c r="C36" s="93" t="s">
        <v>217</v>
      </c>
      <c r="D36" s="92" t="s">
        <v>200</v>
      </c>
      <c r="E36" s="91">
        <v>2020</v>
      </c>
      <c r="F36" s="90">
        <v>142464</v>
      </c>
    </row>
    <row r="37" spans="1:6" customFormat="1" hidden="1">
      <c r="A37" s="94" t="s">
        <v>40</v>
      </c>
      <c r="B37" s="94"/>
      <c r="C37" s="93" t="s">
        <v>217</v>
      </c>
      <c r="D37" s="92" t="s">
        <v>200</v>
      </c>
      <c r="E37" s="91">
        <v>2021</v>
      </c>
      <c r="F37" s="90">
        <v>145095</v>
      </c>
    </row>
    <row r="38" spans="1:6">
      <c r="A38" s="149" t="s">
        <v>40</v>
      </c>
      <c r="B38" s="163">
        <v>26201100</v>
      </c>
      <c r="C38" s="93" t="s">
        <v>217</v>
      </c>
      <c r="D38" s="143" t="s">
        <v>201</v>
      </c>
      <c r="E38" s="144">
        <v>2010</v>
      </c>
      <c r="F38" s="150">
        <v>79354</v>
      </c>
    </row>
    <row r="39" spans="1:6">
      <c r="A39" s="149" t="s">
        <v>40</v>
      </c>
      <c r="B39" s="163">
        <v>26201100</v>
      </c>
      <c r="C39" s="93" t="s">
        <v>217</v>
      </c>
      <c r="D39" s="143" t="s">
        <v>201</v>
      </c>
      <c r="E39" s="144">
        <v>2011</v>
      </c>
      <c r="F39" s="150">
        <v>80202</v>
      </c>
    </row>
    <row r="40" spans="1:6">
      <c r="A40" s="149" t="s">
        <v>40</v>
      </c>
      <c r="B40" s="163">
        <v>26201100</v>
      </c>
      <c r="C40" s="93" t="s">
        <v>217</v>
      </c>
      <c r="D40" s="143" t="s">
        <v>201</v>
      </c>
      <c r="E40" s="144">
        <v>2012</v>
      </c>
      <c r="F40" s="150">
        <v>97339</v>
      </c>
    </row>
    <row r="41" spans="1:6">
      <c r="A41" s="149" t="s">
        <v>40</v>
      </c>
      <c r="B41" s="163">
        <v>26201100</v>
      </c>
      <c r="C41" s="93" t="s">
        <v>217</v>
      </c>
      <c r="D41" s="143" t="s">
        <v>201</v>
      </c>
      <c r="E41" s="144">
        <v>2013</v>
      </c>
      <c r="F41" s="150">
        <v>103986</v>
      </c>
    </row>
    <row r="42" spans="1:6">
      <c r="A42" s="149" t="s">
        <v>40</v>
      </c>
      <c r="B42" s="163">
        <v>26201100</v>
      </c>
      <c r="C42" s="93" t="s">
        <v>217</v>
      </c>
      <c r="D42" s="143" t="s">
        <v>201</v>
      </c>
      <c r="E42" s="144">
        <v>2014</v>
      </c>
      <c r="F42" s="150">
        <v>94176</v>
      </c>
    </row>
    <row r="43" spans="1:6">
      <c r="A43" s="149" t="s">
        <v>40</v>
      </c>
      <c r="B43" s="163">
        <v>26201100</v>
      </c>
      <c r="C43" s="93" t="s">
        <v>217</v>
      </c>
      <c r="D43" s="143" t="s">
        <v>201</v>
      </c>
      <c r="E43" s="144">
        <v>2015</v>
      </c>
      <c r="F43" s="150">
        <v>103153</v>
      </c>
    </row>
    <row r="44" spans="1:6">
      <c r="A44" s="149" t="s">
        <v>40</v>
      </c>
      <c r="B44" s="163">
        <v>26201100</v>
      </c>
      <c r="C44" s="93" t="s">
        <v>217</v>
      </c>
      <c r="D44" s="143" t="s">
        <v>201</v>
      </c>
      <c r="E44" s="144">
        <v>2016</v>
      </c>
      <c r="F44" s="150">
        <v>102101</v>
      </c>
    </row>
    <row r="45" spans="1:6">
      <c r="A45" s="149" t="s">
        <v>40</v>
      </c>
      <c r="B45" s="163">
        <v>26201100</v>
      </c>
      <c r="C45" s="93" t="s">
        <v>217</v>
      </c>
      <c r="D45" s="143" t="s">
        <v>201</v>
      </c>
      <c r="E45" s="144">
        <v>2017</v>
      </c>
      <c r="F45" s="151">
        <v>135480</v>
      </c>
    </row>
    <row r="46" spans="1:6">
      <c r="A46" s="149" t="s">
        <v>40</v>
      </c>
      <c r="B46" s="163">
        <v>26201100</v>
      </c>
      <c r="C46" s="93" t="s">
        <v>217</v>
      </c>
      <c r="D46" s="143" t="s">
        <v>201</v>
      </c>
      <c r="E46" s="144">
        <v>2018</v>
      </c>
      <c r="F46" s="151">
        <v>151887</v>
      </c>
    </row>
    <row r="47" spans="1:6">
      <c r="A47" s="149" t="s">
        <v>40</v>
      </c>
      <c r="B47" s="163">
        <v>26201100</v>
      </c>
      <c r="C47" s="93" t="s">
        <v>217</v>
      </c>
      <c r="D47" s="143" t="s">
        <v>201</v>
      </c>
      <c r="E47" s="144">
        <v>2019</v>
      </c>
      <c r="F47" s="151">
        <v>161112</v>
      </c>
    </row>
    <row r="48" spans="1:6">
      <c r="A48" s="149" t="s">
        <v>40</v>
      </c>
      <c r="B48" s="163">
        <v>26201100</v>
      </c>
      <c r="C48" s="93" t="s">
        <v>217</v>
      </c>
      <c r="D48" s="143" t="s">
        <v>201</v>
      </c>
      <c r="E48" s="144">
        <v>2020</v>
      </c>
      <c r="F48" s="151">
        <v>263513</v>
      </c>
    </row>
    <row r="49" spans="1:8">
      <c r="A49" s="149" t="s">
        <v>40</v>
      </c>
      <c r="B49" s="163">
        <v>26201100</v>
      </c>
      <c r="C49" s="93" t="s">
        <v>217</v>
      </c>
      <c r="D49" s="143" t="s">
        <v>201</v>
      </c>
      <c r="E49" s="144">
        <v>2021</v>
      </c>
      <c r="F49" s="151">
        <v>219758</v>
      </c>
      <c r="H49" s="152"/>
    </row>
    <row r="50" spans="1:8">
      <c r="A50" s="153" t="s">
        <v>210</v>
      </c>
      <c r="B50" s="153">
        <v>851712</v>
      </c>
      <c r="C50" s="154" t="s">
        <v>218</v>
      </c>
      <c r="D50" s="155" t="s">
        <v>201</v>
      </c>
      <c r="E50" s="156">
        <v>2007</v>
      </c>
      <c r="F50" s="157">
        <v>44303895</v>
      </c>
    </row>
    <row r="51" spans="1:8">
      <c r="A51" s="153" t="s">
        <v>210</v>
      </c>
      <c r="B51" s="153">
        <v>851712</v>
      </c>
      <c r="C51" s="154" t="s">
        <v>218</v>
      </c>
      <c r="D51" s="155" t="s">
        <v>201</v>
      </c>
      <c r="E51" s="156">
        <v>2008</v>
      </c>
      <c r="F51" s="158">
        <v>43414810</v>
      </c>
    </row>
    <row r="52" spans="1:8">
      <c r="A52" s="153" t="s">
        <v>210</v>
      </c>
      <c r="B52" s="153">
        <v>851712</v>
      </c>
      <c r="C52" s="154" t="s">
        <v>218</v>
      </c>
      <c r="D52" s="155" t="s">
        <v>201</v>
      </c>
      <c r="E52" s="156">
        <v>2009</v>
      </c>
      <c r="F52" s="157">
        <v>46303099</v>
      </c>
    </row>
    <row r="53" spans="1:8">
      <c r="A53" s="153" t="s">
        <v>210</v>
      </c>
      <c r="B53" s="153">
        <v>851712</v>
      </c>
      <c r="C53" s="154" t="s">
        <v>218</v>
      </c>
      <c r="D53" s="155" t="s">
        <v>201</v>
      </c>
      <c r="E53" s="156">
        <v>2010</v>
      </c>
      <c r="F53" s="158">
        <v>49273720</v>
      </c>
    </row>
    <row r="54" spans="1:8">
      <c r="A54" s="153" t="s">
        <v>210</v>
      </c>
      <c r="B54" s="153">
        <v>851712</v>
      </c>
      <c r="C54" s="154" t="s">
        <v>218</v>
      </c>
      <c r="D54" s="155" t="s">
        <v>201</v>
      </c>
      <c r="E54" s="156">
        <v>2011</v>
      </c>
      <c r="F54" s="157">
        <v>44913256</v>
      </c>
    </row>
    <row r="55" spans="1:8">
      <c r="A55" s="153" t="s">
        <v>210</v>
      </c>
      <c r="B55" s="153">
        <v>851712</v>
      </c>
      <c r="C55" s="154" t="s">
        <v>218</v>
      </c>
      <c r="D55" s="155" t="s">
        <v>201</v>
      </c>
      <c r="E55" s="156">
        <v>2012</v>
      </c>
      <c r="F55" s="158">
        <v>43563534</v>
      </c>
    </row>
    <row r="56" spans="1:8">
      <c r="A56" s="153" t="s">
        <v>210</v>
      </c>
      <c r="B56" s="153">
        <v>851712</v>
      </c>
      <c r="C56" s="154" t="s">
        <v>218</v>
      </c>
      <c r="D56" s="155" t="s">
        <v>201</v>
      </c>
      <c r="E56" s="156">
        <v>2013</v>
      </c>
      <c r="F56" s="157">
        <v>44118744</v>
      </c>
    </row>
    <row r="57" spans="1:8">
      <c r="A57" s="153" t="s">
        <v>210</v>
      </c>
      <c r="B57" s="153">
        <v>851712</v>
      </c>
      <c r="C57" s="154" t="s">
        <v>218</v>
      </c>
      <c r="D57" s="155" t="s">
        <v>201</v>
      </c>
      <c r="E57" s="156">
        <v>2014</v>
      </c>
      <c r="F57" s="158">
        <v>41122482</v>
      </c>
    </row>
    <row r="58" spans="1:8">
      <c r="A58" s="153" t="s">
        <v>210</v>
      </c>
      <c r="B58" s="153">
        <v>851712</v>
      </c>
      <c r="C58" s="154" t="s">
        <v>218</v>
      </c>
      <c r="D58" s="155" t="s">
        <v>201</v>
      </c>
      <c r="E58" s="156">
        <v>2015</v>
      </c>
      <c r="F58" s="157">
        <v>39069589</v>
      </c>
    </row>
    <row r="59" spans="1:8">
      <c r="A59" s="153" t="s">
        <v>210</v>
      </c>
      <c r="B59" s="153">
        <v>851712</v>
      </c>
      <c r="C59" s="154" t="s">
        <v>218</v>
      </c>
      <c r="D59" s="155" t="s">
        <v>201</v>
      </c>
      <c r="E59" s="156">
        <v>2016</v>
      </c>
      <c r="F59" s="158">
        <v>36882022</v>
      </c>
    </row>
    <row r="60" spans="1:8">
      <c r="A60" s="153" t="s">
        <v>210</v>
      </c>
      <c r="B60" s="153">
        <v>851712</v>
      </c>
      <c r="C60" s="154" t="s">
        <v>218</v>
      </c>
      <c r="D60" s="155" t="s">
        <v>201</v>
      </c>
      <c r="E60" s="156">
        <v>2017</v>
      </c>
      <c r="F60" s="157">
        <v>31565301</v>
      </c>
    </row>
    <row r="61" spans="1:8">
      <c r="A61" s="153" t="s">
        <v>210</v>
      </c>
      <c r="B61" s="153">
        <v>851712</v>
      </c>
      <c r="C61" s="154" t="s">
        <v>218</v>
      </c>
      <c r="D61" s="155" t="s">
        <v>201</v>
      </c>
      <c r="E61" s="156">
        <v>2018</v>
      </c>
      <c r="F61" s="158">
        <v>29393691</v>
      </c>
    </row>
    <row r="62" spans="1:8">
      <c r="A62" s="153" t="s">
        <v>210</v>
      </c>
      <c r="B62" s="153">
        <v>851712</v>
      </c>
      <c r="C62" s="154" t="s">
        <v>218</v>
      </c>
      <c r="D62" s="155" t="s">
        <v>201</v>
      </c>
      <c r="E62" s="156">
        <v>2019</v>
      </c>
      <c r="F62" s="157">
        <v>28868296</v>
      </c>
    </row>
    <row r="63" spans="1:8">
      <c r="A63" s="153" t="s">
        <v>210</v>
      </c>
      <c r="B63" s="153">
        <v>851712</v>
      </c>
      <c r="C63" s="154" t="s">
        <v>218</v>
      </c>
      <c r="D63" s="155" t="s">
        <v>201</v>
      </c>
      <c r="E63" s="156">
        <v>2020</v>
      </c>
      <c r="F63" s="158">
        <v>29606472</v>
      </c>
    </row>
    <row r="64" spans="1:8">
      <c r="A64" s="153" t="s">
        <v>210</v>
      </c>
      <c r="B64" s="153">
        <v>851712</v>
      </c>
      <c r="C64" s="154" t="s">
        <v>218</v>
      </c>
      <c r="D64" s="155" t="s">
        <v>201</v>
      </c>
      <c r="E64" s="156">
        <v>2021</v>
      </c>
      <c r="F64" s="157">
        <v>25570564</v>
      </c>
    </row>
    <row r="65" spans="1:6">
      <c r="A65" s="153" t="s">
        <v>40</v>
      </c>
      <c r="B65" s="153">
        <v>847130</v>
      </c>
      <c r="C65" s="154" t="s">
        <v>218</v>
      </c>
      <c r="D65" s="155" t="s">
        <v>201</v>
      </c>
      <c r="E65" s="156">
        <v>2000</v>
      </c>
      <c r="F65" s="157">
        <v>2863402</v>
      </c>
    </row>
    <row r="66" spans="1:6">
      <c r="A66" s="153" t="s">
        <v>40</v>
      </c>
      <c r="B66" s="153">
        <v>847130</v>
      </c>
      <c r="C66" s="154" t="s">
        <v>218</v>
      </c>
      <c r="D66" s="155" t="s">
        <v>201</v>
      </c>
      <c r="E66" s="156">
        <v>2001</v>
      </c>
      <c r="F66" s="158">
        <v>3044012</v>
      </c>
    </row>
    <row r="67" spans="1:6">
      <c r="A67" s="153" t="s">
        <v>40</v>
      </c>
      <c r="B67" s="153">
        <v>847130</v>
      </c>
      <c r="C67" s="154" t="s">
        <v>218</v>
      </c>
      <c r="D67" s="155" t="s">
        <v>201</v>
      </c>
      <c r="E67" s="156">
        <v>2002</v>
      </c>
      <c r="F67" s="157">
        <v>2780863</v>
      </c>
    </row>
    <row r="68" spans="1:6">
      <c r="A68" s="153" t="s">
        <v>40</v>
      </c>
      <c r="B68" s="153">
        <v>847130</v>
      </c>
      <c r="C68" s="154" t="s">
        <v>218</v>
      </c>
      <c r="D68" s="155" t="s">
        <v>201</v>
      </c>
      <c r="E68" s="156">
        <v>2003</v>
      </c>
      <c r="F68" s="158">
        <v>3352922</v>
      </c>
    </row>
    <row r="69" spans="1:6">
      <c r="A69" s="153" t="s">
        <v>40</v>
      </c>
      <c r="B69" s="153">
        <v>847130</v>
      </c>
      <c r="C69" s="154" t="s">
        <v>218</v>
      </c>
      <c r="D69" s="155" t="s">
        <v>201</v>
      </c>
      <c r="E69" s="156">
        <v>2004</v>
      </c>
      <c r="F69" s="157">
        <v>3694624</v>
      </c>
    </row>
    <row r="70" spans="1:6">
      <c r="A70" s="153" t="s">
        <v>40</v>
      </c>
      <c r="B70" s="153">
        <v>847130</v>
      </c>
      <c r="C70" s="154" t="s">
        <v>218</v>
      </c>
      <c r="D70" s="155" t="s">
        <v>201</v>
      </c>
      <c r="E70" s="156">
        <v>2005</v>
      </c>
      <c r="F70" s="158">
        <v>6186527</v>
      </c>
    </row>
    <row r="71" spans="1:6">
      <c r="A71" s="153" t="s">
        <v>40</v>
      </c>
      <c r="B71" s="153">
        <v>847130</v>
      </c>
      <c r="C71" s="154" t="s">
        <v>218</v>
      </c>
      <c r="D71" s="155" t="s">
        <v>201</v>
      </c>
      <c r="E71" s="156">
        <v>2006</v>
      </c>
      <c r="F71" s="157">
        <v>7480785</v>
      </c>
    </row>
    <row r="72" spans="1:6">
      <c r="A72" s="153" t="s">
        <v>40</v>
      </c>
      <c r="B72" s="153">
        <v>847130</v>
      </c>
      <c r="C72" s="154" t="s">
        <v>218</v>
      </c>
      <c r="D72" s="155" t="s">
        <v>201</v>
      </c>
      <c r="E72" s="156">
        <v>2007</v>
      </c>
      <c r="F72" s="158">
        <v>7096698</v>
      </c>
    </row>
    <row r="73" spans="1:6">
      <c r="A73" s="153" t="s">
        <v>40</v>
      </c>
      <c r="B73" s="153">
        <v>847130</v>
      </c>
      <c r="C73" s="154" t="s">
        <v>218</v>
      </c>
      <c r="D73" s="155" t="s">
        <v>201</v>
      </c>
      <c r="E73" s="156">
        <v>2008</v>
      </c>
      <c r="F73" s="157">
        <v>10746372</v>
      </c>
    </row>
    <row r="74" spans="1:6">
      <c r="A74" s="153" t="s">
        <v>40</v>
      </c>
      <c r="B74" s="153">
        <v>847130</v>
      </c>
      <c r="C74" s="154" t="s">
        <v>218</v>
      </c>
      <c r="D74" s="155" t="s">
        <v>201</v>
      </c>
      <c r="E74" s="156">
        <v>2009</v>
      </c>
      <c r="F74" s="158">
        <v>10327917</v>
      </c>
    </row>
    <row r="75" spans="1:6">
      <c r="A75" s="153" t="s">
        <v>40</v>
      </c>
      <c r="B75" s="153">
        <v>847130</v>
      </c>
      <c r="C75" s="154" t="s">
        <v>218</v>
      </c>
      <c r="D75" s="155" t="s">
        <v>201</v>
      </c>
      <c r="E75" s="156">
        <v>2010</v>
      </c>
      <c r="F75" s="157">
        <v>12289847</v>
      </c>
    </row>
    <row r="76" spans="1:6">
      <c r="A76" s="153" t="s">
        <v>40</v>
      </c>
      <c r="B76" s="153">
        <v>847130</v>
      </c>
      <c r="C76" s="154" t="s">
        <v>218</v>
      </c>
      <c r="D76" s="155" t="s">
        <v>201</v>
      </c>
      <c r="E76" s="156">
        <v>2011</v>
      </c>
      <c r="F76" s="158">
        <v>12670090</v>
      </c>
    </row>
    <row r="77" spans="1:6">
      <c r="A77" s="153" t="s">
        <v>40</v>
      </c>
      <c r="B77" s="153">
        <v>847130</v>
      </c>
      <c r="C77" s="154" t="s">
        <v>218</v>
      </c>
      <c r="D77" s="155" t="s">
        <v>201</v>
      </c>
      <c r="E77" s="156">
        <v>2012</v>
      </c>
      <c r="F77" s="157">
        <v>17918117</v>
      </c>
    </row>
    <row r="78" spans="1:6">
      <c r="A78" s="153" t="s">
        <v>40</v>
      </c>
      <c r="B78" s="153">
        <v>847130</v>
      </c>
      <c r="C78" s="154" t="s">
        <v>218</v>
      </c>
      <c r="D78" s="155" t="s">
        <v>201</v>
      </c>
      <c r="E78" s="156">
        <v>2013</v>
      </c>
      <c r="F78" s="158">
        <v>20030384</v>
      </c>
    </row>
    <row r="79" spans="1:6">
      <c r="A79" s="153" t="s">
        <v>40</v>
      </c>
      <c r="B79" s="153">
        <v>847130</v>
      </c>
      <c r="C79" s="154" t="s">
        <v>218</v>
      </c>
      <c r="D79" s="155" t="s">
        <v>201</v>
      </c>
      <c r="E79" s="156">
        <v>2014</v>
      </c>
      <c r="F79" s="157">
        <v>19552570</v>
      </c>
    </row>
    <row r="80" spans="1:6">
      <c r="A80" s="153" t="s">
        <v>40</v>
      </c>
      <c r="B80" s="153">
        <v>847130</v>
      </c>
      <c r="C80" s="154" t="s">
        <v>218</v>
      </c>
      <c r="D80" s="155" t="s">
        <v>201</v>
      </c>
      <c r="E80" s="156">
        <v>2015</v>
      </c>
      <c r="F80" s="158">
        <v>18376250</v>
      </c>
    </row>
    <row r="81" spans="1:6">
      <c r="A81" s="153" t="s">
        <v>40</v>
      </c>
      <c r="B81" s="153">
        <v>847130</v>
      </c>
      <c r="C81" s="154" t="s">
        <v>218</v>
      </c>
      <c r="D81" s="155" t="s">
        <v>201</v>
      </c>
      <c r="E81" s="156">
        <v>2016</v>
      </c>
      <c r="F81" s="157">
        <v>18480366</v>
      </c>
    </row>
    <row r="82" spans="1:6">
      <c r="A82" s="153" t="s">
        <v>40</v>
      </c>
      <c r="B82" s="153">
        <v>847130</v>
      </c>
      <c r="C82" s="154" t="s">
        <v>218</v>
      </c>
      <c r="D82" s="155" t="s">
        <v>201</v>
      </c>
      <c r="E82" s="156">
        <v>2017</v>
      </c>
      <c r="F82" s="158">
        <v>17270897</v>
      </c>
    </row>
    <row r="83" spans="1:6">
      <c r="A83" s="153" t="s">
        <v>40</v>
      </c>
      <c r="B83" s="153">
        <v>847130</v>
      </c>
      <c r="C83" s="154" t="s">
        <v>218</v>
      </c>
      <c r="D83" s="155" t="s">
        <v>201</v>
      </c>
      <c r="E83" s="156">
        <v>2018</v>
      </c>
      <c r="F83" s="157">
        <v>17526366</v>
      </c>
    </row>
    <row r="84" spans="1:6">
      <c r="A84" s="153" t="s">
        <v>40</v>
      </c>
      <c r="B84" s="153">
        <v>847130</v>
      </c>
      <c r="C84" s="154" t="s">
        <v>218</v>
      </c>
      <c r="D84" s="155" t="s">
        <v>201</v>
      </c>
      <c r="E84" s="156">
        <v>2019</v>
      </c>
      <c r="F84" s="158">
        <v>20829643</v>
      </c>
    </row>
    <row r="85" spans="1:6">
      <c r="A85" s="153" t="s">
        <v>40</v>
      </c>
      <c r="B85" s="153">
        <v>847130</v>
      </c>
      <c r="C85" s="154" t="s">
        <v>218</v>
      </c>
      <c r="D85" s="155" t="s">
        <v>201</v>
      </c>
      <c r="E85" s="156">
        <v>2020</v>
      </c>
      <c r="F85" s="157">
        <v>23123937</v>
      </c>
    </row>
    <row r="86" spans="1:6">
      <c r="A86" s="153" t="s">
        <v>40</v>
      </c>
      <c r="B86" s="153">
        <v>847130</v>
      </c>
      <c r="C86" s="154" t="s">
        <v>218</v>
      </c>
      <c r="D86" s="155" t="s">
        <v>201</v>
      </c>
      <c r="E86" s="156">
        <v>2021</v>
      </c>
      <c r="F86" s="158">
        <v>20770355</v>
      </c>
    </row>
    <row r="87" spans="1:6">
      <c r="A87" s="153" t="s">
        <v>210</v>
      </c>
      <c r="B87" s="153">
        <v>851712</v>
      </c>
      <c r="C87" s="154" t="s">
        <v>542</v>
      </c>
      <c r="D87" s="155" t="s">
        <v>201</v>
      </c>
      <c r="E87" s="156">
        <v>2007</v>
      </c>
      <c r="F87" s="158">
        <v>38409094</v>
      </c>
    </row>
    <row r="88" spans="1:6">
      <c r="A88" s="153" t="s">
        <v>210</v>
      </c>
      <c r="B88" s="153">
        <v>851712</v>
      </c>
      <c r="C88" s="154" t="s">
        <v>542</v>
      </c>
      <c r="D88" s="155" t="s">
        <v>201</v>
      </c>
      <c r="E88" s="156">
        <v>2008</v>
      </c>
      <c r="F88" s="157">
        <v>36063662</v>
      </c>
    </row>
    <row r="89" spans="1:6">
      <c r="A89" s="153" t="s">
        <v>210</v>
      </c>
      <c r="B89" s="153">
        <v>851712</v>
      </c>
      <c r="C89" s="154" t="s">
        <v>542</v>
      </c>
      <c r="D89" s="155" t="s">
        <v>201</v>
      </c>
      <c r="E89" s="156">
        <v>2009</v>
      </c>
      <c r="F89" s="158">
        <v>36875495</v>
      </c>
    </row>
    <row r="90" spans="1:6">
      <c r="A90" s="153" t="s">
        <v>210</v>
      </c>
      <c r="B90" s="153">
        <v>851712</v>
      </c>
      <c r="C90" s="154" t="s">
        <v>542</v>
      </c>
      <c r="D90" s="155" t="s">
        <v>201</v>
      </c>
      <c r="E90" s="156">
        <v>2010</v>
      </c>
      <c r="F90" s="157">
        <v>38018231</v>
      </c>
    </row>
    <row r="91" spans="1:6">
      <c r="A91" s="153" t="s">
        <v>210</v>
      </c>
      <c r="B91" s="153">
        <v>851712</v>
      </c>
      <c r="C91" s="154" t="s">
        <v>542</v>
      </c>
      <c r="D91" s="155" t="s">
        <v>201</v>
      </c>
      <c r="E91" s="156">
        <v>2011</v>
      </c>
      <c r="F91" s="158">
        <v>32130701</v>
      </c>
    </row>
    <row r="92" spans="1:6">
      <c r="A92" s="153" t="s">
        <v>210</v>
      </c>
      <c r="B92" s="153">
        <v>851712</v>
      </c>
      <c r="C92" s="154" t="s">
        <v>542</v>
      </c>
      <c r="D92" s="155" t="s">
        <v>201</v>
      </c>
      <c r="E92" s="156">
        <v>2012</v>
      </c>
      <c r="F92" s="157">
        <v>32979632</v>
      </c>
    </row>
    <row r="93" spans="1:6">
      <c r="A93" s="153" t="s">
        <v>210</v>
      </c>
      <c r="B93" s="153">
        <v>851712</v>
      </c>
      <c r="C93" s="154" t="s">
        <v>542</v>
      </c>
      <c r="D93" s="155" t="s">
        <v>201</v>
      </c>
      <c r="E93" s="156">
        <v>2013</v>
      </c>
      <c r="F93" s="158">
        <v>34692847</v>
      </c>
    </row>
    <row r="94" spans="1:6">
      <c r="A94" s="153" t="s">
        <v>210</v>
      </c>
      <c r="B94" s="153">
        <v>851712</v>
      </c>
      <c r="C94" s="154" t="s">
        <v>542</v>
      </c>
      <c r="D94" s="155" t="s">
        <v>201</v>
      </c>
      <c r="E94" s="156">
        <v>2014</v>
      </c>
      <c r="F94" s="157">
        <v>31459219</v>
      </c>
    </row>
    <row r="95" spans="1:6">
      <c r="A95" s="153" t="s">
        <v>210</v>
      </c>
      <c r="B95" s="153">
        <v>851712</v>
      </c>
      <c r="C95" s="154" t="s">
        <v>542</v>
      </c>
      <c r="D95" s="155" t="s">
        <v>201</v>
      </c>
      <c r="E95" s="156">
        <v>2015</v>
      </c>
      <c r="F95" s="158">
        <v>30780880</v>
      </c>
    </row>
    <row r="96" spans="1:6">
      <c r="A96" s="153" t="s">
        <v>210</v>
      </c>
      <c r="B96" s="153">
        <v>851712</v>
      </c>
      <c r="C96" s="154" t="s">
        <v>542</v>
      </c>
      <c r="D96" s="155" t="s">
        <v>201</v>
      </c>
      <c r="E96" s="156">
        <v>2016</v>
      </c>
      <c r="F96" s="157">
        <v>29880702</v>
      </c>
    </row>
    <row r="97" spans="1:6">
      <c r="A97" s="153" t="s">
        <v>210</v>
      </c>
      <c r="B97" s="153">
        <v>851712</v>
      </c>
      <c r="C97" s="154" t="s">
        <v>542</v>
      </c>
      <c r="D97" s="155" t="s">
        <v>201</v>
      </c>
      <c r="E97" s="156">
        <v>2017</v>
      </c>
      <c r="F97" s="158">
        <v>24587538</v>
      </c>
    </row>
    <row r="98" spans="1:6">
      <c r="A98" s="153" t="s">
        <v>210</v>
      </c>
      <c r="B98" s="153">
        <v>851712</v>
      </c>
      <c r="C98" s="154" t="s">
        <v>542</v>
      </c>
      <c r="D98" s="155" t="s">
        <v>201</v>
      </c>
      <c r="E98" s="156">
        <v>2018</v>
      </c>
      <c r="F98" s="157">
        <v>24408120</v>
      </c>
    </row>
    <row r="99" spans="1:6">
      <c r="A99" s="153" t="s">
        <v>210</v>
      </c>
      <c r="B99" s="153">
        <v>851712</v>
      </c>
      <c r="C99" s="154" t="s">
        <v>542</v>
      </c>
      <c r="D99" s="155" t="s">
        <v>201</v>
      </c>
      <c r="E99" s="156">
        <v>2019</v>
      </c>
      <c r="F99" s="158">
        <v>22958190</v>
      </c>
    </row>
    <row r="100" spans="1:6">
      <c r="A100" s="153" t="s">
        <v>210</v>
      </c>
      <c r="B100" s="153">
        <v>851712</v>
      </c>
      <c r="C100" s="154" t="s">
        <v>542</v>
      </c>
      <c r="D100" s="155" t="s">
        <v>201</v>
      </c>
      <c r="E100" s="156">
        <v>2020</v>
      </c>
      <c r="F100" s="157">
        <v>23152262</v>
      </c>
    </row>
    <row r="101" spans="1:6">
      <c r="A101" s="153" t="s">
        <v>210</v>
      </c>
      <c r="B101" s="153">
        <v>851712</v>
      </c>
      <c r="C101" s="154" t="s">
        <v>542</v>
      </c>
      <c r="D101" s="155" t="s">
        <v>201</v>
      </c>
      <c r="E101" s="156">
        <v>2021</v>
      </c>
      <c r="F101" s="158">
        <v>21921340</v>
      </c>
    </row>
    <row r="102" spans="1:6">
      <c r="A102" s="153" t="s">
        <v>40</v>
      </c>
      <c r="B102" s="153">
        <v>847130</v>
      </c>
      <c r="C102" s="154" t="s">
        <v>542</v>
      </c>
      <c r="D102" s="155" t="s">
        <v>201</v>
      </c>
      <c r="E102" s="156">
        <v>2000</v>
      </c>
      <c r="F102" s="157">
        <v>1396570</v>
      </c>
    </row>
    <row r="103" spans="1:6">
      <c r="A103" s="153" t="s">
        <v>40</v>
      </c>
      <c r="B103" s="153">
        <v>847130</v>
      </c>
      <c r="C103" s="154" t="s">
        <v>542</v>
      </c>
      <c r="D103" s="155" t="s">
        <v>201</v>
      </c>
      <c r="E103" s="156">
        <v>2001</v>
      </c>
      <c r="F103" s="157">
        <v>1396570</v>
      </c>
    </row>
    <row r="104" spans="1:6">
      <c r="A104" s="153" t="s">
        <v>40</v>
      </c>
      <c r="B104" s="153">
        <v>847130</v>
      </c>
      <c r="C104" s="154" t="s">
        <v>542</v>
      </c>
      <c r="D104" s="155" t="s">
        <v>201</v>
      </c>
      <c r="E104" s="156">
        <v>2002</v>
      </c>
      <c r="F104" s="157">
        <v>1352079</v>
      </c>
    </row>
    <row r="105" spans="1:6">
      <c r="A105" s="153" t="s">
        <v>40</v>
      </c>
      <c r="B105" s="153">
        <v>847130</v>
      </c>
      <c r="C105" s="154" t="s">
        <v>542</v>
      </c>
      <c r="D105" s="155" t="s">
        <v>201</v>
      </c>
      <c r="E105" s="156">
        <v>2003</v>
      </c>
      <c r="F105" s="158">
        <v>2431101</v>
      </c>
    </row>
    <row r="106" spans="1:6">
      <c r="A106" s="153" t="s">
        <v>40</v>
      </c>
      <c r="B106" s="153">
        <v>847130</v>
      </c>
      <c r="C106" s="154" t="s">
        <v>542</v>
      </c>
      <c r="D106" s="155" t="s">
        <v>201</v>
      </c>
      <c r="E106" s="156">
        <v>2004</v>
      </c>
      <c r="F106" s="157">
        <v>3037920</v>
      </c>
    </row>
    <row r="107" spans="1:6">
      <c r="A107" s="153" t="s">
        <v>40</v>
      </c>
      <c r="B107" s="153">
        <v>847130</v>
      </c>
      <c r="C107" s="154" t="s">
        <v>542</v>
      </c>
      <c r="D107" s="155" t="s">
        <v>201</v>
      </c>
      <c r="E107" s="156">
        <v>2005</v>
      </c>
      <c r="F107" s="158">
        <v>5013066</v>
      </c>
    </row>
    <row r="108" spans="1:6">
      <c r="A108" s="153" t="s">
        <v>40</v>
      </c>
      <c r="B108" s="153">
        <v>847130</v>
      </c>
      <c r="C108" s="154" t="s">
        <v>542</v>
      </c>
      <c r="D108" s="155" t="s">
        <v>201</v>
      </c>
      <c r="E108" s="156">
        <v>2006</v>
      </c>
      <c r="F108" s="157">
        <v>5966884</v>
      </c>
    </row>
    <row r="109" spans="1:6">
      <c r="A109" s="153" t="s">
        <v>40</v>
      </c>
      <c r="B109" s="153">
        <v>847130</v>
      </c>
      <c r="C109" s="154" t="s">
        <v>542</v>
      </c>
      <c r="D109" s="155" t="s">
        <v>201</v>
      </c>
      <c r="E109" s="156">
        <v>2007</v>
      </c>
      <c r="F109" s="158">
        <v>5595341</v>
      </c>
    </row>
    <row r="110" spans="1:6">
      <c r="A110" s="153" t="s">
        <v>40</v>
      </c>
      <c r="B110" s="153">
        <v>847130</v>
      </c>
      <c r="C110" s="154" t="s">
        <v>542</v>
      </c>
      <c r="D110" s="155" t="s">
        <v>201</v>
      </c>
      <c r="E110" s="156">
        <v>2008</v>
      </c>
      <c r="F110" s="157">
        <v>8803501</v>
      </c>
    </row>
    <row r="111" spans="1:6">
      <c r="A111" s="153" t="s">
        <v>40</v>
      </c>
      <c r="B111" s="153">
        <v>847130</v>
      </c>
      <c r="C111" s="154" t="s">
        <v>542</v>
      </c>
      <c r="D111" s="155" t="s">
        <v>201</v>
      </c>
      <c r="E111" s="156">
        <v>2009</v>
      </c>
      <c r="F111" s="158">
        <v>8378551</v>
      </c>
    </row>
    <row r="112" spans="1:6">
      <c r="A112" s="153" t="s">
        <v>40</v>
      </c>
      <c r="B112" s="153">
        <v>847130</v>
      </c>
      <c r="C112" s="154" t="s">
        <v>542</v>
      </c>
      <c r="D112" s="155" t="s">
        <v>201</v>
      </c>
      <c r="E112" s="156">
        <v>2010</v>
      </c>
      <c r="F112" s="157">
        <v>9693344</v>
      </c>
    </row>
    <row r="113" spans="1:6">
      <c r="A113" s="153" t="s">
        <v>40</v>
      </c>
      <c r="B113" s="153">
        <v>847130</v>
      </c>
      <c r="C113" s="154" t="s">
        <v>542</v>
      </c>
      <c r="D113" s="155" t="s">
        <v>201</v>
      </c>
      <c r="E113" s="156">
        <v>2011</v>
      </c>
      <c r="F113" s="158">
        <v>10235550</v>
      </c>
    </row>
    <row r="114" spans="1:6">
      <c r="A114" s="153" t="s">
        <v>40</v>
      </c>
      <c r="B114" s="153">
        <v>847130</v>
      </c>
      <c r="C114" s="154" t="s">
        <v>542</v>
      </c>
      <c r="D114" s="155" t="s">
        <v>201</v>
      </c>
      <c r="E114" s="156">
        <v>2012</v>
      </c>
      <c r="F114" s="157">
        <v>14299610</v>
      </c>
    </row>
    <row r="115" spans="1:6">
      <c r="A115" s="153" t="s">
        <v>40</v>
      </c>
      <c r="B115" s="153">
        <v>847130</v>
      </c>
      <c r="C115" s="154" t="s">
        <v>542</v>
      </c>
      <c r="D115" s="155" t="s">
        <v>201</v>
      </c>
      <c r="E115" s="156">
        <v>2013</v>
      </c>
      <c r="F115" s="158">
        <v>16721528</v>
      </c>
    </row>
    <row r="116" spans="1:6">
      <c r="A116" s="153" t="s">
        <v>40</v>
      </c>
      <c r="B116" s="153">
        <v>847130</v>
      </c>
      <c r="C116" s="154" t="s">
        <v>542</v>
      </c>
      <c r="D116" s="155" t="s">
        <v>201</v>
      </c>
      <c r="E116" s="156">
        <v>2014</v>
      </c>
      <c r="F116" s="157">
        <v>16619734</v>
      </c>
    </row>
    <row r="117" spans="1:6">
      <c r="A117" s="153" t="s">
        <v>40</v>
      </c>
      <c r="B117" s="153">
        <v>847130</v>
      </c>
      <c r="C117" s="154" t="s">
        <v>542</v>
      </c>
      <c r="D117" s="155" t="s">
        <v>201</v>
      </c>
      <c r="E117" s="156">
        <v>2015</v>
      </c>
      <c r="F117" s="158">
        <v>15324849</v>
      </c>
    </row>
    <row r="118" spans="1:6">
      <c r="A118" s="153" t="s">
        <v>40</v>
      </c>
      <c r="B118" s="153">
        <v>847130</v>
      </c>
      <c r="C118" s="154" t="s">
        <v>542</v>
      </c>
      <c r="D118" s="155" t="s">
        <v>201</v>
      </c>
      <c r="E118" s="156">
        <v>2016</v>
      </c>
      <c r="F118" s="157">
        <v>15285793</v>
      </c>
    </row>
    <row r="119" spans="1:6">
      <c r="A119" s="153" t="s">
        <v>40</v>
      </c>
      <c r="B119" s="153">
        <v>847130</v>
      </c>
      <c r="C119" s="154" t="s">
        <v>542</v>
      </c>
      <c r="D119" s="155" t="s">
        <v>201</v>
      </c>
      <c r="E119" s="156">
        <v>2017</v>
      </c>
      <c r="F119" s="158">
        <v>13081404</v>
      </c>
    </row>
    <row r="120" spans="1:6">
      <c r="A120" s="153" t="s">
        <v>40</v>
      </c>
      <c r="B120" s="153">
        <v>847130</v>
      </c>
      <c r="C120" s="154" t="s">
        <v>542</v>
      </c>
      <c r="D120" s="155" t="s">
        <v>201</v>
      </c>
      <c r="E120" s="156">
        <v>2018</v>
      </c>
      <c r="F120" s="157">
        <v>13979823</v>
      </c>
    </row>
    <row r="121" spans="1:6">
      <c r="A121" s="153" t="s">
        <v>40</v>
      </c>
      <c r="B121" s="153">
        <v>847130</v>
      </c>
      <c r="C121" s="154" t="s">
        <v>542</v>
      </c>
      <c r="D121" s="155" t="s">
        <v>201</v>
      </c>
      <c r="E121" s="156">
        <v>2019</v>
      </c>
      <c r="F121" s="158">
        <v>17320539</v>
      </c>
    </row>
    <row r="122" spans="1:6">
      <c r="A122" s="153" t="s">
        <v>40</v>
      </c>
      <c r="B122" s="153">
        <v>847130</v>
      </c>
      <c r="C122" s="154" t="s">
        <v>542</v>
      </c>
      <c r="D122" s="155" t="s">
        <v>201</v>
      </c>
      <c r="E122" s="156">
        <v>2020</v>
      </c>
      <c r="F122" s="157">
        <v>19576317</v>
      </c>
    </row>
    <row r="123" spans="1:6">
      <c r="A123" s="153" t="s">
        <v>40</v>
      </c>
      <c r="B123" s="153">
        <v>847130</v>
      </c>
      <c r="C123" s="154" t="s">
        <v>542</v>
      </c>
      <c r="D123" s="155" t="s">
        <v>201</v>
      </c>
      <c r="E123" s="156">
        <v>2021</v>
      </c>
      <c r="F123" s="158">
        <v>16583355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DAEB-9911-F542-BB94-0495EE6FE9DC}">
  <dimension ref="A1:C52"/>
  <sheetViews>
    <sheetView workbookViewId="0">
      <selection activeCell="H21" sqref="H21"/>
    </sheetView>
  </sheetViews>
  <sheetFormatPr baseColWidth="10" defaultRowHeight="16"/>
  <cols>
    <col min="3" max="3" width="14" bestFit="1" customWidth="1"/>
  </cols>
  <sheetData>
    <row r="1" spans="1:3" ht="17">
      <c r="A1" s="160" t="s">
        <v>6992</v>
      </c>
      <c r="B1" s="161" t="s">
        <v>175</v>
      </c>
      <c r="C1" s="162" t="s">
        <v>541</v>
      </c>
    </row>
    <row r="2" spans="1:3">
      <c r="A2" t="s">
        <v>40</v>
      </c>
      <c r="B2" s="52">
        <v>1970</v>
      </c>
    </row>
    <row r="3" spans="1:3">
      <c r="A3" t="s">
        <v>40</v>
      </c>
      <c r="B3" s="52">
        <v>1971</v>
      </c>
    </row>
    <row r="4" spans="1:3">
      <c r="A4" t="s">
        <v>40</v>
      </c>
      <c r="B4" s="52">
        <v>1972</v>
      </c>
    </row>
    <row r="5" spans="1:3">
      <c r="A5" t="s">
        <v>40</v>
      </c>
      <c r="B5" s="52">
        <v>1973</v>
      </c>
    </row>
    <row r="6" spans="1:3">
      <c r="A6" t="s">
        <v>40</v>
      </c>
      <c r="B6" s="52">
        <v>1974</v>
      </c>
    </row>
    <row r="7" spans="1:3">
      <c r="A7" t="s">
        <v>40</v>
      </c>
      <c r="B7" s="52">
        <v>1975</v>
      </c>
    </row>
    <row r="8" spans="1:3">
      <c r="A8" t="s">
        <v>40</v>
      </c>
      <c r="B8" s="52">
        <v>1976</v>
      </c>
    </row>
    <row r="9" spans="1:3">
      <c r="A9" t="s">
        <v>40</v>
      </c>
      <c r="B9" s="52">
        <v>1977</v>
      </c>
    </row>
    <row r="10" spans="1:3">
      <c r="A10" t="s">
        <v>40</v>
      </c>
      <c r="B10" s="52">
        <v>1978</v>
      </c>
    </row>
    <row r="11" spans="1:3">
      <c r="A11" t="s">
        <v>40</v>
      </c>
      <c r="B11" s="52">
        <v>1979</v>
      </c>
    </row>
    <row r="12" spans="1:3">
      <c r="A12" t="s">
        <v>40</v>
      </c>
      <c r="B12" s="52">
        <v>1980</v>
      </c>
    </row>
    <row r="13" spans="1:3">
      <c r="A13" t="s">
        <v>40</v>
      </c>
      <c r="B13" s="52">
        <v>1981</v>
      </c>
    </row>
    <row r="14" spans="1:3">
      <c r="A14" t="s">
        <v>40</v>
      </c>
      <c r="B14" s="52">
        <v>1982</v>
      </c>
    </row>
    <row r="15" spans="1:3">
      <c r="A15" t="s">
        <v>40</v>
      </c>
      <c r="B15" s="52">
        <v>1983</v>
      </c>
    </row>
    <row r="16" spans="1:3">
      <c r="A16" t="s">
        <v>40</v>
      </c>
      <c r="B16" s="52">
        <v>1984</v>
      </c>
    </row>
    <row r="17" spans="1:3">
      <c r="A17" t="s">
        <v>40</v>
      </c>
      <c r="B17" s="52">
        <v>1985</v>
      </c>
    </row>
    <row r="18" spans="1:3">
      <c r="A18" t="s">
        <v>40</v>
      </c>
      <c r="B18" s="52">
        <v>1986</v>
      </c>
    </row>
    <row r="19" spans="1:3">
      <c r="A19" t="s">
        <v>40</v>
      </c>
      <c r="B19" s="52">
        <v>1987</v>
      </c>
    </row>
    <row r="20" spans="1:3">
      <c r="A20" t="s">
        <v>40</v>
      </c>
      <c r="B20" s="52">
        <v>1988</v>
      </c>
    </row>
    <row r="21" spans="1:3">
      <c r="A21" t="s">
        <v>40</v>
      </c>
      <c r="B21" s="52">
        <v>1989</v>
      </c>
      <c r="C21" s="53">
        <v>10801</v>
      </c>
    </row>
    <row r="22" spans="1:3">
      <c r="A22" t="s">
        <v>40</v>
      </c>
      <c r="B22" s="52">
        <v>1990</v>
      </c>
      <c r="C22" s="53">
        <v>54578</v>
      </c>
    </row>
    <row r="23" spans="1:3">
      <c r="A23" t="s">
        <v>40</v>
      </c>
      <c r="B23" s="52">
        <v>1991</v>
      </c>
      <c r="C23" s="53">
        <v>150482</v>
      </c>
    </row>
    <row r="24" spans="1:3">
      <c r="A24" t="s">
        <v>40</v>
      </c>
      <c r="B24" s="52">
        <v>1992</v>
      </c>
      <c r="C24" s="53">
        <v>282910</v>
      </c>
    </row>
    <row r="25" spans="1:3">
      <c r="A25" t="s">
        <v>40</v>
      </c>
      <c r="B25" s="52">
        <v>1993</v>
      </c>
      <c r="C25" s="53">
        <v>432996</v>
      </c>
    </row>
    <row r="26" spans="1:3">
      <c r="A26" t="s">
        <v>40</v>
      </c>
      <c r="B26" s="52">
        <v>1994</v>
      </c>
      <c r="C26" s="53">
        <v>588887</v>
      </c>
    </row>
    <row r="27" spans="1:3">
      <c r="A27" t="s">
        <v>40</v>
      </c>
      <c r="B27" s="52">
        <v>1995</v>
      </c>
      <c r="C27" s="53">
        <v>745825</v>
      </c>
    </row>
    <row r="28" spans="1:3">
      <c r="A28" t="s">
        <v>40</v>
      </c>
      <c r="B28" s="52">
        <v>1996</v>
      </c>
      <c r="C28" s="53">
        <v>902589</v>
      </c>
    </row>
    <row r="29" spans="1:3">
      <c r="A29" t="s">
        <v>40</v>
      </c>
      <c r="B29" s="52">
        <v>1997</v>
      </c>
      <c r="C29" s="53">
        <v>1058482</v>
      </c>
    </row>
    <row r="30" spans="1:3">
      <c r="A30" t="s">
        <v>40</v>
      </c>
      <c r="B30" s="52">
        <v>1998</v>
      </c>
      <c r="C30" s="53">
        <v>1211682</v>
      </c>
    </row>
    <row r="31" spans="1:3">
      <c r="A31" t="s">
        <v>40</v>
      </c>
      <c r="B31" s="52">
        <v>1999</v>
      </c>
      <c r="C31" s="53">
        <v>1358895</v>
      </c>
    </row>
    <row r="32" spans="1:3">
      <c r="A32" t="s">
        <v>40</v>
      </c>
      <c r="B32" s="52">
        <v>2000</v>
      </c>
      <c r="C32" s="53">
        <v>1498474</v>
      </c>
    </row>
    <row r="33" spans="1:3">
      <c r="A33" t="s">
        <v>40</v>
      </c>
      <c r="B33" s="52">
        <v>2001</v>
      </c>
      <c r="C33" s="53">
        <v>1639709</v>
      </c>
    </row>
    <row r="34" spans="1:3">
      <c r="A34" t="s">
        <v>40</v>
      </c>
      <c r="B34" s="52">
        <v>2002</v>
      </c>
      <c r="C34" s="53">
        <v>1820758</v>
      </c>
    </row>
    <row r="35" spans="1:3">
      <c r="A35" t="s">
        <v>40</v>
      </c>
      <c r="B35" s="52">
        <v>2003</v>
      </c>
      <c r="C35" s="53">
        <v>2133906</v>
      </c>
    </row>
    <row r="36" spans="1:3">
      <c r="A36" t="s">
        <v>40</v>
      </c>
      <c r="B36" s="52">
        <v>2004</v>
      </c>
      <c r="C36" s="53">
        <v>2720586</v>
      </c>
    </row>
    <row r="37" spans="1:3">
      <c r="A37" t="s">
        <v>40</v>
      </c>
      <c r="B37" s="52">
        <v>2005</v>
      </c>
      <c r="C37" s="53">
        <v>3675247</v>
      </c>
    </row>
    <row r="38" spans="1:3">
      <c r="A38" t="s">
        <v>40</v>
      </c>
      <c r="B38" s="52">
        <v>2006</v>
      </c>
      <c r="C38" s="53">
        <v>5121224</v>
      </c>
    </row>
    <row r="39" spans="1:3">
      <c r="A39" t="s">
        <v>40</v>
      </c>
      <c r="B39" s="52">
        <v>2007</v>
      </c>
      <c r="C39" s="53">
        <v>7165669</v>
      </c>
    </row>
    <row r="40" spans="1:3">
      <c r="A40" t="s">
        <v>40</v>
      </c>
      <c r="B40" s="52">
        <v>2008</v>
      </c>
      <c r="C40" s="53">
        <v>9722731</v>
      </c>
    </row>
    <row r="41" spans="1:3">
      <c r="A41" t="s">
        <v>40</v>
      </c>
      <c r="B41" s="52">
        <v>2009</v>
      </c>
      <c r="C41" s="53">
        <v>12336242</v>
      </c>
    </row>
    <row r="42" spans="1:3">
      <c r="A42" t="s">
        <v>40</v>
      </c>
      <c r="B42" s="52">
        <v>2010</v>
      </c>
      <c r="C42" s="53">
        <v>14315573</v>
      </c>
    </row>
    <row r="43" spans="1:3">
      <c r="A43" t="s">
        <v>40</v>
      </c>
      <c r="B43" s="52">
        <v>2011</v>
      </c>
      <c r="C43" s="53">
        <v>15445957</v>
      </c>
    </row>
    <row r="44" spans="1:3">
      <c r="A44" t="s">
        <v>40</v>
      </c>
      <c r="B44" s="52">
        <v>2012</v>
      </c>
      <c r="C44" s="53">
        <v>16171985</v>
      </c>
    </row>
    <row r="45" spans="1:3">
      <c r="A45" t="s">
        <v>40</v>
      </c>
      <c r="B45" s="52">
        <v>2013</v>
      </c>
      <c r="C45" s="53">
        <v>17082399</v>
      </c>
    </row>
    <row r="46" spans="1:3">
      <c r="A46" t="s">
        <v>40</v>
      </c>
      <c r="B46" s="52">
        <v>2014</v>
      </c>
      <c r="C46" s="53">
        <v>18480710</v>
      </c>
    </row>
    <row r="47" spans="1:3">
      <c r="A47" t="s">
        <v>40</v>
      </c>
      <c r="B47" s="52">
        <v>2015</v>
      </c>
      <c r="C47" s="53">
        <v>20270198</v>
      </c>
    </row>
    <row r="48" spans="1:3">
      <c r="A48" t="s">
        <v>40</v>
      </c>
      <c r="B48" s="52">
        <v>2016</v>
      </c>
      <c r="C48" s="53">
        <v>22184967</v>
      </c>
    </row>
    <row r="49" spans="1:3">
      <c r="A49" t="s">
        <v>40</v>
      </c>
      <c r="B49" s="52">
        <v>2017</v>
      </c>
      <c r="C49" s="53">
        <v>24032807</v>
      </c>
    </row>
    <row r="50" spans="1:3">
      <c r="A50" t="s">
        <v>40</v>
      </c>
      <c r="B50" s="52">
        <v>2018</v>
      </c>
      <c r="C50" s="53">
        <v>25771458</v>
      </c>
    </row>
    <row r="51" spans="1:3">
      <c r="A51" t="s">
        <v>40</v>
      </c>
      <c r="B51" s="52">
        <v>2019</v>
      </c>
      <c r="C51" s="53">
        <v>27434754</v>
      </c>
    </row>
    <row r="52" spans="1:3">
      <c r="A52" t="s">
        <v>40</v>
      </c>
      <c r="B52" s="52">
        <v>2020</v>
      </c>
      <c r="C52" s="53">
        <v>29033376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E6EE-1846-7E4E-8699-1163FD4C07DD}">
  <dimension ref="A1:A5"/>
  <sheetViews>
    <sheetView workbookViewId="0">
      <selection activeCell="F33" sqref="F33"/>
    </sheetView>
  </sheetViews>
  <sheetFormatPr baseColWidth="10" defaultRowHeight="16"/>
  <sheetData>
    <row r="1" spans="1:1">
      <c r="A1" t="s">
        <v>191</v>
      </c>
    </row>
    <row r="2" spans="1:1">
      <c r="A2" t="s">
        <v>192</v>
      </c>
    </row>
    <row r="3" spans="1:1">
      <c r="A3" t="s">
        <v>193</v>
      </c>
    </row>
    <row r="4" spans="1:1">
      <c r="A4" t="s">
        <v>194</v>
      </c>
    </row>
    <row r="5" spans="1:1">
      <c r="A5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DCC-0A2A-8441-8A38-0DB731E22D96}">
  <dimension ref="A1:E1533"/>
  <sheetViews>
    <sheetView workbookViewId="0">
      <selection activeCell="H14" sqref="H14"/>
    </sheetView>
  </sheetViews>
  <sheetFormatPr baseColWidth="10" defaultRowHeight="16"/>
  <cols>
    <col min="1" max="2" width="14.83203125" customWidth="1"/>
    <col min="3" max="3" width="12.83203125" customWidth="1"/>
    <col min="4" max="4" width="16.6640625" customWidth="1"/>
  </cols>
  <sheetData>
    <row r="1" spans="1:5">
      <c r="A1" t="s">
        <v>171</v>
      </c>
      <c r="B1" t="s">
        <v>6993</v>
      </c>
      <c r="C1" t="s">
        <v>6976</v>
      </c>
      <c r="D1" t="s">
        <v>212</v>
      </c>
      <c r="E1" t="s">
        <v>541</v>
      </c>
    </row>
    <row r="2" spans="1:5">
      <c r="A2" t="s">
        <v>40</v>
      </c>
      <c r="B2" t="s">
        <v>489</v>
      </c>
      <c r="C2" t="s">
        <v>6977</v>
      </c>
      <c r="D2" t="s">
        <v>477</v>
      </c>
      <c r="E2">
        <v>0.8</v>
      </c>
    </row>
    <row r="3" spans="1:5">
      <c r="A3" t="s">
        <v>40</v>
      </c>
      <c r="B3" t="s">
        <v>489</v>
      </c>
      <c r="C3" t="s">
        <v>6977</v>
      </c>
      <c r="D3" t="s">
        <v>6978</v>
      </c>
      <c r="E3">
        <v>44</v>
      </c>
    </row>
    <row r="4" spans="1:5">
      <c r="A4" t="s">
        <v>40</v>
      </c>
      <c r="B4" t="s">
        <v>489</v>
      </c>
      <c r="C4" t="s">
        <v>6977</v>
      </c>
      <c r="D4" t="s">
        <v>481</v>
      </c>
      <c r="E4">
        <v>368.6</v>
      </c>
    </row>
    <row r="5" spans="1:5">
      <c r="A5" t="s">
        <v>40</v>
      </c>
      <c r="B5" t="s">
        <v>489</v>
      </c>
      <c r="C5" t="s">
        <v>6977</v>
      </c>
      <c r="D5" t="s">
        <v>6979</v>
      </c>
      <c r="E5">
        <v>9.4</v>
      </c>
    </row>
    <row r="6" spans="1:5">
      <c r="A6" t="s">
        <v>40</v>
      </c>
      <c r="B6" t="s">
        <v>489</v>
      </c>
      <c r="C6" t="s">
        <v>6977</v>
      </c>
      <c r="D6" t="s">
        <v>487</v>
      </c>
      <c r="E6">
        <v>3.5</v>
      </c>
    </row>
    <row r="7" spans="1:5">
      <c r="A7" t="s">
        <v>40</v>
      </c>
      <c r="B7" t="s">
        <v>489</v>
      </c>
      <c r="C7" t="s">
        <v>6977</v>
      </c>
      <c r="D7" t="s">
        <v>488</v>
      </c>
      <c r="E7">
        <v>426.3</v>
      </c>
    </row>
    <row r="8" spans="1:5">
      <c r="A8" t="s">
        <v>40</v>
      </c>
      <c r="B8" t="s">
        <v>489</v>
      </c>
      <c r="C8" t="s">
        <v>6980</v>
      </c>
      <c r="D8" t="s">
        <v>477</v>
      </c>
      <c r="E8">
        <v>22.7</v>
      </c>
    </row>
    <row r="9" spans="1:5">
      <c r="A9" t="s">
        <v>40</v>
      </c>
      <c r="B9" t="s">
        <v>489</v>
      </c>
      <c r="C9" t="s">
        <v>6980</v>
      </c>
      <c r="D9" t="s">
        <v>329</v>
      </c>
      <c r="E9">
        <v>1.5</v>
      </c>
    </row>
    <row r="10" spans="1:5">
      <c r="A10" t="s">
        <v>40</v>
      </c>
      <c r="B10" t="s">
        <v>489</v>
      </c>
      <c r="C10" t="s">
        <v>6980</v>
      </c>
      <c r="D10" t="s">
        <v>6978</v>
      </c>
      <c r="E10">
        <v>206.3</v>
      </c>
    </row>
    <row r="11" spans="1:5">
      <c r="A11" t="s">
        <v>40</v>
      </c>
      <c r="B11" t="s">
        <v>489</v>
      </c>
      <c r="C11" t="s">
        <v>6980</v>
      </c>
      <c r="D11" t="s">
        <v>487</v>
      </c>
      <c r="E11">
        <v>0.1</v>
      </c>
    </row>
    <row r="12" spans="1:5">
      <c r="A12" t="s">
        <v>40</v>
      </c>
      <c r="B12" t="s">
        <v>489</v>
      </c>
      <c r="C12" t="s">
        <v>6980</v>
      </c>
      <c r="D12" t="s">
        <v>488</v>
      </c>
      <c r="E12">
        <v>230.6</v>
      </c>
    </row>
    <row r="13" spans="1:5">
      <c r="A13" t="s">
        <v>40</v>
      </c>
      <c r="B13" t="s">
        <v>489</v>
      </c>
      <c r="C13" t="s">
        <v>6981</v>
      </c>
      <c r="D13" t="s">
        <v>329</v>
      </c>
      <c r="E13">
        <v>69.3</v>
      </c>
    </row>
    <row r="14" spans="1:5">
      <c r="A14" t="s">
        <v>40</v>
      </c>
      <c r="B14" t="s">
        <v>489</v>
      </c>
      <c r="C14" t="s">
        <v>6981</v>
      </c>
      <c r="D14" t="s">
        <v>6978</v>
      </c>
      <c r="E14">
        <v>226.5</v>
      </c>
    </row>
    <row r="15" spans="1:5">
      <c r="A15" t="s">
        <v>40</v>
      </c>
      <c r="B15" t="s">
        <v>489</v>
      </c>
      <c r="C15" t="s">
        <v>6981</v>
      </c>
      <c r="D15" t="s">
        <v>6982</v>
      </c>
      <c r="E15">
        <v>0.8</v>
      </c>
    </row>
    <row r="16" spans="1:5">
      <c r="A16" t="s">
        <v>40</v>
      </c>
      <c r="B16" t="s">
        <v>489</v>
      </c>
      <c r="C16" t="s">
        <v>6981</v>
      </c>
      <c r="D16" t="s">
        <v>487</v>
      </c>
      <c r="E16">
        <v>0.4</v>
      </c>
    </row>
    <row r="17" spans="1:5">
      <c r="A17" t="s">
        <v>40</v>
      </c>
      <c r="B17" t="s">
        <v>489</v>
      </c>
      <c r="C17" t="s">
        <v>6981</v>
      </c>
      <c r="D17" t="s">
        <v>488</v>
      </c>
      <c r="E17">
        <v>297</v>
      </c>
    </row>
    <row r="18" spans="1:5">
      <c r="A18" t="s">
        <v>40</v>
      </c>
      <c r="B18" t="s">
        <v>489</v>
      </c>
      <c r="C18" t="s">
        <v>507</v>
      </c>
      <c r="D18" t="s">
        <v>221</v>
      </c>
      <c r="E18">
        <v>3.6</v>
      </c>
    </row>
    <row r="19" spans="1:5">
      <c r="A19" t="s">
        <v>40</v>
      </c>
      <c r="B19" t="s">
        <v>489</v>
      </c>
      <c r="C19" t="s">
        <v>507</v>
      </c>
      <c r="D19" t="s">
        <v>329</v>
      </c>
      <c r="E19">
        <v>170.5</v>
      </c>
    </row>
    <row r="20" spans="1:5">
      <c r="A20" t="s">
        <v>40</v>
      </c>
      <c r="B20" t="s">
        <v>489</v>
      </c>
      <c r="C20" t="s">
        <v>507</v>
      </c>
      <c r="D20" t="s">
        <v>6978</v>
      </c>
      <c r="E20">
        <v>263.5</v>
      </c>
    </row>
    <row r="21" spans="1:5">
      <c r="A21" t="s">
        <v>40</v>
      </c>
      <c r="B21" t="s">
        <v>489</v>
      </c>
      <c r="C21" t="s">
        <v>507</v>
      </c>
      <c r="D21" t="s">
        <v>6979</v>
      </c>
      <c r="E21">
        <v>42.3</v>
      </c>
    </row>
    <row r="22" spans="1:5">
      <c r="A22" t="s">
        <v>40</v>
      </c>
      <c r="B22" t="s">
        <v>489</v>
      </c>
      <c r="C22" t="s">
        <v>507</v>
      </c>
      <c r="D22" t="s">
        <v>483</v>
      </c>
      <c r="E22">
        <v>265</v>
      </c>
    </row>
    <row r="23" spans="1:5">
      <c r="A23" t="s">
        <v>40</v>
      </c>
      <c r="B23" t="s">
        <v>489</v>
      </c>
      <c r="C23" t="s">
        <v>507</v>
      </c>
      <c r="D23" t="s">
        <v>487</v>
      </c>
      <c r="E23">
        <v>4.8</v>
      </c>
    </row>
    <row r="24" spans="1:5">
      <c r="A24" t="s">
        <v>40</v>
      </c>
      <c r="B24" t="s">
        <v>489</v>
      </c>
      <c r="C24" t="s">
        <v>507</v>
      </c>
      <c r="D24" t="s">
        <v>488</v>
      </c>
      <c r="E24">
        <v>749.7</v>
      </c>
    </row>
    <row r="25" spans="1:5">
      <c r="A25" t="s">
        <v>40</v>
      </c>
      <c r="B25" t="s">
        <v>489</v>
      </c>
      <c r="C25" t="s">
        <v>65</v>
      </c>
      <c r="D25" t="s">
        <v>477</v>
      </c>
      <c r="E25">
        <v>0.3</v>
      </c>
    </row>
    <row r="26" spans="1:5">
      <c r="A26" t="s">
        <v>40</v>
      </c>
      <c r="B26" t="s">
        <v>489</v>
      </c>
      <c r="C26" t="s">
        <v>65</v>
      </c>
      <c r="D26" t="s">
        <v>329</v>
      </c>
      <c r="E26">
        <v>0.3</v>
      </c>
    </row>
    <row r="27" spans="1:5">
      <c r="A27" t="s">
        <v>40</v>
      </c>
      <c r="B27" t="s">
        <v>489</v>
      </c>
      <c r="C27" t="s">
        <v>65</v>
      </c>
      <c r="D27" t="s">
        <v>6978</v>
      </c>
      <c r="E27">
        <v>7</v>
      </c>
    </row>
    <row r="28" spans="1:5">
      <c r="A28" t="s">
        <v>40</v>
      </c>
      <c r="B28" t="s">
        <v>489</v>
      </c>
      <c r="C28" t="s">
        <v>65</v>
      </c>
      <c r="D28" t="s">
        <v>6979</v>
      </c>
      <c r="E28">
        <v>0.2</v>
      </c>
    </row>
    <row r="29" spans="1:5">
      <c r="A29" t="s">
        <v>40</v>
      </c>
      <c r="B29" t="s">
        <v>489</v>
      </c>
      <c r="C29" t="s">
        <v>65</v>
      </c>
      <c r="D29" t="s">
        <v>487</v>
      </c>
      <c r="E29">
        <v>0.1</v>
      </c>
    </row>
    <row r="30" spans="1:5">
      <c r="A30" t="s">
        <v>40</v>
      </c>
      <c r="B30" t="s">
        <v>489</v>
      </c>
      <c r="C30" t="s">
        <v>65</v>
      </c>
      <c r="D30" t="s">
        <v>488</v>
      </c>
      <c r="E30">
        <v>7.9</v>
      </c>
    </row>
    <row r="31" spans="1:5">
      <c r="A31" t="s">
        <v>40</v>
      </c>
      <c r="B31" t="s">
        <v>489</v>
      </c>
      <c r="C31" t="s">
        <v>495</v>
      </c>
      <c r="D31" t="s">
        <v>477</v>
      </c>
      <c r="E31">
        <v>27.85</v>
      </c>
    </row>
    <row r="32" spans="1:5">
      <c r="A32" t="s">
        <v>40</v>
      </c>
      <c r="B32" t="s">
        <v>489</v>
      </c>
      <c r="C32" t="s">
        <v>495</v>
      </c>
      <c r="D32" t="s">
        <v>221</v>
      </c>
      <c r="E32">
        <v>1.81</v>
      </c>
    </row>
    <row r="33" spans="1:5">
      <c r="A33" t="s">
        <v>40</v>
      </c>
      <c r="B33" t="s">
        <v>489</v>
      </c>
      <c r="C33" t="s">
        <v>495</v>
      </c>
      <c r="D33" t="s">
        <v>329</v>
      </c>
      <c r="E33">
        <v>94.3</v>
      </c>
    </row>
    <row r="34" spans="1:5">
      <c r="A34" t="s">
        <v>40</v>
      </c>
      <c r="B34" t="s">
        <v>489</v>
      </c>
      <c r="C34" t="s">
        <v>495</v>
      </c>
      <c r="D34" t="s">
        <v>6978</v>
      </c>
      <c r="E34">
        <v>16.989999999999998</v>
      </c>
    </row>
    <row r="35" spans="1:5">
      <c r="A35" t="s">
        <v>40</v>
      </c>
      <c r="B35" t="s">
        <v>489</v>
      </c>
      <c r="C35" t="s">
        <v>495</v>
      </c>
      <c r="D35" t="s">
        <v>6979</v>
      </c>
      <c r="E35">
        <v>16.600000000000001</v>
      </c>
    </row>
    <row r="36" spans="1:5">
      <c r="A36" t="s">
        <v>40</v>
      </c>
      <c r="B36" t="s">
        <v>489</v>
      </c>
      <c r="C36" t="s">
        <v>495</v>
      </c>
      <c r="D36" t="s">
        <v>487</v>
      </c>
      <c r="E36">
        <v>18.239999999999998</v>
      </c>
    </row>
    <row r="37" spans="1:5">
      <c r="A37" t="s">
        <v>40</v>
      </c>
      <c r="B37" t="s">
        <v>489</v>
      </c>
      <c r="C37" t="s">
        <v>495</v>
      </c>
      <c r="D37" t="s">
        <v>488</v>
      </c>
      <c r="E37">
        <v>175.79</v>
      </c>
    </row>
    <row r="38" spans="1:5">
      <c r="A38" t="s">
        <v>40</v>
      </c>
      <c r="B38" t="s">
        <v>489</v>
      </c>
      <c r="C38" t="s">
        <v>6983</v>
      </c>
      <c r="D38" t="s">
        <v>477</v>
      </c>
      <c r="E38">
        <v>37.299999999999997</v>
      </c>
    </row>
    <row r="39" spans="1:5">
      <c r="A39" t="s">
        <v>40</v>
      </c>
      <c r="B39" t="s">
        <v>489</v>
      </c>
      <c r="C39" t="s">
        <v>6983</v>
      </c>
      <c r="D39" t="s">
        <v>221</v>
      </c>
      <c r="E39">
        <v>14.1</v>
      </c>
    </row>
    <row r="40" spans="1:5">
      <c r="A40" t="s">
        <v>40</v>
      </c>
      <c r="B40" t="s">
        <v>489</v>
      </c>
      <c r="C40" t="s">
        <v>6983</v>
      </c>
      <c r="D40" t="s">
        <v>329</v>
      </c>
      <c r="E40">
        <v>0.5</v>
      </c>
    </row>
    <row r="41" spans="1:5">
      <c r="A41" t="s">
        <v>40</v>
      </c>
      <c r="B41" t="s">
        <v>489</v>
      </c>
      <c r="C41" t="s">
        <v>6983</v>
      </c>
      <c r="D41" t="s">
        <v>488</v>
      </c>
      <c r="E41">
        <v>51.9</v>
      </c>
    </row>
    <row r="42" spans="1:5">
      <c r="A42" t="s">
        <v>40</v>
      </c>
      <c r="B42" t="s">
        <v>489</v>
      </c>
      <c r="C42" t="s">
        <v>497</v>
      </c>
      <c r="D42" t="s">
        <v>477</v>
      </c>
      <c r="E42">
        <v>109.42</v>
      </c>
    </row>
    <row r="43" spans="1:5">
      <c r="A43" t="s">
        <v>40</v>
      </c>
      <c r="B43" t="s">
        <v>489</v>
      </c>
      <c r="C43" t="s">
        <v>497</v>
      </c>
      <c r="D43" t="s">
        <v>221</v>
      </c>
      <c r="E43">
        <v>0.1</v>
      </c>
    </row>
    <row r="44" spans="1:5">
      <c r="A44" t="s">
        <v>40</v>
      </c>
      <c r="B44" t="s">
        <v>489</v>
      </c>
      <c r="C44" t="s">
        <v>497</v>
      </c>
      <c r="D44" t="s">
        <v>6978</v>
      </c>
      <c r="E44">
        <v>54.7</v>
      </c>
    </row>
    <row r="45" spans="1:5">
      <c r="A45" t="s">
        <v>40</v>
      </c>
      <c r="B45" t="s">
        <v>489</v>
      </c>
      <c r="C45" t="s">
        <v>497</v>
      </c>
      <c r="D45" t="s">
        <v>6982</v>
      </c>
      <c r="E45">
        <v>10.5</v>
      </c>
    </row>
    <row r="46" spans="1:5">
      <c r="A46" t="s">
        <v>40</v>
      </c>
      <c r="B46" t="s">
        <v>489</v>
      </c>
      <c r="C46" t="s">
        <v>497</v>
      </c>
      <c r="D46" t="s">
        <v>487</v>
      </c>
      <c r="E46">
        <v>0.57999999999999996</v>
      </c>
    </row>
    <row r="47" spans="1:5">
      <c r="A47" t="s">
        <v>40</v>
      </c>
      <c r="B47" t="s">
        <v>489</v>
      </c>
      <c r="C47" t="s">
        <v>497</v>
      </c>
      <c r="D47" t="s">
        <v>488</v>
      </c>
      <c r="E47">
        <v>175.3</v>
      </c>
    </row>
    <row r="48" spans="1:5">
      <c r="A48" t="s">
        <v>40</v>
      </c>
      <c r="B48" t="s">
        <v>489</v>
      </c>
      <c r="C48" t="s">
        <v>537</v>
      </c>
      <c r="D48" t="s">
        <v>477</v>
      </c>
      <c r="E48">
        <v>21.7</v>
      </c>
    </row>
    <row r="49" spans="1:5">
      <c r="A49" t="s">
        <v>40</v>
      </c>
      <c r="B49" t="s">
        <v>489</v>
      </c>
      <c r="C49" t="s">
        <v>537</v>
      </c>
      <c r="D49" t="s">
        <v>329</v>
      </c>
      <c r="E49">
        <v>0.5</v>
      </c>
    </row>
    <row r="50" spans="1:5">
      <c r="A50" t="s">
        <v>40</v>
      </c>
      <c r="B50" t="s">
        <v>489</v>
      </c>
      <c r="C50" t="s">
        <v>537</v>
      </c>
      <c r="D50" t="s">
        <v>6979</v>
      </c>
      <c r="E50">
        <v>326.3</v>
      </c>
    </row>
    <row r="51" spans="1:5">
      <c r="A51" t="s">
        <v>40</v>
      </c>
      <c r="B51" t="s">
        <v>489</v>
      </c>
      <c r="C51" t="s">
        <v>537</v>
      </c>
      <c r="D51" t="s">
        <v>487</v>
      </c>
      <c r="E51">
        <v>1.2</v>
      </c>
    </row>
    <row r="52" spans="1:5">
      <c r="A52" t="s">
        <v>40</v>
      </c>
      <c r="B52" t="s">
        <v>489</v>
      </c>
      <c r="C52" t="s">
        <v>537</v>
      </c>
      <c r="D52" t="s">
        <v>488</v>
      </c>
      <c r="E52">
        <v>349.7</v>
      </c>
    </row>
    <row r="53" spans="1:5">
      <c r="A53" t="s">
        <v>40</v>
      </c>
      <c r="B53" t="s">
        <v>489</v>
      </c>
      <c r="C53" t="s">
        <v>6984</v>
      </c>
      <c r="D53" t="s">
        <v>477</v>
      </c>
      <c r="E53">
        <v>86.8</v>
      </c>
    </row>
    <row r="54" spans="1:5">
      <c r="A54" t="s">
        <v>40</v>
      </c>
      <c r="B54" t="s">
        <v>489</v>
      </c>
      <c r="C54" t="s">
        <v>6984</v>
      </c>
      <c r="D54" t="s">
        <v>221</v>
      </c>
      <c r="E54">
        <v>1.7</v>
      </c>
    </row>
    <row r="55" spans="1:5">
      <c r="A55" t="s">
        <v>40</v>
      </c>
      <c r="B55" t="s">
        <v>489</v>
      </c>
      <c r="C55" t="s">
        <v>6984</v>
      </c>
      <c r="D55" t="s">
        <v>329</v>
      </c>
      <c r="E55">
        <v>31.5</v>
      </c>
    </row>
    <row r="56" spans="1:5">
      <c r="A56" t="s">
        <v>40</v>
      </c>
      <c r="B56" t="s">
        <v>489</v>
      </c>
      <c r="C56" t="s">
        <v>6984</v>
      </c>
      <c r="D56" t="s">
        <v>6978</v>
      </c>
      <c r="E56">
        <v>99.9</v>
      </c>
    </row>
    <row r="57" spans="1:5">
      <c r="A57" t="s">
        <v>40</v>
      </c>
      <c r="B57" t="s">
        <v>489</v>
      </c>
      <c r="C57" t="s">
        <v>6984</v>
      </c>
      <c r="D57" t="s">
        <v>6979</v>
      </c>
      <c r="E57">
        <v>16.55</v>
      </c>
    </row>
    <row r="58" spans="1:5">
      <c r="A58" t="s">
        <v>40</v>
      </c>
      <c r="B58" t="s">
        <v>489</v>
      </c>
      <c r="C58" t="s">
        <v>6984</v>
      </c>
      <c r="D58" t="s">
        <v>487</v>
      </c>
      <c r="E58">
        <v>27.65</v>
      </c>
    </row>
    <row r="59" spans="1:5">
      <c r="A59" t="s">
        <v>40</v>
      </c>
      <c r="B59" t="s">
        <v>489</v>
      </c>
      <c r="C59" t="s">
        <v>6984</v>
      </c>
      <c r="D59" t="s">
        <v>488</v>
      </c>
      <c r="E59">
        <v>264.10000000000002</v>
      </c>
    </row>
    <row r="60" spans="1:5">
      <c r="A60" t="s">
        <v>40</v>
      </c>
      <c r="B60" t="s">
        <v>489</v>
      </c>
      <c r="C60" t="s">
        <v>422</v>
      </c>
      <c r="D60" t="s">
        <v>477</v>
      </c>
      <c r="E60">
        <v>1.4</v>
      </c>
    </row>
    <row r="61" spans="1:5">
      <c r="A61" t="s">
        <v>40</v>
      </c>
      <c r="B61" t="s">
        <v>489</v>
      </c>
      <c r="C61" t="s">
        <v>422</v>
      </c>
      <c r="D61" t="s">
        <v>6978</v>
      </c>
      <c r="E61">
        <v>2.8</v>
      </c>
    </row>
    <row r="62" spans="1:5">
      <c r="A62" t="s">
        <v>40</v>
      </c>
      <c r="B62" t="s">
        <v>489</v>
      </c>
      <c r="C62" t="s">
        <v>422</v>
      </c>
      <c r="D62" t="s">
        <v>487</v>
      </c>
      <c r="E62">
        <v>11.4</v>
      </c>
    </row>
    <row r="63" spans="1:5">
      <c r="A63" t="s">
        <v>40</v>
      </c>
      <c r="B63" t="s">
        <v>489</v>
      </c>
      <c r="C63" t="s">
        <v>422</v>
      </c>
      <c r="D63" t="s">
        <v>488</v>
      </c>
      <c r="E63">
        <v>15.6</v>
      </c>
    </row>
    <row r="64" spans="1:5">
      <c r="A64" t="s">
        <v>40</v>
      </c>
      <c r="B64" t="s">
        <v>489</v>
      </c>
      <c r="C64" t="s">
        <v>500</v>
      </c>
      <c r="D64" t="s">
        <v>477</v>
      </c>
      <c r="E64">
        <v>58.8</v>
      </c>
    </row>
    <row r="65" spans="1:5">
      <c r="A65" t="s">
        <v>40</v>
      </c>
      <c r="B65" t="s">
        <v>489</v>
      </c>
      <c r="C65" t="s">
        <v>500</v>
      </c>
      <c r="D65" t="s">
        <v>221</v>
      </c>
      <c r="E65">
        <v>1</v>
      </c>
    </row>
    <row r="66" spans="1:5">
      <c r="A66" t="s">
        <v>40</v>
      </c>
      <c r="B66" t="s">
        <v>489</v>
      </c>
      <c r="C66" t="s">
        <v>500</v>
      </c>
      <c r="D66" t="s">
        <v>329</v>
      </c>
      <c r="E66">
        <v>58.8</v>
      </c>
    </row>
    <row r="67" spans="1:5">
      <c r="A67" t="s">
        <v>40</v>
      </c>
      <c r="B67" t="s">
        <v>489</v>
      </c>
      <c r="C67" t="s">
        <v>500</v>
      </c>
      <c r="D67" t="s">
        <v>6978</v>
      </c>
      <c r="E67">
        <v>102.5</v>
      </c>
    </row>
    <row r="68" spans="1:5">
      <c r="A68" t="s">
        <v>40</v>
      </c>
      <c r="B68" t="s">
        <v>489</v>
      </c>
      <c r="C68" t="s">
        <v>500</v>
      </c>
      <c r="D68" t="s">
        <v>6979</v>
      </c>
      <c r="E68">
        <v>14.8</v>
      </c>
    </row>
    <row r="69" spans="1:5">
      <c r="A69" t="s">
        <v>40</v>
      </c>
      <c r="B69" t="s">
        <v>489</v>
      </c>
      <c r="C69" t="s">
        <v>500</v>
      </c>
      <c r="D69" t="s">
        <v>487</v>
      </c>
      <c r="E69">
        <v>10.5</v>
      </c>
    </row>
    <row r="70" spans="1:5">
      <c r="A70" t="s">
        <v>40</v>
      </c>
      <c r="B70" t="s">
        <v>489</v>
      </c>
      <c r="C70" t="s">
        <v>500</v>
      </c>
      <c r="D70" t="s">
        <v>488</v>
      </c>
      <c r="E70">
        <v>246.4</v>
      </c>
    </row>
    <row r="71" spans="1:5">
      <c r="A71" t="s">
        <v>40</v>
      </c>
      <c r="B71" t="s">
        <v>489</v>
      </c>
      <c r="C71" t="s">
        <v>488</v>
      </c>
      <c r="D71" t="s">
        <v>477</v>
      </c>
      <c r="E71">
        <v>367.07</v>
      </c>
    </row>
    <row r="72" spans="1:5">
      <c r="A72" t="s">
        <v>40</v>
      </c>
      <c r="B72" t="s">
        <v>489</v>
      </c>
      <c r="C72" t="s">
        <v>488</v>
      </c>
      <c r="D72" t="s">
        <v>221</v>
      </c>
      <c r="E72">
        <v>22.31</v>
      </c>
    </row>
    <row r="73" spans="1:5">
      <c r="A73" t="s">
        <v>40</v>
      </c>
      <c r="B73" t="s">
        <v>489</v>
      </c>
      <c r="C73" t="s">
        <v>488</v>
      </c>
      <c r="D73" t="s">
        <v>329</v>
      </c>
      <c r="E73">
        <v>427.2</v>
      </c>
    </row>
    <row r="74" spans="1:5">
      <c r="A74" t="s">
        <v>40</v>
      </c>
      <c r="B74" t="s">
        <v>489</v>
      </c>
      <c r="C74" t="s">
        <v>488</v>
      </c>
      <c r="D74" t="s">
        <v>6978</v>
      </c>
      <c r="E74">
        <v>1024.19</v>
      </c>
    </row>
    <row r="75" spans="1:5">
      <c r="A75" t="s">
        <v>40</v>
      </c>
      <c r="B75" t="s">
        <v>489</v>
      </c>
      <c r="C75" t="s">
        <v>488</v>
      </c>
      <c r="D75" t="s">
        <v>481</v>
      </c>
      <c r="E75">
        <v>368.6</v>
      </c>
    </row>
    <row r="76" spans="1:5">
      <c r="A76" t="s">
        <v>40</v>
      </c>
      <c r="B76" t="s">
        <v>489</v>
      </c>
      <c r="C76" t="s">
        <v>488</v>
      </c>
      <c r="D76" t="s">
        <v>6979</v>
      </c>
      <c r="E76">
        <v>426.15</v>
      </c>
    </row>
    <row r="77" spans="1:5">
      <c r="A77" t="s">
        <v>40</v>
      </c>
      <c r="B77" t="s">
        <v>489</v>
      </c>
      <c r="C77" t="s">
        <v>488</v>
      </c>
      <c r="D77" t="s">
        <v>483</v>
      </c>
      <c r="E77">
        <v>265</v>
      </c>
    </row>
    <row r="78" spans="1:5">
      <c r="A78" t="s">
        <v>40</v>
      </c>
      <c r="B78" t="s">
        <v>489</v>
      </c>
      <c r="C78" t="s">
        <v>488</v>
      </c>
      <c r="D78" t="s">
        <v>6982</v>
      </c>
      <c r="E78">
        <v>11.3</v>
      </c>
    </row>
    <row r="79" spans="1:5">
      <c r="A79" t="s">
        <v>40</v>
      </c>
      <c r="B79" t="s">
        <v>489</v>
      </c>
      <c r="C79" t="s">
        <v>488</v>
      </c>
      <c r="D79" t="s">
        <v>487</v>
      </c>
      <c r="E79">
        <v>78.47</v>
      </c>
    </row>
    <row r="80" spans="1:5">
      <c r="A80" t="s">
        <v>40</v>
      </c>
      <c r="B80" t="s">
        <v>489</v>
      </c>
      <c r="C80" t="s">
        <v>488</v>
      </c>
      <c r="D80" t="s">
        <v>488</v>
      </c>
      <c r="E80">
        <v>2990.29</v>
      </c>
    </row>
    <row r="81" spans="1:5">
      <c r="A81" t="s">
        <v>40</v>
      </c>
      <c r="B81" t="s">
        <v>501</v>
      </c>
      <c r="C81" t="s">
        <v>6977</v>
      </c>
      <c r="D81" t="s">
        <v>477</v>
      </c>
      <c r="E81">
        <v>0.7</v>
      </c>
    </row>
    <row r="82" spans="1:5">
      <c r="A82" t="s">
        <v>40</v>
      </c>
      <c r="B82" t="s">
        <v>501</v>
      </c>
      <c r="C82" t="s">
        <v>6977</v>
      </c>
      <c r="D82" t="s">
        <v>6978</v>
      </c>
      <c r="E82">
        <v>50</v>
      </c>
    </row>
    <row r="83" spans="1:5">
      <c r="A83" t="s">
        <v>40</v>
      </c>
      <c r="B83" t="s">
        <v>501</v>
      </c>
      <c r="C83" t="s">
        <v>6977</v>
      </c>
      <c r="D83" t="s">
        <v>481</v>
      </c>
      <c r="E83">
        <v>749.9</v>
      </c>
    </row>
    <row r="84" spans="1:5">
      <c r="A84" t="s">
        <v>40</v>
      </c>
      <c r="B84" t="s">
        <v>501</v>
      </c>
      <c r="C84" t="s">
        <v>6977</v>
      </c>
      <c r="D84" t="s">
        <v>6979</v>
      </c>
      <c r="E84">
        <v>8.9</v>
      </c>
    </row>
    <row r="85" spans="1:5">
      <c r="A85" t="s">
        <v>40</v>
      </c>
      <c r="B85" t="s">
        <v>501</v>
      </c>
      <c r="C85" t="s">
        <v>6977</v>
      </c>
      <c r="D85" t="s">
        <v>487</v>
      </c>
      <c r="E85">
        <v>2.7</v>
      </c>
    </row>
    <row r="86" spans="1:5">
      <c r="A86" t="s">
        <v>40</v>
      </c>
      <c r="B86" t="s">
        <v>501</v>
      </c>
      <c r="C86" t="s">
        <v>6977</v>
      </c>
      <c r="D86" t="s">
        <v>488</v>
      </c>
      <c r="E86">
        <v>812.2</v>
      </c>
    </row>
    <row r="87" spans="1:5">
      <c r="A87" t="s">
        <v>40</v>
      </c>
      <c r="B87" t="s">
        <v>501</v>
      </c>
      <c r="C87" t="s">
        <v>6980</v>
      </c>
      <c r="D87" t="s">
        <v>477</v>
      </c>
      <c r="E87">
        <v>90</v>
      </c>
    </row>
    <row r="88" spans="1:5">
      <c r="A88" t="s">
        <v>40</v>
      </c>
      <c r="B88" t="s">
        <v>501</v>
      </c>
      <c r="C88" t="s">
        <v>6980</v>
      </c>
      <c r="D88" t="s">
        <v>329</v>
      </c>
      <c r="E88">
        <v>7.1</v>
      </c>
    </row>
    <row r="89" spans="1:5">
      <c r="A89" t="s">
        <v>40</v>
      </c>
      <c r="B89" t="s">
        <v>501</v>
      </c>
      <c r="C89" t="s">
        <v>6980</v>
      </c>
      <c r="D89" t="s">
        <v>6978</v>
      </c>
      <c r="E89">
        <v>215.9</v>
      </c>
    </row>
    <row r="90" spans="1:5">
      <c r="A90" t="s">
        <v>40</v>
      </c>
      <c r="B90" t="s">
        <v>501</v>
      </c>
      <c r="C90" t="s">
        <v>6980</v>
      </c>
      <c r="D90" t="s">
        <v>487</v>
      </c>
      <c r="E90">
        <v>7.9</v>
      </c>
    </row>
    <row r="91" spans="1:5">
      <c r="A91" t="s">
        <v>40</v>
      </c>
      <c r="B91" t="s">
        <v>501</v>
      </c>
      <c r="C91" t="s">
        <v>6980</v>
      </c>
      <c r="D91" t="s">
        <v>488</v>
      </c>
      <c r="E91">
        <v>320.89999999999998</v>
      </c>
    </row>
    <row r="92" spans="1:5">
      <c r="A92" t="s">
        <v>40</v>
      </c>
      <c r="B92" t="s">
        <v>501</v>
      </c>
      <c r="C92" t="s">
        <v>6981</v>
      </c>
      <c r="D92" t="s">
        <v>329</v>
      </c>
      <c r="E92">
        <v>2.1</v>
      </c>
    </row>
    <row r="93" spans="1:5">
      <c r="A93" t="s">
        <v>40</v>
      </c>
      <c r="B93" t="s">
        <v>501</v>
      </c>
      <c r="C93" t="s">
        <v>6981</v>
      </c>
      <c r="D93" t="s">
        <v>6978</v>
      </c>
      <c r="E93">
        <v>254.8</v>
      </c>
    </row>
    <row r="94" spans="1:5">
      <c r="A94" t="s">
        <v>40</v>
      </c>
      <c r="B94" t="s">
        <v>501</v>
      </c>
      <c r="C94" t="s">
        <v>6981</v>
      </c>
      <c r="D94" t="s">
        <v>6982</v>
      </c>
      <c r="E94">
        <v>0.2</v>
      </c>
    </row>
    <row r="95" spans="1:5">
      <c r="A95" t="s">
        <v>40</v>
      </c>
      <c r="B95" t="s">
        <v>501</v>
      </c>
      <c r="C95" t="s">
        <v>6981</v>
      </c>
      <c r="D95" t="s">
        <v>487</v>
      </c>
      <c r="E95">
        <v>0.4</v>
      </c>
    </row>
    <row r="96" spans="1:5">
      <c r="A96" t="s">
        <v>40</v>
      </c>
      <c r="B96" t="s">
        <v>501</v>
      </c>
      <c r="C96" t="s">
        <v>6981</v>
      </c>
      <c r="D96" t="s">
        <v>488</v>
      </c>
      <c r="E96">
        <v>257.5</v>
      </c>
    </row>
    <row r="97" spans="1:5">
      <c r="A97" t="s">
        <v>40</v>
      </c>
      <c r="B97" t="s">
        <v>501</v>
      </c>
      <c r="C97" t="s">
        <v>507</v>
      </c>
      <c r="D97" t="s">
        <v>477</v>
      </c>
      <c r="E97">
        <v>34.4</v>
      </c>
    </row>
    <row r="98" spans="1:5">
      <c r="A98" t="s">
        <v>40</v>
      </c>
      <c r="B98" t="s">
        <v>501</v>
      </c>
      <c r="C98" t="s">
        <v>507</v>
      </c>
      <c r="D98" t="s">
        <v>221</v>
      </c>
      <c r="E98">
        <v>7.1</v>
      </c>
    </row>
    <row r="99" spans="1:5">
      <c r="A99" t="s">
        <v>40</v>
      </c>
      <c r="B99" t="s">
        <v>501</v>
      </c>
      <c r="C99" t="s">
        <v>507</v>
      </c>
      <c r="D99" t="s">
        <v>329</v>
      </c>
      <c r="E99">
        <v>263.39999999999998</v>
      </c>
    </row>
    <row r="100" spans="1:5">
      <c r="A100" t="s">
        <v>40</v>
      </c>
      <c r="B100" t="s">
        <v>501</v>
      </c>
      <c r="C100" t="s">
        <v>507</v>
      </c>
      <c r="D100" t="s">
        <v>6978</v>
      </c>
      <c r="E100">
        <v>287.7</v>
      </c>
    </row>
    <row r="101" spans="1:5">
      <c r="A101" t="s">
        <v>40</v>
      </c>
      <c r="B101" t="s">
        <v>501</v>
      </c>
      <c r="C101" t="s">
        <v>507</v>
      </c>
      <c r="D101" t="s">
        <v>6979</v>
      </c>
      <c r="E101">
        <v>29.1</v>
      </c>
    </row>
    <row r="102" spans="1:5">
      <c r="A102" t="s">
        <v>40</v>
      </c>
      <c r="B102" t="s">
        <v>501</v>
      </c>
      <c r="C102" t="s">
        <v>507</v>
      </c>
      <c r="D102" t="s">
        <v>483</v>
      </c>
      <c r="E102">
        <v>283</v>
      </c>
    </row>
    <row r="103" spans="1:5">
      <c r="A103" t="s">
        <v>40</v>
      </c>
      <c r="B103" t="s">
        <v>501</v>
      </c>
      <c r="C103" t="s">
        <v>507</v>
      </c>
      <c r="D103" t="s">
        <v>488</v>
      </c>
      <c r="E103">
        <v>904.7</v>
      </c>
    </row>
    <row r="104" spans="1:5">
      <c r="A104" t="s">
        <v>40</v>
      </c>
      <c r="B104" t="s">
        <v>501</v>
      </c>
      <c r="C104" t="s">
        <v>65</v>
      </c>
      <c r="D104" t="s">
        <v>477</v>
      </c>
      <c r="E104">
        <v>45.8</v>
      </c>
    </row>
    <row r="105" spans="1:5">
      <c r="A105" t="s">
        <v>40</v>
      </c>
      <c r="B105" t="s">
        <v>501</v>
      </c>
      <c r="C105" t="s">
        <v>65</v>
      </c>
      <c r="D105" t="s">
        <v>221</v>
      </c>
      <c r="E105">
        <v>22.2</v>
      </c>
    </row>
    <row r="106" spans="1:5">
      <c r="A106" t="s">
        <v>40</v>
      </c>
      <c r="B106" t="s">
        <v>501</v>
      </c>
      <c r="C106" t="s">
        <v>65</v>
      </c>
      <c r="D106" t="s">
        <v>329</v>
      </c>
      <c r="E106">
        <v>1.5</v>
      </c>
    </row>
    <row r="107" spans="1:5">
      <c r="A107" t="s">
        <v>40</v>
      </c>
      <c r="B107" t="s">
        <v>501</v>
      </c>
      <c r="C107" t="s">
        <v>65</v>
      </c>
      <c r="D107" t="s">
        <v>6978</v>
      </c>
      <c r="E107">
        <v>7.3</v>
      </c>
    </row>
    <row r="108" spans="1:5">
      <c r="A108" t="s">
        <v>40</v>
      </c>
      <c r="B108" t="s">
        <v>501</v>
      </c>
      <c r="C108" t="s">
        <v>65</v>
      </c>
      <c r="D108" t="s">
        <v>6979</v>
      </c>
      <c r="E108">
        <v>56</v>
      </c>
    </row>
    <row r="109" spans="1:5">
      <c r="A109" t="s">
        <v>40</v>
      </c>
      <c r="B109" t="s">
        <v>501</v>
      </c>
      <c r="C109" t="s">
        <v>65</v>
      </c>
      <c r="D109" t="s">
        <v>488</v>
      </c>
      <c r="E109">
        <v>132.80000000000001</v>
      </c>
    </row>
    <row r="110" spans="1:5">
      <c r="A110" t="s">
        <v>40</v>
      </c>
      <c r="B110" t="s">
        <v>501</v>
      </c>
      <c r="C110" t="s">
        <v>495</v>
      </c>
      <c r="D110" t="s">
        <v>477</v>
      </c>
      <c r="E110">
        <v>41.94</v>
      </c>
    </row>
    <row r="111" spans="1:5">
      <c r="A111" t="s">
        <v>40</v>
      </c>
      <c r="B111" t="s">
        <v>501</v>
      </c>
      <c r="C111" t="s">
        <v>495</v>
      </c>
      <c r="D111" t="s">
        <v>221</v>
      </c>
      <c r="E111">
        <v>3.48</v>
      </c>
    </row>
    <row r="112" spans="1:5">
      <c r="A112" t="s">
        <v>40</v>
      </c>
      <c r="B112" t="s">
        <v>501</v>
      </c>
      <c r="C112" t="s">
        <v>495</v>
      </c>
      <c r="D112" t="s">
        <v>329</v>
      </c>
      <c r="E112">
        <v>73.72</v>
      </c>
    </row>
    <row r="113" spans="1:5">
      <c r="A113" t="s">
        <v>40</v>
      </c>
      <c r="B113" t="s">
        <v>501</v>
      </c>
      <c r="C113" t="s">
        <v>495</v>
      </c>
      <c r="D113" t="s">
        <v>6978</v>
      </c>
      <c r="E113">
        <v>12.5</v>
      </c>
    </row>
    <row r="114" spans="1:5">
      <c r="A114" t="s">
        <v>40</v>
      </c>
      <c r="B114" t="s">
        <v>501</v>
      </c>
      <c r="C114" t="s">
        <v>495</v>
      </c>
      <c r="D114" t="s">
        <v>6979</v>
      </c>
      <c r="E114">
        <v>13.96</v>
      </c>
    </row>
    <row r="115" spans="1:5">
      <c r="A115" t="s">
        <v>40</v>
      </c>
      <c r="B115" t="s">
        <v>501</v>
      </c>
      <c r="C115" t="s">
        <v>495</v>
      </c>
      <c r="D115" t="s">
        <v>487</v>
      </c>
      <c r="E115">
        <v>15.3</v>
      </c>
    </row>
    <row r="116" spans="1:5">
      <c r="A116" t="s">
        <v>40</v>
      </c>
      <c r="B116" t="s">
        <v>501</v>
      </c>
      <c r="C116" t="s">
        <v>495</v>
      </c>
      <c r="D116" t="s">
        <v>488</v>
      </c>
      <c r="E116">
        <v>160.9</v>
      </c>
    </row>
    <row r="117" spans="1:5">
      <c r="A117" t="s">
        <v>40</v>
      </c>
      <c r="B117" t="s">
        <v>501</v>
      </c>
      <c r="C117" t="s">
        <v>6983</v>
      </c>
      <c r="D117" t="s">
        <v>477</v>
      </c>
      <c r="E117">
        <v>46.8</v>
      </c>
    </row>
    <row r="118" spans="1:5">
      <c r="A118" t="s">
        <v>40</v>
      </c>
      <c r="B118" t="s">
        <v>501</v>
      </c>
      <c r="C118" t="s">
        <v>6983</v>
      </c>
      <c r="D118" t="s">
        <v>221</v>
      </c>
      <c r="E118">
        <v>11.7</v>
      </c>
    </row>
    <row r="119" spans="1:5">
      <c r="A119" t="s">
        <v>40</v>
      </c>
      <c r="B119" t="s">
        <v>501</v>
      </c>
      <c r="C119" t="s">
        <v>6983</v>
      </c>
      <c r="D119" t="s">
        <v>488</v>
      </c>
      <c r="E119">
        <v>58.5</v>
      </c>
    </row>
    <row r="120" spans="1:5">
      <c r="A120" t="s">
        <v>40</v>
      </c>
      <c r="B120" t="s">
        <v>501</v>
      </c>
      <c r="C120" t="s">
        <v>497</v>
      </c>
      <c r="D120" t="s">
        <v>477</v>
      </c>
      <c r="E120">
        <v>18.12</v>
      </c>
    </row>
    <row r="121" spans="1:5">
      <c r="A121" t="s">
        <v>40</v>
      </c>
      <c r="B121" t="s">
        <v>501</v>
      </c>
      <c r="C121" t="s">
        <v>497</v>
      </c>
      <c r="D121" t="s">
        <v>221</v>
      </c>
      <c r="E121">
        <v>47.5</v>
      </c>
    </row>
    <row r="122" spans="1:5">
      <c r="A122" t="s">
        <v>40</v>
      </c>
      <c r="B122" t="s">
        <v>501</v>
      </c>
      <c r="C122" t="s">
        <v>497</v>
      </c>
      <c r="D122" t="s">
        <v>329</v>
      </c>
      <c r="E122">
        <v>175.68</v>
      </c>
    </row>
    <row r="123" spans="1:5">
      <c r="A123" t="s">
        <v>40</v>
      </c>
      <c r="B123" t="s">
        <v>501</v>
      </c>
      <c r="C123" t="s">
        <v>497</v>
      </c>
      <c r="D123" t="s">
        <v>6978</v>
      </c>
      <c r="E123">
        <v>31.2</v>
      </c>
    </row>
    <row r="124" spans="1:5">
      <c r="A124" t="s">
        <v>40</v>
      </c>
      <c r="B124" t="s">
        <v>501</v>
      </c>
      <c r="C124" t="s">
        <v>497</v>
      </c>
      <c r="D124" t="s">
        <v>487</v>
      </c>
      <c r="E124">
        <v>0.1</v>
      </c>
    </row>
    <row r="125" spans="1:5">
      <c r="A125" t="s">
        <v>40</v>
      </c>
      <c r="B125" t="s">
        <v>501</v>
      </c>
      <c r="C125" t="s">
        <v>497</v>
      </c>
      <c r="D125" t="s">
        <v>488</v>
      </c>
      <c r="E125">
        <v>272.60000000000002</v>
      </c>
    </row>
    <row r="126" spans="1:5">
      <c r="A126" t="s">
        <v>40</v>
      </c>
      <c r="B126" t="s">
        <v>501</v>
      </c>
      <c r="C126" t="s">
        <v>537</v>
      </c>
      <c r="D126" t="s">
        <v>329</v>
      </c>
      <c r="E126">
        <v>1.9</v>
      </c>
    </row>
    <row r="127" spans="1:5">
      <c r="A127" t="s">
        <v>40</v>
      </c>
      <c r="B127" t="s">
        <v>501</v>
      </c>
      <c r="C127" t="s">
        <v>537</v>
      </c>
      <c r="D127" t="s">
        <v>6978</v>
      </c>
      <c r="E127">
        <v>1.1000000000000001</v>
      </c>
    </row>
    <row r="128" spans="1:5">
      <c r="A128" t="s">
        <v>40</v>
      </c>
      <c r="B128" t="s">
        <v>501</v>
      </c>
      <c r="C128" t="s">
        <v>537</v>
      </c>
      <c r="D128" t="s">
        <v>6979</v>
      </c>
      <c r="E128">
        <v>389.6</v>
      </c>
    </row>
    <row r="129" spans="1:5">
      <c r="A129" t="s">
        <v>40</v>
      </c>
      <c r="B129" t="s">
        <v>501</v>
      </c>
      <c r="C129" t="s">
        <v>537</v>
      </c>
      <c r="D129" t="s">
        <v>488</v>
      </c>
      <c r="E129">
        <v>392.6</v>
      </c>
    </row>
    <row r="130" spans="1:5">
      <c r="A130" t="s">
        <v>40</v>
      </c>
      <c r="B130" t="s">
        <v>501</v>
      </c>
      <c r="C130" t="s">
        <v>6984</v>
      </c>
      <c r="D130" t="s">
        <v>477</v>
      </c>
      <c r="E130">
        <v>60.6</v>
      </c>
    </row>
    <row r="131" spans="1:5">
      <c r="A131" t="s">
        <v>40</v>
      </c>
      <c r="B131" t="s">
        <v>501</v>
      </c>
      <c r="C131" t="s">
        <v>6984</v>
      </c>
      <c r="D131" t="s">
        <v>221</v>
      </c>
      <c r="E131">
        <v>1.5</v>
      </c>
    </row>
    <row r="132" spans="1:5">
      <c r="A132" t="s">
        <v>40</v>
      </c>
      <c r="B132" t="s">
        <v>501</v>
      </c>
      <c r="C132" t="s">
        <v>6984</v>
      </c>
      <c r="D132" t="s">
        <v>329</v>
      </c>
      <c r="E132">
        <v>58.2</v>
      </c>
    </row>
    <row r="133" spans="1:5">
      <c r="A133" t="s">
        <v>40</v>
      </c>
      <c r="B133" t="s">
        <v>501</v>
      </c>
      <c r="C133" t="s">
        <v>6984</v>
      </c>
      <c r="D133" t="s">
        <v>6978</v>
      </c>
      <c r="E133">
        <v>102.1</v>
      </c>
    </row>
    <row r="134" spans="1:5">
      <c r="A134" t="s">
        <v>40</v>
      </c>
      <c r="B134" t="s">
        <v>501</v>
      </c>
      <c r="C134" t="s">
        <v>6984</v>
      </c>
      <c r="D134" t="s">
        <v>6979</v>
      </c>
      <c r="E134">
        <v>11.7</v>
      </c>
    </row>
    <row r="135" spans="1:5">
      <c r="A135" t="s">
        <v>40</v>
      </c>
      <c r="B135" t="s">
        <v>501</v>
      </c>
      <c r="C135" t="s">
        <v>6984</v>
      </c>
      <c r="D135" t="s">
        <v>487</v>
      </c>
      <c r="E135">
        <v>12.7</v>
      </c>
    </row>
    <row r="136" spans="1:5">
      <c r="A136" t="s">
        <v>40</v>
      </c>
      <c r="B136" t="s">
        <v>501</v>
      </c>
      <c r="C136" t="s">
        <v>6984</v>
      </c>
      <c r="D136" t="s">
        <v>488</v>
      </c>
      <c r="E136">
        <v>246.8</v>
      </c>
    </row>
    <row r="137" spans="1:5">
      <c r="A137" t="s">
        <v>40</v>
      </c>
      <c r="B137" t="s">
        <v>501</v>
      </c>
      <c r="C137" t="s">
        <v>422</v>
      </c>
      <c r="D137" t="s">
        <v>477</v>
      </c>
      <c r="E137">
        <v>1.6</v>
      </c>
    </row>
    <row r="138" spans="1:5">
      <c r="A138" t="s">
        <v>40</v>
      </c>
      <c r="B138" t="s">
        <v>501</v>
      </c>
      <c r="C138" t="s">
        <v>422</v>
      </c>
      <c r="D138" t="s">
        <v>329</v>
      </c>
      <c r="E138">
        <v>9.76</v>
      </c>
    </row>
    <row r="139" spans="1:5">
      <c r="A139" t="s">
        <v>40</v>
      </c>
      <c r="B139" t="s">
        <v>501</v>
      </c>
      <c r="C139" t="s">
        <v>422</v>
      </c>
      <c r="D139" t="s">
        <v>6978</v>
      </c>
      <c r="E139">
        <v>2.44</v>
      </c>
    </row>
    <row r="140" spans="1:5">
      <c r="A140" t="s">
        <v>40</v>
      </c>
      <c r="B140" t="s">
        <v>501</v>
      </c>
      <c r="C140" t="s">
        <v>422</v>
      </c>
      <c r="D140" t="s">
        <v>6982</v>
      </c>
      <c r="E140">
        <v>1.4</v>
      </c>
    </row>
    <row r="141" spans="1:5">
      <c r="A141" t="s">
        <v>40</v>
      </c>
      <c r="B141" t="s">
        <v>501</v>
      </c>
      <c r="C141" t="s">
        <v>422</v>
      </c>
      <c r="D141" t="s">
        <v>487</v>
      </c>
      <c r="E141">
        <v>0.8</v>
      </c>
    </row>
    <row r="142" spans="1:5">
      <c r="A142" t="s">
        <v>40</v>
      </c>
      <c r="B142" t="s">
        <v>501</v>
      </c>
      <c r="C142" t="s">
        <v>422</v>
      </c>
      <c r="D142" t="s">
        <v>488</v>
      </c>
      <c r="E142">
        <v>16</v>
      </c>
    </row>
    <row r="143" spans="1:5">
      <c r="A143" t="s">
        <v>40</v>
      </c>
      <c r="B143" t="s">
        <v>501</v>
      </c>
      <c r="C143" t="s">
        <v>500</v>
      </c>
      <c r="D143" t="s">
        <v>477</v>
      </c>
      <c r="E143">
        <v>1.22</v>
      </c>
    </row>
    <row r="144" spans="1:5">
      <c r="A144" t="s">
        <v>40</v>
      </c>
      <c r="B144" t="s">
        <v>501</v>
      </c>
      <c r="C144" t="s">
        <v>500</v>
      </c>
      <c r="D144" t="s">
        <v>221</v>
      </c>
      <c r="E144">
        <v>1.7</v>
      </c>
    </row>
    <row r="145" spans="1:5">
      <c r="A145" t="s">
        <v>40</v>
      </c>
      <c r="B145" t="s">
        <v>501</v>
      </c>
      <c r="C145" t="s">
        <v>500</v>
      </c>
      <c r="D145" t="s">
        <v>329</v>
      </c>
      <c r="E145">
        <v>51</v>
      </c>
    </row>
    <row r="146" spans="1:5">
      <c r="A146" t="s">
        <v>40</v>
      </c>
      <c r="B146" t="s">
        <v>501</v>
      </c>
      <c r="C146" t="s">
        <v>500</v>
      </c>
      <c r="D146" t="s">
        <v>6978</v>
      </c>
      <c r="E146">
        <v>87.15</v>
      </c>
    </row>
    <row r="147" spans="1:5">
      <c r="A147" t="s">
        <v>40</v>
      </c>
      <c r="B147" t="s">
        <v>501</v>
      </c>
      <c r="C147" t="s">
        <v>500</v>
      </c>
      <c r="D147" t="s">
        <v>6979</v>
      </c>
      <c r="E147">
        <v>20.65</v>
      </c>
    </row>
    <row r="148" spans="1:5">
      <c r="A148" t="s">
        <v>40</v>
      </c>
      <c r="B148" t="s">
        <v>501</v>
      </c>
      <c r="C148" t="s">
        <v>500</v>
      </c>
      <c r="D148" t="s">
        <v>6982</v>
      </c>
      <c r="E148">
        <v>2.1</v>
      </c>
    </row>
    <row r="149" spans="1:5">
      <c r="A149" t="s">
        <v>40</v>
      </c>
      <c r="B149" t="s">
        <v>501</v>
      </c>
      <c r="C149" t="s">
        <v>500</v>
      </c>
      <c r="D149" t="s">
        <v>487</v>
      </c>
      <c r="E149">
        <v>11.88</v>
      </c>
    </row>
    <row r="150" spans="1:5">
      <c r="A150" t="s">
        <v>40</v>
      </c>
      <c r="B150" t="s">
        <v>501</v>
      </c>
      <c r="C150" t="s">
        <v>500</v>
      </c>
      <c r="D150" t="s">
        <v>488</v>
      </c>
      <c r="E150">
        <v>175.7</v>
      </c>
    </row>
    <row r="151" spans="1:5">
      <c r="A151" t="s">
        <v>40</v>
      </c>
      <c r="B151" t="s">
        <v>501</v>
      </c>
      <c r="C151" t="s">
        <v>488</v>
      </c>
      <c r="D151" t="s">
        <v>477</v>
      </c>
      <c r="E151">
        <v>341.18</v>
      </c>
    </row>
    <row r="152" spans="1:5">
      <c r="A152" t="s">
        <v>40</v>
      </c>
      <c r="B152" t="s">
        <v>501</v>
      </c>
      <c r="C152" t="s">
        <v>488</v>
      </c>
      <c r="D152" t="s">
        <v>221</v>
      </c>
      <c r="E152">
        <v>95.18</v>
      </c>
    </row>
    <row r="153" spans="1:5">
      <c r="A153" t="s">
        <v>40</v>
      </c>
      <c r="B153" t="s">
        <v>501</v>
      </c>
      <c r="C153" t="s">
        <v>488</v>
      </c>
      <c r="D153" t="s">
        <v>329</v>
      </c>
      <c r="E153">
        <v>644.36</v>
      </c>
    </row>
    <row r="154" spans="1:5">
      <c r="A154" t="s">
        <v>40</v>
      </c>
      <c r="B154" t="s">
        <v>501</v>
      </c>
      <c r="C154" t="s">
        <v>488</v>
      </c>
      <c r="D154" t="s">
        <v>6978</v>
      </c>
      <c r="E154">
        <v>1052.19</v>
      </c>
    </row>
    <row r="155" spans="1:5">
      <c r="A155" t="s">
        <v>40</v>
      </c>
      <c r="B155" t="s">
        <v>501</v>
      </c>
      <c r="C155" t="s">
        <v>488</v>
      </c>
      <c r="D155" t="s">
        <v>481</v>
      </c>
      <c r="E155">
        <v>749.9</v>
      </c>
    </row>
    <row r="156" spans="1:5">
      <c r="A156" t="s">
        <v>40</v>
      </c>
      <c r="B156" t="s">
        <v>501</v>
      </c>
      <c r="C156" t="s">
        <v>488</v>
      </c>
      <c r="D156" t="s">
        <v>6979</v>
      </c>
      <c r="E156">
        <v>529.91</v>
      </c>
    </row>
    <row r="157" spans="1:5">
      <c r="A157" t="s">
        <v>40</v>
      </c>
      <c r="B157" t="s">
        <v>501</v>
      </c>
      <c r="C157" t="s">
        <v>488</v>
      </c>
      <c r="D157" t="s">
        <v>483</v>
      </c>
      <c r="E157">
        <v>283</v>
      </c>
    </row>
    <row r="158" spans="1:5">
      <c r="A158" t="s">
        <v>40</v>
      </c>
      <c r="B158" t="s">
        <v>501</v>
      </c>
      <c r="C158" t="s">
        <v>488</v>
      </c>
      <c r="D158" t="s">
        <v>6982</v>
      </c>
      <c r="E158">
        <v>3.7</v>
      </c>
    </row>
    <row r="159" spans="1:5">
      <c r="A159" t="s">
        <v>40</v>
      </c>
      <c r="B159" t="s">
        <v>501</v>
      </c>
      <c r="C159" t="s">
        <v>488</v>
      </c>
      <c r="D159" t="s">
        <v>487</v>
      </c>
      <c r="E159">
        <v>51.78</v>
      </c>
    </row>
    <row r="160" spans="1:5">
      <c r="A160" t="s">
        <v>40</v>
      </c>
      <c r="B160" t="s">
        <v>501</v>
      </c>
      <c r="C160" t="s">
        <v>488</v>
      </c>
      <c r="D160" t="s">
        <v>488</v>
      </c>
      <c r="E160">
        <v>3751.2</v>
      </c>
    </row>
    <row r="161" spans="1:5">
      <c r="A161" t="s">
        <v>40</v>
      </c>
      <c r="B161" t="s">
        <v>502</v>
      </c>
      <c r="C161" t="s">
        <v>6977</v>
      </c>
      <c r="D161" t="s">
        <v>477</v>
      </c>
      <c r="E161">
        <v>1.6</v>
      </c>
    </row>
    <row r="162" spans="1:5">
      <c r="A162" t="s">
        <v>40</v>
      </c>
      <c r="B162" t="s">
        <v>502</v>
      </c>
      <c r="C162" t="s">
        <v>6977</v>
      </c>
      <c r="D162" t="s">
        <v>6978</v>
      </c>
      <c r="E162">
        <v>51.4</v>
      </c>
    </row>
    <row r="163" spans="1:5">
      <c r="A163" t="s">
        <v>40</v>
      </c>
      <c r="B163" t="s">
        <v>502</v>
      </c>
      <c r="C163" t="s">
        <v>6977</v>
      </c>
      <c r="D163" t="s">
        <v>481</v>
      </c>
      <c r="E163">
        <v>359.1</v>
      </c>
    </row>
    <row r="164" spans="1:5">
      <c r="A164" t="s">
        <v>40</v>
      </c>
      <c r="B164" t="s">
        <v>502</v>
      </c>
      <c r="C164" t="s">
        <v>6977</v>
      </c>
      <c r="D164" t="s">
        <v>6979</v>
      </c>
      <c r="E164">
        <v>8.9</v>
      </c>
    </row>
    <row r="165" spans="1:5">
      <c r="A165" t="s">
        <v>40</v>
      </c>
      <c r="B165" t="s">
        <v>502</v>
      </c>
      <c r="C165" t="s">
        <v>6977</v>
      </c>
      <c r="D165" t="s">
        <v>487</v>
      </c>
      <c r="E165">
        <v>0.9</v>
      </c>
    </row>
    <row r="166" spans="1:5">
      <c r="A166" t="s">
        <v>40</v>
      </c>
      <c r="B166" t="s">
        <v>502</v>
      </c>
      <c r="C166" t="s">
        <v>6977</v>
      </c>
      <c r="D166" t="s">
        <v>488</v>
      </c>
      <c r="E166">
        <v>421.9</v>
      </c>
    </row>
    <row r="167" spans="1:5">
      <c r="A167" t="s">
        <v>40</v>
      </c>
      <c r="B167" t="s">
        <v>502</v>
      </c>
      <c r="C167" t="s">
        <v>6980</v>
      </c>
      <c r="D167" t="s">
        <v>329</v>
      </c>
      <c r="E167">
        <v>1</v>
      </c>
    </row>
    <row r="168" spans="1:5">
      <c r="A168" t="s">
        <v>40</v>
      </c>
      <c r="B168" t="s">
        <v>502</v>
      </c>
      <c r="C168" t="s">
        <v>6980</v>
      </c>
      <c r="D168" t="s">
        <v>6978</v>
      </c>
      <c r="E168">
        <v>147</v>
      </c>
    </row>
    <row r="169" spans="1:5">
      <c r="A169" t="s">
        <v>40</v>
      </c>
      <c r="B169" t="s">
        <v>502</v>
      </c>
      <c r="C169" t="s">
        <v>6980</v>
      </c>
      <c r="D169" t="s">
        <v>488</v>
      </c>
      <c r="E169">
        <v>148</v>
      </c>
    </row>
    <row r="170" spans="1:5">
      <c r="A170" t="s">
        <v>40</v>
      </c>
      <c r="B170" t="s">
        <v>502</v>
      </c>
      <c r="C170" t="s">
        <v>6981</v>
      </c>
      <c r="D170" t="s">
        <v>477</v>
      </c>
      <c r="E170">
        <v>15</v>
      </c>
    </row>
    <row r="171" spans="1:5">
      <c r="A171" t="s">
        <v>40</v>
      </c>
      <c r="B171" t="s">
        <v>502</v>
      </c>
      <c r="C171" t="s">
        <v>6981</v>
      </c>
      <c r="D171" t="s">
        <v>6978</v>
      </c>
      <c r="E171">
        <v>250</v>
      </c>
    </row>
    <row r="172" spans="1:5">
      <c r="A172" t="s">
        <v>40</v>
      </c>
      <c r="B172" t="s">
        <v>502</v>
      </c>
      <c r="C172" t="s">
        <v>6981</v>
      </c>
      <c r="D172" t="s">
        <v>488</v>
      </c>
      <c r="E172">
        <v>265</v>
      </c>
    </row>
    <row r="173" spans="1:5">
      <c r="A173" t="s">
        <v>40</v>
      </c>
      <c r="B173" t="s">
        <v>502</v>
      </c>
      <c r="C173" t="s">
        <v>503</v>
      </c>
      <c r="D173" t="s">
        <v>477</v>
      </c>
      <c r="E173">
        <v>143.69999999999999</v>
      </c>
    </row>
    <row r="174" spans="1:5">
      <c r="A174" t="s">
        <v>40</v>
      </c>
      <c r="B174" t="s">
        <v>502</v>
      </c>
      <c r="C174" t="s">
        <v>503</v>
      </c>
      <c r="D174" t="s">
        <v>221</v>
      </c>
      <c r="E174">
        <v>12</v>
      </c>
    </row>
    <row r="175" spans="1:5">
      <c r="A175" t="s">
        <v>40</v>
      </c>
      <c r="B175" t="s">
        <v>502</v>
      </c>
      <c r="C175" t="s">
        <v>503</v>
      </c>
      <c r="D175" t="s">
        <v>329</v>
      </c>
      <c r="E175">
        <v>31</v>
      </c>
    </row>
    <row r="176" spans="1:5">
      <c r="A176" t="s">
        <v>40</v>
      </c>
      <c r="B176" t="s">
        <v>502</v>
      </c>
      <c r="C176" t="s">
        <v>503</v>
      </c>
      <c r="D176" t="s">
        <v>6978</v>
      </c>
      <c r="E176">
        <v>81.95</v>
      </c>
    </row>
    <row r="177" spans="1:5">
      <c r="A177" t="s">
        <v>40</v>
      </c>
      <c r="B177" t="s">
        <v>502</v>
      </c>
      <c r="C177" t="s">
        <v>503</v>
      </c>
      <c r="D177" t="s">
        <v>6979</v>
      </c>
      <c r="E177">
        <v>22.153400000000001</v>
      </c>
    </row>
    <row r="178" spans="1:5">
      <c r="A178" t="s">
        <v>40</v>
      </c>
      <c r="B178" t="s">
        <v>502</v>
      </c>
      <c r="C178" t="s">
        <v>503</v>
      </c>
      <c r="D178" t="s">
        <v>483</v>
      </c>
      <c r="E178">
        <v>166.02</v>
      </c>
    </row>
    <row r="179" spans="1:5">
      <c r="A179" t="s">
        <v>40</v>
      </c>
      <c r="B179" t="s">
        <v>502</v>
      </c>
      <c r="C179" t="s">
        <v>503</v>
      </c>
      <c r="D179" t="s">
        <v>487</v>
      </c>
      <c r="E179">
        <v>129.119</v>
      </c>
    </row>
    <row r="180" spans="1:5">
      <c r="A180" t="s">
        <v>40</v>
      </c>
      <c r="B180" t="s">
        <v>502</v>
      </c>
      <c r="C180" t="s">
        <v>503</v>
      </c>
      <c r="D180" t="s">
        <v>488</v>
      </c>
      <c r="E180">
        <v>585.94240000000002</v>
      </c>
    </row>
    <row r="181" spans="1:5">
      <c r="A181" t="s">
        <v>40</v>
      </c>
      <c r="B181" t="s">
        <v>502</v>
      </c>
      <c r="C181" t="s">
        <v>65</v>
      </c>
      <c r="D181" t="s">
        <v>477</v>
      </c>
      <c r="E181">
        <v>7</v>
      </c>
    </row>
    <row r="182" spans="1:5">
      <c r="A182" t="s">
        <v>40</v>
      </c>
      <c r="B182" t="s">
        <v>502</v>
      </c>
      <c r="C182" t="s">
        <v>65</v>
      </c>
      <c r="D182" t="s">
        <v>329</v>
      </c>
      <c r="E182">
        <v>16</v>
      </c>
    </row>
    <row r="183" spans="1:5">
      <c r="A183" t="s">
        <v>40</v>
      </c>
      <c r="B183" t="s">
        <v>502</v>
      </c>
      <c r="C183" t="s">
        <v>65</v>
      </c>
      <c r="D183" t="s">
        <v>6978</v>
      </c>
      <c r="E183">
        <v>18</v>
      </c>
    </row>
    <row r="184" spans="1:5">
      <c r="A184" t="s">
        <v>40</v>
      </c>
      <c r="B184" t="s">
        <v>502</v>
      </c>
      <c r="C184" t="s">
        <v>65</v>
      </c>
      <c r="D184" t="s">
        <v>6979</v>
      </c>
      <c r="E184">
        <v>0</v>
      </c>
    </row>
    <row r="185" spans="1:5">
      <c r="A185" t="s">
        <v>40</v>
      </c>
      <c r="B185" t="s">
        <v>502</v>
      </c>
      <c r="C185" t="s">
        <v>65</v>
      </c>
      <c r="D185" t="s">
        <v>487</v>
      </c>
      <c r="E185">
        <v>5</v>
      </c>
    </row>
    <row r="186" spans="1:5">
      <c r="A186" t="s">
        <v>40</v>
      </c>
      <c r="B186" t="s">
        <v>502</v>
      </c>
      <c r="C186" t="s">
        <v>65</v>
      </c>
      <c r="D186" t="s">
        <v>488</v>
      </c>
      <c r="E186">
        <v>46</v>
      </c>
    </row>
    <row r="187" spans="1:5">
      <c r="A187" t="s">
        <v>40</v>
      </c>
      <c r="B187" t="s">
        <v>502</v>
      </c>
      <c r="C187" t="s">
        <v>495</v>
      </c>
      <c r="D187" t="s">
        <v>477</v>
      </c>
      <c r="E187">
        <v>35</v>
      </c>
    </row>
    <row r="188" spans="1:5">
      <c r="A188" t="s">
        <v>40</v>
      </c>
      <c r="B188" t="s">
        <v>502</v>
      </c>
      <c r="C188" t="s">
        <v>495</v>
      </c>
      <c r="D188" t="s">
        <v>329</v>
      </c>
      <c r="E188">
        <v>55</v>
      </c>
    </row>
    <row r="189" spans="1:5">
      <c r="A189" t="s">
        <v>40</v>
      </c>
      <c r="B189" t="s">
        <v>502</v>
      </c>
      <c r="C189" t="s">
        <v>495</v>
      </c>
      <c r="D189" t="s">
        <v>6978</v>
      </c>
      <c r="E189">
        <v>9</v>
      </c>
    </row>
    <row r="190" spans="1:5">
      <c r="A190" t="s">
        <v>40</v>
      </c>
      <c r="B190" t="s">
        <v>502</v>
      </c>
      <c r="C190" t="s">
        <v>495</v>
      </c>
      <c r="D190" t="s">
        <v>6979</v>
      </c>
      <c r="E190">
        <v>14</v>
      </c>
    </row>
    <row r="191" spans="1:5">
      <c r="A191" t="s">
        <v>40</v>
      </c>
      <c r="B191" t="s">
        <v>502</v>
      </c>
      <c r="C191" t="s">
        <v>495</v>
      </c>
      <c r="D191" t="s">
        <v>487</v>
      </c>
      <c r="E191">
        <v>9</v>
      </c>
    </row>
    <row r="192" spans="1:5">
      <c r="A192" t="s">
        <v>40</v>
      </c>
      <c r="B192" t="s">
        <v>502</v>
      </c>
      <c r="C192" t="s">
        <v>495</v>
      </c>
      <c r="D192" t="s">
        <v>488</v>
      </c>
      <c r="E192">
        <v>122</v>
      </c>
    </row>
    <row r="193" spans="1:5">
      <c r="A193" t="s">
        <v>40</v>
      </c>
      <c r="B193" t="s">
        <v>502</v>
      </c>
      <c r="C193" t="s">
        <v>6983</v>
      </c>
      <c r="D193" t="s">
        <v>477</v>
      </c>
      <c r="E193">
        <v>21</v>
      </c>
    </row>
    <row r="194" spans="1:5">
      <c r="A194" t="s">
        <v>40</v>
      </c>
      <c r="B194" t="s">
        <v>502</v>
      </c>
      <c r="C194" t="s">
        <v>6983</v>
      </c>
      <c r="D194" t="s">
        <v>221</v>
      </c>
      <c r="E194">
        <v>9</v>
      </c>
    </row>
    <row r="195" spans="1:5">
      <c r="A195" t="s">
        <v>40</v>
      </c>
      <c r="B195" t="s">
        <v>502</v>
      </c>
      <c r="C195" t="s">
        <v>6983</v>
      </c>
      <c r="D195" t="s">
        <v>329</v>
      </c>
      <c r="E195">
        <v>34</v>
      </c>
    </row>
    <row r="196" spans="1:5">
      <c r="A196" t="s">
        <v>40</v>
      </c>
      <c r="B196" t="s">
        <v>502</v>
      </c>
      <c r="C196" t="s">
        <v>6983</v>
      </c>
      <c r="D196" t="s">
        <v>488</v>
      </c>
      <c r="E196">
        <v>64</v>
      </c>
    </row>
    <row r="197" spans="1:5">
      <c r="A197" t="s">
        <v>40</v>
      </c>
      <c r="B197" t="s">
        <v>502</v>
      </c>
      <c r="C197" t="s">
        <v>497</v>
      </c>
      <c r="D197" t="s">
        <v>477</v>
      </c>
      <c r="E197">
        <v>101</v>
      </c>
    </row>
    <row r="198" spans="1:5">
      <c r="A198" t="s">
        <v>40</v>
      </c>
      <c r="B198" t="s">
        <v>502</v>
      </c>
      <c r="C198" t="s">
        <v>497</v>
      </c>
      <c r="D198" t="s">
        <v>6978</v>
      </c>
      <c r="E198">
        <v>11</v>
      </c>
    </row>
    <row r="199" spans="1:5">
      <c r="A199" t="s">
        <v>40</v>
      </c>
      <c r="B199" t="s">
        <v>502</v>
      </c>
      <c r="C199" t="s">
        <v>497</v>
      </c>
      <c r="D199" t="s">
        <v>488</v>
      </c>
      <c r="E199">
        <v>112</v>
      </c>
    </row>
    <row r="200" spans="1:5">
      <c r="A200" t="s">
        <v>40</v>
      </c>
      <c r="B200" t="s">
        <v>502</v>
      </c>
      <c r="C200" t="s">
        <v>537</v>
      </c>
      <c r="D200" t="s">
        <v>6979</v>
      </c>
      <c r="E200">
        <v>290</v>
      </c>
    </row>
    <row r="201" spans="1:5">
      <c r="A201" t="s">
        <v>40</v>
      </c>
      <c r="B201" t="s">
        <v>502</v>
      </c>
      <c r="C201" t="s">
        <v>537</v>
      </c>
      <c r="D201" t="s">
        <v>487</v>
      </c>
      <c r="E201">
        <v>10</v>
      </c>
    </row>
    <row r="202" spans="1:5">
      <c r="A202" t="s">
        <v>40</v>
      </c>
      <c r="B202" t="s">
        <v>502</v>
      </c>
      <c r="C202" t="s">
        <v>537</v>
      </c>
      <c r="D202" t="s">
        <v>488</v>
      </c>
      <c r="E202">
        <v>300</v>
      </c>
    </row>
    <row r="203" spans="1:5">
      <c r="A203" t="s">
        <v>40</v>
      </c>
      <c r="B203" t="s">
        <v>502</v>
      </c>
      <c r="C203" t="s">
        <v>6984</v>
      </c>
      <c r="D203" t="s">
        <v>477</v>
      </c>
      <c r="E203">
        <v>94</v>
      </c>
    </row>
    <row r="204" spans="1:5">
      <c r="A204" t="s">
        <v>40</v>
      </c>
      <c r="B204" t="s">
        <v>502</v>
      </c>
      <c r="C204" t="s">
        <v>6984</v>
      </c>
      <c r="D204" t="s">
        <v>221</v>
      </c>
      <c r="E204">
        <v>2</v>
      </c>
    </row>
    <row r="205" spans="1:5">
      <c r="A205" t="s">
        <v>40</v>
      </c>
      <c r="B205" t="s">
        <v>502</v>
      </c>
      <c r="C205" t="s">
        <v>6984</v>
      </c>
      <c r="D205" t="s">
        <v>329</v>
      </c>
      <c r="E205">
        <v>75</v>
      </c>
    </row>
    <row r="206" spans="1:5">
      <c r="A206" t="s">
        <v>40</v>
      </c>
      <c r="B206" t="s">
        <v>502</v>
      </c>
      <c r="C206" t="s">
        <v>6984</v>
      </c>
      <c r="D206" t="s">
        <v>6978</v>
      </c>
      <c r="E206">
        <v>87</v>
      </c>
    </row>
    <row r="207" spans="1:5">
      <c r="A207" t="s">
        <v>40</v>
      </c>
      <c r="B207" t="s">
        <v>502</v>
      </c>
      <c r="C207" t="s">
        <v>6984</v>
      </c>
      <c r="D207" t="s">
        <v>6979</v>
      </c>
      <c r="E207">
        <v>24</v>
      </c>
    </row>
    <row r="208" spans="1:5">
      <c r="A208" t="s">
        <v>40</v>
      </c>
      <c r="B208" t="s">
        <v>502</v>
      </c>
      <c r="C208" t="s">
        <v>6984</v>
      </c>
      <c r="D208" t="s">
        <v>487</v>
      </c>
      <c r="E208">
        <v>11</v>
      </c>
    </row>
    <row r="209" spans="1:5">
      <c r="A209" t="s">
        <v>40</v>
      </c>
      <c r="B209" t="s">
        <v>502</v>
      </c>
      <c r="C209" t="s">
        <v>6984</v>
      </c>
      <c r="D209" t="s">
        <v>488</v>
      </c>
      <c r="E209">
        <v>293</v>
      </c>
    </row>
    <row r="210" spans="1:5">
      <c r="A210" t="s">
        <v>40</v>
      </c>
      <c r="B210" t="s">
        <v>502</v>
      </c>
      <c r="C210" t="s">
        <v>422</v>
      </c>
      <c r="D210" t="s">
        <v>477</v>
      </c>
      <c r="E210">
        <v>4</v>
      </c>
    </row>
    <row r="211" spans="1:5">
      <c r="A211" t="s">
        <v>40</v>
      </c>
      <c r="B211" t="s">
        <v>502</v>
      </c>
      <c r="C211" t="s">
        <v>422</v>
      </c>
      <c r="D211" t="s">
        <v>6978</v>
      </c>
      <c r="E211">
        <v>2</v>
      </c>
    </row>
    <row r="212" spans="1:5">
      <c r="A212" t="s">
        <v>40</v>
      </c>
      <c r="B212" t="s">
        <v>502</v>
      </c>
      <c r="C212" t="s">
        <v>422</v>
      </c>
      <c r="D212" t="s">
        <v>487</v>
      </c>
      <c r="E212">
        <v>10</v>
      </c>
    </row>
    <row r="213" spans="1:5">
      <c r="A213" t="s">
        <v>40</v>
      </c>
      <c r="B213" t="s">
        <v>502</v>
      </c>
      <c r="C213" t="s">
        <v>422</v>
      </c>
      <c r="D213" t="s">
        <v>488</v>
      </c>
      <c r="E213">
        <v>16</v>
      </c>
    </row>
    <row r="214" spans="1:5">
      <c r="A214" t="s">
        <v>40</v>
      </c>
      <c r="B214" t="s">
        <v>502</v>
      </c>
      <c r="C214" t="s">
        <v>500</v>
      </c>
      <c r="D214" t="s">
        <v>477</v>
      </c>
      <c r="E214">
        <v>91</v>
      </c>
    </row>
    <row r="215" spans="1:5">
      <c r="A215" t="s">
        <v>40</v>
      </c>
      <c r="B215" t="s">
        <v>502</v>
      </c>
      <c r="C215" t="s">
        <v>500</v>
      </c>
      <c r="D215" t="s">
        <v>221</v>
      </c>
      <c r="E215">
        <v>1</v>
      </c>
    </row>
    <row r="216" spans="1:5">
      <c r="A216" t="s">
        <v>40</v>
      </c>
      <c r="B216" t="s">
        <v>502</v>
      </c>
      <c r="C216" t="s">
        <v>500</v>
      </c>
      <c r="D216" t="s">
        <v>329</v>
      </c>
      <c r="E216">
        <v>85</v>
      </c>
    </row>
    <row r="217" spans="1:5">
      <c r="A217" t="s">
        <v>40</v>
      </c>
      <c r="B217" t="s">
        <v>502</v>
      </c>
      <c r="C217" t="s">
        <v>500</v>
      </c>
      <c r="D217" t="s">
        <v>6978</v>
      </c>
      <c r="E217">
        <v>101</v>
      </c>
    </row>
    <row r="218" spans="1:5">
      <c r="A218" t="s">
        <v>40</v>
      </c>
      <c r="B218" t="s">
        <v>502</v>
      </c>
      <c r="C218" t="s">
        <v>500</v>
      </c>
      <c r="D218" t="s">
        <v>6979</v>
      </c>
      <c r="E218">
        <v>83</v>
      </c>
    </row>
    <row r="219" spans="1:5">
      <c r="A219" t="s">
        <v>40</v>
      </c>
      <c r="B219" t="s">
        <v>502</v>
      </c>
      <c r="C219" t="s">
        <v>500</v>
      </c>
      <c r="D219" t="s">
        <v>487</v>
      </c>
      <c r="E219">
        <v>2</v>
      </c>
    </row>
    <row r="220" spans="1:5">
      <c r="A220" t="s">
        <v>40</v>
      </c>
      <c r="B220" t="s">
        <v>502</v>
      </c>
      <c r="C220" t="s">
        <v>500</v>
      </c>
      <c r="D220" t="s">
        <v>488</v>
      </c>
      <c r="E220">
        <v>363</v>
      </c>
    </row>
    <row r="221" spans="1:5">
      <c r="A221" t="s">
        <v>40</v>
      </c>
      <c r="B221" t="s">
        <v>502</v>
      </c>
      <c r="C221" t="s">
        <v>488</v>
      </c>
      <c r="D221" t="s">
        <v>477</v>
      </c>
      <c r="E221">
        <v>513.29999999999995</v>
      </c>
    </row>
    <row r="222" spans="1:5">
      <c r="A222" t="s">
        <v>40</v>
      </c>
      <c r="B222" t="s">
        <v>502</v>
      </c>
      <c r="C222" t="s">
        <v>488</v>
      </c>
      <c r="D222" t="s">
        <v>221</v>
      </c>
      <c r="E222">
        <v>24</v>
      </c>
    </row>
    <row r="223" spans="1:5">
      <c r="A223" t="s">
        <v>40</v>
      </c>
      <c r="B223" t="s">
        <v>502</v>
      </c>
      <c r="C223" t="s">
        <v>488</v>
      </c>
      <c r="D223" t="s">
        <v>329</v>
      </c>
      <c r="E223">
        <v>297</v>
      </c>
    </row>
    <row r="224" spans="1:5">
      <c r="A224" t="s">
        <v>40</v>
      </c>
      <c r="B224" t="s">
        <v>502</v>
      </c>
      <c r="C224" t="s">
        <v>488</v>
      </c>
      <c r="D224" t="s">
        <v>6978</v>
      </c>
      <c r="E224">
        <v>758.35</v>
      </c>
    </row>
    <row r="225" spans="1:5">
      <c r="A225" t="s">
        <v>40</v>
      </c>
      <c r="B225" t="s">
        <v>502</v>
      </c>
      <c r="C225" t="s">
        <v>488</v>
      </c>
      <c r="D225" t="s">
        <v>481</v>
      </c>
      <c r="E225">
        <v>359.1</v>
      </c>
    </row>
    <row r="226" spans="1:5">
      <c r="A226" t="s">
        <v>40</v>
      </c>
      <c r="B226" t="s">
        <v>502</v>
      </c>
      <c r="C226" t="s">
        <v>488</v>
      </c>
      <c r="D226" t="s">
        <v>6979</v>
      </c>
      <c r="E226">
        <v>442.05340000000001</v>
      </c>
    </row>
    <row r="227" spans="1:5">
      <c r="A227" t="s">
        <v>40</v>
      </c>
      <c r="B227" t="s">
        <v>502</v>
      </c>
      <c r="C227" t="s">
        <v>488</v>
      </c>
      <c r="D227" t="s">
        <v>483</v>
      </c>
      <c r="E227">
        <v>166.02</v>
      </c>
    </row>
    <row r="228" spans="1:5">
      <c r="A228" t="s">
        <v>40</v>
      </c>
      <c r="B228" t="s">
        <v>502</v>
      </c>
      <c r="C228" t="s">
        <v>488</v>
      </c>
      <c r="D228" t="s">
        <v>487</v>
      </c>
      <c r="E228">
        <v>177.01900000000001</v>
      </c>
    </row>
    <row r="229" spans="1:5">
      <c r="A229" t="s">
        <v>40</v>
      </c>
      <c r="B229" t="s">
        <v>502</v>
      </c>
      <c r="C229" t="s">
        <v>488</v>
      </c>
      <c r="D229" t="s">
        <v>488</v>
      </c>
      <c r="E229">
        <v>2736.8424</v>
      </c>
    </row>
    <row r="230" spans="1:5">
      <c r="A230" t="s">
        <v>40</v>
      </c>
      <c r="B230" t="s">
        <v>504</v>
      </c>
      <c r="C230" t="s">
        <v>6977</v>
      </c>
      <c r="D230" t="s">
        <v>481</v>
      </c>
      <c r="E230">
        <v>423.7</v>
      </c>
    </row>
    <row r="231" spans="1:5">
      <c r="A231" t="s">
        <v>40</v>
      </c>
      <c r="B231" t="s">
        <v>504</v>
      </c>
      <c r="C231" t="s">
        <v>6977</v>
      </c>
      <c r="D231" t="s">
        <v>488</v>
      </c>
      <c r="E231">
        <v>423.7</v>
      </c>
    </row>
    <row r="232" spans="1:5">
      <c r="A232" t="s">
        <v>40</v>
      </c>
      <c r="B232" t="s">
        <v>504</v>
      </c>
      <c r="C232" t="s">
        <v>6980</v>
      </c>
      <c r="D232" t="s">
        <v>477</v>
      </c>
      <c r="E232">
        <v>142.6</v>
      </c>
    </row>
    <row r="233" spans="1:5">
      <c r="A233" t="s">
        <v>40</v>
      </c>
      <c r="B233" t="s">
        <v>504</v>
      </c>
      <c r="C233" t="s">
        <v>6980</v>
      </c>
      <c r="D233" t="s">
        <v>329</v>
      </c>
      <c r="E233">
        <v>24</v>
      </c>
    </row>
    <row r="234" spans="1:5">
      <c r="A234" t="s">
        <v>40</v>
      </c>
      <c r="B234" t="s">
        <v>504</v>
      </c>
      <c r="C234" t="s">
        <v>6980</v>
      </c>
      <c r="D234" t="s">
        <v>6978</v>
      </c>
      <c r="E234">
        <v>143.1</v>
      </c>
    </row>
    <row r="235" spans="1:5">
      <c r="A235" t="s">
        <v>40</v>
      </c>
      <c r="B235" t="s">
        <v>504</v>
      </c>
      <c r="C235" t="s">
        <v>6980</v>
      </c>
      <c r="D235" t="s">
        <v>487</v>
      </c>
      <c r="E235">
        <v>2.1</v>
      </c>
    </row>
    <row r="236" spans="1:5">
      <c r="A236" t="s">
        <v>40</v>
      </c>
      <c r="B236" t="s">
        <v>504</v>
      </c>
      <c r="C236" t="s">
        <v>6980</v>
      </c>
      <c r="D236" t="s">
        <v>488</v>
      </c>
      <c r="E236">
        <v>311.8</v>
      </c>
    </row>
    <row r="237" spans="1:5">
      <c r="A237" t="s">
        <v>40</v>
      </c>
      <c r="B237" t="s">
        <v>504</v>
      </c>
      <c r="C237" t="s">
        <v>6981</v>
      </c>
      <c r="D237" t="s">
        <v>477</v>
      </c>
      <c r="E237">
        <v>4.9000000000000004</v>
      </c>
    </row>
    <row r="238" spans="1:5">
      <c r="A238" t="s">
        <v>40</v>
      </c>
      <c r="B238" t="s">
        <v>504</v>
      </c>
      <c r="C238" t="s">
        <v>6981</v>
      </c>
      <c r="D238" t="s">
        <v>6978</v>
      </c>
      <c r="E238">
        <v>165</v>
      </c>
    </row>
    <row r="239" spans="1:5">
      <c r="A239" t="s">
        <v>40</v>
      </c>
      <c r="B239" t="s">
        <v>504</v>
      </c>
      <c r="C239" t="s">
        <v>6981</v>
      </c>
      <c r="D239" t="s">
        <v>487</v>
      </c>
      <c r="E239">
        <v>14.1</v>
      </c>
    </row>
    <row r="240" spans="1:5">
      <c r="A240" t="s">
        <v>40</v>
      </c>
      <c r="B240" t="s">
        <v>504</v>
      </c>
      <c r="C240" t="s">
        <v>6981</v>
      </c>
      <c r="D240" t="s">
        <v>488</v>
      </c>
      <c r="E240">
        <v>184</v>
      </c>
    </row>
    <row r="241" spans="1:5">
      <c r="A241" t="s">
        <v>40</v>
      </c>
      <c r="B241" t="s">
        <v>504</v>
      </c>
      <c r="C241" t="s">
        <v>507</v>
      </c>
      <c r="D241" t="s">
        <v>477</v>
      </c>
      <c r="E241">
        <v>3.1</v>
      </c>
    </row>
    <row r="242" spans="1:5">
      <c r="A242" t="s">
        <v>40</v>
      </c>
      <c r="B242" t="s">
        <v>504</v>
      </c>
      <c r="C242" t="s">
        <v>507</v>
      </c>
      <c r="D242" t="s">
        <v>221</v>
      </c>
      <c r="E242">
        <v>8.5</v>
      </c>
    </row>
    <row r="243" spans="1:5">
      <c r="A243" t="s">
        <v>40</v>
      </c>
      <c r="B243" t="s">
        <v>504</v>
      </c>
      <c r="C243" t="s">
        <v>507</v>
      </c>
      <c r="D243" t="s">
        <v>329</v>
      </c>
      <c r="E243">
        <v>94.1</v>
      </c>
    </row>
    <row r="244" spans="1:5">
      <c r="A244" t="s">
        <v>40</v>
      </c>
      <c r="B244" t="s">
        <v>504</v>
      </c>
      <c r="C244" t="s">
        <v>507</v>
      </c>
      <c r="D244" t="s">
        <v>6978</v>
      </c>
      <c r="E244">
        <v>249.5</v>
      </c>
    </row>
    <row r="245" spans="1:5">
      <c r="A245" t="s">
        <v>40</v>
      </c>
      <c r="B245" t="s">
        <v>504</v>
      </c>
      <c r="C245" t="s">
        <v>507</v>
      </c>
      <c r="D245" t="s">
        <v>6979</v>
      </c>
      <c r="E245">
        <v>22.1</v>
      </c>
    </row>
    <row r="246" spans="1:5">
      <c r="A246" t="s">
        <v>40</v>
      </c>
      <c r="B246" t="s">
        <v>504</v>
      </c>
      <c r="C246" t="s">
        <v>507</v>
      </c>
      <c r="D246" t="s">
        <v>483</v>
      </c>
      <c r="E246">
        <v>245</v>
      </c>
    </row>
    <row r="247" spans="1:5">
      <c r="A247" t="s">
        <v>40</v>
      </c>
      <c r="B247" t="s">
        <v>504</v>
      </c>
      <c r="C247" t="s">
        <v>507</v>
      </c>
      <c r="D247" t="s">
        <v>6982</v>
      </c>
      <c r="E247">
        <v>1.4</v>
      </c>
    </row>
    <row r="248" spans="1:5">
      <c r="A248" t="s">
        <v>40</v>
      </c>
      <c r="B248" t="s">
        <v>504</v>
      </c>
      <c r="C248" t="s">
        <v>507</v>
      </c>
      <c r="D248" t="s">
        <v>487</v>
      </c>
      <c r="E248">
        <v>5.6</v>
      </c>
    </row>
    <row r="249" spans="1:5">
      <c r="A249" t="s">
        <v>40</v>
      </c>
      <c r="B249" t="s">
        <v>504</v>
      </c>
      <c r="C249" t="s">
        <v>507</v>
      </c>
      <c r="D249" t="s">
        <v>488</v>
      </c>
      <c r="E249">
        <v>629.29999999999995</v>
      </c>
    </row>
    <row r="250" spans="1:5">
      <c r="A250" t="s">
        <v>40</v>
      </c>
      <c r="B250" t="s">
        <v>504</v>
      </c>
      <c r="C250" t="s">
        <v>65</v>
      </c>
      <c r="D250" t="s">
        <v>477</v>
      </c>
      <c r="E250">
        <v>0.7</v>
      </c>
    </row>
    <row r="251" spans="1:5">
      <c r="A251" t="s">
        <v>40</v>
      </c>
      <c r="B251" t="s">
        <v>504</v>
      </c>
      <c r="C251" t="s">
        <v>65</v>
      </c>
      <c r="D251" t="s">
        <v>6978</v>
      </c>
      <c r="E251">
        <v>14.1</v>
      </c>
    </row>
    <row r="252" spans="1:5">
      <c r="A252" t="s">
        <v>40</v>
      </c>
      <c r="B252" t="s">
        <v>504</v>
      </c>
      <c r="C252" t="s">
        <v>65</v>
      </c>
      <c r="D252" t="s">
        <v>487</v>
      </c>
      <c r="E252">
        <v>0.1</v>
      </c>
    </row>
    <row r="253" spans="1:5">
      <c r="A253" t="s">
        <v>40</v>
      </c>
      <c r="B253" t="s">
        <v>504</v>
      </c>
      <c r="C253" t="s">
        <v>65</v>
      </c>
      <c r="D253" t="s">
        <v>488</v>
      </c>
      <c r="E253">
        <v>14.9</v>
      </c>
    </row>
    <row r="254" spans="1:5">
      <c r="A254" t="s">
        <v>40</v>
      </c>
      <c r="B254" t="s">
        <v>504</v>
      </c>
      <c r="C254" t="s">
        <v>495</v>
      </c>
      <c r="D254" t="s">
        <v>477</v>
      </c>
      <c r="E254">
        <v>20.149999999999999</v>
      </c>
    </row>
    <row r="255" spans="1:5">
      <c r="A255" t="s">
        <v>40</v>
      </c>
      <c r="B255" t="s">
        <v>504</v>
      </c>
      <c r="C255" t="s">
        <v>495</v>
      </c>
      <c r="D255" t="s">
        <v>221</v>
      </c>
      <c r="E255">
        <v>2.0099999999999998</v>
      </c>
    </row>
    <row r="256" spans="1:5">
      <c r="A256" t="s">
        <v>40</v>
      </c>
      <c r="B256" t="s">
        <v>504</v>
      </c>
      <c r="C256" t="s">
        <v>495</v>
      </c>
      <c r="D256" t="s">
        <v>329</v>
      </c>
      <c r="E256">
        <v>57</v>
      </c>
    </row>
    <row r="257" spans="1:5">
      <c r="A257" t="s">
        <v>40</v>
      </c>
      <c r="B257" t="s">
        <v>504</v>
      </c>
      <c r="C257" t="s">
        <v>495</v>
      </c>
      <c r="D257" t="s">
        <v>6978</v>
      </c>
      <c r="E257">
        <v>29.64</v>
      </c>
    </row>
    <row r="258" spans="1:5">
      <c r="A258" t="s">
        <v>40</v>
      </c>
      <c r="B258" t="s">
        <v>504</v>
      </c>
      <c r="C258" t="s">
        <v>495</v>
      </c>
      <c r="D258" t="s">
        <v>487</v>
      </c>
      <c r="E258">
        <v>5.8</v>
      </c>
    </row>
    <row r="259" spans="1:5">
      <c r="A259" t="s">
        <v>40</v>
      </c>
      <c r="B259" t="s">
        <v>504</v>
      </c>
      <c r="C259" t="s">
        <v>495</v>
      </c>
      <c r="D259" t="s">
        <v>488</v>
      </c>
      <c r="E259">
        <v>114.6</v>
      </c>
    </row>
    <row r="260" spans="1:5">
      <c r="A260" t="s">
        <v>40</v>
      </c>
      <c r="B260" t="s">
        <v>504</v>
      </c>
      <c r="C260" t="s">
        <v>6983</v>
      </c>
      <c r="D260" t="s">
        <v>477</v>
      </c>
      <c r="E260">
        <v>61.5</v>
      </c>
    </row>
    <row r="261" spans="1:5">
      <c r="A261" t="s">
        <v>40</v>
      </c>
      <c r="B261" t="s">
        <v>504</v>
      </c>
      <c r="C261" t="s">
        <v>6983</v>
      </c>
      <c r="D261" t="s">
        <v>488</v>
      </c>
      <c r="E261">
        <v>61.5</v>
      </c>
    </row>
    <row r="262" spans="1:5">
      <c r="A262" t="s">
        <v>40</v>
      </c>
      <c r="B262" t="s">
        <v>504</v>
      </c>
      <c r="C262" t="s">
        <v>497</v>
      </c>
      <c r="D262" t="s">
        <v>329</v>
      </c>
      <c r="E262">
        <v>59.8</v>
      </c>
    </row>
    <row r="263" spans="1:5">
      <c r="A263" t="s">
        <v>40</v>
      </c>
      <c r="B263" t="s">
        <v>504</v>
      </c>
      <c r="C263" t="s">
        <v>497</v>
      </c>
      <c r="D263" t="s">
        <v>6978</v>
      </c>
      <c r="E263">
        <v>39</v>
      </c>
    </row>
    <row r="264" spans="1:5">
      <c r="A264" t="s">
        <v>40</v>
      </c>
      <c r="B264" t="s">
        <v>504</v>
      </c>
      <c r="C264" t="s">
        <v>497</v>
      </c>
      <c r="D264" t="s">
        <v>487</v>
      </c>
      <c r="E264">
        <v>15.3</v>
      </c>
    </row>
    <row r="265" spans="1:5">
      <c r="A265" t="s">
        <v>40</v>
      </c>
      <c r="B265" t="s">
        <v>504</v>
      </c>
      <c r="C265" t="s">
        <v>497</v>
      </c>
      <c r="D265" t="s">
        <v>488</v>
      </c>
      <c r="E265">
        <v>114.1</v>
      </c>
    </row>
    <row r="266" spans="1:5">
      <c r="A266" t="s">
        <v>40</v>
      </c>
      <c r="B266" t="s">
        <v>504</v>
      </c>
      <c r="C266" t="s">
        <v>537</v>
      </c>
      <c r="D266" t="s">
        <v>477</v>
      </c>
      <c r="E266">
        <v>12.5</v>
      </c>
    </row>
    <row r="267" spans="1:5">
      <c r="A267" t="s">
        <v>40</v>
      </c>
      <c r="B267" t="s">
        <v>504</v>
      </c>
      <c r="C267" t="s">
        <v>537</v>
      </c>
      <c r="D267" t="s">
        <v>6978</v>
      </c>
      <c r="E267">
        <v>290</v>
      </c>
    </row>
    <row r="268" spans="1:5">
      <c r="A268" t="s">
        <v>40</v>
      </c>
      <c r="B268" t="s">
        <v>504</v>
      </c>
      <c r="C268" t="s">
        <v>537</v>
      </c>
      <c r="D268" t="s">
        <v>487</v>
      </c>
      <c r="E268">
        <v>8.4</v>
      </c>
    </row>
    <row r="269" spans="1:5">
      <c r="A269" t="s">
        <v>40</v>
      </c>
      <c r="B269" t="s">
        <v>504</v>
      </c>
      <c r="C269" t="s">
        <v>537</v>
      </c>
      <c r="D269" t="s">
        <v>488</v>
      </c>
      <c r="E269">
        <v>310.89999999999998</v>
      </c>
    </row>
    <row r="270" spans="1:5">
      <c r="A270" t="s">
        <v>40</v>
      </c>
      <c r="B270" t="s">
        <v>504</v>
      </c>
      <c r="C270" t="s">
        <v>6984</v>
      </c>
      <c r="D270" t="s">
        <v>477</v>
      </c>
      <c r="E270">
        <v>26.1</v>
      </c>
    </row>
    <row r="271" spans="1:5">
      <c r="A271" t="s">
        <v>40</v>
      </c>
      <c r="B271" t="s">
        <v>504</v>
      </c>
      <c r="C271" t="s">
        <v>6984</v>
      </c>
      <c r="D271" t="s">
        <v>329</v>
      </c>
      <c r="E271">
        <v>215.8</v>
      </c>
    </row>
    <row r="272" spans="1:5">
      <c r="A272" t="s">
        <v>40</v>
      </c>
      <c r="B272" t="s">
        <v>504</v>
      </c>
      <c r="C272" t="s">
        <v>6984</v>
      </c>
      <c r="D272" t="s">
        <v>6978</v>
      </c>
      <c r="E272">
        <v>113</v>
      </c>
    </row>
    <row r="273" spans="1:5">
      <c r="A273" t="s">
        <v>40</v>
      </c>
      <c r="B273" t="s">
        <v>504</v>
      </c>
      <c r="C273" t="s">
        <v>6984</v>
      </c>
      <c r="D273" t="s">
        <v>488</v>
      </c>
      <c r="E273">
        <v>354.9</v>
      </c>
    </row>
    <row r="274" spans="1:5">
      <c r="A274" t="s">
        <v>40</v>
      </c>
      <c r="B274" t="s">
        <v>504</v>
      </c>
      <c r="C274" t="s">
        <v>422</v>
      </c>
      <c r="D274" t="s">
        <v>221</v>
      </c>
      <c r="E274">
        <v>4.8</v>
      </c>
    </row>
    <row r="275" spans="1:5">
      <c r="A275" t="s">
        <v>40</v>
      </c>
      <c r="B275" t="s">
        <v>504</v>
      </c>
      <c r="C275" t="s">
        <v>422</v>
      </c>
      <c r="D275" t="s">
        <v>6978</v>
      </c>
      <c r="E275">
        <v>14.9</v>
      </c>
    </row>
    <row r="276" spans="1:5">
      <c r="A276" t="s">
        <v>40</v>
      </c>
      <c r="B276" t="s">
        <v>504</v>
      </c>
      <c r="C276" t="s">
        <v>422</v>
      </c>
      <c r="D276" t="s">
        <v>488</v>
      </c>
      <c r="E276">
        <v>19.7</v>
      </c>
    </row>
    <row r="277" spans="1:5">
      <c r="A277" t="s">
        <v>40</v>
      </c>
      <c r="B277" t="s">
        <v>504</v>
      </c>
      <c r="C277" t="s">
        <v>500</v>
      </c>
      <c r="D277" t="s">
        <v>477</v>
      </c>
      <c r="E277">
        <v>21.8</v>
      </c>
    </row>
    <row r="278" spans="1:5">
      <c r="A278" t="s">
        <v>40</v>
      </c>
      <c r="B278" t="s">
        <v>504</v>
      </c>
      <c r="C278" t="s">
        <v>500</v>
      </c>
      <c r="D278" t="s">
        <v>221</v>
      </c>
      <c r="E278">
        <v>2.5</v>
      </c>
    </row>
    <row r="279" spans="1:5">
      <c r="A279" t="s">
        <v>40</v>
      </c>
      <c r="B279" t="s">
        <v>504</v>
      </c>
      <c r="C279" t="s">
        <v>500</v>
      </c>
      <c r="D279" t="s">
        <v>329</v>
      </c>
      <c r="E279">
        <v>16</v>
      </c>
    </row>
    <row r="280" spans="1:5">
      <c r="A280" t="s">
        <v>40</v>
      </c>
      <c r="B280" t="s">
        <v>504</v>
      </c>
      <c r="C280" t="s">
        <v>500</v>
      </c>
      <c r="D280" t="s">
        <v>6978</v>
      </c>
      <c r="E280">
        <v>127.6</v>
      </c>
    </row>
    <row r="281" spans="1:5">
      <c r="A281" t="s">
        <v>40</v>
      </c>
      <c r="B281" t="s">
        <v>504</v>
      </c>
      <c r="C281" t="s">
        <v>500</v>
      </c>
      <c r="D281" t="s">
        <v>488</v>
      </c>
      <c r="E281">
        <v>167.9</v>
      </c>
    </row>
    <row r="282" spans="1:5">
      <c r="A282" t="s">
        <v>40</v>
      </c>
      <c r="B282" t="s">
        <v>504</v>
      </c>
      <c r="C282" t="s">
        <v>488</v>
      </c>
      <c r="D282" t="s">
        <v>477</v>
      </c>
      <c r="E282">
        <v>293.35000000000002</v>
      </c>
    </row>
    <row r="283" spans="1:5">
      <c r="A283" t="s">
        <v>40</v>
      </c>
      <c r="B283" t="s">
        <v>504</v>
      </c>
      <c r="C283" t="s">
        <v>488</v>
      </c>
      <c r="D283" t="s">
        <v>221</v>
      </c>
      <c r="E283">
        <v>17.809999999999999</v>
      </c>
    </row>
    <row r="284" spans="1:5">
      <c r="A284" t="s">
        <v>40</v>
      </c>
      <c r="B284" t="s">
        <v>504</v>
      </c>
      <c r="C284" t="s">
        <v>488</v>
      </c>
      <c r="D284" t="s">
        <v>329</v>
      </c>
      <c r="E284">
        <v>466.7</v>
      </c>
    </row>
    <row r="285" spans="1:5">
      <c r="A285" t="s">
        <v>40</v>
      </c>
      <c r="B285" t="s">
        <v>504</v>
      </c>
      <c r="C285" t="s">
        <v>488</v>
      </c>
      <c r="D285" t="s">
        <v>6978</v>
      </c>
      <c r="E285">
        <v>1185.8399999999999</v>
      </c>
    </row>
    <row r="286" spans="1:5">
      <c r="A286" t="s">
        <v>40</v>
      </c>
      <c r="B286" t="s">
        <v>504</v>
      </c>
      <c r="C286" t="s">
        <v>488</v>
      </c>
      <c r="D286" t="s">
        <v>481</v>
      </c>
      <c r="E286">
        <v>423.7</v>
      </c>
    </row>
    <row r="287" spans="1:5">
      <c r="A287" t="s">
        <v>40</v>
      </c>
      <c r="B287" t="s">
        <v>504</v>
      </c>
      <c r="C287" t="s">
        <v>488</v>
      </c>
      <c r="D287" t="s">
        <v>6979</v>
      </c>
      <c r="E287">
        <v>22.1</v>
      </c>
    </row>
    <row r="288" spans="1:5">
      <c r="A288" t="s">
        <v>40</v>
      </c>
      <c r="B288" t="s">
        <v>504</v>
      </c>
      <c r="C288" t="s">
        <v>488</v>
      </c>
      <c r="D288" t="s">
        <v>483</v>
      </c>
      <c r="E288">
        <v>245</v>
      </c>
    </row>
    <row r="289" spans="1:5">
      <c r="A289" t="s">
        <v>40</v>
      </c>
      <c r="B289" t="s">
        <v>504</v>
      </c>
      <c r="C289" t="s">
        <v>488</v>
      </c>
      <c r="D289" t="s">
        <v>6982</v>
      </c>
      <c r="E289">
        <v>1.4</v>
      </c>
    </row>
    <row r="290" spans="1:5">
      <c r="A290" t="s">
        <v>40</v>
      </c>
      <c r="B290" t="s">
        <v>504</v>
      </c>
      <c r="C290" t="s">
        <v>488</v>
      </c>
      <c r="D290" t="s">
        <v>487</v>
      </c>
      <c r="E290">
        <v>51.4</v>
      </c>
    </row>
    <row r="291" spans="1:5">
      <c r="A291" t="s">
        <v>40</v>
      </c>
      <c r="B291" t="s">
        <v>504</v>
      </c>
      <c r="C291" t="s">
        <v>488</v>
      </c>
      <c r="D291" t="s">
        <v>488</v>
      </c>
      <c r="E291">
        <v>2707.3</v>
      </c>
    </row>
    <row r="292" spans="1:5">
      <c r="A292" t="s">
        <v>40</v>
      </c>
      <c r="B292" t="s">
        <v>505</v>
      </c>
      <c r="C292" t="s">
        <v>6977</v>
      </c>
      <c r="D292" t="s">
        <v>6978</v>
      </c>
      <c r="E292">
        <v>63.435000000000002</v>
      </c>
    </row>
    <row r="293" spans="1:5">
      <c r="A293" t="s">
        <v>40</v>
      </c>
      <c r="B293" t="s">
        <v>505</v>
      </c>
      <c r="C293" t="s">
        <v>6977</v>
      </c>
      <c r="D293" t="s">
        <v>481</v>
      </c>
      <c r="E293">
        <v>359.46499999999997</v>
      </c>
    </row>
    <row r="294" spans="1:5">
      <c r="A294" t="s">
        <v>40</v>
      </c>
      <c r="B294" t="s">
        <v>505</v>
      </c>
      <c r="C294" t="s">
        <v>6977</v>
      </c>
      <c r="D294" t="s">
        <v>487</v>
      </c>
      <c r="E294">
        <v>2.6</v>
      </c>
    </row>
    <row r="295" spans="1:5">
      <c r="A295" t="s">
        <v>40</v>
      </c>
      <c r="B295" t="s">
        <v>505</v>
      </c>
      <c r="C295" t="s">
        <v>6977</v>
      </c>
      <c r="D295" t="s">
        <v>488</v>
      </c>
      <c r="E295">
        <v>425.5</v>
      </c>
    </row>
    <row r="296" spans="1:5">
      <c r="A296" t="s">
        <v>40</v>
      </c>
      <c r="B296" t="s">
        <v>505</v>
      </c>
      <c r="C296" t="s">
        <v>6980</v>
      </c>
      <c r="D296" t="s">
        <v>477</v>
      </c>
      <c r="E296">
        <v>81.599999999999994</v>
      </c>
    </row>
    <row r="297" spans="1:5">
      <c r="A297" t="s">
        <v>40</v>
      </c>
      <c r="B297" t="s">
        <v>505</v>
      </c>
      <c r="C297" t="s">
        <v>6980</v>
      </c>
      <c r="D297" t="s">
        <v>221</v>
      </c>
      <c r="E297">
        <v>0.5</v>
      </c>
    </row>
    <row r="298" spans="1:5">
      <c r="A298" t="s">
        <v>40</v>
      </c>
      <c r="B298" t="s">
        <v>505</v>
      </c>
      <c r="C298" t="s">
        <v>6980</v>
      </c>
      <c r="D298" t="s">
        <v>329</v>
      </c>
      <c r="E298">
        <v>9.8000000000000007</v>
      </c>
    </row>
    <row r="299" spans="1:5">
      <c r="A299" t="s">
        <v>40</v>
      </c>
      <c r="B299" t="s">
        <v>505</v>
      </c>
      <c r="C299" t="s">
        <v>6980</v>
      </c>
      <c r="D299" t="s">
        <v>6978</v>
      </c>
      <c r="E299">
        <v>175.1</v>
      </c>
    </row>
    <row r="300" spans="1:5">
      <c r="A300" t="s">
        <v>40</v>
      </c>
      <c r="B300" t="s">
        <v>505</v>
      </c>
      <c r="C300" t="s">
        <v>6980</v>
      </c>
      <c r="D300" t="s">
        <v>487</v>
      </c>
      <c r="E300">
        <v>0.2</v>
      </c>
    </row>
    <row r="301" spans="1:5">
      <c r="A301" t="s">
        <v>40</v>
      </c>
      <c r="B301" t="s">
        <v>505</v>
      </c>
      <c r="C301" t="s">
        <v>6980</v>
      </c>
      <c r="D301" t="s">
        <v>488</v>
      </c>
      <c r="E301">
        <v>267.2</v>
      </c>
    </row>
    <row r="302" spans="1:5">
      <c r="A302" t="s">
        <v>40</v>
      </c>
      <c r="B302" t="s">
        <v>505</v>
      </c>
      <c r="C302" t="s">
        <v>6981</v>
      </c>
      <c r="D302" t="s">
        <v>477</v>
      </c>
      <c r="E302">
        <v>14.2</v>
      </c>
    </row>
    <row r="303" spans="1:5">
      <c r="A303" t="s">
        <v>40</v>
      </c>
      <c r="B303" t="s">
        <v>505</v>
      </c>
      <c r="C303" t="s">
        <v>6981</v>
      </c>
      <c r="D303" t="s">
        <v>221</v>
      </c>
      <c r="E303">
        <v>9</v>
      </c>
    </row>
    <row r="304" spans="1:5">
      <c r="A304" t="s">
        <v>40</v>
      </c>
      <c r="B304" t="s">
        <v>505</v>
      </c>
      <c r="C304" t="s">
        <v>6981</v>
      </c>
      <c r="D304" t="s">
        <v>329</v>
      </c>
      <c r="E304">
        <v>0.4</v>
      </c>
    </row>
    <row r="305" spans="1:5">
      <c r="A305" t="s">
        <v>40</v>
      </c>
      <c r="B305" t="s">
        <v>505</v>
      </c>
      <c r="C305" t="s">
        <v>6981</v>
      </c>
      <c r="D305" t="s">
        <v>6978</v>
      </c>
      <c r="E305">
        <v>170.1</v>
      </c>
    </row>
    <row r="306" spans="1:5">
      <c r="A306" t="s">
        <v>40</v>
      </c>
      <c r="B306" t="s">
        <v>505</v>
      </c>
      <c r="C306" t="s">
        <v>6981</v>
      </c>
      <c r="D306" t="s">
        <v>488</v>
      </c>
      <c r="E306">
        <v>193.7</v>
      </c>
    </row>
    <row r="307" spans="1:5">
      <c r="A307" t="s">
        <v>40</v>
      </c>
      <c r="B307" t="s">
        <v>505</v>
      </c>
      <c r="C307" t="s">
        <v>507</v>
      </c>
      <c r="D307" t="s">
        <v>221</v>
      </c>
      <c r="E307">
        <v>12.2</v>
      </c>
    </row>
    <row r="308" spans="1:5">
      <c r="A308" t="s">
        <v>40</v>
      </c>
      <c r="B308" t="s">
        <v>505</v>
      </c>
      <c r="C308" t="s">
        <v>507</v>
      </c>
      <c r="D308" t="s">
        <v>329</v>
      </c>
      <c r="E308">
        <v>100.1</v>
      </c>
    </row>
    <row r="309" spans="1:5">
      <c r="A309" t="s">
        <v>40</v>
      </c>
      <c r="B309" t="s">
        <v>505</v>
      </c>
      <c r="C309" t="s">
        <v>507</v>
      </c>
      <c r="D309" t="s">
        <v>6978</v>
      </c>
      <c r="E309">
        <v>238.5</v>
      </c>
    </row>
    <row r="310" spans="1:5">
      <c r="A310" t="s">
        <v>40</v>
      </c>
      <c r="B310" t="s">
        <v>505</v>
      </c>
      <c r="C310" t="s">
        <v>507</v>
      </c>
      <c r="D310" t="s">
        <v>6979</v>
      </c>
      <c r="E310">
        <v>33.799999999999997</v>
      </c>
    </row>
    <row r="311" spans="1:5">
      <c r="A311" t="s">
        <v>40</v>
      </c>
      <c r="B311" t="s">
        <v>505</v>
      </c>
      <c r="C311" t="s">
        <v>507</v>
      </c>
      <c r="D311" t="s">
        <v>483</v>
      </c>
      <c r="E311">
        <v>270</v>
      </c>
    </row>
    <row r="312" spans="1:5">
      <c r="A312" t="s">
        <v>40</v>
      </c>
      <c r="B312" t="s">
        <v>505</v>
      </c>
      <c r="C312" t="s">
        <v>507</v>
      </c>
      <c r="D312" t="s">
        <v>487</v>
      </c>
      <c r="E312">
        <v>1.2</v>
      </c>
    </row>
    <row r="313" spans="1:5">
      <c r="A313" t="s">
        <v>40</v>
      </c>
      <c r="B313" t="s">
        <v>505</v>
      </c>
      <c r="C313" t="s">
        <v>507</v>
      </c>
      <c r="D313" t="s">
        <v>488</v>
      </c>
      <c r="E313">
        <v>655.8</v>
      </c>
    </row>
    <row r="314" spans="1:5">
      <c r="A314" t="s">
        <v>40</v>
      </c>
      <c r="B314" t="s">
        <v>505</v>
      </c>
      <c r="C314" t="s">
        <v>65</v>
      </c>
      <c r="D314" t="s">
        <v>221</v>
      </c>
      <c r="E314">
        <v>2.83</v>
      </c>
    </row>
    <row r="315" spans="1:5">
      <c r="A315" t="s">
        <v>40</v>
      </c>
      <c r="B315" t="s">
        <v>505</v>
      </c>
      <c r="C315" t="s">
        <v>65</v>
      </c>
      <c r="D315" t="s">
        <v>329</v>
      </c>
      <c r="E315">
        <v>10.1</v>
      </c>
    </row>
    <row r="316" spans="1:5">
      <c r="A316" t="s">
        <v>40</v>
      </c>
      <c r="B316" t="s">
        <v>505</v>
      </c>
      <c r="C316" t="s">
        <v>65</v>
      </c>
      <c r="D316" t="s">
        <v>6978</v>
      </c>
      <c r="E316">
        <v>3.04</v>
      </c>
    </row>
    <row r="317" spans="1:5">
      <c r="A317" t="s">
        <v>40</v>
      </c>
      <c r="B317" t="s">
        <v>505</v>
      </c>
      <c r="C317" t="s">
        <v>65</v>
      </c>
      <c r="D317" t="s">
        <v>6979</v>
      </c>
      <c r="E317">
        <v>4.33</v>
      </c>
    </row>
    <row r="318" spans="1:5">
      <c r="A318" t="s">
        <v>40</v>
      </c>
      <c r="B318" t="s">
        <v>505</v>
      </c>
      <c r="C318" t="s">
        <v>65</v>
      </c>
      <c r="D318" t="s">
        <v>487</v>
      </c>
      <c r="E318">
        <v>0.1</v>
      </c>
    </row>
    <row r="319" spans="1:5">
      <c r="A319" t="s">
        <v>40</v>
      </c>
      <c r="B319" t="s">
        <v>505</v>
      </c>
      <c r="C319" t="s">
        <v>65</v>
      </c>
      <c r="D319" t="s">
        <v>488</v>
      </c>
      <c r="E319">
        <v>20.399999999999999</v>
      </c>
    </row>
    <row r="320" spans="1:5">
      <c r="A320" t="s">
        <v>40</v>
      </c>
      <c r="B320" t="s">
        <v>505</v>
      </c>
      <c r="C320" t="s">
        <v>495</v>
      </c>
      <c r="D320" t="s">
        <v>477</v>
      </c>
      <c r="E320">
        <v>58.94</v>
      </c>
    </row>
    <row r="321" spans="1:5">
      <c r="A321" t="s">
        <v>40</v>
      </c>
      <c r="B321" t="s">
        <v>505</v>
      </c>
      <c r="C321" t="s">
        <v>495</v>
      </c>
      <c r="D321" t="s">
        <v>329</v>
      </c>
      <c r="E321">
        <v>31.06</v>
      </c>
    </row>
    <row r="322" spans="1:5">
      <c r="A322" t="s">
        <v>40</v>
      </c>
      <c r="B322" t="s">
        <v>505</v>
      </c>
      <c r="C322" t="s">
        <v>495</v>
      </c>
      <c r="D322" t="s">
        <v>6978</v>
      </c>
      <c r="E322">
        <v>18</v>
      </c>
    </row>
    <row r="323" spans="1:5">
      <c r="A323" t="s">
        <v>40</v>
      </c>
      <c r="B323" t="s">
        <v>505</v>
      </c>
      <c r="C323" t="s">
        <v>495</v>
      </c>
      <c r="D323" t="s">
        <v>6979</v>
      </c>
      <c r="E323">
        <v>13.5</v>
      </c>
    </row>
    <row r="324" spans="1:5">
      <c r="A324" t="s">
        <v>40</v>
      </c>
      <c r="B324" t="s">
        <v>505</v>
      </c>
      <c r="C324" t="s">
        <v>495</v>
      </c>
      <c r="D324" t="s">
        <v>487</v>
      </c>
      <c r="E324">
        <v>7.7</v>
      </c>
    </row>
    <row r="325" spans="1:5">
      <c r="A325" t="s">
        <v>40</v>
      </c>
      <c r="B325" t="s">
        <v>505</v>
      </c>
      <c r="C325" t="s">
        <v>495</v>
      </c>
      <c r="D325" t="s">
        <v>488</v>
      </c>
      <c r="E325">
        <v>129.19999999999999</v>
      </c>
    </row>
    <row r="326" spans="1:5">
      <c r="A326" t="s">
        <v>40</v>
      </c>
      <c r="B326" t="s">
        <v>505</v>
      </c>
      <c r="C326" t="s">
        <v>6983</v>
      </c>
      <c r="D326" t="s">
        <v>477</v>
      </c>
      <c r="E326">
        <v>80.7</v>
      </c>
    </row>
    <row r="327" spans="1:5">
      <c r="A327" t="s">
        <v>40</v>
      </c>
      <c r="B327" t="s">
        <v>505</v>
      </c>
      <c r="C327" t="s">
        <v>6983</v>
      </c>
      <c r="D327" t="s">
        <v>488</v>
      </c>
      <c r="E327">
        <v>80.7</v>
      </c>
    </row>
    <row r="328" spans="1:5">
      <c r="A328" t="s">
        <v>40</v>
      </c>
      <c r="B328" t="s">
        <v>505</v>
      </c>
      <c r="C328" t="s">
        <v>497</v>
      </c>
      <c r="D328" t="s">
        <v>477</v>
      </c>
      <c r="E328">
        <v>2.4</v>
      </c>
    </row>
    <row r="329" spans="1:5">
      <c r="A329" t="s">
        <v>40</v>
      </c>
      <c r="B329" t="s">
        <v>505</v>
      </c>
      <c r="C329" t="s">
        <v>497</v>
      </c>
      <c r="D329" t="s">
        <v>221</v>
      </c>
      <c r="E329">
        <v>1.9</v>
      </c>
    </row>
    <row r="330" spans="1:5">
      <c r="A330" t="s">
        <v>40</v>
      </c>
      <c r="B330" t="s">
        <v>505</v>
      </c>
      <c r="C330" t="s">
        <v>497</v>
      </c>
      <c r="D330" t="s">
        <v>329</v>
      </c>
      <c r="E330">
        <v>56.7</v>
      </c>
    </row>
    <row r="331" spans="1:5">
      <c r="A331" t="s">
        <v>40</v>
      </c>
      <c r="B331" t="s">
        <v>505</v>
      </c>
      <c r="C331" t="s">
        <v>497</v>
      </c>
      <c r="D331" t="s">
        <v>6978</v>
      </c>
      <c r="E331">
        <v>41.4</v>
      </c>
    </row>
    <row r="332" spans="1:5">
      <c r="A332" t="s">
        <v>40</v>
      </c>
      <c r="B332" t="s">
        <v>505</v>
      </c>
      <c r="C332" t="s">
        <v>497</v>
      </c>
      <c r="D332" t="s">
        <v>6979</v>
      </c>
      <c r="E332">
        <v>2.4</v>
      </c>
    </row>
    <row r="333" spans="1:5">
      <c r="A333" t="s">
        <v>40</v>
      </c>
      <c r="B333" t="s">
        <v>505</v>
      </c>
      <c r="C333" t="s">
        <v>497</v>
      </c>
      <c r="D333" t="s">
        <v>487</v>
      </c>
      <c r="E333">
        <v>3.4</v>
      </c>
    </row>
    <row r="334" spans="1:5">
      <c r="A334" t="s">
        <v>40</v>
      </c>
      <c r="B334" t="s">
        <v>505</v>
      </c>
      <c r="C334" t="s">
        <v>497</v>
      </c>
      <c r="D334" t="s">
        <v>488</v>
      </c>
      <c r="E334">
        <v>108.2</v>
      </c>
    </row>
    <row r="335" spans="1:5">
      <c r="A335" t="s">
        <v>40</v>
      </c>
      <c r="B335" t="s">
        <v>505</v>
      </c>
      <c r="C335" t="s">
        <v>537</v>
      </c>
      <c r="D335" t="s">
        <v>477</v>
      </c>
      <c r="E335">
        <v>24.4</v>
      </c>
    </row>
    <row r="336" spans="1:5">
      <c r="A336" t="s">
        <v>40</v>
      </c>
      <c r="B336" t="s">
        <v>505</v>
      </c>
      <c r="C336" t="s">
        <v>537</v>
      </c>
      <c r="D336" t="s">
        <v>329</v>
      </c>
      <c r="E336">
        <v>3.1</v>
      </c>
    </row>
    <row r="337" spans="1:5">
      <c r="A337" t="s">
        <v>40</v>
      </c>
      <c r="B337" t="s">
        <v>505</v>
      </c>
      <c r="C337" t="s">
        <v>537</v>
      </c>
      <c r="D337" t="s">
        <v>6979</v>
      </c>
      <c r="E337">
        <v>294.8</v>
      </c>
    </row>
    <row r="338" spans="1:5">
      <c r="A338" t="s">
        <v>40</v>
      </c>
      <c r="B338" t="s">
        <v>505</v>
      </c>
      <c r="C338" t="s">
        <v>537</v>
      </c>
      <c r="D338" t="s">
        <v>488</v>
      </c>
      <c r="E338">
        <v>322.3</v>
      </c>
    </row>
    <row r="339" spans="1:5">
      <c r="A339" t="s">
        <v>40</v>
      </c>
      <c r="B339" t="s">
        <v>505</v>
      </c>
      <c r="C339" t="s">
        <v>6984</v>
      </c>
      <c r="D339" t="s">
        <v>477</v>
      </c>
      <c r="E339">
        <v>52.39</v>
      </c>
    </row>
    <row r="340" spans="1:5">
      <c r="A340" t="s">
        <v>40</v>
      </c>
      <c r="B340" t="s">
        <v>505</v>
      </c>
      <c r="C340" t="s">
        <v>6984</v>
      </c>
      <c r="D340" t="s">
        <v>221</v>
      </c>
      <c r="E340">
        <v>6.18</v>
      </c>
    </row>
    <row r="341" spans="1:5">
      <c r="A341" t="s">
        <v>40</v>
      </c>
      <c r="B341" t="s">
        <v>505</v>
      </c>
      <c r="C341" t="s">
        <v>6984</v>
      </c>
      <c r="D341" t="s">
        <v>329</v>
      </c>
      <c r="E341">
        <v>180.66</v>
      </c>
    </row>
    <row r="342" spans="1:5">
      <c r="A342" t="s">
        <v>40</v>
      </c>
      <c r="B342" t="s">
        <v>505</v>
      </c>
      <c r="C342" t="s">
        <v>6984</v>
      </c>
      <c r="D342" t="s">
        <v>6978</v>
      </c>
      <c r="E342">
        <v>97.89</v>
      </c>
    </row>
    <row r="343" spans="1:5">
      <c r="A343" t="s">
        <v>40</v>
      </c>
      <c r="B343" t="s">
        <v>505</v>
      </c>
      <c r="C343" t="s">
        <v>6984</v>
      </c>
      <c r="D343" t="s">
        <v>6979</v>
      </c>
      <c r="E343">
        <v>23.1</v>
      </c>
    </row>
    <row r="344" spans="1:5">
      <c r="A344" t="s">
        <v>40</v>
      </c>
      <c r="B344" t="s">
        <v>505</v>
      </c>
      <c r="C344" t="s">
        <v>6984</v>
      </c>
      <c r="D344" t="s">
        <v>487</v>
      </c>
      <c r="E344">
        <v>5.88</v>
      </c>
    </row>
    <row r="345" spans="1:5">
      <c r="A345" t="s">
        <v>40</v>
      </c>
      <c r="B345" t="s">
        <v>505</v>
      </c>
      <c r="C345" t="s">
        <v>6984</v>
      </c>
      <c r="D345" t="s">
        <v>488</v>
      </c>
      <c r="E345">
        <v>366.1</v>
      </c>
    </row>
    <row r="346" spans="1:5">
      <c r="A346" t="s">
        <v>40</v>
      </c>
      <c r="B346" t="s">
        <v>505</v>
      </c>
      <c r="C346" t="s">
        <v>422</v>
      </c>
      <c r="D346" t="s">
        <v>477</v>
      </c>
      <c r="E346">
        <v>2.7</v>
      </c>
    </row>
    <row r="347" spans="1:5">
      <c r="A347" t="s">
        <v>40</v>
      </c>
      <c r="B347" t="s">
        <v>505</v>
      </c>
      <c r="C347" t="s">
        <v>422</v>
      </c>
      <c r="D347" t="s">
        <v>221</v>
      </c>
      <c r="E347">
        <v>1.9</v>
      </c>
    </row>
    <row r="348" spans="1:5">
      <c r="A348" t="s">
        <v>40</v>
      </c>
      <c r="B348" t="s">
        <v>505</v>
      </c>
      <c r="C348" t="s">
        <v>422</v>
      </c>
      <c r="D348" t="s">
        <v>329</v>
      </c>
      <c r="E348">
        <v>1.3</v>
      </c>
    </row>
    <row r="349" spans="1:5">
      <c r="A349" t="s">
        <v>40</v>
      </c>
      <c r="B349" t="s">
        <v>505</v>
      </c>
      <c r="C349" t="s">
        <v>422</v>
      </c>
      <c r="D349" t="s">
        <v>6978</v>
      </c>
      <c r="E349">
        <v>12.3</v>
      </c>
    </row>
    <row r="350" spans="1:5">
      <c r="A350" t="s">
        <v>40</v>
      </c>
      <c r="B350" t="s">
        <v>505</v>
      </c>
      <c r="C350" t="s">
        <v>422</v>
      </c>
      <c r="D350" t="s">
        <v>6979</v>
      </c>
      <c r="E350">
        <v>2.4</v>
      </c>
    </row>
    <row r="351" spans="1:5">
      <c r="A351" t="s">
        <v>40</v>
      </c>
      <c r="B351" t="s">
        <v>505</v>
      </c>
      <c r="C351" t="s">
        <v>422</v>
      </c>
      <c r="D351" t="s">
        <v>487</v>
      </c>
      <c r="E351">
        <v>1.5</v>
      </c>
    </row>
    <row r="352" spans="1:5">
      <c r="A352" t="s">
        <v>40</v>
      </c>
      <c r="B352" t="s">
        <v>505</v>
      </c>
      <c r="C352" t="s">
        <v>422</v>
      </c>
      <c r="D352" t="s">
        <v>488</v>
      </c>
      <c r="E352">
        <v>22.1</v>
      </c>
    </row>
    <row r="353" spans="1:5">
      <c r="A353" t="s">
        <v>40</v>
      </c>
      <c r="B353" t="s">
        <v>505</v>
      </c>
      <c r="C353" t="s">
        <v>500</v>
      </c>
      <c r="D353" t="s">
        <v>477</v>
      </c>
      <c r="E353">
        <v>41.49</v>
      </c>
    </row>
    <row r="354" spans="1:5">
      <c r="A354" t="s">
        <v>40</v>
      </c>
      <c r="B354" t="s">
        <v>505</v>
      </c>
      <c r="C354" t="s">
        <v>500</v>
      </c>
      <c r="D354" t="s">
        <v>221</v>
      </c>
      <c r="E354">
        <v>2.4</v>
      </c>
    </row>
    <row r="355" spans="1:5">
      <c r="A355" t="s">
        <v>40</v>
      </c>
      <c r="B355" t="s">
        <v>505</v>
      </c>
      <c r="C355" t="s">
        <v>500</v>
      </c>
      <c r="D355" t="s">
        <v>329</v>
      </c>
      <c r="E355">
        <v>2.8</v>
      </c>
    </row>
    <row r="356" spans="1:5">
      <c r="A356" t="s">
        <v>40</v>
      </c>
      <c r="B356" t="s">
        <v>505</v>
      </c>
      <c r="C356" t="s">
        <v>500</v>
      </c>
      <c r="D356" t="s">
        <v>6978</v>
      </c>
      <c r="E356">
        <v>117.18</v>
      </c>
    </row>
    <row r="357" spans="1:5">
      <c r="A357" t="s">
        <v>40</v>
      </c>
      <c r="B357" t="s">
        <v>505</v>
      </c>
      <c r="C357" t="s">
        <v>500</v>
      </c>
      <c r="D357" t="s">
        <v>6979</v>
      </c>
      <c r="E357">
        <v>31.33</v>
      </c>
    </row>
    <row r="358" spans="1:5">
      <c r="A358" t="s">
        <v>40</v>
      </c>
      <c r="B358" t="s">
        <v>505</v>
      </c>
      <c r="C358" t="s">
        <v>500</v>
      </c>
      <c r="D358" t="s">
        <v>487</v>
      </c>
      <c r="E358">
        <v>9.8000000000000007</v>
      </c>
    </row>
    <row r="359" spans="1:5">
      <c r="A359" t="s">
        <v>40</v>
      </c>
      <c r="B359" t="s">
        <v>505</v>
      </c>
      <c r="C359" t="s">
        <v>500</v>
      </c>
      <c r="D359" t="s">
        <v>488</v>
      </c>
      <c r="E359">
        <v>205</v>
      </c>
    </row>
    <row r="360" spans="1:5">
      <c r="A360" t="s">
        <v>40</v>
      </c>
      <c r="B360" t="s">
        <v>505</v>
      </c>
      <c r="C360" t="s">
        <v>488</v>
      </c>
      <c r="D360" t="s">
        <v>477</v>
      </c>
      <c r="E360">
        <v>358.82</v>
      </c>
    </row>
    <row r="361" spans="1:5">
      <c r="A361" t="s">
        <v>40</v>
      </c>
      <c r="B361" t="s">
        <v>505</v>
      </c>
      <c r="C361" t="s">
        <v>488</v>
      </c>
      <c r="D361" t="s">
        <v>221</v>
      </c>
      <c r="E361">
        <v>36.909999999999997</v>
      </c>
    </row>
    <row r="362" spans="1:5">
      <c r="A362" t="s">
        <v>40</v>
      </c>
      <c r="B362" t="s">
        <v>505</v>
      </c>
      <c r="C362" t="s">
        <v>488</v>
      </c>
      <c r="D362" t="s">
        <v>329</v>
      </c>
      <c r="E362">
        <v>396.02</v>
      </c>
    </row>
    <row r="363" spans="1:5">
      <c r="A363" t="s">
        <v>40</v>
      </c>
      <c r="B363" t="s">
        <v>505</v>
      </c>
      <c r="C363" t="s">
        <v>488</v>
      </c>
      <c r="D363" t="s">
        <v>6978</v>
      </c>
      <c r="E363">
        <v>936.94500000000005</v>
      </c>
    </row>
    <row r="364" spans="1:5">
      <c r="A364" t="s">
        <v>40</v>
      </c>
      <c r="B364" t="s">
        <v>505</v>
      </c>
      <c r="C364" t="s">
        <v>488</v>
      </c>
      <c r="D364" t="s">
        <v>481</v>
      </c>
      <c r="E364">
        <v>359.46499999999997</v>
      </c>
    </row>
    <row r="365" spans="1:5">
      <c r="A365" t="s">
        <v>40</v>
      </c>
      <c r="B365" t="s">
        <v>505</v>
      </c>
      <c r="C365" t="s">
        <v>488</v>
      </c>
      <c r="D365" t="s">
        <v>6979</v>
      </c>
      <c r="E365">
        <v>405.66</v>
      </c>
    </row>
    <row r="366" spans="1:5">
      <c r="A366" t="s">
        <v>40</v>
      </c>
      <c r="B366" t="s">
        <v>505</v>
      </c>
      <c r="C366" t="s">
        <v>488</v>
      </c>
      <c r="D366" t="s">
        <v>483</v>
      </c>
      <c r="E366">
        <v>270</v>
      </c>
    </row>
    <row r="367" spans="1:5">
      <c r="A367" t="s">
        <v>40</v>
      </c>
      <c r="B367" t="s">
        <v>505</v>
      </c>
      <c r="C367" t="s">
        <v>488</v>
      </c>
      <c r="D367" t="s">
        <v>487</v>
      </c>
      <c r="E367">
        <v>32.380000000000003</v>
      </c>
    </row>
    <row r="368" spans="1:5">
      <c r="A368" t="s">
        <v>40</v>
      </c>
      <c r="B368" t="s">
        <v>505</v>
      </c>
      <c r="C368" t="s">
        <v>488</v>
      </c>
      <c r="D368" t="s">
        <v>488</v>
      </c>
      <c r="E368">
        <v>2796.2</v>
      </c>
    </row>
    <row r="369" spans="1:5">
      <c r="A369" t="s">
        <v>40</v>
      </c>
      <c r="B369" t="s">
        <v>506</v>
      </c>
      <c r="C369" t="s">
        <v>6977</v>
      </c>
      <c r="D369" t="s">
        <v>477</v>
      </c>
      <c r="E369">
        <v>4.0999999999999996</v>
      </c>
    </row>
    <row r="370" spans="1:5">
      <c r="A370" t="s">
        <v>40</v>
      </c>
      <c r="B370" t="s">
        <v>506</v>
      </c>
      <c r="C370" t="s">
        <v>6977</v>
      </c>
      <c r="D370" t="s">
        <v>6978</v>
      </c>
      <c r="E370">
        <v>75.400000000000006</v>
      </c>
    </row>
    <row r="371" spans="1:5">
      <c r="A371" t="s">
        <v>40</v>
      </c>
      <c r="B371" t="s">
        <v>506</v>
      </c>
      <c r="C371" t="s">
        <v>6977</v>
      </c>
      <c r="D371" t="s">
        <v>481</v>
      </c>
      <c r="E371">
        <v>543.79999999999995</v>
      </c>
    </row>
    <row r="372" spans="1:5">
      <c r="A372" t="s">
        <v>40</v>
      </c>
      <c r="B372" t="s">
        <v>506</v>
      </c>
      <c r="C372" t="s">
        <v>6977</v>
      </c>
      <c r="D372" t="s">
        <v>6979</v>
      </c>
      <c r="E372">
        <v>7.6</v>
      </c>
    </row>
    <row r="373" spans="1:5">
      <c r="A373" t="s">
        <v>40</v>
      </c>
      <c r="B373" t="s">
        <v>506</v>
      </c>
      <c r="C373" t="s">
        <v>6977</v>
      </c>
      <c r="D373" t="s">
        <v>487</v>
      </c>
      <c r="E373">
        <v>2.8</v>
      </c>
    </row>
    <row r="374" spans="1:5">
      <c r="A374" t="s">
        <v>40</v>
      </c>
      <c r="B374" t="s">
        <v>506</v>
      </c>
      <c r="C374" t="s">
        <v>6977</v>
      </c>
      <c r="D374" t="s">
        <v>488</v>
      </c>
      <c r="E374">
        <v>633.70000000000005</v>
      </c>
    </row>
    <row r="375" spans="1:5">
      <c r="A375" t="s">
        <v>40</v>
      </c>
      <c r="B375" t="s">
        <v>506</v>
      </c>
      <c r="C375" t="s">
        <v>6980</v>
      </c>
      <c r="D375" t="s">
        <v>477</v>
      </c>
      <c r="E375">
        <v>150.4</v>
      </c>
    </row>
    <row r="376" spans="1:5">
      <c r="A376" t="s">
        <v>40</v>
      </c>
      <c r="B376" t="s">
        <v>506</v>
      </c>
      <c r="C376" t="s">
        <v>6980</v>
      </c>
      <c r="D376" t="s">
        <v>6978</v>
      </c>
      <c r="E376">
        <v>232.7</v>
      </c>
    </row>
    <row r="377" spans="1:5">
      <c r="A377" t="s">
        <v>40</v>
      </c>
      <c r="B377" t="s">
        <v>506</v>
      </c>
      <c r="C377" t="s">
        <v>6980</v>
      </c>
      <c r="D377" t="s">
        <v>487</v>
      </c>
      <c r="E377">
        <v>4.2</v>
      </c>
    </row>
    <row r="378" spans="1:5">
      <c r="A378" t="s">
        <v>40</v>
      </c>
      <c r="B378" t="s">
        <v>506</v>
      </c>
      <c r="C378" t="s">
        <v>6980</v>
      </c>
      <c r="D378" t="s">
        <v>488</v>
      </c>
      <c r="E378">
        <v>387.3</v>
      </c>
    </row>
    <row r="379" spans="1:5">
      <c r="A379" t="s">
        <v>40</v>
      </c>
      <c r="B379" t="s">
        <v>506</v>
      </c>
      <c r="C379" t="s">
        <v>6981</v>
      </c>
      <c r="D379" t="s">
        <v>477</v>
      </c>
      <c r="E379">
        <v>48.9</v>
      </c>
    </row>
    <row r="380" spans="1:5">
      <c r="A380" t="s">
        <v>40</v>
      </c>
      <c r="B380" t="s">
        <v>506</v>
      </c>
      <c r="C380" t="s">
        <v>6981</v>
      </c>
      <c r="D380" t="s">
        <v>6978</v>
      </c>
      <c r="E380">
        <v>253.5</v>
      </c>
    </row>
    <row r="381" spans="1:5">
      <c r="A381" t="s">
        <v>40</v>
      </c>
      <c r="B381" t="s">
        <v>506</v>
      </c>
      <c r="C381" t="s">
        <v>6981</v>
      </c>
      <c r="D381" t="s">
        <v>6982</v>
      </c>
      <c r="E381">
        <v>40.700000000000003</v>
      </c>
    </row>
    <row r="382" spans="1:5">
      <c r="A382" t="s">
        <v>40</v>
      </c>
      <c r="B382" t="s">
        <v>506</v>
      </c>
      <c r="C382" t="s">
        <v>6981</v>
      </c>
      <c r="D382" t="s">
        <v>488</v>
      </c>
      <c r="E382">
        <v>343.1</v>
      </c>
    </row>
    <row r="383" spans="1:5">
      <c r="A383" t="s">
        <v>40</v>
      </c>
      <c r="B383" t="s">
        <v>506</v>
      </c>
      <c r="C383" t="s">
        <v>507</v>
      </c>
      <c r="D383" t="s">
        <v>477</v>
      </c>
      <c r="E383">
        <v>202.7</v>
      </c>
    </row>
    <row r="384" spans="1:5">
      <c r="A384" t="s">
        <v>40</v>
      </c>
      <c r="B384" t="s">
        <v>506</v>
      </c>
      <c r="C384" t="s">
        <v>507</v>
      </c>
      <c r="D384" t="s">
        <v>6978</v>
      </c>
      <c r="E384">
        <v>71.900000000000006</v>
      </c>
    </row>
    <row r="385" spans="1:5">
      <c r="A385" t="s">
        <v>40</v>
      </c>
      <c r="B385" t="s">
        <v>506</v>
      </c>
      <c r="C385" t="s">
        <v>507</v>
      </c>
      <c r="D385" t="s">
        <v>6979</v>
      </c>
      <c r="E385">
        <v>24.2</v>
      </c>
    </row>
    <row r="386" spans="1:5">
      <c r="A386" t="s">
        <v>40</v>
      </c>
      <c r="B386" t="s">
        <v>506</v>
      </c>
      <c r="C386" t="s">
        <v>507</v>
      </c>
      <c r="D386" t="s">
        <v>483</v>
      </c>
      <c r="E386">
        <v>234.2</v>
      </c>
    </row>
    <row r="387" spans="1:5">
      <c r="A387" t="s">
        <v>40</v>
      </c>
      <c r="B387" t="s">
        <v>506</v>
      </c>
      <c r="C387" t="s">
        <v>507</v>
      </c>
      <c r="D387" t="s">
        <v>487</v>
      </c>
      <c r="E387">
        <v>180.7</v>
      </c>
    </row>
    <row r="388" spans="1:5">
      <c r="A388" t="s">
        <v>40</v>
      </c>
      <c r="B388" t="s">
        <v>506</v>
      </c>
      <c r="C388" t="s">
        <v>507</v>
      </c>
      <c r="D388" t="s">
        <v>488</v>
      </c>
      <c r="E388">
        <v>713.7</v>
      </c>
    </row>
    <row r="389" spans="1:5">
      <c r="A389" t="s">
        <v>40</v>
      </c>
      <c r="B389" t="s">
        <v>506</v>
      </c>
      <c r="C389" t="s">
        <v>65</v>
      </c>
      <c r="D389" t="s">
        <v>6978</v>
      </c>
      <c r="E389">
        <v>14.7</v>
      </c>
    </row>
    <row r="390" spans="1:5">
      <c r="A390" t="s">
        <v>40</v>
      </c>
      <c r="B390" t="s">
        <v>506</v>
      </c>
      <c r="C390" t="s">
        <v>65</v>
      </c>
      <c r="D390" t="s">
        <v>488</v>
      </c>
      <c r="E390">
        <v>14.7</v>
      </c>
    </row>
    <row r="391" spans="1:5">
      <c r="A391" t="s">
        <v>40</v>
      </c>
      <c r="B391" t="s">
        <v>506</v>
      </c>
      <c r="C391" t="s">
        <v>495</v>
      </c>
      <c r="D391" t="s">
        <v>477</v>
      </c>
      <c r="E391">
        <v>80.92</v>
      </c>
    </row>
    <row r="392" spans="1:5">
      <c r="A392" t="s">
        <v>40</v>
      </c>
      <c r="B392" t="s">
        <v>506</v>
      </c>
      <c r="C392" t="s">
        <v>495</v>
      </c>
      <c r="D392" t="s">
        <v>6978</v>
      </c>
      <c r="E392">
        <v>43.56</v>
      </c>
    </row>
    <row r="393" spans="1:5">
      <c r="A393" t="s">
        <v>40</v>
      </c>
      <c r="B393" t="s">
        <v>506</v>
      </c>
      <c r="C393" t="s">
        <v>495</v>
      </c>
      <c r="D393" t="s">
        <v>6979</v>
      </c>
      <c r="E393">
        <v>14.52</v>
      </c>
    </row>
    <row r="394" spans="1:5">
      <c r="A394" t="s">
        <v>40</v>
      </c>
      <c r="B394" t="s">
        <v>506</v>
      </c>
      <c r="C394" t="s">
        <v>495</v>
      </c>
      <c r="D394" t="s">
        <v>488</v>
      </c>
      <c r="E394">
        <v>139</v>
      </c>
    </row>
    <row r="395" spans="1:5">
      <c r="A395" t="s">
        <v>40</v>
      </c>
      <c r="B395" t="s">
        <v>506</v>
      </c>
      <c r="C395" t="s">
        <v>6983</v>
      </c>
      <c r="D395" t="s">
        <v>477</v>
      </c>
      <c r="E395">
        <v>86.55</v>
      </c>
    </row>
    <row r="396" spans="1:5">
      <c r="A396" t="s">
        <v>40</v>
      </c>
      <c r="B396" t="s">
        <v>506</v>
      </c>
      <c r="C396" t="s">
        <v>6983</v>
      </c>
      <c r="D396" t="s">
        <v>221</v>
      </c>
      <c r="E396">
        <v>85.35</v>
      </c>
    </row>
    <row r="397" spans="1:5">
      <c r="A397" t="s">
        <v>40</v>
      </c>
      <c r="B397" t="s">
        <v>506</v>
      </c>
      <c r="C397" t="s">
        <v>6983</v>
      </c>
      <c r="D397" t="s">
        <v>488</v>
      </c>
      <c r="E397">
        <v>171.9</v>
      </c>
    </row>
    <row r="398" spans="1:5">
      <c r="A398" t="s">
        <v>40</v>
      </c>
      <c r="B398" t="s">
        <v>506</v>
      </c>
      <c r="C398" t="s">
        <v>497</v>
      </c>
      <c r="D398" t="s">
        <v>477</v>
      </c>
      <c r="E398">
        <v>47.6</v>
      </c>
    </row>
    <row r="399" spans="1:5">
      <c r="A399" t="s">
        <v>40</v>
      </c>
      <c r="B399" t="s">
        <v>506</v>
      </c>
      <c r="C399" t="s">
        <v>497</v>
      </c>
      <c r="D399" t="s">
        <v>6978</v>
      </c>
      <c r="E399">
        <v>64.400000000000006</v>
      </c>
    </row>
    <row r="400" spans="1:5">
      <c r="A400" t="s">
        <v>40</v>
      </c>
      <c r="B400" t="s">
        <v>506</v>
      </c>
      <c r="C400" t="s">
        <v>497</v>
      </c>
      <c r="D400" t="s">
        <v>6979</v>
      </c>
      <c r="E400">
        <v>20.6</v>
      </c>
    </row>
    <row r="401" spans="1:5">
      <c r="A401" t="s">
        <v>40</v>
      </c>
      <c r="B401" t="s">
        <v>506</v>
      </c>
      <c r="C401" t="s">
        <v>497</v>
      </c>
      <c r="D401" t="s">
        <v>488</v>
      </c>
      <c r="E401">
        <v>132.6</v>
      </c>
    </row>
    <row r="402" spans="1:5">
      <c r="A402" t="s">
        <v>40</v>
      </c>
      <c r="B402" t="s">
        <v>506</v>
      </c>
      <c r="C402" t="s">
        <v>537</v>
      </c>
      <c r="D402" t="s">
        <v>6979</v>
      </c>
      <c r="E402">
        <v>279.8</v>
      </c>
    </row>
    <row r="403" spans="1:5">
      <c r="A403" t="s">
        <v>40</v>
      </c>
      <c r="B403" t="s">
        <v>506</v>
      </c>
      <c r="C403" t="s">
        <v>537</v>
      </c>
      <c r="D403" t="s">
        <v>487</v>
      </c>
      <c r="E403">
        <v>19.399999999999999</v>
      </c>
    </row>
    <row r="404" spans="1:5">
      <c r="A404" t="s">
        <v>40</v>
      </c>
      <c r="B404" t="s">
        <v>506</v>
      </c>
      <c r="C404" t="s">
        <v>537</v>
      </c>
      <c r="D404" t="s">
        <v>488</v>
      </c>
      <c r="E404">
        <v>299.2</v>
      </c>
    </row>
    <row r="405" spans="1:5">
      <c r="A405" t="s">
        <v>40</v>
      </c>
      <c r="B405" t="s">
        <v>506</v>
      </c>
      <c r="C405" t="s">
        <v>6984</v>
      </c>
      <c r="D405" t="s">
        <v>477</v>
      </c>
      <c r="E405">
        <v>129.74</v>
      </c>
    </row>
    <row r="406" spans="1:5">
      <c r="A406" t="s">
        <v>40</v>
      </c>
      <c r="B406" t="s">
        <v>506</v>
      </c>
      <c r="C406" t="s">
        <v>6984</v>
      </c>
      <c r="D406" t="s">
        <v>329</v>
      </c>
      <c r="E406">
        <v>49.65</v>
      </c>
    </row>
    <row r="407" spans="1:5">
      <c r="A407" t="s">
        <v>40</v>
      </c>
      <c r="B407" t="s">
        <v>506</v>
      </c>
      <c r="C407" t="s">
        <v>6984</v>
      </c>
      <c r="D407" t="s">
        <v>6978</v>
      </c>
      <c r="E407">
        <v>26.91</v>
      </c>
    </row>
    <row r="408" spans="1:5">
      <c r="A408" t="s">
        <v>40</v>
      </c>
      <c r="B408" t="s">
        <v>506</v>
      </c>
      <c r="C408" t="s">
        <v>6984</v>
      </c>
      <c r="D408" t="s">
        <v>6979</v>
      </c>
      <c r="E408">
        <v>11.9</v>
      </c>
    </row>
    <row r="409" spans="1:5">
      <c r="A409" t="s">
        <v>40</v>
      </c>
      <c r="B409" t="s">
        <v>506</v>
      </c>
      <c r="C409" t="s">
        <v>6984</v>
      </c>
      <c r="D409" t="s">
        <v>488</v>
      </c>
      <c r="E409">
        <v>218.2</v>
      </c>
    </row>
    <row r="410" spans="1:5">
      <c r="A410" t="s">
        <v>40</v>
      </c>
      <c r="B410" t="s">
        <v>506</v>
      </c>
      <c r="C410" t="s">
        <v>422</v>
      </c>
      <c r="D410" t="s">
        <v>6978</v>
      </c>
      <c r="E410">
        <v>12.7</v>
      </c>
    </row>
    <row r="411" spans="1:5">
      <c r="A411" t="s">
        <v>40</v>
      </c>
      <c r="B411" t="s">
        <v>506</v>
      </c>
      <c r="C411" t="s">
        <v>422</v>
      </c>
      <c r="D411" t="s">
        <v>488</v>
      </c>
      <c r="E411">
        <v>12.7</v>
      </c>
    </row>
    <row r="412" spans="1:5">
      <c r="A412" t="s">
        <v>40</v>
      </c>
      <c r="B412" t="s">
        <v>506</v>
      </c>
      <c r="C412" t="s">
        <v>500</v>
      </c>
      <c r="D412" t="s">
        <v>477</v>
      </c>
      <c r="E412">
        <v>22.3</v>
      </c>
    </row>
    <row r="413" spans="1:5">
      <c r="A413" t="s">
        <v>40</v>
      </c>
      <c r="B413" t="s">
        <v>506</v>
      </c>
      <c r="C413" t="s">
        <v>500</v>
      </c>
      <c r="D413" t="s">
        <v>329</v>
      </c>
      <c r="E413">
        <v>8.9</v>
      </c>
    </row>
    <row r="414" spans="1:5">
      <c r="A414" t="s">
        <v>40</v>
      </c>
      <c r="B414" t="s">
        <v>506</v>
      </c>
      <c r="C414" t="s">
        <v>500</v>
      </c>
      <c r="D414" t="s">
        <v>6978</v>
      </c>
      <c r="E414">
        <v>136.80000000000001</v>
      </c>
    </row>
    <row r="415" spans="1:5">
      <c r="A415" t="s">
        <v>40</v>
      </c>
      <c r="B415" t="s">
        <v>506</v>
      </c>
      <c r="C415" t="s">
        <v>500</v>
      </c>
      <c r="D415" t="s">
        <v>6979</v>
      </c>
      <c r="E415">
        <v>24.6</v>
      </c>
    </row>
    <row r="416" spans="1:5">
      <c r="A416" t="s">
        <v>40</v>
      </c>
      <c r="B416" t="s">
        <v>506</v>
      </c>
      <c r="C416" t="s">
        <v>500</v>
      </c>
      <c r="D416" t="s">
        <v>487</v>
      </c>
      <c r="E416">
        <v>4.4000000000000004</v>
      </c>
    </row>
    <row r="417" spans="1:5">
      <c r="A417" t="s">
        <v>40</v>
      </c>
      <c r="B417" t="s">
        <v>506</v>
      </c>
      <c r="C417" t="s">
        <v>500</v>
      </c>
      <c r="D417" t="s">
        <v>488</v>
      </c>
      <c r="E417">
        <v>197</v>
      </c>
    </row>
    <row r="418" spans="1:5">
      <c r="A418" t="s">
        <v>40</v>
      </c>
      <c r="B418" t="s">
        <v>506</v>
      </c>
      <c r="C418" t="s">
        <v>488</v>
      </c>
      <c r="D418" t="s">
        <v>477</v>
      </c>
      <c r="E418">
        <v>773.21</v>
      </c>
    </row>
    <row r="419" spans="1:5">
      <c r="A419" t="s">
        <v>40</v>
      </c>
      <c r="B419" t="s">
        <v>506</v>
      </c>
      <c r="C419" t="s">
        <v>488</v>
      </c>
      <c r="D419" t="s">
        <v>221</v>
      </c>
      <c r="E419">
        <v>85.35</v>
      </c>
    </row>
    <row r="420" spans="1:5">
      <c r="A420" t="s">
        <v>40</v>
      </c>
      <c r="B420" t="s">
        <v>506</v>
      </c>
      <c r="C420" t="s">
        <v>488</v>
      </c>
      <c r="D420" t="s">
        <v>329</v>
      </c>
      <c r="E420">
        <v>58.55</v>
      </c>
    </row>
    <row r="421" spans="1:5">
      <c r="A421" t="s">
        <v>40</v>
      </c>
      <c r="B421" t="s">
        <v>506</v>
      </c>
      <c r="C421" t="s">
        <v>488</v>
      </c>
      <c r="D421" t="s">
        <v>6978</v>
      </c>
      <c r="E421">
        <v>932.57</v>
      </c>
    </row>
    <row r="422" spans="1:5">
      <c r="A422" t="s">
        <v>40</v>
      </c>
      <c r="B422" t="s">
        <v>506</v>
      </c>
      <c r="C422" t="s">
        <v>488</v>
      </c>
      <c r="D422" t="s">
        <v>481</v>
      </c>
      <c r="E422">
        <v>543.79999999999995</v>
      </c>
    </row>
    <row r="423" spans="1:5">
      <c r="A423" t="s">
        <v>40</v>
      </c>
      <c r="B423" t="s">
        <v>506</v>
      </c>
      <c r="C423" t="s">
        <v>488</v>
      </c>
      <c r="D423" t="s">
        <v>6979</v>
      </c>
      <c r="E423">
        <v>383.22</v>
      </c>
    </row>
    <row r="424" spans="1:5">
      <c r="A424" t="s">
        <v>40</v>
      </c>
      <c r="B424" t="s">
        <v>506</v>
      </c>
      <c r="C424" t="s">
        <v>488</v>
      </c>
      <c r="D424" t="s">
        <v>483</v>
      </c>
      <c r="E424">
        <v>234.2</v>
      </c>
    </row>
    <row r="425" spans="1:5">
      <c r="A425" t="s">
        <v>40</v>
      </c>
      <c r="B425" t="s">
        <v>506</v>
      </c>
      <c r="C425" t="s">
        <v>488</v>
      </c>
      <c r="D425" t="s">
        <v>6982</v>
      </c>
      <c r="E425">
        <v>40.700000000000003</v>
      </c>
    </row>
    <row r="426" spans="1:5">
      <c r="A426" t="s">
        <v>40</v>
      </c>
      <c r="B426" t="s">
        <v>506</v>
      </c>
      <c r="C426" t="s">
        <v>488</v>
      </c>
      <c r="D426" t="s">
        <v>487</v>
      </c>
      <c r="E426">
        <v>211.5</v>
      </c>
    </row>
    <row r="427" spans="1:5">
      <c r="A427" t="s">
        <v>40</v>
      </c>
      <c r="B427" t="s">
        <v>506</v>
      </c>
      <c r="C427" t="s">
        <v>488</v>
      </c>
      <c r="D427" t="s">
        <v>488</v>
      </c>
      <c r="E427">
        <v>3263.1</v>
      </c>
    </row>
    <row r="428" spans="1:5">
      <c r="A428" t="s">
        <v>40</v>
      </c>
      <c r="B428" t="s">
        <v>508</v>
      </c>
      <c r="C428" t="s">
        <v>6977</v>
      </c>
      <c r="D428" t="s">
        <v>477</v>
      </c>
      <c r="E428">
        <v>1.3</v>
      </c>
    </row>
    <row r="429" spans="1:5">
      <c r="A429" t="s">
        <v>40</v>
      </c>
      <c r="B429" t="s">
        <v>508</v>
      </c>
      <c r="C429" t="s">
        <v>6977</v>
      </c>
      <c r="D429" t="s">
        <v>6978</v>
      </c>
      <c r="E429">
        <v>32.6</v>
      </c>
    </row>
    <row r="430" spans="1:5">
      <c r="A430" t="s">
        <v>40</v>
      </c>
      <c r="B430" t="s">
        <v>508</v>
      </c>
      <c r="C430" t="s">
        <v>6977</v>
      </c>
      <c r="D430" t="s">
        <v>481</v>
      </c>
      <c r="E430">
        <v>274.89999999999998</v>
      </c>
    </row>
    <row r="431" spans="1:5">
      <c r="A431" t="s">
        <v>40</v>
      </c>
      <c r="B431" t="s">
        <v>508</v>
      </c>
      <c r="C431" t="s">
        <v>6977</v>
      </c>
      <c r="D431" t="s">
        <v>6979</v>
      </c>
      <c r="E431">
        <v>8.8000000000000007</v>
      </c>
    </row>
    <row r="432" spans="1:5">
      <c r="A432" t="s">
        <v>40</v>
      </c>
      <c r="B432" t="s">
        <v>508</v>
      </c>
      <c r="C432" t="s">
        <v>6977</v>
      </c>
      <c r="D432" t="s">
        <v>487</v>
      </c>
      <c r="E432">
        <v>1.3</v>
      </c>
    </row>
    <row r="433" spans="1:5">
      <c r="A433" t="s">
        <v>40</v>
      </c>
      <c r="B433" t="s">
        <v>508</v>
      </c>
      <c r="C433" t="s">
        <v>6977</v>
      </c>
      <c r="D433" t="s">
        <v>488</v>
      </c>
      <c r="E433">
        <v>318.89999999999998</v>
      </c>
    </row>
    <row r="434" spans="1:5">
      <c r="A434" t="s">
        <v>40</v>
      </c>
      <c r="B434" t="s">
        <v>508</v>
      </c>
      <c r="C434" t="s">
        <v>6980</v>
      </c>
      <c r="D434" t="s">
        <v>477</v>
      </c>
      <c r="E434">
        <v>76.16</v>
      </c>
    </row>
    <row r="435" spans="1:5">
      <c r="A435" t="s">
        <v>40</v>
      </c>
      <c r="B435" t="s">
        <v>508</v>
      </c>
      <c r="C435" t="s">
        <v>6980</v>
      </c>
      <c r="D435" t="s">
        <v>6978</v>
      </c>
      <c r="E435">
        <v>144.54</v>
      </c>
    </row>
    <row r="436" spans="1:5">
      <c r="A436" t="s">
        <v>40</v>
      </c>
      <c r="B436" t="s">
        <v>508</v>
      </c>
      <c r="C436" t="s">
        <v>6980</v>
      </c>
      <c r="D436" t="s">
        <v>6982</v>
      </c>
      <c r="E436">
        <v>69.400000000000006</v>
      </c>
    </row>
    <row r="437" spans="1:5">
      <c r="A437" t="s">
        <v>40</v>
      </c>
      <c r="B437" t="s">
        <v>508</v>
      </c>
      <c r="C437" t="s">
        <v>6980</v>
      </c>
      <c r="D437" t="s">
        <v>488</v>
      </c>
      <c r="E437">
        <v>290.10000000000002</v>
      </c>
    </row>
    <row r="438" spans="1:5">
      <c r="A438" t="s">
        <v>40</v>
      </c>
      <c r="B438" t="s">
        <v>508</v>
      </c>
      <c r="C438" t="s">
        <v>6981</v>
      </c>
      <c r="D438" t="s">
        <v>477</v>
      </c>
      <c r="E438">
        <v>148.6</v>
      </c>
    </row>
    <row r="439" spans="1:5">
      <c r="A439" t="s">
        <v>40</v>
      </c>
      <c r="B439" t="s">
        <v>508</v>
      </c>
      <c r="C439" t="s">
        <v>6981</v>
      </c>
      <c r="D439" t="s">
        <v>6978</v>
      </c>
      <c r="E439">
        <v>51</v>
      </c>
    </row>
    <row r="440" spans="1:5">
      <c r="A440" t="s">
        <v>40</v>
      </c>
      <c r="B440" t="s">
        <v>508</v>
      </c>
      <c r="C440" t="s">
        <v>6981</v>
      </c>
      <c r="D440" t="s">
        <v>488</v>
      </c>
      <c r="E440">
        <v>199.6</v>
      </c>
    </row>
    <row r="441" spans="1:5">
      <c r="A441" t="s">
        <v>40</v>
      </c>
      <c r="B441" t="s">
        <v>508</v>
      </c>
      <c r="C441" t="s">
        <v>507</v>
      </c>
      <c r="D441" t="s">
        <v>477</v>
      </c>
      <c r="E441">
        <v>53.55</v>
      </c>
    </row>
    <row r="442" spans="1:5">
      <c r="A442" t="s">
        <v>40</v>
      </c>
      <c r="B442" t="s">
        <v>508</v>
      </c>
      <c r="C442" t="s">
        <v>507</v>
      </c>
      <c r="D442" t="s">
        <v>221</v>
      </c>
      <c r="E442">
        <v>9.36</v>
      </c>
    </row>
    <row r="443" spans="1:5">
      <c r="A443" t="s">
        <v>40</v>
      </c>
      <c r="B443" t="s">
        <v>508</v>
      </c>
      <c r="C443" t="s">
        <v>507</v>
      </c>
      <c r="D443" t="s">
        <v>329</v>
      </c>
      <c r="E443">
        <v>5.04</v>
      </c>
    </row>
    <row r="444" spans="1:5">
      <c r="A444" t="s">
        <v>40</v>
      </c>
      <c r="B444" t="s">
        <v>508</v>
      </c>
      <c r="C444" t="s">
        <v>507</v>
      </c>
      <c r="D444" t="s">
        <v>6978</v>
      </c>
      <c r="E444">
        <v>57.33</v>
      </c>
    </row>
    <row r="445" spans="1:5">
      <c r="A445" t="s">
        <v>40</v>
      </c>
      <c r="B445" t="s">
        <v>508</v>
      </c>
      <c r="C445" t="s">
        <v>507</v>
      </c>
      <c r="D445" t="s">
        <v>6979</v>
      </c>
      <c r="E445">
        <v>2.7</v>
      </c>
    </row>
    <row r="446" spans="1:5">
      <c r="A446" t="s">
        <v>40</v>
      </c>
      <c r="B446" t="s">
        <v>508</v>
      </c>
      <c r="C446" t="s">
        <v>507</v>
      </c>
      <c r="D446" t="s">
        <v>483</v>
      </c>
      <c r="E446">
        <v>363.6</v>
      </c>
    </row>
    <row r="447" spans="1:5">
      <c r="A447" t="s">
        <v>40</v>
      </c>
      <c r="B447" t="s">
        <v>508</v>
      </c>
      <c r="C447" t="s">
        <v>507</v>
      </c>
      <c r="D447" t="s">
        <v>487</v>
      </c>
      <c r="E447">
        <v>22.725000000000001</v>
      </c>
    </row>
    <row r="448" spans="1:5">
      <c r="A448" t="s">
        <v>40</v>
      </c>
      <c r="B448" t="s">
        <v>508</v>
      </c>
      <c r="C448" t="s">
        <v>507</v>
      </c>
      <c r="D448" t="s">
        <v>488</v>
      </c>
      <c r="E448">
        <v>514.30499999999995</v>
      </c>
    </row>
    <row r="449" spans="1:5">
      <c r="A449" t="s">
        <v>40</v>
      </c>
      <c r="B449" t="s">
        <v>508</v>
      </c>
      <c r="C449" t="s">
        <v>65</v>
      </c>
      <c r="D449" t="s">
        <v>6978</v>
      </c>
      <c r="E449">
        <v>23.3</v>
      </c>
    </row>
    <row r="450" spans="1:5">
      <c r="A450" t="s">
        <v>40</v>
      </c>
      <c r="B450" t="s">
        <v>508</v>
      </c>
      <c r="C450" t="s">
        <v>65</v>
      </c>
      <c r="D450" t="s">
        <v>488</v>
      </c>
      <c r="E450">
        <v>23.3</v>
      </c>
    </row>
    <row r="451" spans="1:5">
      <c r="A451" t="s">
        <v>40</v>
      </c>
      <c r="B451" t="s">
        <v>508</v>
      </c>
      <c r="C451" t="s">
        <v>495</v>
      </c>
      <c r="D451" t="s">
        <v>477</v>
      </c>
      <c r="E451">
        <v>62.8</v>
      </c>
    </row>
    <row r="452" spans="1:5">
      <c r="A452" t="s">
        <v>40</v>
      </c>
      <c r="B452" t="s">
        <v>508</v>
      </c>
      <c r="C452" t="s">
        <v>495</v>
      </c>
      <c r="D452" t="s">
        <v>329</v>
      </c>
      <c r="E452">
        <v>61.814999999999998</v>
      </c>
    </row>
    <row r="453" spans="1:5">
      <c r="A453" t="s">
        <v>40</v>
      </c>
      <c r="B453" t="s">
        <v>508</v>
      </c>
      <c r="C453" t="s">
        <v>495</v>
      </c>
      <c r="D453" t="s">
        <v>6978</v>
      </c>
      <c r="E453">
        <v>6.0750000000000002</v>
      </c>
    </row>
    <row r="454" spans="1:5">
      <c r="A454" t="s">
        <v>40</v>
      </c>
      <c r="B454" t="s">
        <v>508</v>
      </c>
      <c r="C454" t="s">
        <v>495</v>
      </c>
      <c r="D454" t="s">
        <v>6979</v>
      </c>
      <c r="E454">
        <v>9.51</v>
      </c>
    </row>
    <row r="455" spans="1:5">
      <c r="A455" t="s">
        <v>40</v>
      </c>
      <c r="B455" t="s">
        <v>508</v>
      </c>
      <c r="C455" t="s">
        <v>495</v>
      </c>
      <c r="D455" t="s">
        <v>488</v>
      </c>
      <c r="E455">
        <v>140.19999999999999</v>
      </c>
    </row>
    <row r="456" spans="1:5">
      <c r="A456" t="s">
        <v>40</v>
      </c>
      <c r="B456" t="s">
        <v>508</v>
      </c>
      <c r="C456" t="s">
        <v>6983</v>
      </c>
      <c r="D456" t="s">
        <v>477</v>
      </c>
      <c r="E456">
        <v>39.119999999999997</v>
      </c>
    </row>
    <row r="457" spans="1:5">
      <c r="A457" t="s">
        <v>40</v>
      </c>
      <c r="B457" t="s">
        <v>508</v>
      </c>
      <c r="C457" t="s">
        <v>6983</v>
      </c>
      <c r="D457" t="s">
        <v>221</v>
      </c>
      <c r="E457">
        <v>9.7799999999999994</v>
      </c>
    </row>
    <row r="458" spans="1:5">
      <c r="A458" t="s">
        <v>40</v>
      </c>
      <c r="B458" t="s">
        <v>508</v>
      </c>
      <c r="C458" t="s">
        <v>6983</v>
      </c>
      <c r="D458" t="s">
        <v>488</v>
      </c>
      <c r="E458">
        <v>48.9</v>
      </c>
    </row>
    <row r="459" spans="1:5">
      <c r="A459" t="s">
        <v>40</v>
      </c>
      <c r="B459" t="s">
        <v>508</v>
      </c>
      <c r="C459" t="s">
        <v>497</v>
      </c>
      <c r="D459" t="s">
        <v>477</v>
      </c>
      <c r="E459">
        <v>74.3</v>
      </c>
    </row>
    <row r="460" spans="1:5">
      <c r="A460" t="s">
        <v>40</v>
      </c>
      <c r="B460" t="s">
        <v>508</v>
      </c>
      <c r="C460" t="s">
        <v>497</v>
      </c>
      <c r="D460" t="s">
        <v>6978</v>
      </c>
      <c r="E460">
        <v>37.28</v>
      </c>
    </row>
    <row r="461" spans="1:5">
      <c r="A461" t="s">
        <v>40</v>
      </c>
      <c r="B461" t="s">
        <v>508</v>
      </c>
      <c r="C461" t="s">
        <v>497</v>
      </c>
      <c r="D461" t="s">
        <v>488</v>
      </c>
      <c r="E461">
        <v>111.58</v>
      </c>
    </row>
    <row r="462" spans="1:5">
      <c r="A462" t="s">
        <v>40</v>
      </c>
      <c r="B462" t="s">
        <v>508</v>
      </c>
      <c r="C462" t="s">
        <v>537</v>
      </c>
      <c r="D462" t="s">
        <v>6979</v>
      </c>
      <c r="E462">
        <v>288.3</v>
      </c>
    </row>
    <row r="463" spans="1:5">
      <c r="A463" t="s">
        <v>40</v>
      </c>
      <c r="B463" t="s">
        <v>508</v>
      </c>
      <c r="C463" t="s">
        <v>537</v>
      </c>
      <c r="D463" t="s">
        <v>487</v>
      </c>
      <c r="E463">
        <v>46.3</v>
      </c>
    </row>
    <row r="464" spans="1:5">
      <c r="A464" t="s">
        <v>40</v>
      </c>
      <c r="B464" t="s">
        <v>508</v>
      </c>
      <c r="C464" t="s">
        <v>537</v>
      </c>
      <c r="D464" t="s">
        <v>488</v>
      </c>
      <c r="E464">
        <v>334.6</v>
      </c>
    </row>
    <row r="465" spans="1:5">
      <c r="A465" t="s">
        <v>40</v>
      </c>
      <c r="B465" t="s">
        <v>508</v>
      </c>
      <c r="C465" t="s">
        <v>6984</v>
      </c>
      <c r="D465" t="s">
        <v>477</v>
      </c>
      <c r="E465">
        <v>12.84</v>
      </c>
    </row>
    <row r="466" spans="1:5">
      <c r="A466" t="s">
        <v>40</v>
      </c>
      <c r="B466" t="s">
        <v>508</v>
      </c>
      <c r="C466" t="s">
        <v>6984</v>
      </c>
      <c r="D466" t="s">
        <v>221</v>
      </c>
      <c r="E466">
        <v>26.16</v>
      </c>
    </row>
    <row r="467" spans="1:5">
      <c r="A467" t="s">
        <v>40</v>
      </c>
      <c r="B467" t="s">
        <v>508</v>
      </c>
      <c r="C467" t="s">
        <v>6984</v>
      </c>
      <c r="D467" t="s">
        <v>329</v>
      </c>
      <c r="E467">
        <v>29.3</v>
      </c>
    </row>
    <row r="468" spans="1:5">
      <c r="A468" t="s">
        <v>40</v>
      </c>
      <c r="B468" t="s">
        <v>508</v>
      </c>
      <c r="C468" t="s">
        <v>6984</v>
      </c>
      <c r="D468" t="s">
        <v>6978</v>
      </c>
      <c r="E468">
        <v>59.36</v>
      </c>
    </row>
    <row r="469" spans="1:5">
      <c r="A469" t="s">
        <v>40</v>
      </c>
      <c r="B469" t="s">
        <v>508</v>
      </c>
      <c r="C469" t="s">
        <v>6984</v>
      </c>
      <c r="D469" t="s">
        <v>6979</v>
      </c>
      <c r="E469">
        <v>15.94</v>
      </c>
    </row>
    <row r="470" spans="1:5">
      <c r="A470" t="s">
        <v>40</v>
      </c>
      <c r="B470" t="s">
        <v>508</v>
      </c>
      <c r="C470" t="s">
        <v>6984</v>
      </c>
      <c r="D470" t="s">
        <v>488</v>
      </c>
      <c r="E470">
        <v>143.6</v>
      </c>
    </row>
    <row r="471" spans="1:5">
      <c r="A471" t="s">
        <v>40</v>
      </c>
      <c r="B471" t="s">
        <v>508</v>
      </c>
      <c r="C471" t="s">
        <v>422</v>
      </c>
      <c r="D471" t="s">
        <v>6978</v>
      </c>
      <c r="E471">
        <v>27.6</v>
      </c>
    </row>
    <row r="472" spans="1:5">
      <c r="A472" t="s">
        <v>40</v>
      </c>
      <c r="B472" t="s">
        <v>508</v>
      </c>
      <c r="C472" t="s">
        <v>422</v>
      </c>
      <c r="D472" t="s">
        <v>488</v>
      </c>
      <c r="E472">
        <v>27.6</v>
      </c>
    </row>
    <row r="473" spans="1:5">
      <c r="A473" t="s">
        <v>40</v>
      </c>
      <c r="B473" t="s">
        <v>508</v>
      </c>
      <c r="C473" t="s">
        <v>500</v>
      </c>
      <c r="D473" t="s">
        <v>477</v>
      </c>
      <c r="E473">
        <v>74.484999999999999</v>
      </c>
    </row>
    <row r="474" spans="1:5">
      <c r="A474" t="s">
        <v>40</v>
      </c>
      <c r="B474" t="s">
        <v>508</v>
      </c>
      <c r="C474" t="s">
        <v>500</v>
      </c>
      <c r="D474" t="s">
        <v>329</v>
      </c>
      <c r="E474">
        <v>13.7</v>
      </c>
    </row>
    <row r="475" spans="1:5">
      <c r="A475" t="s">
        <v>40</v>
      </c>
      <c r="B475" t="s">
        <v>508</v>
      </c>
      <c r="C475" t="s">
        <v>500</v>
      </c>
      <c r="D475" t="s">
        <v>6978</v>
      </c>
      <c r="E475">
        <v>153.22499999999999</v>
      </c>
    </row>
    <row r="476" spans="1:5">
      <c r="A476" t="s">
        <v>40</v>
      </c>
      <c r="B476" t="s">
        <v>508</v>
      </c>
      <c r="C476" t="s">
        <v>500</v>
      </c>
      <c r="D476" t="s">
        <v>6979</v>
      </c>
      <c r="E476">
        <v>31.74</v>
      </c>
    </row>
    <row r="477" spans="1:5">
      <c r="A477" t="s">
        <v>40</v>
      </c>
      <c r="B477" t="s">
        <v>508</v>
      </c>
      <c r="C477" t="s">
        <v>500</v>
      </c>
      <c r="D477" t="s">
        <v>487</v>
      </c>
      <c r="E477">
        <v>10.8</v>
      </c>
    </row>
    <row r="478" spans="1:5">
      <c r="A478" t="s">
        <v>40</v>
      </c>
      <c r="B478" t="s">
        <v>508</v>
      </c>
      <c r="C478" t="s">
        <v>500</v>
      </c>
      <c r="D478" t="s">
        <v>488</v>
      </c>
      <c r="E478">
        <v>283.95</v>
      </c>
    </row>
    <row r="479" spans="1:5">
      <c r="A479" t="s">
        <v>40</v>
      </c>
      <c r="B479" t="s">
        <v>508</v>
      </c>
      <c r="C479" t="s">
        <v>488</v>
      </c>
      <c r="D479" t="s">
        <v>477</v>
      </c>
      <c r="E479">
        <v>543.15499999999997</v>
      </c>
    </row>
    <row r="480" spans="1:5">
      <c r="A480" t="s">
        <v>40</v>
      </c>
      <c r="B480" t="s">
        <v>508</v>
      </c>
      <c r="C480" t="s">
        <v>488</v>
      </c>
      <c r="D480" t="s">
        <v>221</v>
      </c>
      <c r="E480">
        <v>45.3</v>
      </c>
    </row>
    <row r="481" spans="1:5">
      <c r="A481" t="s">
        <v>40</v>
      </c>
      <c r="B481" t="s">
        <v>508</v>
      </c>
      <c r="C481" t="s">
        <v>488</v>
      </c>
      <c r="D481" t="s">
        <v>329</v>
      </c>
      <c r="E481">
        <v>109.855</v>
      </c>
    </row>
    <row r="482" spans="1:5">
      <c r="A482" t="s">
        <v>40</v>
      </c>
      <c r="B482" t="s">
        <v>508</v>
      </c>
      <c r="C482" t="s">
        <v>488</v>
      </c>
      <c r="D482" t="s">
        <v>6978</v>
      </c>
      <c r="E482">
        <v>592.30999999999995</v>
      </c>
    </row>
    <row r="483" spans="1:5">
      <c r="A483" t="s">
        <v>40</v>
      </c>
      <c r="B483" t="s">
        <v>508</v>
      </c>
      <c r="C483" t="s">
        <v>488</v>
      </c>
      <c r="D483" t="s">
        <v>481</v>
      </c>
      <c r="E483">
        <v>274.89999999999998</v>
      </c>
    </row>
    <row r="484" spans="1:5">
      <c r="A484" t="s">
        <v>40</v>
      </c>
      <c r="B484" t="s">
        <v>508</v>
      </c>
      <c r="C484" t="s">
        <v>488</v>
      </c>
      <c r="D484" t="s">
        <v>6979</v>
      </c>
      <c r="E484">
        <v>356.99</v>
      </c>
    </row>
    <row r="485" spans="1:5">
      <c r="A485" t="s">
        <v>40</v>
      </c>
      <c r="B485" t="s">
        <v>508</v>
      </c>
      <c r="C485" t="s">
        <v>488</v>
      </c>
      <c r="D485" t="s">
        <v>483</v>
      </c>
      <c r="E485">
        <v>363.6</v>
      </c>
    </row>
    <row r="486" spans="1:5">
      <c r="A486" t="s">
        <v>40</v>
      </c>
      <c r="B486" t="s">
        <v>508</v>
      </c>
      <c r="C486" t="s">
        <v>488</v>
      </c>
      <c r="D486" t="s">
        <v>6982</v>
      </c>
      <c r="E486">
        <v>69.400000000000006</v>
      </c>
    </row>
    <row r="487" spans="1:5">
      <c r="A487" t="s">
        <v>40</v>
      </c>
      <c r="B487" t="s">
        <v>508</v>
      </c>
      <c r="C487" t="s">
        <v>488</v>
      </c>
      <c r="D487" t="s">
        <v>487</v>
      </c>
      <c r="E487">
        <v>81.125</v>
      </c>
    </row>
    <row r="488" spans="1:5">
      <c r="A488" t="s">
        <v>40</v>
      </c>
      <c r="B488" t="s">
        <v>508</v>
      </c>
      <c r="C488" t="s">
        <v>488</v>
      </c>
      <c r="D488" t="s">
        <v>488</v>
      </c>
      <c r="E488">
        <v>2436.6350000000002</v>
      </c>
    </row>
    <row r="489" spans="1:5">
      <c r="A489" t="s">
        <v>40</v>
      </c>
      <c r="B489" t="s">
        <v>509</v>
      </c>
      <c r="C489" t="s">
        <v>6977</v>
      </c>
      <c r="D489" t="s">
        <v>329</v>
      </c>
      <c r="E489">
        <v>3.92</v>
      </c>
    </row>
    <row r="490" spans="1:5">
      <c r="A490" t="s">
        <v>40</v>
      </c>
      <c r="B490" t="s">
        <v>509</v>
      </c>
      <c r="C490" t="s">
        <v>6977</v>
      </c>
      <c r="D490" t="s">
        <v>6978</v>
      </c>
      <c r="E490">
        <v>32.9</v>
      </c>
    </row>
    <row r="491" spans="1:5">
      <c r="A491" t="s">
        <v>40</v>
      </c>
      <c r="B491" t="s">
        <v>509</v>
      </c>
      <c r="C491" t="s">
        <v>6977</v>
      </c>
      <c r="D491" t="s">
        <v>481</v>
      </c>
      <c r="E491">
        <v>265.2</v>
      </c>
    </row>
    <row r="492" spans="1:5">
      <c r="A492" t="s">
        <v>40</v>
      </c>
      <c r="B492" t="s">
        <v>509</v>
      </c>
      <c r="C492" t="s">
        <v>6977</v>
      </c>
      <c r="D492" t="s">
        <v>6979</v>
      </c>
      <c r="E492">
        <v>8.6</v>
      </c>
    </row>
    <row r="493" spans="1:5">
      <c r="A493" t="s">
        <v>40</v>
      </c>
      <c r="B493" t="s">
        <v>509</v>
      </c>
      <c r="C493" t="s">
        <v>6977</v>
      </c>
      <c r="D493" t="s">
        <v>487</v>
      </c>
      <c r="E493">
        <v>0.98</v>
      </c>
    </row>
    <row r="494" spans="1:5">
      <c r="A494" t="s">
        <v>40</v>
      </c>
      <c r="B494" t="s">
        <v>509</v>
      </c>
      <c r="C494" t="s">
        <v>6977</v>
      </c>
      <c r="D494" t="s">
        <v>488</v>
      </c>
      <c r="E494">
        <v>311.60000000000002</v>
      </c>
    </row>
    <row r="495" spans="1:5">
      <c r="A495" t="s">
        <v>40</v>
      </c>
      <c r="B495" t="s">
        <v>509</v>
      </c>
      <c r="C495" t="s">
        <v>6980</v>
      </c>
      <c r="D495" t="s">
        <v>477</v>
      </c>
      <c r="E495">
        <v>10.199999999999999</v>
      </c>
    </row>
    <row r="496" spans="1:5">
      <c r="A496" t="s">
        <v>40</v>
      </c>
      <c r="B496" t="s">
        <v>509</v>
      </c>
      <c r="C496" t="s">
        <v>6980</v>
      </c>
      <c r="D496" t="s">
        <v>329</v>
      </c>
      <c r="E496">
        <v>10.199999999999999</v>
      </c>
    </row>
    <row r="497" spans="1:5">
      <c r="A497" t="s">
        <v>40</v>
      </c>
      <c r="B497" t="s">
        <v>509</v>
      </c>
      <c r="C497" t="s">
        <v>6980</v>
      </c>
      <c r="D497" t="s">
        <v>6978</v>
      </c>
      <c r="E497">
        <v>154.80000000000001</v>
      </c>
    </row>
    <row r="498" spans="1:5">
      <c r="A498" t="s">
        <v>40</v>
      </c>
      <c r="B498" t="s">
        <v>509</v>
      </c>
      <c r="C498" t="s">
        <v>6980</v>
      </c>
      <c r="D498" t="s">
        <v>487</v>
      </c>
      <c r="E498">
        <v>6.3</v>
      </c>
    </row>
    <row r="499" spans="1:5">
      <c r="A499" t="s">
        <v>40</v>
      </c>
      <c r="B499" t="s">
        <v>509</v>
      </c>
      <c r="C499" t="s">
        <v>6980</v>
      </c>
      <c r="D499" t="s">
        <v>488</v>
      </c>
      <c r="E499">
        <v>181.5</v>
      </c>
    </row>
    <row r="500" spans="1:5">
      <c r="A500" t="s">
        <v>40</v>
      </c>
      <c r="B500" t="s">
        <v>509</v>
      </c>
      <c r="C500" t="s">
        <v>6981</v>
      </c>
      <c r="D500" t="s">
        <v>477</v>
      </c>
      <c r="E500">
        <v>6.4</v>
      </c>
    </row>
    <row r="501" spans="1:5">
      <c r="A501" t="s">
        <v>40</v>
      </c>
      <c r="B501" t="s">
        <v>509</v>
      </c>
      <c r="C501" t="s">
        <v>6981</v>
      </c>
      <c r="D501" t="s">
        <v>221</v>
      </c>
      <c r="E501">
        <v>6.5</v>
      </c>
    </row>
    <row r="502" spans="1:5">
      <c r="A502" t="s">
        <v>40</v>
      </c>
      <c r="B502" t="s">
        <v>509</v>
      </c>
      <c r="C502" t="s">
        <v>6981</v>
      </c>
      <c r="D502" t="s">
        <v>329</v>
      </c>
      <c r="E502">
        <v>1.7</v>
      </c>
    </row>
    <row r="503" spans="1:5">
      <c r="A503" t="s">
        <v>40</v>
      </c>
      <c r="B503" t="s">
        <v>509</v>
      </c>
      <c r="C503" t="s">
        <v>6981</v>
      </c>
      <c r="D503" t="s">
        <v>6978</v>
      </c>
      <c r="E503">
        <v>181.4</v>
      </c>
    </row>
    <row r="504" spans="1:5">
      <c r="A504" t="s">
        <v>40</v>
      </c>
      <c r="B504" t="s">
        <v>509</v>
      </c>
      <c r="C504" t="s">
        <v>6981</v>
      </c>
      <c r="D504" t="s">
        <v>487</v>
      </c>
      <c r="E504">
        <v>0.2</v>
      </c>
    </row>
    <row r="505" spans="1:5">
      <c r="A505" t="s">
        <v>40</v>
      </c>
      <c r="B505" t="s">
        <v>509</v>
      </c>
      <c r="C505" t="s">
        <v>6981</v>
      </c>
      <c r="D505" t="s">
        <v>488</v>
      </c>
      <c r="E505">
        <v>196.2</v>
      </c>
    </row>
    <row r="506" spans="1:5">
      <c r="A506" t="s">
        <v>40</v>
      </c>
      <c r="B506" t="s">
        <v>509</v>
      </c>
      <c r="C506" t="s">
        <v>507</v>
      </c>
      <c r="D506" t="s">
        <v>477</v>
      </c>
      <c r="E506">
        <v>5.2</v>
      </c>
    </row>
    <row r="507" spans="1:5">
      <c r="A507" t="s">
        <v>40</v>
      </c>
      <c r="B507" t="s">
        <v>509</v>
      </c>
      <c r="C507" t="s">
        <v>507</v>
      </c>
      <c r="D507" t="s">
        <v>329</v>
      </c>
      <c r="E507">
        <v>65</v>
      </c>
    </row>
    <row r="508" spans="1:5">
      <c r="A508" t="s">
        <v>40</v>
      </c>
      <c r="B508" t="s">
        <v>509</v>
      </c>
      <c r="C508" t="s">
        <v>507</v>
      </c>
      <c r="D508" t="s">
        <v>6978</v>
      </c>
      <c r="E508">
        <v>219.9</v>
      </c>
    </row>
    <row r="509" spans="1:5">
      <c r="A509" t="s">
        <v>40</v>
      </c>
      <c r="B509" t="s">
        <v>509</v>
      </c>
      <c r="C509" t="s">
        <v>507</v>
      </c>
      <c r="D509" t="s">
        <v>6979</v>
      </c>
      <c r="E509">
        <v>26.6</v>
      </c>
    </row>
    <row r="510" spans="1:5">
      <c r="A510" t="s">
        <v>40</v>
      </c>
      <c r="B510" t="s">
        <v>509</v>
      </c>
      <c r="C510" t="s">
        <v>507</v>
      </c>
      <c r="D510" t="s">
        <v>483</v>
      </c>
      <c r="E510">
        <v>208.1</v>
      </c>
    </row>
    <row r="511" spans="1:5">
      <c r="A511" t="s">
        <v>40</v>
      </c>
      <c r="B511" t="s">
        <v>509</v>
      </c>
      <c r="C511" t="s">
        <v>507</v>
      </c>
      <c r="D511" t="s">
        <v>487</v>
      </c>
      <c r="E511">
        <v>13.1</v>
      </c>
    </row>
    <row r="512" spans="1:5">
      <c r="A512" t="s">
        <v>40</v>
      </c>
      <c r="B512" t="s">
        <v>509</v>
      </c>
      <c r="C512" t="s">
        <v>507</v>
      </c>
      <c r="D512" t="s">
        <v>488</v>
      </c>
      <c r="E512">
        <v>537.9</v>
      </c>
    </row>
    <row r="513" spans="1:5">
      <c r="A513" t="s">
        <v>40</v>
      </c>
      <c r="B513" t="s">
        <v>509</v>
      </c>
      <c r="C513" t="s">
        <v>65</v>
      </c>
      <c r="D513" t="s">
        <v>221</v>
      </c>
      <c r="E513">
        <v>0.75</v>
      </c>
    </row>
    <row r="514" spans="1:5">
      <c r="A514" t="s">
        <v>40</v>
      </c>
      <c r="B514" t="s">
        <v>509</v>
      </c>
      <c r="C514" t="s">
        <v>65</v>
      </c>
      <c r="D514" t="s">
        <v>329</v>
      </c>
      <c r="E514">
        <v>2.5499999999999998</v>
      </c>
    </row>
    <row r="515" spans="1:5">
      <c r="A515" t="s">
        <v>40</v>
      </c>
      <c r="B515" t="s">
        <v>509</v>
      </c>
      <c r="C515" t="s">
        <v>65</v>
      </c>
      <c r="D515" t="s">
        <v>6978</v>
      </c>
      <c r="E515">
        <v>18.95</v>
      </c>
    </row>
    <row r="516" spans="1:5">
      <c r="A516" t="s">
        <v>40</v>
      </c>
      <c r="B516" t="s">
        <v>509</v>
      </c>
      <c r="C516" t="s">
        <v>65</v>
      </c>
      <c r="D516" t="s">
        <v>6979</v>
      </c>
      <c r="E516">
        <v>0.45</v>
      </c>
    </row>
    <row r="517" spans="1:5">
      <c r="A517" t="s">
        <v>40</v>
      </c>
      <c r="B517" t="s">
        <v>509</v>
      </c>
      <c r="C517" t="s">
        <v>65</v>
      </c>
      <c r="D517" t="s">
        <v>487</v>
      </c>
      <c r="E517">
        <v>0.2</v>
      </c>
    </row>
    <row r="518" spans="1:5">
      <c r="A518" t="s">
        <v>40</v>
      </c>
      <c r="B518" t="s">
        <v>509</v>
      </c>
      <c r="C518" t="s">
        <v>65</v>
      </c>
      <c r="D518" t="s">
        <v>488</v>
      </c>
      <c r="E518">
        <v>22.9</v>
      </c>
    </row>
    <row r="519" spans="1:5">
      <c r="A519" t="s">
        <v>40</v>
      </c>
      <c r="B519" t="s">
        <v>509</v>
      </c>
      <c r="C519" t="s">
        <v>495</v>
      </c>
      <c r="D519" t="s">
        <v>477</v>
      </c>
      <c r="E519">
        <v>50.3</v>
      </c>
    </row>
    <row r="520" spans="1:5">
      <c r="A520" t="s">
        <v>40</v>
      </c>
      <c r="B520" t="s">
        <v>509</v>
      </c>
      <c r="C520" t="s">
        <v>495</v>
      </c>
      <c r="D520" t="s">
        <v>329</v>
      </c>
      <c r="E520">
        <v>38</v>
      </c>
    </row>
    <row r="521" spans="1:5">
      <c r="A521" t="s">
        <v>40</v>
      </c>
      <c r="B521" t="s">
        <v>509</v>
      </c>
      <c r="C521" t="s">
        <v>495</v>
      </c>
      <c r="D521" t="s">
        <v>6978</v>
      </c>
      <c r="E521">
        <v>7.05</v>
      </c>
    </row>
    <row r="522" spans="1:5">
      <c r="A522" t="s">
        <v>40</v>
      </c>
      <c r="B522" t="s">
        <v>509</v>
      </c>
      <c r="C522" t="s">
        <v>495</v>
      </c>
      <c r="D522" t="s">
        <v>6979</v>
      </c>
      <c r="E522">
        <v>14.6</v>
      </c>
    </row>
    <row r="523" spans="1:5">
      <c r="A523" t="s">
        <v>40</v>
      </c>
      <c r="B523" t="s">
        <v>509</v>
      </c>
      <c r="C523" t="s">
        <v>495</v>
      </c>
      <c r="D523" t="s">
        <v>487</v>
      </c>
      <c r="E523">
        <v>8.3000000000000007</v>
      </c>
    </row>
    <row r="524" spans="1:5">
      <c r="A524" t="s">
        <v>40</v>
      </c>
      <c r="B524" t="s">
        <v>509</v>
      </c>
      <c r="C524" t="s">
        <v>495</v>
      </c>
      <c r="D524" t="s">
        <v>488</v>
      </c>
      <c r="E524">
        <v>118.25</v>
      </c>
    </row>
    <row r="525" spans="1:5">
      <c r="A525" t="s">
        <v>40</v>
      </c>
      <c r="B525" t="s">
        <v>509</v>
      </c>
      <c r="C525" t="s">
        <v>6983</v>
      </c>
      <c r="D525" t="s">
        <v>477</v>
      </c>
      <c r="E525">
        <v>45.6</v>
      </c>
    </row>
    <row r="526" spans="1:5">
      <c r="A526" t="s">
        <v>40</v>
      </c>
      <c r="B526" t="s">
        <v>509</v>
      </c>
      <c r="C526" t="s">
        <v>6983</v>
      </c>
      <c r="D526" t="s">
        <v>221</v>
      </c>
      <c r="E526">
        <v>45.6</v>
      </c>
    </row>
    <row r="527" spans="1:5">
      <c r="A527" t="s">
        <v>40</v>
      </c>
      <c r="B527" t="s">
        <v>509</v>
      </c>
      <c r="C527" t="s">
        <v>6983</v>
      </c>
      <c r="D527" t="s">
        <v>329</v>
      </c>
      <c r="E527">
        <v>0.4</v>
      </c>
    </row>
    <row r="528" spans="1:5">
      <c r="A528" t="s">
        <v>40</v>
      </c>
      <c r="B528" t="s">
        <v>509</v>
      </c>
      <c r="C528" t="s">
        <v>6983</v>
      </c>
      <c r="D528" t="s">
        <v>6979</v>
      </c>
      <c r="E528">
        <v>6.2</v>
      </c>
    </row>
    <row r="529" spans="1:5">
      <c r="A529" t="s">
        <v>40</v>
      </c>
      <c r="B529" t="s">
        <v>509</v>
      </c>
      <c r="C529" t="s">
        <v>6983</v>
      </c>
      <c r="D529" t="s">
        <v>487</v>
      </c>
      <c r="E529">
        <v>0.3</v>
      </c>
    </row>
    <row r="530" spans="1:5">
      <c r="A530" t="s">
        <v>40</v>
      </c>
      <c r="B530" t="s">
        <v>509</v>
      </c>
      <c r="C530" t="s">
        <v>6983</v>
      </c>
      <c r="D530" t="s">
        <v>488</v>
      </c>
      <c r="E530">
        <v>98.1</v>
      </c>
    </row>
    <row r="531" spans="1:5">
      <c r="A531" t="s">
        <v>40</v>
      </c>
      <c r="B531" t="s">
        <v>509</v>
      </c>
      <c r="C531" t="s">
        <v>497</v>
      </c>
      <c r="D531" t="s">
        <v>477</v>
      </c>
      <c r="E531">
        <v>77.599999999999994</v>
      </c>
    </row>
    <row r="532" spans="1:5">
      <c r="A532" t="s">
        <v>40</v>
      </c>
      <c r="B532" t="s">
        <v>509</v>
      </c>
      <c r="C532" t="s">
        <v>497</v>
      </c>
      <c r="D532" t="s">
        <v>329</v>
      </c>
      <c r="E532">
        <v>2.1</v>
      </c>
    </row>
    <row r="533" spans="1:5">
      <c r="A533" t="s">
        <v>40</v>
      </c>
      <c r="B533" t="s">
        <v>509</v>
      </c>
      <c r="C533" t="s">
        <v>497</v>
      </c>
      <c r="D533" t="s">
        <v>6978</v>
      </c>
      <c r="E533">
        <v>37</v>
      </c>
    </row>
    <row r="534" spans="1:5">
      <c r="A534" t="s">
        <v>40</v>
      </c>
      <c r="B534" t="s">
        <v>509</v>
      </c>
      <c r="C534" t="s">
        <v>497</v>
      </c>
      <c r="D534" t="s">
        <v>487</v>
      </c>
      <c r="E534">
        <v>17.100000000000001</v>
      </c>
    </row>
    <row r="535" spans="1:5">
      <c r="A535" t="s">
        <v>40</v>
      </c>
      <c r="B535" t="s">
        <v>509</v>
      </c>
      <c r="C535" t="s">
        <v>497</v>
      </c>
      <c r="D535" t="s">
        <v>488</v>
      </c>
      <c r="E535">
        <v>133.80000000000001</v>
      </c>
    </row>
    <row r="536" spans="1:5">
      <c r="A536" t="s">
        <v>40</v>
      </c>
      <c r="B536" t="s">
        <v>509</v>
      </c>
      <c r="C536" t="s">
        <v>537</v>
      </c>
      <c r="D536" t="s">
        <v>221</v>
      </c>
      <c r="E536">
        <v>2.6</v>
      </c>
    </row>
    <row r="537" spans="1:5">
      <c r="A537" t="s">
        <v>40</v>
      </c>
      <c r="B537" t="s">
        <v>509</v>
      </c>
      <c r="C537" t="s">
        <v>537</v>
      </c>
      <c r="D537" t="s">
        <v>329</v>
      </c>
      <c r="E537">
        <v>14.8</v>
      </c>
    </row>
    <row r="538" spans="1:5">
      <c r="A538" t="s">
        <v>40</v>
      </c>
      <c r="B538" t="s">
        <v>509</v>
      </c>
      <c r="C538" t="s">
        <v>537</v>
      </c>
      <c r="D538" t="s">
        <v>6978</v>
      </c>
      <c r="E538">
        <v>109</v>
      </c>
    </row>
    <row r="539" spans="1:5">
      <c r="A539" t="s">
        <v>40</v>
      </c>
      <c r="B539" t="s">
        <v>509</v>
      </c>
      <c r="C539" t="s">
        <v>537</v>
      </c>
      <c r="D539" t="s">
        <v>6979</v>
      </c>
      <c r="E539">
        <v>231.2</v>
      </c>
    </row>
    <row r="540" spans="1:5">
      <c r="A540" t="s">
        <v>40</v>
      </c>
      <c r="B540" t="s">
        <v>509</v>
      </c>
      <c r="C540" t="s">
        <v>537</v>
      </c>
      <c r="D540" t="s">
        <v>487</v>
      </c>
      <c r="E540">
        <v>4.2</v>
      </c>
    </row>
    <row r="541" spans="1:5">
      <c r="A541" t="s">
        <v>40</v>
      </c>
      <c r="B541" t="s">
        <v>509</v>
      </c>
      <c r="C541" t="s">
        <v>537</v>
      </c>
      <c r="D541" t="s">
        <v>488</v>
      </c>
      <c r="E541">
        <v>361.8</v>
      </c>
    </row>
    <row r="542" spans="1:5">
      <c r="A542" t="s">
        <v>40</v>
      </c>
      <c r="B542" t="s">
        <v>509</v>
      </c>
      <c r="C542" t="s">
        <v>6984</v>
      </c>
      <c r="D542" t="s">
        <v>477</v>
      </c>
      <c r="E542">
        <v>75</v>
      </c>
    </row>
    <row r="543" spans="1:5">
      <c r="A543" t="s">
        <v>40</v>
      </c>
      <c r="B543" t="s">
        <v>509</v>
      </c>
      <c r="C543" t="s">
        <v>6984</v>
      </c>
      <c r="D543" t="s">
        <v>221</v>
      </c>
      <c r="E543">
        <v>4.5999999999999996</v>
      </c>
    </row>
    <row r="544" spans="1:5">
      <c r="A544" t="s">
        <v>40</v>
      </c>
      <c r="B544" t="s">
        <v>509</v>
      </c>
      <c r="C544" t="s">
        <v>6984</v>
      </c>
      <c r="D544" t="s">
        <v>329</v>
      </c>
      <c r="E544">
        <v>72.400000000000006</v>
      </c>
    </row>
    <row r="545" spans="1:5">
      <c r="A545" t="s">
        <v>40</v>
      </c>
      <c r="B545" t="s">
        <v>509</v>
      </c>
      <c r="C545" t="s">
        <v>6984</v>
      </c>
      <c r="D545" t="s">
        <v>6978</v>
      </c>
      <c r="E545">
        <v>58</v>
      </c>
    </row>
    <row r="546" spans="1:5">
      <c r="A546" t="s">
        <v>40</v>
      </c>
      <c r="B546" t="s">
        <v>509</v>
      </c>
      <c r="C546" t="s">
        <v>6984</v>
      </c>
      <c r="D546" t="s">
        <v>6979</v>
      </c>
      <c r="E546">
        <v>20.7</v>
      </c>
    </row>
    <row r="547" spans="1:5">
      <c r="A547" t="s">
        <v>40</v>
      </c>
      <c r="B547" t="s">
        <v>509</v>
      </c>
      <c r="C547" t="s">
        <v>6984</v>
      </c>
      <c r="D547" t="s">
        <v>488</v>
      </c>
      <c r="E547">
        <v>230.7</v>
      </c>
    </row>
    <row r="548" spans="1:5">
      <c r="A548" t="s">
        <v>40</v>
      </c>
      <c r="B548" t="s">
        <v>509</v>
      </c>
      <c r="C548" t="s">
        <v>422</v>
      </c>
      <c r="D548" t="s">
        <v>221</v>
      </c>
      <c r="E548">
        <v>0.1</v>
      </c>
    </row>
    <row r="549" spans="1:5">
      <c r="A549" t="s">
        <v>40</v>
      </c>
      <c r="B549" t="s">
        <v>509</v>
      </c>
      <c r="C549" t="s">
        <v>422</v>
      </c>
      <c r="D549" t="s">
        <v>329</v>
      </c>
      <c r="E549">
        <v>4.3</v>
      </c>
    </row>
    <row r="550" spans="1:5">
      <c r="A550" t="s">
        <v>40</v>
      </c>
      <c r="B550" t="s">
        <v>509</v>
      </c>
      <c r="C550" t="s">
        <v>422</v>
      </c>
      <c r="D550" t="s">
        <v>6978</v>
      </c>
      <c r="E550">
        <v>15.9</v>
      </c>
    </row>
    <row r="551" spans="1:5">
      <c r="A551" t="s">
        <v>40</v>
      </c>
      <c r="B551" t="s">
        <v>509</v>
      </c>
      <c r="C551" t="s">
        <v>422</v>
      </c>
      <c r="D551" t="s">
        <v>487</v>
      </c>
      <c r="E551">
        <v>0.8</v>
      </c>
    </row>
    <row r="552" spans="1:5">
      <c r="A552" t="s">
        <v>40</v>
      </c>
      <c r="B552" t="s">
        <v>509</v>
      </c>
      <c r="C552" t="s">
        <v>422</v>
      </c>
      <c r="D552" t="s">
        <v>488</v>
      </c>
      <c r="E552">
        <v>21.1</v>
      </c>
    </row>
    <row r="553" spans="1:5">
      <c r="A553" t="s">
        <v>40</v>
      </c>
      <c r="B553" t="s">
        <v>509</v>
      </c>
      <c r="C553" t="s">
        <v>500</v>
      </c>
      <c r="D553" t="s">
        <v>477</v>
      </c>
      <c r="E553">
        <v>14.52</v>
      </c>
    </row>
    <row r="554" spans="1:5">
      <c r="A554" t="s">
        <v>40</v>
      </c>
      <c r="B554" t="s">
        <v>509</v>
      </c>
      <c r="C554" t="s">
        <v>500</v>
      </c>
      <c r="D554" t="s">
        <v>221</v>
      </c>
      <c r="E554">
        <v>2.1</v>
      </c>
    </row>
    <row r="555" spans="1:5">
      <c r="A555" t="s">
        <v>40</v>
      </c>
      <c r="B555" t="s">
        <v>509</v>
      </c>
      <c r="C555" t="s">
        <v>500</v>
      </c>
      <c r="D555" t="s">
        <v>329</v>
      </c>
      <c r="E555">
        <v>8.1999999999999993</v>
      </c>
    </row>
    <row r="556" spans="1:5">
      <c r="A556" t="s">
        <v>40</v>
      </c>
      <c r="B556" t="s">
        <v>509</v>
      </c>
      <c r="C556" t="s">
        <v>500</v>
      </c>
      <c r="D556" t="s">
        <v>6978</v>
      </c>
      <c r="E556">
        <v>150.56</v>
      </c>
    </row>
    <row r="557" spans="1:5">
      <c r="A557" t="s">
        <v>40</v>
      </c>
      <c r="B557" t="s">
        <v>509</v>
      </c>
      <c r="C557" t="s">
        <v>500</v>
      </c>
      <c r="D557" t="s">
        <v>6979</v>
      </c>
      <c r="E557">
        <v>47</v>
      </c>
    </row>
    <row r="558" spans="1:5">
      <c r="A558" t="s">
        <v>40</v>
      </c>
      <c r="B558" t="s">
        <v>509</v>
      </c>
      <c r="C558" t="s">
        <v>500</v>
      </c>
      <c r="D558" t="s">
        <v>6982</v>
      </c>
      <c r="E558">
        <v>1.1000000000000001</v>
      </c>
    </row>
    <row r="559" spans="1:5">
      <c r="A559" t="s">
        <v>40</v>
      </c>
      <c r="B559" t="s">
        <v>509</v>
      </c>
      <c r="C559" t="s">
        <v>500</v>
      </c>
      <c r="D559" t="s">
        <v>487</v>
      </c>
      <c r="E559">
        <v>11.72</v>
      </c>
    </row>
    <row r="560" spans="1:5">
      <c r="A560" t="s">
        <v>40</v>
      </c>
      <c r="B560" t="s">
        <v>509</v>
      </c>
      <c r="C560" t="s">
        <v>500</v>
      </c>
      <c r="D560" t="s">
        <v>488</v>
      </c>
      <c r="E560">
        <v>235.2</v>
      </c>
    </row>
    <row r="561" spans="1:5">
      <c r="A561" t="s">
        <v>40</v>
      </c>
      <c r="B561" t="s">
        <v>509</v>
      </c>
      <c r="C561" t="s">
        <v>488</v>
      </c>
      <c r="D561" t="s">
        <v>477</v>
      </c>
      <c r="E561">
        <v>284.82</v>
      </c>
    </row>
    <row r="562" spans="1:5">
      <c r="A562" t="s">
        <v>40</v>
      </c>
      <c r="B562" t="s">
        <v>509</v>
      </c>
      <c r="C562" t="s">
        <v>488</v>
      </c>
      <c r="D562" t="s">
        <v>221</v>
      </c>
      <c r="E562">
        <v>62.25</v>
      </c>
    </row>
    <row r="563" spans="1:5">
      <c r="A563" t="s">
        <v>40</v>
      </c>
      <c r="B563" t="s">
        <v>509</v>
      </c>
      <c r="C563" t="s">
        <v>488</v>
      </c>
      <c r="D563" t="s">
        <v>329</v>
      </c>
      <c r="E563">
        <v>223.57</v>
      </c>
    </row>
    <row r="564" spans="1:5">
      <c r="A564" t="s">
        <v>40</v>
      </c>
      <c r="B564" t="s">
        <v>509</v>
      </c>
      <c r="C564" t="s">
        <v>488</v>
      </c>
      <c r="D564" t="s">
        <v>6978</v>
      </c>
      <c r="E564">
        <v>985.46</v>
      </c>
    </row>
    <row r="565" spans="1:5">
      <c r="A565" t="s">
        <v>40</v>
      </c>
      <c r="B565" t="s">
        <v>509</v>
      </c>
      <c r="C565" t="s">
        <v>488</v>
      </c>
      <c r="D565" t="s">
        <v>481</v>
      </c>
      <c r="E565">
        <v>265.2</v>
      </c>
    </row>
    <row r="566" spans="1:5">
      <c r="A566" t="s">
        <v>40</v>
      </c>
      <c r="B566" t="s">
        <v>509</v>
      </c>
      <c r="C566" t="s">
        <v>488</v>
      </c>
      <c r="D566" t="s">
        <v>6979</v>
      </c>
      <c r="E566">
        <v>355.35</v>
      </c>
    </row>
    <row r="567" spans="1:5">
      <c r="A567" t="s">
        <v>40</v>
      </c>
      <c r="B567" t="s">
        <v>509</v>
      </c>
      <c r="C567" t="s">
        <v>488</v>
      </c>
      <c r="D567" t="s">
        <v>483</v>
      </c>
      <c r="E567">
        <v>208.1</v>
      </c>
    </row>
    <row r="568" spans="1:5">
      <c r="A568" t="s">
        <v>40</v>
      </c>
      <c r="B568" t="s">
        <v>509</v>
      </c>
      <c r="C568" t="s">
        <v>488</v>
      </c>
      <c r="D568" t="s">
        <v>6982</v>
      </c>
      <c r="E568">
        <v>1.1000000000000001</v>
      </c>
    </row>
    <row r="569" spans="1:5">
      <c r="A569" t="s">
        <v>40</v>
      </c>
      <c r="B569" t="s">
        <v>509</v>
      </c>
      <c r="C569" t="s">
        <v>488</v>
      </c>
      <c r="D569" t="s">
        <v>487</v>
      </c>
      <c r="E569">
        <v>63.2</v>
      </c>
    </row>
    <row r="570" spans="1:5">
      <c r="A570" t="s">
        <v>40</v>
      </c>
      <c r="B570" t="s">
        <v>509</v>
      </c>
      <c r="C570" t="s">
        <v>488</v>
      </c>
      <c r="D570" t="s">
        <v>488</v>
      </c>
      <c r="E570">
        <v>2449.0500000000002</v>
      </c>
    </row>
    <row r="571" spans="1:5">
      <c r="A571" t="s">
        <v>40</v>
      </c>
      <c r="B571" t="s">
        <v>510</v>
      </c>
      <c r="C571" t="s">
        <v>6977</v>
      </c>
      <c r="D571" t="s">
        <v>329</v>
      </c>
      <c r="E571">
        <v>5.4</v>
      </c>
    </row>
    <row r="572" spans="1:5">
      <c r="A572" t="s">
        <v>40</v>
      </c>
      <c r="B572" t="s">
        <v>510</v>
      </c>
      <c r="C572" t="s">
        <v>6977</v>
      </c>
      <c r="D572" t="s">
        <v>6978</v>
      </c>
      <c r="E572">
        <v>75.900000000000006</v>
      </c>
    </row>
    <row r="573" spans="1:5">
      <c r="A573" t="s">
        <v>40</v>
      </c>
      <c r="B573" t="s">
        <v>510</v>
      </c>
      <c r="C573" t="s">
        <v>6977</v>
      </c>
      <c r="D573" t="s">
        <v>481</v>
      </c>
      <c r="E573">
        <v>413.2</v>
      </c>
    </row>
    <row r="574" spans="1:5">
      <c r="A574" t="s">
        <v>40</v>
      </c>
      <c r="B574" t="s">
        <v>510</v>
      </c>
      <c r="C574" t="s">
        <v>6977</v>
      </c>
      <c r="D574" t="s">
        <v>6979</v>
      </c>
      <c r="E574">
        <v>6.6</v>
      </c>
    </row>
    <row r="575" spans="1:5">
      <c r="A575" t="s">
        <v>40</v>
      </c>
      <c r="B575" t="s">
        <v>510</v>
      </c>
      <c r="C575" t="s">
        <v>6977</v>
      </c>
      <c r="D575" t="s">
        <v>487</v>
      </c>
      <c r="E575">
        <v>4</v>
      </c>
    </row>
    <row r="576" spans="1:5">
      <c r="A576" t="s">
        <v>40</v>
      </c>
      <c r="B576" t="s">
        <v>510</v>
      </c>
      <c r="C576" t="s">
        <v>6977</v>
      </c>
      <c r="D576" t="s">
        <v>488</v>
      </c>
      <c r="E576">
        <v>505.1</v>
      </c>
    </row>
    <row r="577" spans="1:5">
      <c r="A577" t="s">
        <v>40</v>
      </c>
      <c r="B577" t="s">
        <v>510</v>
      </c>
      <c r="C577" t="s">
        <v>6980</v>
      </c>
      <c r="D577" t="s">
        <v>329</v>
      </c>
      <c r="E577">
        <v>3.7</v>
      </c>
    </row>
    <row r="578" spans="1:5">
      <c r="A578" t="s">
        <v>40</v>
      </c>
      <c r="B578" t="s">
        <v>510</v>
      </c>
      <c r="C578" t="s">
        <v>6980</v>
      </c>
      <c r="D578" t="s">
        <v>6982</v>
      </c>
      <c r="E578">
        <v>246.3</v>
      </c>
    </row>
    <row r="579" spans="1:5">
      <c r="A579" t="s">
        <v>40</v>
      </c>
      <c r="B579" t="s">
        <v>510</v>
      </c>
      <c r="C579" t="s">
        <v>6980</v>
      </c>
      <c r="D579" t="s">
        <v>487</v>
      </c>
      <c r="E579">
        <v>14.3</v>
      </c>
    </row>
    <row r="580" spans="1:5">
      <c r="A580" t="s">
        <v>40</v>
      </c>
      <c r="B580" t="s">
        <v>510</v>
      </c>
      <c r="C580" t="s">
        <v>6980</v>
      </c>
      <c r="D580" t="s">
        <v>488</v>
      </c>
      <c r="E580">
        <v>264.3</v>
      </c>
    </row>
    <row r="581" spans="1:5">
      <c r="A581" t="s">
        <v>40</v>
      </c>
      <c r="B581" t="s">
        <v>510</v>
      </c>
      <c r="C581" t="s">
        <v>6981</v>
      </c>
      <c r="D581" t="s">
        <v>329</v>
      </c>
      <c r="E581">
        <v>3.4</v>
      </c>
    </row>
    <row r="582" spans="1:5">
      <c r="A582" t="s">
        <v>40</v>
      </c>
      <c r="B582" t="s">
        <v>510</v>
      </c>
      <c r="C582" t="s">
        <v>6981</v>
      </c>
      <c r="D582" t="s">
        <v>6978</v>
      </c>
      <c r="E582">
        <v>14.7</v>
      </c>
    </row>
    <row r="583" spans="1:5">
      <c r="A583" t="s">
        <v>40</v>
      </c>
      <c r="B583" t="s">
        <v>510</v>
      </c>
      <c r="C583" t="s">
        <v>6981</v>
      </c>
      <c r="D583" t="s">
        <v>6982</v>
      </c>
      <c r="E583">
        <v>159.80000000000001</v>
      </c>
    </row>
    <row r="584" spans="1:5">
      <c r="A584" t="s">
        <v>40</v>
      </c>
      <c r="B584" t="s">
        <v>510</v>
      </c>
      <c r="C584" t="s">
        <v>6981</v>
      </c>
      <c r="D584" t="s">
        <v>487</v>
      </c>
      <c r="E584">
        <v>0.8</v>
      </c>
    </row>
    <row r="585" spans="1:5">
      <c r="A585" t="s">
        <v>40</v>
      </c>
      <c r="B585" t="s">
        <v>510</v>
      </c>
      <c r="C585" t="s">
        <v>6981</v>
      </c>
      <c r="D585" t="s">
        <v>488</v>
      </c>
      <c r="E585">
        <v>178.7</v>
      </c>
    </row>
    <row r="586" spans="1:5">
      <c r="A586" t="s">
        <v>40</v>
      </c>
      <c r="B586" t="s">
        <v>510</v>
      </c>
      <c r="C586" t="s">
        <v>507</v>
      </c>
      <c r="D586" t="s">
        <v>477</v>
      </c>
      <c r="E586">
        <v>4</v>
      </c>
    </row>
    <row r="587" spans="1:5">
      <c r="A587" t="s">
        <v>40</v>
      </c>
      <c r="B587" t="s">
        <v>510</v>
      </c>
      <c r="C587" t="s">
        <v>507</v>
      </c>
      <c r="D587" t="s">
        <v>221</v>
      </c>
      <c r="E587">
        <v>24.6</v>
      </c>
    </row>
    <row r="588" spans="1:5">
      <c r="A588" t="s">
        <v>40</v>
      </c>
      <c r="B588" t="s">
        <v>510</v>
      </c>
      <c r="C588" t="s">
        <v>507</v>
      </c>
      <c r="D588" t="s">
        <v>329</v>
      </c>
      <c r="E588">
        <v>105.2</v>
      </c>
    </row>
    <row r="589" spans="1:5">
      <c r="A589" t="s">
        <v>40</v>
      </c>
      <c r="B589" t="s">
        <v>510</v>
      </c>
      <c r="C589" t="s">
        <v>507</v>
      </c>
      <c r="D589" t="s">
        <v>6978</v>
      </c>
      <c r="E589">
        <v>194.1</v>
      </c>
    </row>
    <row r="590" spans="1:5">
      <c r="A590" t="s">
        <v>40</v>
      </c>
      <c r="B590" t="s">
        <v>510</v>
      </c>
      <c r="C590" t="s">
        <v>507</v>
      </c>
      <c r="D590" t="s">
        <v>6979</v>
      </c>
      <c r="E590">
        <v>20.9</v>
      </c>
    </row>
    <row r="591" spans="1:5">
      <c r="A591" t="s">
        <v>40</v>
      </c>
      <c r="B591" t="s">
        <v>510</v>
      </c>
      <c r="C591" t="s">
        <v>507</v>
      </c>
      <c r="D591" t="s">
        <v>483</v>
      </c>
      <c r="E591">
        <v>190</v>
      </c>
    </row>
    <row r="592" spans="1:5">
      <c r="A592" t="s">
        <v>40</v>
      </c>
      <c r="B592" t="s">
        <v>510</v>
      </c>
      <c r="C592" t="s">
        <v>507</v>
      </c>
      <c r="D592" t="s">
        <v>487</v>
      </c>
      <c r="E592">
        <v>9.9</v>
      </c>
    </row>
    <row r="593" spans="1:5">
      <c r="A593" t="s">
        <v>40</v>
      </c>
      <c r="B593" t="s">
        <v>510</v>
      </c>
      <c r="C593" t="s">
        <v>507</v>
      </c>
      <c r="D593" t="s">
        <v>488</v>
      </c>
      <c r="E593">
        <v>548.70000000000005</v>
      </c>
    </row>
    <row r="594" spans="1:5">
      <c r="A594" t="s">
        <v>40</v>
      </c>
      <c r="B594" t="s">
        <v>510</v>
      </c>
      <c r="C594" t="s">
        <v>65</v>
      </c>
      <c r="D594" t="s">
        <v>477</v>
      </c>
      <c r="E594">
        <v>5.7</v>
      </c>
    </row>
    <row r="595" spans="1:5">
      <c r="A595" t="s">
        <v>40</v>
      </c>
      <c r="B595" t="s">
        <v>510</v>
      </c>
      <c r="C595" t="s">
        <v>65</v>
      </c>
      <c r="D595" t="s">
        <v>221</v>
      </c>
      <c r="E595">
        <v>5.6</v>
      </c>
    </row>
    <row r="596" spans="1:5">
      <c r="A596" t="s">
        <v>40</v>
      </c>
      <c r="B596" t="s">
        <v>510</v>
      </c>
      <c r="C596" t="s">
        <v>65</v>
      </c>
      <c r="D596" t="s">
        <v>329</v>
      </c>
      <c r="E596">
        <v>5.0999999999999996</v>
      </c>
    </row>
    <row r="597" spans="1:5">
      <c r="A597" t="s">
        <v>40</v>
      </c>
      <c r="B597" t="s">
        <v>510</v>
      </c>
      <c r="C597" t="s">
        <v>65</v>
      </c>
      <c r="D597" t="s">
        <v>6978</v>
      </c>
      <c r="E597">
        <v>18.100000000000001</v>
      </c>
    </row>
    <row r="598" spans="1:5">
      <c r="A598" t="s">
        <v>40</v>
      </c>
      <c r="B598" t="s">
        <v>510</v>
      </c>
      <c r="C598" t="s">
        <v>65</v>
      </c>
      <c r="D598" t="s">
        <v>6979</v>
      </c>
      <c r="E598">
        <v>1.4</v>
      </c>
    </row>
    <row r="599" spans="1:5">
      <c r="A599" t="s">
        <v>40</v>
      </c>
      <c r="B599" t="s">
        <v>510</v>
      </c>
      <c r="C599" t="s">
        <v>65</v>
      </c>
      <c r="D599" t="s">
        <v>488</v>
      </c>
      <c r="E599">
        <v>35.9</v>
      </c>
    </row>
    <row r="600" spans="1:5">
      <c r="A600" t="s">
        <v>40</v>
      </c>
      <c r="B600" t="s">
        <v>510</v>
      </c>
      <c r="C600" t="s">
        <v>495</v>
      </c>
      <c r="D600" t="s">
        <v>477</v>
      </c>
      <c r="E600">
        <v>38.200000000000003</v>
      </c>
    </row>
    <row r="601" spans="1:5">
      <c r="A601" t="s">
        <v>40</v>
      </c>
      <c r="B601" t="s">
        <v>510</v>
      </c>
      <c r="C601" t="s">
        <v>495</v>
      </c>
      <c r="D601" t="s">
        <v>221</v>
      </c>
      <c r="E601">
        <v>0.6</v>
      </c>
    </row>
    <row r="602" spans="1:5">
      <c r="A602" t="s">
        <v>40</v>
      </c>
      <c r="B602" t="s">
        <v>510</v>
      </c>
      <c r="C602" t="s">
        <v>495</v>
      </c>
      <c r="D602" t="s">
        <v>329</v>
      </c>
      <c r="E602">
        <v>59.6</v>
      </c>
    </row>
    <row r="603" spans="1:5">
      <c r="A603" t="s">
        <v>40</v>
      </c>
      <c r="B603" t="s">
        <v>510</v>
      </c>
      <c r="C603" t="s">
        <v>495</v>
      </c>
      <c r="D603" t="s">
        <v>6978</v>
      </c>
      <c r="E603">
        <v>3.85</v>
      </c>
    </row>
    <row r="604" spans="1:5">
      <c r="A604" t="s">
        <v>40</v>
      </c>
      <c r="B604" t="s">
        <v>510</v>
      </c>
      <c r="C604" t="s">
        <v>495</v>
      </c>
      <c r="D604" t="s">
        <v>6979</v>
      </c>
      <c r="E604">
        <v>10.7</v>
      </c>
    </row>
    <row r="605" spans="1:5">
      <c r="A605" t="s">
        <v>40</v>
      </c>
      <c r="B605" t="s">
        <v>510</v>
      </c>
      <c r="C605" t="s">
        <v>495</v>
      </c>
      <c r="D605" t="s">
        <v>487</v>
      </c>
      <c r="E605">
        <v>14.7</v>
      </c>
    </row>
    <row r="606" spans="1:5">
      <c r="A606" t="s">
        <v>40</v>
      </c>
      <c r="B606" t="s">
        <v>510</v>
      </c>
      <c r="C606" t="s">
        <v>495</v>
      </c>
      <c r="D606" t="s">
        <v>488</v>
      </c>
      <c r="E606">
        <v>127.65</v>
      </c>
    </row>
    <row r="607" spans="1:5">
      <c r="A607" t="s">
        <v>40</v>
      </c>
      <c r="B607" t="s">
        <v>510</v>
      </c>
      <c r="C607" t="s">
        <v>6983</v>
      </c>
      <c r="D607" t="s">
        <v>477</v>
      </c>
      <c r="E607">
        <v>28.35</v>
      </c>
    </row>
    <row r="608" spans="1:5">
      <c r="A608" t="s">
        <v>40</v>
      </c>
      <c r="B608" t="s">
        <v>510</v>
      </c>
      <c r="C608" t="s">
        <v>6983</v>
      </c>
      <c r="D608" t="s">
        <v>221</v>
      </c>
      <c r="E608">
        <v>28.35</v>
      </c>
    </row>
    <row r="609" spans="1:5">
      <c r="A609" t="s">
        <v>40</v>
      </c>
      <c r="B609" t="s">
        <v>510</v>
      </c>
      <c r="C609" t="s">
        <v>6983</v>
      </c>
      <c r="D609" t="s">
        <v>487</v>
      </c>
      <c r="E609">
        <v>1.7</v>
      </c>
    </row>
    <row r="610" spans="1:5">
      <c r="A610" t="s">
        <v>40</v>
      </c>
      <c r="B610" t="s">
        <v>510</v>
      </c>
      <c r="C610" t="s">
        <v>6983</v>
      </c>
      <c r="D610" t="s">
        <v>488</v>
      </c>
      <c r="E610">
        <v>58.4</v>
      </c>
    </row>
    <row r="611" spans="1:5">
      <c r="A611" t="s">
        <v>40</v>
      </c>
      <c r="B611" t="s">
        <v>510</v>
      </c>
      <c r="C611" t="s">
        <v>497</v>
      </c>
      <c r="D611" t="s">
        <v>477</v>
      </c>
      <c r="E611">
        <v>89.7</v>
      </c>
    </row>
    <row r="612" spans="1:5">
      <c r="A612" t="s">
        <v>40</v>
      </c>
      <c r="B612" t="s">
        <v>510</v>
      </c>
      <c r="C612" t="s">
        <v>497</v>
      </c>
      <c r="D612" t="s">
        <v>329</v>
      </c>
      <c r="E612">
        <v>3.1</v>
      </c>
    </row>
    <row r="613" spans="1:5">
      <c r="A613" t="s">
        <v>40</v>
      </c>
      <c r="B613" t="s">
        <v>510</v>
      </c>
      <c r="C613" t="s">
        <v>497</v>
      </c>
      <c r="D613" t="s">
        <v>6978</v>
      </c>
      <c r="E613">
        <v>32.799999999999997</v>
      </c>
    </row>
    <row r="614" spans="1:5">
      <c r="A614" t="s">
        <v>40</v>
      </c>
      <c r="B614" t="s">
        <v>510</v>
      </c>
      <c r="C614" t="s">
        <v>497</v>
      </c>
      <c r="D614" t="s">
        <v>487</v>
      </c>
      <c r="E614">
        <v>16.600000000000001</v>
      </c>
    </row>
    <row r="615" spans="1:5">
      <c r="A615" t="s">
        <v>40</v>
      </c>
      <c r="B615" t="s">
        <v>510</v>
      </c>
      <c r="C615" t="s">
        <v>497</v>
      </c>
      <c r="D615" t="s">
        <v>488</v>
      </c>
      <c r="E615">
        <v>142.19999999999999</v>
      </c>
    </row>
    <row r="616" spans="1:5">
      <c r="A616" t="s">
        <v>40</v>
      </c>
      <c r="B616" t="s">
        <v>510</v>
      </c>
      <c r="C616" t="s">
        <v>537</v>
      </c>
      <c r="D616" t="s">
        <v>221</v>
      </c>
      <c r="E616">
        <v>2.4</v>
      </c>
    </row>
    <row r="617" spans="1:5">
      <c r="A617" t="s">
        <v>40</v>
      </c>
      <c r="B617" t="s">
        <v>510</v>
      </c>
      <c r="C617" t="s">
        <v>537</v>
      </c>
      <c r="D617" t="s">
        <v>329</v>
      </c>
      <c r="E617">
        <v>15.95</v>
      </c>
    </row>
    <row r="618" spans="1:5">
      <c r="A618" t="s">
        <v>40</v>
      </c>
      <c r="B618" t="s">
        <v>510</v>
      </c>
      <c r="C618" t="s">
        <v>537</v>
      </c>
      <c r="D618" t="s">
        <v>6979</v>
      </c>
      <c r="E618">
        <v>249.85</v>
      </c>
    </row>
    <row r="619" spans="1:5">
      <c r="A619" t="s">
        <v>40</v>
      </c>
      <c r="B619" t="s">
        <v>510</v>
      </c>
      <c r="C619" t="s">
        <v>537</v>
      </c>
      <c r="D619" t="s">
        <v>487</v>
      </c>
      <c r="E619">
        <v>2</v>
      </c>
    </row>
    <row r="620" spans="1:5">
      <c r="A620" t="s">
        <v>40</v>
      </c>
      <c r="B620" t="s">
        <v>510</v>
      </c>
      <c r="C620" t="s">
        <v>537</v>
      </c>
      <c r="D620" t="s">
        <v>488</v>
      </c>
      <c r="E620">
        <v>270.2</v>
      </c>
    </row>
    <row r="621" spans="1:5">
      <c r="A621" t="s">
        <v>40</v>
      </c>
      <c r="B621" t="s">
        <v>510</v>
      </c>
      <c r="C621" t="s">
        <v>6984</v>
      </c>
      <c r="D621" t="s">
        <v>477</v>
      </c>
      <c r="E621">
        <v>71.400000000000006</v>
      </c>
    </row>
    <row r="622" spans="1:5">
      <c r="A622" t="s">
        <v>40</v>
      </c>
      <c r="B622" t="s">
        <v>510</v>
      </c>
      <c r="C622" t="s">
        <v>6984</v>
      </c>
      <c r="D622" t="s">
        <v>221</v>
      </c>
      <c r="E622">
        <v>3.03</v>
      </c>
    </row>
    <row r="623" spans="1:5">
      <c r="A623" t="s">
        <v>40</v>
      </c>
      <c r="B623" t="s">
        <v>510</v>
      </c>
      <c r="C623" t="s">
        <v>6984</v>
      </c>
      <c r="D623" t="s">
        <v>329</v>
      </c>
      <c r="E623">
        <v>62.89</v>
      </c>
    </row>
    <row r="624" spans="1:5">
      <c r="A624" t="s">
        <v>40</v>
      </c>
      <c r="B624" t="s">
        <v>510</v>
      </c>
      <c r="C624" t="s">
        <v>6984</v>
      </c>
      <c r="D624" t="s">
        <v>6978</v>
      </c>
      <c r="E624">
        <v>65.099999999999994</v>
      </c>
    </row>
    <row r="625" spans="1:5">
      <c r="A625" t="s">
        <v>40</v>
      </c>
      <c r="B625" t="s">
        <v>510</v>
      </c>
      <c r="C625" t="s">
        <v>6984</v>
      </c>
      <c r="D625" t="s">
        <v>6979</v>
      </c>
      <c r="E625">
        <v>23.88</v>
      </c>
    </row>
    <row r="626" spans="1:5">
      <c r="A626" t="s">
        <v>40</v>
      </c>
      <c r="B626" t="s">
        <v>510</v>
      </c>
      <c r="C626" t="s">
        <v>6984</v>
      </c>
      <c r="D626" t="s">
        <v>487</v>
      </c>
      <c r="E626">
        <v>0.1</v>
      </c>
    </row>
    <row r="627" spans="1:5">
      <c r="A627" t="s">
        <v>40</v>
      </c>
      <c r="B627" t="s">
        <v>510</v>
      </c>
      <c r="C627" t="s">
        <v>6984</v>
      </c>
      <c r="D627" t="s">
        <v>488</v>
      </c>
      <c r="E627">
        <v>226.4</v>
      </c>
    </row>
    <row r="628" spans="1:5">
      <c r="A628" t="s">
        <v>40</v>
      </c>
      <c r="B628" t="s">
        <v>510</v>
      </c>
      <c r="C628" t="s">
        <v>422</v>
      </c>
      <c r="D628" t="s">
        <v>221</v>
      </c>
      <c r="E628">
        <v>0.1</v>
      </c>
    </row>
    <row r="629" spans="1:5">
      <c r="A629" t="s">
        <v>40</v>
      </c>
      <c r="B629" t="s">
        <v>510</v>
      </c>
      <c r="C629" t="s">
        <v>422</v>
      </c>
      <c r="D629" t="s">
        <v>329</v>
      </c>
      <c r="E629">
        <v>4.8</v>
      </c>
    </row>
    <row r="630" spans="1:5">
      <c r="A630" t="s">
        <v>40</v>
      </c>
      <c r="B630" t="s">
        <v>510</v>
      </c>
      <c r="C630" t="s">
        <v>422</v>
      </c>
      <c r="D630" t="s">
        <v>6978</v>
      </c>
      <c r="E630">
        <v>6.8</v>
      </c>
    </row>
    <row r="631" spans="1:5">
      <c r="A631" t="s">
        <v>40</v>
      </c>
      <c r="B631" t="s">
        <v>510</v>
      </c>
      <c r="C631" t="s">
        <v>422</v>
      </c>
      <c r="D631" t="s">
        <v>487</v>
      </c>
      <c r="E631">
        <v>0.3</v>
      </c>
    </row>
    <row r="632" spans="1:5">
      <c r="A632" t="s">
        <v>40</v>
      </c>
      <c r="B632" t="s">
        <v>510</v>
      </c>
      <c r="C632" t="s">
        <v>422</v>
      </c>
      <c r="D632" t="s">
        <v>488</v>
      </c>
      <c r="E632">
        <v>12</v>
      </c>
    </row>
    <row r="633" spans="1:5">
      <c r="A633" t="s">
        <v>40</v>
      </c>
      <c r="B633" t="s">
        <v>510</v>
      </c>
      <c r="C633" t="s">
        <v>500</v>
      </c>
      <c r="D633" t="s">
        <v>477</v>
      </c>
      <c r="E633">
        <v>11.4</v>
      </c>
    </row>
    <row r="634" spans="1:5">
      <c r="A634" t="s">
        <v>40</v>
      </c>
      <c r="B634" t="s">
        <v>510</v>
      </c>
      <c r="C634" t="s">
        <v>500</v>
      </c>
      <c r="D634" t="s">
        <v>221</v>
      </c>
      <c r="E634">
        <v>4.5999999999999996</v>
      </c>
    </row>
    <row r="635" spans="1:5">
      <c r="A635" t="s">
        <v>40</v>
      </c>
      <c r="B635" t="s">
        <v>510</v>
      </c>
      <c r="C635" t="s">
        <v>500</v>
      </c>
      <c r="D635" t="s">
        <v>329</v>
      </c>
      <c r="E635">
        <v>14.5</v>
      </c>
    </row>
    <row r="636" spans="1:5">
      <c r="A636" t="s">
        <v>40</v>
      </c>
      <c r="B636" t="s">
        <v>510</v>
      </c>
      <c r="C636" t="s">
        <v>500</v>
      </c>
      <c r="D636" t="s">
        <v>6978</v>
      </c>
      <c r="E636">
        <v>166.3</v>
      </c>
    </row>
    <row r="637" spans="1:5">
      <c r="A637" t="s">
        <v>40</v>
      </c>
      <c r="B637" t="s">
        <v>510</v>
      </c>
      <c r="C637" t="s">
        <v>500</v>
      </c>
      <c r="D637" t="s">
        <v>6979</v>
      </c>
      <c r="E637">
        <v>38.799999999999997</v>
      </c>
    </row>
    <row r="638" spans="1:5">
      <c r="A638" t="s">
        <v>40</v>
      </c>
      <c r="B638" t="s">
        <v>510</v>
      </c>
      <c r="C638" t="s">
        <v>500</v>
      </c>
      <c r="D638" t="s">
        <v>487</v>
      </c>
      <c r="E638">
        <v>10.9</v>
      </c>
    </row>
    <row r="639" spans="1:5">
      <c r="A639" t="s">
        <v>40</v>
      </c>
      <c r="B639" t="s">
        <v>510</v>
      </c>
      <c r="C639" t="s">
        <v>500</v>
      </c>
      <c r="D639" t="s">
        <v>488</v>
      </c>
      <c r="E639">
        <v>246.5</v>
      </c>
    </row>
    <row r="640" spans="1:5">
      <c r="A640" t="s">
        <v>40</v>
      </c>
      <c r="B640" t="s">
        <v>510</v>
      </c>
      <c r="C640" t="s">
        <v>488</v>
      </c>
      <c r="D640" t="s">
        <v>477</v>
      </c>
      <c r="E640">
        <v>248.75</v>
      </c>
    </row>
    <row r="641" spans="1:5">
      <c r="A641" t="s">
        <v>40</v>
      </c>
      <c r="B641" t="s">
        <v>510</v>
      </c>
      <c r="C641" t="s">
        <v>488</v>
      </c>
      <c r="D641" t="s">
        <v>221</v>
      </c>
      <c r="E641">
        <v>69.28</v>
      </c>
    </row>
    <row r="642" spans="1:5">
      <c r="A642" t="s">
        <v>40</v>
      </c>
      <c r="B642" t="s">
        <v>510</v>
      </c>
      <c r="C642" t="s">
        <v>488</v>
      </c>
      <c r="D642" t="s">
        <v>329</v>
      </c>
      <c r="E642">
        <v>283.64</v>
      </c>
    </row>
    <row r="643" spans="1:5">
      <c r="A643" t="s">
        <v>40</v>
      </c>
      <c r="B643" t="s">
        <v>510</v>
      </c>
      <c r="C643" t="s">
        <v>488</v>
      </c>
      <c r="D643" t="s">
        <v>6978</v>
      </c>
      <c r="E643">
        <v>577.65</v>
      </c>
    </row>
    <row r="644" spans="1:5">
      <c r="A644" t="s">
        <v>40</v>
      </c>
      <c r="B644" t="s">
        <v>510</v>
      </c>
      <c r="C644" t="s">
        <v>488</v>
      </c>
      <c r="D644" t="s">
        <v>481</v>
      </c>
      <c r="E644">
        <v>413.2</v>
      </c>
    </row>
    <row r="645" spans="1:5">
      <c r="A645" t="s">
        <v>40</v>
      </c>
      <c r="B645" t="s">
        <v>510</v>
      </c>
      <c r="C645" t="s">
        <v>488</v>
      </c>
      <c r="D645" t="s">
        <v>6979</v>
      </c>
      <c r="E645">
        <v>352.13</v>
      </c>
    </row>
    <row r="646" spans="1:5">
      <c r="A646" t="s">
        <v>40</v>
      </c>
      <c r="B646" t="s">
        <v>510</v>
      </c>
      <c r="C646" t="s">
        <v>488</v>
      </c>
      <c r="D646" t="s">
        <v>483</v>
      </c>
      <c r="E646">
        <v>190</v>
      </c>
    </row>
    <row r="647" spans="1:5">
      <c r="A647" t="s">
        <v>40</v>
      </c>
      <c r="B647" t="s">
        <v>510</v>
      </c>
      <c r="C647" t="s">
        <v>488</v>
      </c>
      <c r="D647" t="s">
        <v>6982</v>
      </c>
      <c r="E647">
        <v>406.1</v>
      </c>
    </row>
    <row r="648" spans="1:5">
      <c r="A648" t="s">
        <v>40</v>
      </c>
      <c r="B648" t="s">
        <v>510</v>
      </c>
      <c r="C648" t="s">
        <v>488</v>
      </c>
      <c r="D648" t="s">
        <v>487</v>
      </c>
      <c r="E648">
        <v>75.3</v>
      </c>
    </row>
    <row r="649" spans="1:5">
      <c r="A649" t="s">
        <v>40</v>
      </c>
      <c r="B649" t="s">
        <v>510</v>
      </c>
      <c r="C649" t="s">
        <v>488</v>
      </c>
      <c r="D649" t="s">
        <v>488</v>
      </c>
      <c r="E649">
        <v>2616.0500000000002</v>
      </c>
    </row>
    <row r="650" spans="1:5">
      <c r="A650" t="s">
        <v>40</v>
      </c>
      <c r="B650" t="s">
        <v>511</v>
      </c>
      <c r="C650" t="s">
        <v>6977</v>
      </c>
      <c r="D650" t="s">
        <v>221</v>
      </c>
      <c r="E650">
        <v>7.3</v>
      </c>
    </row>
    <row r="651" spans="1:5">
      <c r="A651" t="s">
        <v>40</v>
      </c>
      <c r="B651" t="s">
        <v>511</v>
      </c>
      <c r="C651" t="s">
        <v>6977</v>
      </c>
      <c r="D651" t="s">
        <v>329</v>
      </c>
      <c r="E651">
        <v>9.6</v>
      </c>
    </row>
    <row r="652" spans="1:5">
      <c r="A652" t="s">
        <v>40</v>
      </c>
      <c r="B652" t="s">
        <v>511</v>
      </c>
      <c r="C652" t="s">
        <v>6977</v>
      </c>
      <c r="D652" t="s">
        <v>6978</v>
      </c>
      <c r="E652">
        <v>74.7</v>
      </c>
    </row>
    <row r="653" spans="1:5">
      <c r="A653" t="s">
        <v>40</v>
      </c>
      <c r="B653" t="s">
        <v>511</v>
      </c>
      <c r="C653" t="s">
        <v>6977</v>
      </c>
      <c r="D653" t="s">
        <v>481</v>
      </c>
      <c r="E653">
        <v>406.5</v>
      </c>
    </row>
    <row r="654" spans="1:5">
      <c r="A654" t="s">
        <v>40</v>
      </c>
      <c r="B654" t="s">
        <v>511</v>
      </c>
      <c r="C654" t="s">
        <v>6977</v>
      </c>
      <c r="D654" t="s">
        <v>6979</v>
      </c>
      <c r="E654">
        <v>7.2</v>
      </c>
    </row>
    <row r="655" spans="1:5">
      <c r="A655" t="s">
        <v>40</v>
      </c>
      <c r="B655" t="s">
        <v>511</v>
      </c>
      <c r="C655" t="s">
        <v>6977</v>
      </c>
      <c r="D655" t="s">
        <v>487</v>
      </c>
      <c r="E655">
        <v>1.8</v>
      </c>
    </row>
    <row r="656" spans="1:5">
      <c r="A656" t="s">
        <v>40</v>
      </c>
      <c r="B656" t="s">
        <v>511</v>
      </c>
      <c r="C656" t="s">
        <v>6977</v>
      </c>
      <c r="D656" t="s">
        <v>488</v>
      </c>
      <c r="E656">
        <v>507.1</v>
      </c>
    </row>
    <row r="657" spans="1:5">
      <c r="A657" t="s">
        <v>40</v>
      </c>
      <c r="B657" t="s">
        <v>511</v>
      </c>
      <c r="C657" t="s">
        <v>6980</v>
      </c>
      <c r="D657" t="s">
        <v>477</v>
      </c>
      <c r="E657">
        <v>10</v>
      </c>
    </row>
    <row r="658" spans="1:5">
      <c r="A658" t="s">
        <v>40</v>
      </c>
      <c r="B658" t="s">
        <v>511</v>
      </c>
      <c r="C658" t="s">
        <v>6980</v>
      </c>
      <c r="D658" t="s">
        <v>329</v>
      </c>
      <c r="E658">
        <v>4.5</v>
      </c>
    </row>
    <row r="659" spans="1:5">
      <c r="A659" t="s">
        <v>40</v>
      </c>
      <c r="B659" t="s">
        <v>511</v>
      </c>
      <c r="C659" t="s">
        <v>6980</v>
      </c>
      <c r="D659" t="s">
        <v>6978</v>
      </c>
      <c r="E659">
        <v>3.4</v>
      </c>
    </row>
    <row r="660" spans="1:5">
      <c r="A660" t="s">
        <v>40</v>
      </c>
      <c r="B660" t="s">
        <v>511</v>
      </c>
      <c r="C660" t="s">
        <v>6980</v>
      </c>
      <c r="D660" t="s">
        <v>6982</v>
      </c>
      <c r="E660">
        <v>226.4</v>
      </c>
    </row>
    <row r="661" spans="1:5">
      <c r="A661" t="s">
        <v>40</v>
      </c>
      <c r="B661" t="s">
        <v>511</v>
      </c>
      <c r="C661" t="s">
        <v>6980</v>
      </c>
      <c r="D661" t="s">
        <v>487</v>
      </c>
      <c r="E661">
        <v>7.6</v>
      </c>
    </row>
    <row r="662" spans="1:5">
      <c r="A662" t="s">
        <v>40</v>
      </c>
      <c r="B662" t="s">
        <v>511</v>
      </c>
      <c r="C662" t="s">
        <v>6980</v>
      </c>
      <c r="D662" t="s">
        <v>488</v>
      </c>
      <c r="E662">
        <v>251.9</v>
      </c>
    </row>
    <row r="663" spans="1:5">
      <c r="A663" t="s">
        <v>40</v>
      </c>
      <c r="B663" t="s">
        <v>511</v>
      </c>
      <c r="C663" t="s">
        <v>6981</v>
      </c>
      <c r="D663" t="s">
        <v>221</v>
      </c>
      <c r="E663">
        <v>12.9</v>
      </c>
    </row>
    <row r="664" spans="1:5">
      <c r="A664" t="s">
        <v>40</v>
      </c>
      <c r="B664" t="s">
        <v>511</v>
      </c>
      <c r="C664" t="s">
        <v>6981</v>
      </c>
      <c r="D664" t="s">
        <v>329</v>
      </c>
      <c r="E664">
        <v>2.6</v>
      </c>
    </row>
    <row r="665" spans="1:5">
      <c r="A665" t="s">
        <v>40</v>
      </c>
      <c r="B665" t="s">
        <v>511</v>
      </c>
      <c r="C665" t="s">
        <v>6981</v>
      </c>
      <c r="D665" t="s">
        <v>6978</v>
      </c>
      <c r="E665">
        <v>10.8</v>
      </c>
    </row>
    <row r="666" spans="1:5">
      <c r="A666" t="s">
        <v>40</v>
      </c>
      <c r="B666" t="s">
        <v>511</v>
      </c>
      <c r="C666" t="s">
        <v>6981</v>
      </c>
      <c r="D666" t="s">
        <v>6982</v>
      </c>
      <c r="E666">
        <v>161.9</v>
      </c>
    </row>
    <row r="667" spans="1:5">
      <c r="A667" t="s">
        <v>40</v>
      </c>
      <c r="B667" t="s">
        <v>511</v>
      </c>
      <c r="C667" t="s">
        <v>6981</v>
      </c>
      <c r="D667" t="s">
        <v>487</v>
      </c>
      <c r="E667">
        <v>2.7</v>
      </c>
    </row>
    <row r="668" spans="1:5">
      <c r="A668" t="s">
        <v>40</v>
      </c>
      <c r="B668" t="s">
        <v>511</v>
      </c>
      <c r="C668" t="s">
        <v>6981</v>
      </c>
      <c r="D668" t="s">
        <v>488</v>
      </c>
      <c r="E668">
        <v>190.9</v>
      </c>
    </row>
    <row r="669" spans="1:5">
      <c r="A669" t="s">
        <v>40</v>
      </c>
      <c r="B669" t="s">
        <v>511</v>
      </c>
      <c r="C669" t="s">
        <v>507</v>
      </c>
      <c r="D669" t="s">
        <v>477</v>
      </c>
      <c r="E669">
        <v>3.9</v>
      </c>
    </row>
    <row r="670" spans="1:5">
      <c r="A670" t="s">
        <v>40</v>
      </c>
      <c r="B670" t="s">
        <v>511</v>
      </c>
      <c r="C670" t="s">
        <v>507</v>
      </c>
      <c r="D670" t="s">
        <v>221</v>
      </c>
      <c r="E670">
        <v>10.8</v>
      </c>
    </row>
    <row r="671" spans="1:5">
      <c r="A671" t="s">
        <v>40</v>
      </c>
      <c r="B671" t="s">
        <v>511</v>
      </c>
      <c r="C671" t="s">
        <v>507</v>
      </c>
      <c r="D671" t="s">
        <v>329</v>
      </c>
      <c r="E671">
        <v>117.2</v>
      </c>
    </row>
    <row r="672" spans="1:5">
      <c r="A672" t="s">
        <v>40</v>
      </c>
      <c r="B672" t="s">
        <v>511</v>
      </c>
      <c r="C672" t="s">
        <v>507</v>
      </c>
      <c r="D672" t="s">
        <v>6978</v>
      </c>
      <c r="E672">
        <v>193.4</v>
      </c>
    </row>
    <row r="673" spans="1:5">
      <c r="A673" t="s">
        <v>40</v>
      </c>
      <c r="B673" t="s">
        <v>511</v>
      </c>
      <c r="C673" t="s">
        <v>507</v>
      </c>
      <c r="D673" t="s">
        <v>6979</v>
      </c>
      <c r="E673">
        <v>20.9</v>
      </c>
    </row>
    <row r="674" spans="1:5">
      <c r="A674" t="s">
        <v>40</v>
      </c>
      <c r="B674" t="s">
        <v>511</v>
      </c>
      <c r="C674" t="s">
        <v>507</v>
      </c>
      <c r="D674" t="s">
        <v>483</v>
      </c>
      <c r="E674">
        <v>190</v>
      </c>
    </row>
    <row r="675" spans="1:5">
      <c r="A675" t="s">
        <v>40</v>
      </c>
      <c r="B675" t="s">
        <v>511</v>
      </c>
      <c r="C675" t="s">
        <v>507</v>
      </c>
      <c r="D675" t="s">
        <v>487</v>
      </c>
      <c r="E675">
        <v>2.8</v>
      </c>
    </row>
    <row r="676" spans="1:5">
      <c r="A676" t="s">
        <v>40</v>
      </c>
      <c r="B676" t="s">
        <v>511</v>
      </c>
      <c r="C676" t="s">
        <v>507</v>
      </c>
      <c r="D676" t="s">
        <v>488</v>
      </c>
      <c r="E676">
        <v>539</v>
      </c>
    </row>
    <row r="677" spans="1:5">
      <c r="A677" t="s">
        <v>40</v>
      </c>
      <c r="B677" t="s">
        <v>511</v>
      </c>
      <c r="C677" t="s">
        <v>65</v>
      </c>
      <c r="D677" t="s">
        <v>477</v>
      </c>
      <c r="E677">
        <v>5.8</v>
      </c>
    </row>
    <row r="678" spans="1:5">
      <c r="A678" t="s">
        <v>40</v>
      </c>
      <c r="B678" t="s">
        <v>511</v>
      </c>
      <c r="C678" t="s">
        <v>65</v>
      </c>
      <c r="D678" t="s">
        <v>221</v>
      </c>
      <c r="E678">
        <v>3.6</v>
      </c>
    </row>
    <row r="679" spans="1:5">
      <c r="A679" t="s">
        <v>40</v>
      </c>
      <c r="B679" t="s">
        <v>511</v>
      </c>
      <c r="C679" t="s">
        <v>65</v>
      </c>
      <c r="D679" t="s">
        <v>329</v>
      </c>
      <c r="E679">
        <v>0.4</v>
      </c>
    </row>
    <row r="680" spans="1:5">
      <c r="A680" t="s">
        <v>40</v>
      </c>
      <c r="B680" t="s">
        <v>511</v>
      </c>
      <c r="C680" t="s">
        <v>65</v>
      </c>
      <c r="D680" t="s">
        <v>6978</v>
      </c>
      <c r="E680">
        <v>18.399999999999999</v>
      </c>
    </row>
    <row r="681" spans="1:5">
      <c r="A681" t="s">
        <v>40</v>
      </c>
      <c r="B681" t="s">
        <v>511</v>
      </c>
      <c r="C681" t="s">
        <v>65</v>
      </c>
      <c r="D681" t="s">
        <v>6979</v>
      </c>
      <c r="E681">
        <v>3.6</v>
      </c>
    </row>
    <row r="682" spans="1:5">
      <c r="A682" t="s">
        <v>40</v>
      </c>
      <c r="B682" t="s">
        <v>511</v>
      </c>
      <c r="C682" t="s">
        <v>65</v>
      </c>
      <c r="D682" t="s">
        <v>487</v>
      </c>
      <c r="E682">
        <v>0.1</v>
      </c>
    </row>
    <row r="683" spans="1:5">
      <c r="A683" t="s">
        <v>40</v>
      </c>
      <c r="B683" t="s">
        <v>511</v>
      </c>
      <c r="C683" t="s">
        <v>65</v>
      </c>
      <c r="D683" t="s">
        <v>488</v>
      </c>
      <c r="E683">
        <v>31.9</v>
      </c>
    </row>
    <row r="684" spans="1:5">
      <c r="A684" t="s">
        <v>40</v>
      </c>
      <c r="B684" t="s">
        <v>511</v>
      </c>
      <c r="C684" t="s">
        <v>495</v>
      </c>
      <c r="D684" t="s">
        <v>477</v>
      </c>
      <c r="E684">
        <v>67.88</v>
      </c>
    </row>
    <row r="685" spans="1:5">
      <c r="A685" t="s">
        <v>40</v>
      </c>
      <c r="B685" t="s">
        <v>511</v>
      </c>
      <c r="C685" t="s">
        <v>495</v>
      </c>
      <c r="D685" t="s">
        <v>221</v>
      </c>
      <c r="E685">
        <v>2.7</v>
      </c>
    </row>
    <row r="686" spans="1:5">
      <c r="A686" t="s">
        <v>40</v>
      </c>
      <c r="B686" t="s">
        <v>511</v>
      </c>
      <c r="C686" t="s">
        <v>495</v>
      </c>
      <c r="D686" t="s">
        <v>329</v>
      </c>
      <c r="E686">
        <v>33.08</v>
      </c>
    </row>
    <row r="687" spans="1:5">
      <c r="A687" t="s">
        <v>40</v>
      </c>
      <c r="B687" t="s">
        <v>511</v>
      </c>
      <c r="C687" t="s">
        <v>495</v>
      </c>
      <c r="D687" t="s">
        <v>6978</v>
      </c>
      <c r="E687">
        <v>4.84</v>
      </c>
    </row>
    <row r="688" spans="1:5">
      <c r="A688" t="s">
        <v>40</v>
      </c>
      <c r="B688" t="s">
        <v>511</v>
      </c>
      <c r="C688" t="s">
        <v>495</v>
      </c>
      <c r="D688" t="s">
        <v>6979</v>
      </c>
      <c r="E688">
        <v>10.6</v>
      </c>
    </row>
    <row r="689" spans="1:5">
      <c r="A689" t="s">
        <v>40</v>
      </c>
      <c r="B689" t="s">
        <v>511</v>
      </c>
      <c r="C689" t="s">
        <v>495</v>
      </c>
      <c r="D689" t="s">
        <v>487</v>
      </c>
      <c r="E689">
        <v>11.8</v>
      </c>
    </row>
    <row r="690" spans="1:5">
      <c r="A690" t="s">
        <v>40</v>
      </c>
      <c r="B690" t="s">
        <v>511</v>
      </c>
      <c r="C690" t="s">
        <v>495</v>
      </c>
      <c r="D690" t="s">
        <v>488</v>
      </c>
      <c r="E690">
        <v>130.9</v>
      </c>
    </row>
    <row r="691" spans="1:5">
      <c r="A691" t="s">
        <v>40</v>
      </c>
      <c r="B691" t="s">
        <v>511</v>
      </c>
      <c r="C691" t="s">
        <v>6983</v>
      </c>
      <c r="D691" t="s">
        <v>477</v>
      </c>
      <c r="E691">
        <v>27.55</v>
      </c>
    </row>
    <row r="692" spans="1:5">
      <c r="A692" t="s">
        <v>40</v>
      </c>
      <c r="B692" t="s">
        <v>511</v>
      </c>
      <c r="C692" t="s">
        <v>6983</v>
      </c>
      <c r="D692" t="s">
        <v>221</v>
      </c>
      <c r="E692">
        <v>27.55</v>
      </c>
    </row>
    <row r="693" spans="1:5">
      <c r="A693" t="s">
        <v>40</v>
      </c>
      <c r="B693" t="s">
        <v>511</v>
      </c>
      <c r="C693" t="s">
        <v>6983</v>
      </c>
      <c r="D693" t="s">
        <v>488</v>
      </c>
      <c r="E693">
        <v>55.1</v>
      </c>
    </row>
    <row r="694" spans="1:5">
      <c r="A694" t="s">
        <v>40</v>
      </c>
      <c r="B694" t="s">
        <v>511</v>
      </c>
      <c r="C694" t="s">
        <v>497</v>
      </c>
      <c r="D694" t="s">
        <v>477</v>
      </c>
      <c r="E694">
        <v>93.3</v>
      </c>
    </row>
    <row r="695" spans="1:5">
      <c r="A695" t="s">
        <v>40</v>
      </c>
      <c r="B695" t="s">
        <v>511</v>
      </c>
      <c r="C695" t="s">
        <v>497</v>
      </c>
      <c r="D695" t="s">
        <v>329</v>
      </c>
      <c r="E695">
        <v>2</v>
      </c>
    </row>
    <row r="696" spans="1:5">
      <c r="A696" t="s">
        <v>40</v>
      </c>
      <c r="B696" t="s">
        <v>511</v>
      </c>
      <c r="C696" t="s">
        <v>497</v>
      </c>
      <c r="D696" t="s">
        <v>6978</v>
      </c>
      <c r="E696">
        <v>32.1</v>
      </c>
    </row>
    <row r="697" spans="1:5">
      <c r="A697" t="s">
        <v>40</v>
      </c>
      <c r="B697" t="s">
        <v>511</v>
      </c>
      <c r="C697" t="s">
        <v>497</v>
      </c>
      <c r="D697" t="s">
        <v>487</v>
      </c>
      <c r="E697">
        <v>18.3</v>
      </c>
    </row>
    <row r="698" spans="1:5">
      <c r="A698" t="s">
        <v>40</v>
      </c>
      <c r="B698" t="s">
        <v>511</v>
      </c>
      <c r="C698" t="s">
        <v>497</v>
      </c>
      <c r="D698" t="s">
        <v>488</v>
      </c>
      <c r="E698">
        <v>145.69999999999999</v>
      </c>
    </row>
    <row r="699" spans="1:5">
      <c r="A699" t="s">
        <v>40</v>
      </c>
      <c r="B699" t="s">
        <v>511</v>
      </c>
      <c r="C699" t="s">
        <v>537</v>
      </c>
      <c r="D699" t="s">
        <v>477</v>
      </c>
      <c r="E699">
        <v>2.1</v>
      </c>
    </row>
    <row r="700" spans="1:5">
      <c r="A700" t="s">
        <v>40</v>
      </c>
      <c r="B700" t="s">
        <v>511</v>
      </c>
      <c r="C700" t="s">
        <v>537</v>
      </c>
      <c r="D700" t="s">
        <v>329</v>
      </c>
      <c r="E700">
        <v>4.9000000000000004</v>
      </c>
    </row>
    <row r="701" spans="1:5">
      <c r="A701" t="s">
        <v>40</v>
      </c>
      <c r="B701" t="s">
        <v>511</v>
      </c>
      <c r="C701" t="s">
        <v>537</v>
      </c>
      <c r="D701" t="s">
        <v>6978</v>
      </c>
      <c r="E701">
        <v>9.4499999999999993</v>
      </c>
    </row>
    <row r="702" spans="1:5">
      <c r="A702" t="s">
        <v>40</v>
      </c>
      <c r="B702" t="s">
        <v>511</v>
      </c>
      <c r="C702" t="s">
        <v>537</v>
      </c>
      <c r="D702" t="s">
        <v>6979</v>
      </c>
      <c r="E702">
        <v>269.95</v>
      </c>
    </row>
    <row r="703" spans="1:5">
      <c r="A703" t="s">
        <v>40</v>
      </c>
      <c r="B703" t="s">
        <v>511</v>
      </c>
      <c r="C703" t="s">
        <v>537</v>
      </c>
      <c r="D703" t="s">
        <v>487</v>
      </c>
      <c r="E703">
        <v>1.9</v>
      </c>
    </row>
    <row r="704" spans="1:5">
      <c r="A704" t="s">
        <v>40</v>
      </c>
      <c r="B704" t="s">
        <v>511</v>
      </c>
      <c r="C704" t="s">
        <v>537</v>
      </c>
      <c r="D704" t="s">
        <v>488</v>
      </c>
      <c r="E704">
        <v>288.3</v>
      </c>
    </row>
    <row r="705" spans="1:5">
      <c r="A705" t="s">
        <v>40</v>
      </c>
      <c r="B705" t="s">
        <v>511</v>
      </c>
      <c r="C705" t="s">
        <v>6984</v>
      </c>
      <c r="D705" t="s">
        <v>477</v>
      </c>
      <c r="E705">
        <v>83.8</v>
      </c>
    </row>
    <row r="706" spans="1:5">
      <c r="A706" t="s">
        <v>40</v>
      </c>
      <c r="B706" t="s">
        <v>511</v>
      </c>
      <c r="C706" t="s">
        <v>6984</v>
      </c>
      <c r="D706" t="s">
        <v>221</v>
      </c>
      <c r="E706">
        <v>4.0999999999999996</v>
      </c>
    </row>
    <row r="707" spans="1:5">
      <c r="A707" t="s">
        <v>40</v>
      </c>
      <c r="B707" t="s">
        <v>511</v>
      </c>
      <c r="C707" t="s">
        <v>6984</v>
      </c>
      <c r="D707" t="s">
        <v>329</v>
      </c>
      <c r="E707">
        <v>42.82</v>
      </c>
    </row>
    <row r="708" spans="1:5">
      <c r="A708" t="s">
        <v>40</v>
      </c>
      <c r="B708" t="s">
        <v>511</v>
      </c>
      <c r="C708" t="s">
        <v>6984</v>
      </c>
      <c r="D708" t="s">
        <v>6978</v>
      </c>
      <c r="E708">
        <v>70.599999999999994</v>
      </c>
    </row>
    <row r="709" spans="1:5">
      <c r="A709" t="s">
        <v>40</v>
      </c>
      <c r="B709" t="s">
        <v>511</v>
      </c>
      <c r="C709" t="s">
        <v>6984</v>
      </c>
      <c r="D709" t="s">
        <v>6979</v>
      </c>
      <c r="E709">
        <v>23.88</v>
      </c>
    </row>
    <row r="710" spans="1:5">
      <c r="A710" t="s">
        <v>40</v>
      </c>
      <c r="B710" t="s">
        <v>511</v>
      </c>
      <c r="C710" t="s">
        <v>6984</v>
      </c>
      <c r="D710" t="s">
        <v>487</v>
      </c>
      <c r="E710">
        <v>0.2</v>
      </c>
    </row>
    <row r="711" spans="1:5">
      <c r="A711" t="s">
        <v>40</v>
      </c>
      <c r="B711" t="s">
        <v>511</v>
      </c>
      <c r="C711" t="s">
        <v>6984</v>
      </c>
      <c r="D711" t="s">
        <v>488</v>
      </c>
      <c r="E711">
        <v>225.4</v>
      </c>
    </row>
    <row r="712" spans="1:5">
      <c r="A712" t="s">
        <v>40</v>
      </c>
      <c r="B712" t="s">
        <v>511</v>
      </c>
      <c r="C712" t="s">
        <v>422</v>
      </c>
      <c r="D712" t="s">
        <v>221</v>
      </c>
      <c r="E712">
        <v>0.1</v>
      </c>
    </row>
    <row r="713" spans="1:5">
      <c r="A713" t="s">
        <v>40</v>
      </c>
      <c r="B713" t="s">
        <v>511</v>
      </c>
      <c r="C713" t="s">
        <v>422</v>
      </c>
      <c r="D713" t="s">
        <v>329</v>
      </c>
      <c r="E713">
        <v>4.8</v>
      </c>
    </row>
    <row r="714" spans="1:5">
      <c r="A714" t="s">
        <v>40</v>
      </c>
      <c r="B714" t="s">
        <v>511</v>
      </c>
      <c r="C714" t="s">
        <v>422</v>
      </c>
      <c r="D714" t="s">
        <v>6978</v>
      </c>
      <c r="E714">
        <v>6.8</v>
      </c>
    </row>
    <row r="715" spans="1:5">
      <c r="A715" t="s">
        <v>40</v>
      </c>
      <c r="B715" t="s">
        <v>511</v>
      </c>
      <c r="C715" t="s">
        <v>422</v>
      </c>
      <c r="D715" t="s">
        <v>487</v>
      </c>
      <c r="E715">
        <v>0.3</v>
      </c>
    </row>
    <row r="716" spans="1:5">
      <c r="A716" t="s">
        <v>40</v>
      </c>
      <c r="B716" t="s">
        <v>511</v>
      </c>
      <c r="C716" t="s">
        <v>422</v>
      </c>
      <c r="D716" t="s">
        <v>488</v>
      </c>
      <c r="E716">
        <v>12</v>
      </c>
    </row>
    <row r="717" spans="1:5">
      <c r="A717" t="s">
        <v>40</v>
      </c>
      <c r="B717" t="s">
        <v>511</v>
      </c>
      <c r="C717" t="s">
        <v>500</v>
      </c>
      <c r="D717" t="s">
        <v>477</v>
      </c>
      <c r="E717">
        <v>11.4</v>
      </c>
    </row>
    <row r="718" spans="1:5">
      <c r="A718" t="s">
        <v>40</v>
      </c>
      <c r="B718" t="s">
        <v>511</v>
      </c>
      <c r="C718" t="s">
        <v>500</v>
      </c>
      <c r="D718" t="s">
        <v>221</v>
      </c>
      <c r="E718">
        <v>7.66</v>
      </c>
    </row>
    <row r="719" spans="1:5">
      <c r="A719" t="s">
        <v>40</v>
      </c>
      <c r="B719" t="s">
        <v>511</v>
      </c>
      <c r="C719" t="s">
        <v>500</v>
      </c>
      <c r="D719" t="s">
        <v>329</v>
      </c>
      <c r="E719">
        <v>16.100000000000001</v>
      </c>
    </row>
    <row r="720" spans="1:5">
      <c r="A720" t="s">
        <v>40</v>
      </c>
      <c r="B720" t="s">
        <v>511</v>
      </c>
      <c r="C720" t="s">
        <v>500</v>
      </c>
      <c r="D720" t="s">
        <v>6978</v>
      </c>
      <c r="E720">
        <v>168.24</v>
      </c>
    </row>
    <row r="721" spans="1:5">
      <c r="A721" t="s">
        <v>40</v>
      </c>
      <c r="B721" t="s">
        <v>511</v>
      </c>
      <c r="C721" t="s">
        <v>500</v>
      </c>
      <c r="D721" t="s">
        <v>6979</v>
      </c>
      <c r="E721">
        <v>39.200000000000003</v>
      </c>
    </row>
    <row r="722" spans="1:5">
      <c r="A722" t="s">
        <v>40</v>
      </c>
      <c r="B722" t="s">
        <v>511</v>
      </c>
      <c r="C722" t="s">
        <v>500</v>
      </c>
      <c r="D722" t="s">
        <v>487</v>
      </c>
      <c r="E722">
        <v>5.5</v>
      </c>
    </row>
    <row r="723" spans="1:5">
      <c r="A723" t="s">
        <v>40</v>
      </c>
      <c r="B723" t="s">
        <v>511</v>
      </c>
      <c r="C723" t="s">
        <v>500</v>
      </c>
      <c r="D723" t="s">
        <v>488</v>
      </c>
      <c r="E723">
        <v>248.1</v>
      </c>
    </row>
    <row r="724" spans="1:5">
      <c r="A724" t="s">
        <v>40</v>
      </c>
      <c r="B724" t="s">
        <v>511</v>
      </c>
      <c r="C724" t="s">
        <v>488</v>
      </c>
      <c r="D724" t="s">
        <v>477</v>
      </c>
      <c r="E724">
        <v>305.73</v>
      </c>
    </row>
    <row r="725" spans="1:5">
      <c r="A725" t="s">
        <v>40</v>
      </c>
      <c r="B725" t="s">
        <v>511</v>
      </c>
      <c r="C725" t="s">
        <v>488</v>
      </c>
      <c r="D725" t="s">
        <v>221</v>
      </c>
      <c r="E725">
        <v>76.709999999999994</v>
      </c>
    </row>
    <row r="726" spans="1:5">
      <c r="A726" t="s">
        <v>40</v>
      </c>
      <c r="B726" t="s">
        <v>511</v>
      </c>
      <c r="C726" t="s">
        <v>488</v>
      </c>
      <c r="D726" t="s">
        <v>329</v>
      </c>
      <c r="E726">
        <v>238</v>
      </c>
    </row>
    <row r="727" spans="1:5">
      <c r="A727" t="s">
        <v>40</v>
      </c>
      <c r="B727" t="s">
        <v>511</v>
      </c>
      <c r="C727" t="s">
        <v>488</v>
      </c>
      <c r="D727" t="s">
        <v>6978</v>
      </c>
      <c r="E727">
        <v>592.73</v>
      </c>
    </row>
    <row r="728" spans="1:5">
      <c r="A728" t="s">
        <v>40</v>
      </c>
      <c r="B728" t="s">
        <v>511</v>
      </c>
      <c r="C728" t="s">
        <v>488</v>
      </c>
      <c r="D728" t="s">
        <v>481</v>
      </c>
      <c r="E728">
        <v>406.5</v>
      </c>
    </row>
    <row r="729" spans="1:5">
      <c r="A729" t="s">
        <v>40</v>
      </c>
      <c r="B729" t="s">
        <v>511</v>
      </c>
      <c r="C729" t="s">
        <v>488</v>
      </c>
      <c r="D729" t="s">
        <v>6979</v>
      </c>
      <c r="E729">
        <v>375.33</v>
      </c>
    </row>
    <row r="730" spans="1:5">
      <c r="A730" t="s">
        <v>40</v>
      </c>
      <c r="B730" t="s">
        <v>511</v>
      </c>
      <c r="C730" t="s">
        <v>488</v>
      </c>
      <c r="D730" t="s">
        <v>483</v>
      </c>
      <c r="E730">
        <v>190</v>
      </c>
    </row>
    <row r="731" spans="1:5">
      <c r="A731" t="s">
        <v>40</v>
      </c>
      <c r="B731" t="s">
        <v>511</v>
      </c>
      <c r="C731" t="s">
        <v>488</v>
      </c>
      <c r="D731" t="s">
        <v>6982</v>
      </c>
      <c r="E731">
        <v>388.3</v>
      </c>
    </row>
    <row r="732" spans="1:5">
      <c r="A732" t="s">
        <v>40</v>
      </c>
      <c r="B732" t="s">
        <v>511</v>
      </c>
      <c r="C732" t="s">
        <v>488</v>
      </c>
      <c r="D732" t="s">
        <v>487</v>
      </c>
      <c r="E732">
        <v>53</v>
      </c>
    </row>
    <row r="733" spans="1:5">
      <c r="A733" t="s">
        <v>40</v>
      </c>
      <c r="B733" t="s">
        <v>511</v>
      </c>
      <c r="C733" t="s">
        <v>488</v>
      </c>
      <c r="D733" t="s">
        <v>488</v>
      </c>
      <c r="E733">
        <v>2626.3</v>
      </c>
    </row>
    <row r="734" spans="1:5">
      <c r="A734" t="s">
        <v>40</v>
      </c>
      <c r="B734" t="s">
        <v>512</v>
      </c>
      <c r="C734" t="s">
        <v>6977</v>
      </c>
      <c r="D734" t="s">
        <v>221</v>
      </c>
      <c r="E734">
        <v>1.25</v>
      </c>
    </row>
    <row r="735" spans="1:5">
      <c r="A735" t="s">
        <v>40</v>
      </c>
      <c r="B735" t="s">
        <v>512</v>
      </c>
      <c r="C735" t="s">
        <v>6977</v>
      </c>
      <c r="D735" t="s">
        <v>329</v>
      </c>
      <c r="E735">
        <v>1.25</v>
      </c>
    </row>
    <row r="736" spans="1:5">
      <c r="A736" t="s">
        <v>40</v>
      </c>
      <c r="B736" t="s">
        <v>512</v>
      </c>
      <c r="C736" t="s">
        <v>6977</v>
      </c>
      <c r="D736" t="s">
        <v>6978</v>
      </c>
      <c r="E736">
        <v>40.200000000000003</v>
      </c>
    </row>
    <row r="737" spans="1:5">
      <c r="A737" t="s">
        <v>40</v>
      </c>
      <c r="B737" t="s">
        <v>512</v>
      </c>
      <c r="C737" t="s">
        <v>6977</v>
      </c>
      <c r="D737" t="s">
        <v>481</v>
      </c>
      <c r="E737">
        <v>272.10000000000002</v>
      </c>
    </row>
    <row r="738" spans="1:5">
      <c r="A738" t="s">
        <v>40</v>
      </c>
      <c r="B738" t="s">
        <v>512</v>
      </c>
      <c r="C738" t="s">
        <v>6977</v>
      </c>
      <c r="D738" t="s">
        <v>6979</v>
      </c>
      <c r="E738">
        <v>7.8</v>
      </c>
    </row>
    <row r="739" spans="1:5">
      <c r="A739" t="s">
        <v>40</v>
      </c>
      <c r="B739" t="s">
        <v>512</v>
      </c>
      <c r="C739" t="s">
        <v>6977</v>
      </c>
      <c r="D739" t="s">
        <v>487</v>
      </c>
      <c r="E739">
        <v>1.2</v>
      </c>
    </row>
    <row r="740" spans="1:5">
      <c r="A740" t="s">
        <v>40</v>
      </c>
      <c r="B740" t="s">
        <v>512</v>
      </c>
      <c r="C740" t="s">
        <v>6977</v>
      </c>
      <c r="D740" t="s">
        <v>488</v>
      </c>
      <c r="E740">
        <v>323.8</v>
      </c>
    </row>
    <row r="741" spans="1:5">
      <c r="A741" t="s">
        <v>40</v>
      </c>
      <c r="B741" t="s">
        <v>512</v>
      </c>
      <c r="C741" t="s">
        <v>513</v>
      </c>
      <c r="D741" t="s">
        <v>477</v>
      </c>
      <c r="E741">
        <v>0.4</v>
      </c>
    </row>
    <row r="742" spans="1:5">
      <c r="A742" t="s">
        <v>40</v>
      </c>
      <c r="B742" t="s">
        <v>512</v>
      </c>
      <c r="C742" t="s">
        <v>513</v>
      </c>
      <c r="D742" t="s">
        <v>329</v>
      </c>
      <c r="E742">
        <v>128.80000000000001</v>
      </c>
    </row>
    <row r="743" spans="1:5">
      <c r="A743" t="s">
        <v>40</v>
      </c>
      <c r="B743" t="s">
        <v>512</v>
      </c>
      <c r="C743" t="s">
        <v>513</v>
      </c>
      <c r="D743" t="s">
        <v>6978</v>
      </c>
      <c r="E743">
        <v>255.8</v>
      </c>
    </row>
    <row r="744" spans="1:5">
      <c r="A744" t="s">
        <v>40</v>
      </c>
      <c r="B744" t="s">
        <v>512</v>
      </c>
      <c r="C744" t="s">
        <v>513</v>
      </c>
      <c r="D744" t="s">
        <v>487</v>
      </c>
      <c r="E744">
        <v>1.6</v>
      </c>
    </row>
    <row r="745" spans="1:5">
      <c r="A745" t="s">
        <v>40</v>
      </c>
      <c r="B745" t="s">
        <v>512</v>
      </c>
      <c r="C745" t="s">
        <v>513</v>
      </c>
      <c r="D745" t="s">
        <v>488</v>
      </c>
      <c r="E745">
        <v>386.6</v>
      </c>
    </row>
    <row r="746" spans="1:5">
      <c r="A746" t="s">
        <v>40</v>
      </c>
      <c r="B746" t="s">
        <v>512</v>
      </c>
      <c r="C746" t="s">
        <v>507</v>
      </c>
      <c r="D746" t="s">
        <v>477</v>
      </c>
      <c r="E746">
        <v>82.3</v>
      </c>
    </row>
    <row r="747" spans="1:5">
      <c r="A747" t="s">
        <v>40</v>
      </c>
      <c r="B747" t="s">
        <v>512</v>
      </c>
      <c r="C747" t="s">
        <v>507</v>
      </c>
      <c r="D747" t="s">
        <v>221</v>
      </c>
      <c r="E747">
        <v>2.1</v>
      </c>
    </row>
    <row r="748" spans="1:5">
      <c r="A748" t="s">
        <v>40</v>
      </c>
      <c r="B748" t="s">
        <v>512</v>
      </c>
      <c r="C748" t="s">
        <v>507</v>
      </c>
      <c r="D748" t="s">
        <v>329</v>
      </c>
      <c r="E748">
        <v>74.3</v>
      </c>
    </row>
    <row r="749" spans="1:5">
      <c r="A749" t="s">
        <v>40</v>
      </c>
      <c r="B749" t="s">
        <v>512</v>
      </c>
      <c r="C749" t="s">
        <v>507</v>
      </c>
      <c r="D749" t="s">
        <v>6978</v>
      </c>
      <c r="E749">
        <v>519.65</v>
      </c>
    </row>
    <row r="750" spans="1:5">
      <c r="A750" t="s">
        <v>40</v>
      </c>
      <c r="B750" t="s">
        <v>512</v>
      </c>
      <c r="C750" t="s">
        <v>507</v>
      </c>
      <c r="D750" t="s">
        <v>6979</v>
      </c>
      <c r="E750">
        <v>25.3</v>
      </c>
    </row>
    <row r="751" spans="1:5">
      <c r="A751" t="s">
        <v>40</v>
      </c>
      <c r="B751" t="s">
        <v>512</v>
      </c>
      <c r="C751" t="s">
        <v>507</v>
      </c>
      <c r="D751" t="s">
        <v>483</v>
      </c>
      <c r="E751">
        <v>207.3</v>
      </c>
    </row>
    <row r="752" spans="1:5">
      <c r="A752" t="s">
        <v>40</v>
      </c>
      <c r="B752" t="s">
        <v>512</v>
      </c>
      <c r="C752" t="s">
        <v>507</v>
      </c>
      <c r="D752" t="s">
        <v>487</v>
      </c>
      <c r="E752">
        <v>6.95</v>
      </c>
    </row>
    <row r="753" spans="1:5">
      <c r="A753" t="s">
        <v>40</v>
      </c>
      <c r="B753" t="s">
        <v>512</v>
      </c>
      <c r="C753" t="s">
        <v>507</v>
      </c>
      <c r="D753" t="s">
        <v>488</v>
      </c>
      <c r="E753">
        <v>917.9</v>
      </c>
    </row>
    <row r="754" spans="1:5">
      <c r="A754" t="s">
        <v>40</v>
      </c>
      <c r="B754" t="s">
        <v>512</v>
      </c>
      <c r="C754" t="s">
        <v>65</v>
      </c>
      <c r="D754" t="s">
        <v>477</v>
      </c>
      <c r="E754">
        <v>0.4</v>
      </c>
    </row>
    <row r="755" spans="1:5">
      <c r="A755" t="s">
        <v>40</v>
      </c>
      <c r="B755" t="s">
        <v>512</v>
      </c>
      <c r="C755" t="s">
        <v>65</v>
      </c>
      <c r="D755" t="s">
        <v>221</v>
      </c>
      <c r="E755">
        <v>1.1000000000000001</v>
      </c>
    </row>
    <row r="756" spans="1:5">
      <c r="A756" t="s">
        <v>40</v>
      </c>
      <c r="B756" t="s">
        <v>512</v>
      </c>
      <c r="C756" t="s">
        <v>65</v>
      </c>
      <c r="D756" t="s">
        <v>329</v>
      </c>
      <c r="E756">
        <v>14.75</v>
      </c>
    </row>
    <row r="757" spans="1:5">
      <c r="A757" t="s">
        <v>40</v>
      </c>
      <c r="B757" t="s">
        <v>512</v>
      </c>
      <c r="C757" t="s">
        <v>65</v>
      </c>
      <c r="D757" t="s">
        <v>6978</v>
      </c>
      <c r="E757">
        <v>16.649999999999999</v>
      </c>
    </row>
    <row r="758" spans="1:5">
      <c r="A758" t="s">
        <v>40</v>
      </c>
      <c r="B758" t="s">
        <v>512</v>
      </c>
      <c r="C758" t="s">
        <v>65</v>
      </c>
      <c r="D758" t="s">
        <v>6979</v>
      </c>
      <c r="E758">
        <v>0.7</v>
      </c>
    </row>
    <row r="759" spans="1:5">
      <c r="A759" t="s">
        <v>40</v>
      </c>
      <c r="B759" t="s">
        <v>512</v>
      </c>
      <c r="C759" t="s">
        <v>65</v>
      </c>
      <c r="D759" t="s">
        <v>487</v>
      </c>
      <c r="E759">
        <v>2.1</v>
      </c>
    </row>
    <row r="760" spans="1:5">
      <c r="A760" t="s">
        <v>40</v>
      </c>
      <c r="B760" t="s">
        <v>512</v>
      </c>
      <c r="C760" t="s">
        <v>65</v>
      </c>
      <c r="D760" t="s">
        <v>488</v>
      </c>
      <c r="E760">
        <v>35.700000000000003</v>
      </c>
    </row>
    <row r="761" spans="1:5">
      <c r="A761" t="s">
        <v>40</v>
      </c>
      <c r="B761" t="s">
        <v>512</v>
      </c>
      <c r="C761" t="s">
        <v>495</v>
      </c>
      <c r="D761" t="s">
        <v>477</v>
      </c>
      <c r="E761">
        <v>8.8000000000000007</v>
      </c>
    </row>
    <row r="762" spans="1:5">
      <c r="A762" t="s">
        <v>40</v>
      </c>
      <c r="B762" t="s">
        <v>512</v>
      </c>
      <c r="C762" t="s">
        <v>495</v>
      </c>
      <c r="D762" t="s">
        <v>329</v>
      </c>
      <c r="E762">
        <v>25.7</v>
      </c>
    </row>
    <row r="763" spans="1:5">
      <c r="A763" t="s">
        <v>40</v>
      </c>
      <c r="B763" t="s">
        <v>512</v>
      </c>
      <c r="C763" t="s">
        <v>495</v>
      </c>
      <c r="D763" t="s">
        <v>6978</v>
      </c>
      <c r="E763">
        <v>50</v>
      </c>
    </row>
    <row r="764" spans="1:5">
      <c r="A764" t="s">
        <v>40</v>
      </c>
      <c r="B764" t="s">
        <v>512</v>
      </c>
      <c r="C764" t="s">
        <v>495</v>
      </c>
      <c r="D764" t="s">
        <v>6979</v>
      </c>
      <c r="E764">
        <v>12.2</v>
      </c>
    </row>
    <row r="765" spans="1:5">
      <c r="A765" t="s">
        <v>40</v>
      </c>
      <c r="B765" t="s">
        <v>512</v>
      </c>
      <c r="C765" t="s">
        <v>495</v>
      </c>
      <c r="D765" t="s">
        <v>487</v>
      </c>
      <c r="E765">
        <v>9.5</v>
      </c>
    </row>
    <row r="766" spans="1:5">
      <c r="A766" t="s">
        <v>40</v>
      </c>
      <c r="B766" t="s">
        <v>512</v>
      </c>
      <c r="C766" t="s">
        <v>495</v>
      </c>
      <c r="D766" t="s">
        <v>488</v>
      </c>
      <c r="E766">
        <v>106.2</v>
      </c>
    </row>
    <row r="767" spans="1:5">
      <c r="A767" t="s">
        <v>40</v>
      </c>
      <c r="B767" t="s">
        <v>512</v>
      </c>
      <c r="C767" t="s">
        <v>6983</v>
      </c>
      <c r="D767" t="s">
        <v>477</v>
      </c>
      <c r="E767">
        <v>17.7</v>
      </c>
    </row>
    <row r="768" spans="1:5">
      <c r="A768" t="s">
        <v>40</v>
      </c>
      <c r="B768" t="s">
        <v>512</v>
      </c>
      <c r="C768" t="s">
        <v>6983</v>
      </c>
      <c r="D768" t="s">
        <v>221</v>
      </c>
      <c r="E768">
        <v>15.7</v>
      </c>
    </row>
    <row r="769" spans="1:5">
      <c r="A769" t="s">
        <v>40</v>
      </c>
      <c r="B769" t="s">
        <v>512</v>
      </c>
      <c r="C769" t="s">
        <v>6983</v>
      </c>
      <c r="D769" t="s">
        <v>329</v>
      </c>
      <c r="E769">
        <v>4.5</v>
      </c>
    </row>
    <row r="770" spans="1:5">
      <c r="A770" t="s">
        <v>40</v>
      </c>
      <c r="B770" t="s">
        <v>512</v>
      </c>
      <c r="C770" t="s">
        <v>6983</v>
      </c>
      <c r="D770" t="s">
        <v>6978</v>
      </c>
      <c r="E770">
        <v>0.1</v>
      </c>
    </row>
    <row r="771" spans="1:5">
      <c r="A771" t="s">
        <v>40</v>
      </c>
      <c r="B771" t="s">
        <v>512</v>
      </c>
      <c r="C771" t="s">
        <v>6983</v>
      </c>
      <c r="D771" t="s">
        <v>487</v>
      </c>
      <c r="E771">
        <v>1</v>
      </c>
    </row>
    <row r="772" spans="1:5">
      <c r="A772" t="s">
        <v>40</v>
      </c>
      <c r="B772" t="s">
        <v>512</v>
      </c>
      <c r="C772" t="s">
        <v>6983</v>
      </c>
      <c r="D772" t="s">
        <v>488</v>
      </c>
      <c r="E772">
        <v>39</v>
      </c>
    </row>
    <row r="773" spans="1:5">
      <c r="A773" t="s">
        <v>40</v>
      </c>
      <c r="B773" t="s">
        <v>512</v>
      </c>
      <c r="C773" t="s">
        <v>497</v>
      </c>
      <c r="D773" t="s">
        <v>477</v>
      </c>
      <c r="E773">
        <v>54</v>
      </c>
    </row>
    <row r="774" spans="1:5">
      <c r="A774" t="s">
        <v>40</v>
      </c>
      <c r="B774" t="s">
        <v>512</v>
      </c>
      <c r="C774" t="s">
        <v>497</v>
      </c>
      <c r="D774" t="s">
        <v>221</v>
      </c>
      <c r="E774">
        <v>0.35</v>
      </c>
    </row>
    <row r="775" spans="1:5">
      <c r="A775" t="s">
        <v>40</v>
      </c>
      <c r="B775" t="s">
        <v>512</v>
      </c>
      <c r="C775" t="s">
        <v>497</v>
      </c>
      <c r="D775" t="s">
        <v>329</v>
      </c>
      <c r="E775">
        <v>162</v>
      </c>
    </row>
    <row r="776" spans="1:5">
      <c r="A776" t="s">
        <v>40</v>
      </c>
      <c r="B776" t="s">
        <v>512</v>
      </c>
      <c r="C776" t="s">
        <v>497</v>
      </c>
      <c r="D776" t="s">
        <v>6978</v>
      </c>
      <c r="E776">
        <v>164.95</v>
      </c>
    </row>
    <row r="777" spans="1:5">
      <c r="A777" t="s">
        <v>40</v>
      </c>
      <c r="B777" t="s">
        <v>512</v>
      </c>
      <c r="C777" t="s">
        <v>497</v>
      </c>
      <c r="D777" t="s">
        <v>6979</v>
      </c>
      <c r="E777">
        <v>24.9</v>
      </c>
    </row>
    <row r="778" spans="1:5">
      <c r="A778" t="s">
        <v>40</v>
      </c>
      <c r="B778" t="s">
        <v>512</v>
      </c>
      <c r="C778" t="s">
        <v>497</v>
      </c>
      <c r="D778" t="s">
        <v>488</v>
      </c>
      <c r="E778">
        <v>406.2</v>
      </c>
    </row>
    <row r="779" spans="1:5">
      <c r="A779" t="s">
        <v>40</v>
      </c>
      <c r="B779" t="s">
        <v>512</v>
      </c>
      <c r="C779" t="s">
        <v>537</v>
      </c>
      <c r="D779" t="s">
        <v>329</v>
      </c>
      <c r="E779">
        <v>18.100000000000001</v>
      </c>
    </row>
    <row r="780" spans="1:5">
      <c r="A780" t="s">
        <v>40</v>
      </c>
      <c r="B780" t="s">
        <v>512</v>
      </c>
      <c r="C780" t="s">
        <v>537</v>
      </c>
      <c r="D780" t="s">
        <v>6978</v>
      </c>
      <c r="E780">
        <v>44.9</v>
      </c>
    </row>
    <row r="781" spans="1:5">
      <c r="A781" t="s">
        <v>40</v>
      </c>
      <c r="B781" t="s">
        <v>512</v>
      </c>
      <c r="C781" t="s">
        <v>537</v>
      </c>
      <c r="D781" t="s">
        <v>6979</v>
      </c>
      <c r="E781">
        <v>138.9</v>
      </c>
    </row>
    <row r="782" spans="1:5">
      <c r="A782" t="s">
        <v>40</v>
      </c>
      <c r="B782" t="s">
        <v>512</v>
      </c>
      <c r="C782" t="s">
        <v>537</v>
      </c>
      <c r="D782" t="s">
        <v>487</v>
      </c>
      <c r="E782">
        <v>8.3000000000000007</v>
      </c>
    </row>
    <row r="783" spans="1:5">
      <c r="A783" t="s">
        <v>40</v>
      </c>
      <c r="B783" t="s">
        <v>512</v>
      </c>
      <c r="C783" t="s">
        <v>537</v>
      </c>
      <c r="D783" t="s">
        <v>488</v>
      </c>
      <c r="E783">
        <v>210.2</v>
      </c>
    </row>
    <row r="784" spans="1:5">
      <c r="A784" t="s">
        <v>40</v>
      </c>
      <c r="B784" t="s">
        <v>512</v>
      </c>
      <c r="C784" t="s">
        <v>6984</v>
      </c>
      <c r="D784" t="s">
        <v>477</v>
      </c>
      <c r="E784">
        <v>61.9</v>
      </c>
    </row>
    <row r="785" spans="1:5">
      <c r="A785" t="s">
        <v>40</v>
      </c>
      <c r="B785" t="s">
        <v>512</v>
      </c>
      <c r="C785" t="s">
        <v>6984</v>
      </c>
      <c r="D785" t="s">
        <v>221</v>
      </c>
      <c r="E785">
        <v>3.5</v>
      </c>
    </row>
    <row r="786" spans="1:5">
      <c r="A786" t="s">
        <v>40</v>
      </c>
      <c r="B786" t="s">
        <v>512</v>
      </c>
      <c r="C786" t="s">
        <v>6984</v>
      </c>
      <c r="D786" t="s">
        <v>329</v>
      </c>
      <c r="E786">
        <v>54.1</v>
      </c>
    </row>
    <row r="787" spans="1:5">
      <c r="A787" t="s">
        <v>40</v>
      </c>
      <c r="B787" t="s">
        <v>512</v>
      </c>
      <c r="C787" t="s">
        <v>6984</v>
      </c>
      <c r="D787" t="s">
        <v>6978</v>
      </c>
      <c r="E787">
        <v>28.3</v>
      </c>
    </row>
    <row r="788" spans="1:5">
      <c r="A788" t="s">
        <v>40</v>
      </c>
      <c r="B788" t="s">
        <v>512</v>
      </c>
      <c r="C788" t="s">
        <v>6984</v>
      </c>
      <c r="D788" t="s">
        <v>6979</v>
      </c>
      <c r="E788">
        <v>12.8</v>
      </c>
    </row>
    <row r="789" spans="1:5">
      <c r="A789" t="s">
        <v>40</v>
      </c>
      <c r="B789" t="s">
        <v>512</v>
      </c>
      <c r="C789" t="s">
        <v>6984</v>
      </c>
      <c r="D789" t="s">
        <v>487</v>
      </c>
      <c r="E789">
        <v>13.1</v>
      </c>
    </row>
    <row r="790" spans="1:5">
      <c r="A790" t="s">
        <v>40</v>
      </c>
      <c r="B790" t="s">
        <v>512</v>
      </c>
      <c r="C790" t="s">
        <v>6984</v>
      </c>
      <c r="D790" t="s">
        <v>488</v>
      </c>
      <c r="E790">
        <v>173.7</v>
      </c>
    </row>
    <row r="791" spans="1:5">
      <c r="A791" t="s">
        <v>40</v>
      </c>
      <c r="B791" t="s">
        <v>512</v>
      </c>
      <c r="C791" t="s">
        <v>422</v>
      </c>
      <c r="D791" t="s">
        <v>477</v>
      </c>
      <c r="E791">
        <v>0.25</v>
      </c>
    </row>
    <row r="792" spans="1:5">
      <c r="A792" t="s">
        <v>40</v>
      </c>
      <c r="B792" t="s">
        <v>512</v>
      </c>
      <c r="C792" t="s">
        <v>422</v>
      </c>
      <c r="D792" t="s">
        <v>329</v>
      </c>
      <c r="E792">
        <v>2.2999999999999998</v>
      </c>
    </row>
    <row r="793" spans="1:5">
      <c r="A793" t="s">
        <v>40</v>
      </c>
      <c r="B793" t="s">
        <v>512</v>
      </c>
      <c r="C793" t="s">
        <v>422</v>
      </c>
      <c r="D793" t="s">
        <v>6978</v>
      </c>
      <c r="E793">
        <v>4.6500000000000004</v>
      </c>
    </row>
    <row r="794" spans="1:5">
      <c r="A794" t="s">
        <v>40</v>
      </c>
      <c r="B794" t="s">
        <v>512</v>
      </c>
      <c r="C794" t="s">
        <v>422</v>
      </c>
      <c r="D794" t="s">
        <v>487</v>
      </c>
      <c r="E794">
        <v>0.1</v>
      </c>
    </row>
    <row r="795" spans="1:5">
      <c r="A795" t="s">
        <v>40</v>
      </c>
      <c r="B795" t="s">
        <v>512</v>
      </c>
      <c r="C795" t="s">
        <v>422</v>
      </c>
      <c r="D795" t="s">
        <v>488</v>
      </c>
      <c r="E795">
        <v>7.3</v>
      </c>
    </row>
    <row r="796" spans="1:5">
      <c r="A796" t="s">
        <v>40</v>
      </c>
      <c r="B796" t="s">
        <v>512</v>
      </c>
      <c r="C796" t="s">
        <v>500</v>
      </c>
      <c r="D796" t="s">
        <v>329</v>
      </c>
      <c r="E796">
        <v>30.35</v>
      </c>
    </row>
    <row r="797" spans="1:5">
      <c r="A797" t="s">
        <v>40</v>
      </c>
      <c r="B797" t="s">
        <v>512</v>
      </c>
      <c r="C797" t="s">
        <v>500</v>
      </c>
      <c r="D797" t="s">
        <v>6978</v>
      </c>
      <c r="E797">
        <v>2.5</v>
      </c>
    </row>
    <row r="798" spans="1:5">
      <c r="A798" t="s">
        <v>40</v>
      </c>
      <c r="B798" t="s">
        <v>512</v>
      </c>
      <c r="C798" t="s">
        <v>500</v>
      </c>
      <c r="D798" t="s">
        <v>6979</v>
      </c>
      <c r="E798">
        <v>45.05</v>
      </c>
    </row>
    <row r="799" spans="1:5">
      <c r="A799" t="s">
        <v>40</v>
      </c>
      <c r="B799" t="s">
        <v>512</v>
      </c>
      <c r="C799" t="s">
        <v>500</v>
      </c>
      <c r="D799" t="s">
        <v>487</v>
      </c>
      <c r="E799">
        <v>0.5</v>
      </c>
    </row>
    <row r="800" spans="1:5">
      <c r="A800" t="s">
        <v>40</v>
      </c>
      <c r="B800" t="s">
        <v>512</v>
      </c>
      <c r="C800" t="s">
        <v>500</v>
      </c>
      <c r="D800" t="s">
        <v>488</v>
      </c>
      <c r="E800">
        <v>78.400000000000006</v>
      </c>
    </row>
    <row r="801" spans="1:5">
      <c r="A801" t="s">
        <v>40</v>
      </c>
      <c r="B801" t="s">
        <v>512</v>
      </c>
      <c r="C801" t="s">
        <v>488</v>
      </c>
      <c r="D801" t="s">
        <v>477</v>
      </c>
      <c r="E801">
        <v>225.75</v>
      </c>
    </row>
    <row r="802" spans="1:5">
      <c r="A802" t="s">
        <v>40</v>
      </c>
      <c r="B802" t="s">
        <v>512</v>
      </c>
      <c r="C802" t="s">
        <v>488</v>
      </c>
      <c r="D802" t="s">
        <v>221</v>
      </c>
      <c r="E802">
        <v>24</v>
      </c>
    </row>
    <row r="803" spans="1:5">
      <c r="A803" t="s">
        <v>40</v>
      </c>
      <c r="B803" t="s">
        <v>512</v>
      </c>
      <c r="C803" t="s">
        <v>488</v>
      </c>
      <c r="D803" t="s">
        <v>329</v>
      </c>
      <c r="E803">
        <v>516.15</v>
      </c>
    </row>
    <row r="804" spans="1:5">
      <c r="A804" t="s">
        <v>40</v>
      </c>
      <c r="B804" t="s">
        <v>512</v>
      </c>
      <c r="C804" t="s">
        <v>488</v>
      </c>
      <c r="D804" t="s">
        <v>6978</v>
      </c>
      <c r="E804">
        <v>1127.7</v>
      </c>
    </row>
    <row r="805" spans="1:5">
      <c r="A805" t="s">
        <v>40</v>
      </c>
      <c r="B805" t="s">
        <v>512</v>
      </c>
      <c r="C805" t="s">
        <v>488</v>
      </c>
      <c r="D805" t="s">
        <v>481</v>
      </c>
      <c r="E805">
        <v>272.10000000000002</v>
      </c>
    </row>
    <row r="806" spans="1:5">
      <c r="A806" t="s">
        <v>40</v>
      </c>
      <c r="B806" t="s">
        <v>512</v>
      </c>
      <c r="C806" t="s">
        <v>488</v>
      </c>
      <c r="D806" t="s">
        <v>6979</v>
      </c>
      <c r="E806">
        <v>267.64999999999998</v>
      </c>
    </row>
    <row r="807" spans="1:5">
      <c r="A807" t="s">
        <v>40</v>
      </c>
      <c r="B807" t="s">
        <v>512</v>
      </c>
      <c r="C807" t="s">
        <v>488</v>
      </c>
      <c r="D807" t="s">
        <v>483</v>
      </c>
      <c r="E807">
        <v>207.3</v>
      </c>
    </row>
    <row r="808" spans="1:5">
      <c r="A808" t="s">
        <v>40</v>
      </c>
      <c r="B808" t="s">
        <v>512</v>
      </c>
      <c r="C808" t="s">
        <v>488</v>
      </c>
      <c r="D808" t="s">
        <v>487</v>
      </c>
      <c r="E808">
        <v>44.35</v>
      </c>
    </row>
    <row r="809" spans="1:5">
      <c r="A809" t="s">
        <v>40</v>
      </c>
      <c r="B809" t="s">
        <v>512</v>
      </c>
      <c r="C809" t="s">
        <v>488</v>
      </c>
      <c r="D809" t="s">
        <v>488</v>
      </c>
      <c r="E809">
        <v>2685</v>
      </c>
    </row>
    <row r="810" spans="1:5">
      <c r="A810" t="s">
        <v>40</v>
      </c>
      <c r="B810" t="s">
        <v>514</v>
      </c>
      <c r="C810" t="s">
        <v>6977</v>
      </c>
      <c r="D810" t="s">
        <v>221</v>
      </c>
      <c r="E810">
        <v>1.62</v>
      </c>
    </row>
    <row r="811" spans="1:5">
      <c r="A811" t="s">
        <v>40</v>
      </c>
      <c r="B811" t="s">
        <v>514</v>
      </c>
      <c r="C811" t="s">
        <v>6977</v>
      </c>
      <c r="D811" t="s">
        <v>329</v>
      </c>
      <c r="E811">
        <v>2.93</v>
      </c>
    </row>
    <row r="812" spans="1:5">
      <c r="A812" t="s">
        <v>40</v>
      </c>
      <c r="B812" t="s">
        <v>514</v>
      </c>
      <c r="C812" t="s">
        <v>6977</v>
      </c>
      <c r="D812" t="s">
        <v>6978</v>
      </c>
      <c r="E812">
        <v>40.14</v>
      </c>
    </row>
    <row r="813" spans="1:5">
      <c r="A813" t="s">
        <v>40</v>
      </c>
      <c r="B813" t="s">
        <v>514</v>
      </c>
      <c r="C813" t="s">
        <v>6977</v>
      </c>
      <c r="D813" t="s">
        <v>481</v>
      </c>
      <c r="E813">
        <v>273.88</v>
      </c>
    </row>
    <row r="814" spans="1:5">
      <c r="A814" t="s">
        <v>40</v>
      </c>
      <c r="B814" t="s">
        <v>514</v>
      </c>
      <c r="C814" t="s">
        <v>6977</v>
      </c>
      <c r="D814" t="s">
        <v>6979</v>
      </c>
      <c r="E814">
        <v>5.31</v>
      </c>
    </row>
    <row r="815" spans="1:5">
      <c r="A815" t="s">
        <v>40</v>
      </c>
      <c r="B815" t="s">
        <v>514</v>
      </c>
      <c r="C815" t="s">
        <v>6977</v>
      </c>
      <c r="D815" t="s">
        <v>488</v>
      </c>
      <c r="E815">
        <v>323.88</v>
      </c>
    </row>
    <row r="816" spans="1:5">
      <c r="A816" t="s">
        <v>40</v>
      </c>
      <c r="B816" t="s">
        <v>514</v>
      </c>
      <c r="C816" t="s">
        <v>6980</v>
      </c>
      <c r="D816" t="s">
        <v>477</v>
      </c>
      <c r="E816">
        <v>4.43</v>
      </c>
    </row>
    <row r="817" spans="1:5">
      <c r="A817" t="s">
        <v>40</v>
      </c>
      <c r="B817" t="s">
        <v>514</v>
      </c>
      <c r="C817" t="s">
        <v>6980</v>
      </c>
      <c r="D817" t="s">
        <v>329</v>
      </c>
      <c r="E817">
        <v>10.029999999999999</v>
      </c>
    </row>
    <row r="818" spans="1:5">
      <c r="A818" t="s">
        <v>40</v>
      </c>
      <c r="B818" t="s">
        <v>514</v>
      </c>
      <c r="C818" t="s">
        <v>6980</v>
      </c>
      <c r="D818" t="s">
        <v>6978</v>
      </c>
      <c r="E818">
        <v>32.92</v>
      </c>
    </row>
    <row r="819" spans="1:5">
      <c r="A819" t="s">
        <v>40</v>
      </c>
      <c r="B819" t="s">
        <v>514</v>
      </c>
      <c r="C819" t="s">
        <v>6980</v>
      </c>
      <c r="D819" t="s">
        <v>6982</v>
      </c>
      <c r="E819">
        <v>123.89</v>
      </c>
    </row>
    <row r="820" spans="1:5">
      <c r="A820" t="s">
        <v>40</v>
      </c>
      <c r="B820" t="s">
        <v>514</v>
      </c>
      <c r="C820" t="s">
        <v>6980</v>
      </c>
      <c r="D820" t="s">
        <v>487</v>
      </c>
      <c r="E820">
        <v>1.87</v>
      </c>
    </row>
    <row r="821" spans="1:5">
      <c r="A821" t="s">
        <v>40</v>
      </c>
      <c r="B821" t="s">
        <v>514</v>
      </c>
      <c r="C821" t="s">
        <v>6980</v>
      </c>
      <c r="D821" t="s">
        <v>488</v>
      </c>
      <c r="E821">
        <v>173.14</v>
      </c>
    </row>
    <row r="822" spans="1:5">
      <c r="A822" t="s">
        <v>40</v>
      </c>
      <c r="B822" t="s">
        <v>514</v>
      </c>
      <c r="C822" t="s">
        <v>6981</v>
      </c>
      <c r="D822" t="s">
        <v>488</v>
      </c>
      <c r="E822">
        <v>0</v>
      </c>
    </row>
    <row r="823" spans="1:5">
      <c r="A823" t="s">
        <v>40</v>
      </c>
      <c r="B823" t="s">
        <v>514</v>
      </c>
      <c r="C823" t="s">
        <v>507</v>
      </c>
      <c r="D823" t="s">
        <v>477</v>
      </c>
      <c r="E823">
        <v>112.84</v>
      </c>
    </row>
    <row r="824" spans="1:5">
      <c r="A824" t="s">
        <v>40</v>
      </c>
      <c r="B824" t="s">
        <v>514</v>
      </c>
      <c r="C824" t="s">
        <v>507</v>
      </c>
      <c r="D824" t="s">
        <v>221</v>
      </c>
      <c r="E824">
        <v>5.43</v>
      </c>
    </row>
    <row r="825" spans="1:5">
      <c r="A825" t="s">
        <v>40</v>
      </c>
      <c r="B825" t="s">
        <v>514</v>
      </c>
      <c r="C825" t="s">
        <v>507</v>
      </c>
      <c r="D825" t="s">
        <v>329</v>
      </c>
      <c r="E825">
        <v>47.64</v>
      </c>
    </row>
    <row r="826" spans="1:5">
      <c r="A826" t="s">
        <v>40</v>
      </c>
      <c r="B826" t="s">
        <v>514</v>
      </c>
      <c r="C826" t="s">
        <v>507</v>
      </c>
      <c r="D826" t="s">
        <v>6978</v>
      </c>
      <c r="E826">
        <v>129.345</v>
      </c>
    </row>
    <row r="827" spans="1:5">
      <c r="A827" t="s">
        <v>40</v>
      </c>
      <c r="B827" t="s">
        <v>514</v>
      </c>
      <c r="C827" t="s">
        <v>507</v>
      </c>
      <c r="D827" t="s">
        <v>6979</v>
      </c>
      <c r="E827">
        <v>18.260000000000002</v>
      </c>
    </row>
    <row r="828" spans="1:5">
      <c r="A828" t="s">
        <v>40</v>
      </c>
      <c r="B828" t="s">
        <v>514</v>
      </c>
      <c r="C828" t="s">
        <v>507</v>
      </c>
      <c r="D828" t="s">
        <v>483</v>
      </c>
      <c r="E828">
        <v>84.72</v>
      </c>
    </row>
    <row r="829" spans="1:5">
      <c r="A829" t="s">
        <v>40</v>
      </c>
      <c r="B829" t="s">
        <v>514</v>
      </c>
      <c r="C829" t="s">
        <v>507</v>
      </c>
      <c r="D829" t="s">
        <v>6982</v>
      </c>
      <c r="E829">
        <v>70.2</v>
      </c>
    </row>
    <row r="830" spans="1:5">
      <c r="A830" t="s">
        <v>40</v>
      </c>
      <c r="B830" t="s">
        <v>514</v>
      </c>
      <c r="C830" t="s">
        <v>507</v>
      </c>
      <c r="D830" t="s">
        <v>487</v>
      </c>
      <c r="E830">
        <v>4.53</v>
      </c>
    </row>
    <row r="831" spans="1:5">
      <c r="A831" t="s">
        <v>40</v>
      </c>
      <c r="B831" t="s">
        <v>514</v>
      </c>
      <c r="C831" t="s">
        <v>507</v>
      </c>
      <c r="D831" t="s">
        <v>488</v>
      </c>
      <c r="E831">
        <v>472.96499999999997</v>
      </c>
    </row>
    <row r="832" spans="1:5">
      <c r="A832" t="s">
        <v>40</v>
      </c>
      <c r="B832" t="s">
        <v>514</v>
      </c>
      <c r="C832" t="s">
        <v>65</v>
      </c>
      <c r="D832" t="s">
        <v>221</v>
      </c>
      <c r="E832">
        <v>0.35</v>
      </c>
    </row>
    <row r="833" spans="1:5">
      <c r="A833" t="s">
        <v>40</v>
      </c>
      <c r="B833" t="s">
        <v>514</v>
      </c>
      <c r="C833" t="s">
        <v>65</v>
      </c>
      <c r="D833" t="s">
        <v>329</v>
      </c>
      <c r="E833">
        <v>4.0999999999999996</v>
      </c>
    </row>
    <row r="834" spans="1:5">
      <c r="A834" t="s">
        <v>40</v>
      </c>
      <c r="B834" t="s">
        <v>514</v>
      </c>
      <c r="C834" t="s">
        <v>65</v>
      </c>
      <c r="D834" t="s">
        <v>6978</v>
      </c>
      <c r="E834">
        <v>4.91</v>
      </c>
    </row>
    <row r="835" spans="1:5">
      <c r="A835" t="s">
        <v>40</v>
      </c>
      <c r="B835" t="s">
        <v>514</v>
      </c>
      <c r="C835" t="s">
        <v>65</v>
      </c>
      <c r="D835" t="s">
        <v>6979</v>
      </c>
      <c r="E835">
        <v>2.59</v>
      </c>
    </row>
    <row r="836" spans="1:5">
      <c r="A836" t="s">
        <v>40</v>
      </c>
      <c r="B836" t="s">
        <v>514</v>
      </c>
      <c r="C836" t="s">
        <v>65</v>
      </c>
      <c r="D836" t="s">
        <v>487</v>
      </c>
      <c r="E836">
        <v>0.13</v>
      </c>
    </row>
    <row r="837" spans="1:5">
      <c r="A837" t="s">
        <v>40</v>
      </c>
      <c r="B837" t="s">
        <v>514</v>
      </c>
      <c r="C837" t="s">
        <v>65</v>
      </c>
      <c r="D837" t="s">
        <v>488</v>
      </c>
      <c r="E837">
        <v>12.08</v>
      </c>
    </row>
    <row r="838" spans="1:5">
      <c r="A838" t="s">
        <v>40</v>
      </c>
      <c r="B838" t="s">
        <v>514</v>
      </c>
      <c r="C838" t="s">
        <v>495</v>
      </c>
      <c r="D838" t="s">
        <v>221</v>
      </c>
      <c r="E838">
        <v>0.54</v>
      </c>
    </row>
    <row r="839" spans="1:5">
      <c r="A839" t="s">
        <v>40</v>
      </c>
      <c r="B839" t="s">
        <v>514</v>
      </c>
      <c r="C839" t="s">
        <v>495</v>
      </c>
      <c r="D839" t="s">
        <v>329</v>
      </c>
      <c r="E839">
        <v>49.2</v>
      </c>
    </row>
    <row r="840" spans="1:5">
      <c r="A840" t="s">
        <v>40</v>
      </c>
      <c r="B840" t="s">
        <v>514</v>
      </c>
      <c r="C840" t="s">
        <v>495</v>
      </c>
      <c r="D840" t="s">
        <v>6978</v>
      </c>
      <c r="E840">
        <v>3.6</v>
      </c>
    </row>
    <row r="841" spans="1:5">
      <c r="A841" t="s">
        <v>40</v>
      </c>
      <c r="B841" t="s">
        <v>514</v>
      </c>
      <c r="C841" t="s">
        <v>495</v>
      </c>
      <c r="D841" t="s">
        <v>6979</v>
      </c>
      <c r="E841">
        <v>5</v>
      </c>
    </row>
    <row r="842" spans="1:5">
      <c r="A842" t="s">
        <v>40</v>
      </c>
      <c r="B842" t="s">
        <v>514</v>
      </c>
      <c r="C842" t="s">
        <v>495</v>
      </c>
      <c r="D842" t="s">
        <v>487</v>
      </c>
      <c r="E842">
        <v>4.25</v>
      </c>
    </row>
    <row r="843" spans="1:5">
      <c r="A843" t="s">
        <v>40</v>
      </c>
      <c r="B843" t="s">
        <v>514</v>
      </c>
      <c r="C843" t="s">
        <v>495</v>
      </c>
      <c r="D843" t="s">
        <v>488</v>
      </c>
      <c r="E843">
        <v>62.59</v>
      </c>
    </row>
    <row r="844" spans="1:5">
      <c r="A844" t="s">
        <v>40</v>
      </c>
      <c r="B844" t="s">
        <v>514</v>
      </c>
      <c r="C844" t="s">
        <v>6983</v>
      </c>
      <c r="D844" t="s">
        <v>477</v>
      </c>
      <c r="E844">
        <v>4.45</v>
      </c>
    </row>
    <row r="845" spans="1:5">
      <c r="A845" t="s">
        <v>40</v>
      </c>
      <c r="B845" t="s">
        <v>514</v>
      </c>
      <c r="C845" t="s">
        <v>6983</v>
      </c>
      <c r="D845" t="s">
        <v>221</v>
      </c>
      <c r="E845">
        <v>19.59</v>
      </c>
    </row>
    <row r="846" spans="1:5">
      <c r="A846" t="s">
        <v>40</v>
      </c>
      <c r="B846" t="s">
        <v>514</v>
      </c>
      <c r="C846" t="s">
        <v>6983</v>
      </c>
      <c r="D846" t="s">
        <v>329</v>
      </c>
      <c r="E846">
        <v>2.2599999999999998</v>
      </c>
    </row>
    <row r="847" spans="1:5">
      <c r="A847" t="s">
        <v>40</v>
      </c>
      <c r="B847" t="s">
        <v>514</v>
      </c>
      <c r="C847" t="s">
        <v>6983</v>
      </c>
      <c r="D847" t="s">
        <v>488</v>
      </c>
      <c r="E847">
        <v>26.3</v>
      </c>
    </row>
    <row r="848" spans="1:5">
      <c r="A848" t="s">
        <v>40</v>
      </c>
      <c r="B848" t="s">
        <v>514</v>
      </c>
      <c r="C848" t="s">
        <v>497</v>
      </c>
      <c r="D848" t="s">
        <v>477</v>
      </c>
      <c r="E848">
        <v>8.5500000000000007</v>
      </c>
    </row>
    <row r="849" spans="1:5">
      <c r="A849" t="s">
        <v>40</v>
      </c>
      <c r="B849" t="s">
        <v>514</v>
      </c>
      <c r="C849" t="s">
        <v>497</v>
      </c>
      <c r="D849" t="s">
        <v>221</v>
      </c>
      <c r="E849">
        <v>0.41</v>
      </c>
    </row>
    <row r="850" spans="1:5">
      <c r="A850" t="s">
        <v>40</v>
      </c>
      <c r="B850" t="s">
        <v>514</v>
      </c>
      <c r="C850" t="s">
        <v>497</v>
      </c>
      <c r="D850" t="s">
        <v>329</v>
      </c>
      <c r="E850">
        <v>54.04</v>
      </c>
    </row>
    <row r="851" spans="1:5">
      <c r="A851" t="s">
        <v>40</v>
      </c>
      <c r="B851" t="s">
        <v>514</v>
      </c>
      <c r="C851" t="s">
        <v>497</v>
      </c>
      <c r="D851" t="s">
        <v>6978</v>
      </c>
      <c r="E851">
        <v>141.72999999999999</v>
      </c>
    </row>
    <row r="852" spans="1:5">
      <c r="A852" t="s">
        <v>40</v>
      </c>
      <c r="B852" t="s">
        <v>514</v>
      </c>
      <c r="C852" t="s">
        <v>497</v>
      </c>
      <c r="D852" t="s">
        <v>6979</v>
      </c>
      <c r="E852">
        <v>20.86</v>
      </c>
    </row>
    <row r="853" spans="1:5">
      <c r="A853" t="s">
        <v>40</v>
      </c>
      <c r="B853" t="s">
        <v>514</v>
      </c>
      <c r="C853" t="s">
        <v>497</v>
      </c>
      <c r="D853" t="s">
        <v>6982</v>
      </c>
      <c r="E853">
        <v>20.329999999999998</v>
      </c>
    </row>
    <row r="854" spans="1:5">
      <c r="A854" t="s">
        <v>40</v>
      </c>
      <c r="B854" t="s">
        <v>514</v>
      </c>
      <c r="C854" t="s">
        <v>497</v>
      </c>
      <c r="D854" t="s">
        <v>487</v>
      </c>
      <c r="E854">
        <v>4.0199999999999996</v>
      </c>
    </row>
    <row r="855" spans="1:5">
      <c r="A855" t="s">
        <v>40</v>
      </c>
      <c r="B855" t="s">
        <v>514</v>
      </c>
      <c r="C855" t="s">
        <v>497</v>
      </c>
      <c r="D855" t="s">
        <v>488</v>
      </c>
      <c r="E855">
        <v>249.94</v>
      </c>
    </row>
    <row r="856" spans="1:5">
      <c r="A856" t="s">
        <v>40</v>
      </c>
      <c r="B856" t="s">
        <v>514</v>
      </c>
      <c r="C856" t="s">
        <v>537</v>
      </c>
      <c r="D856" t="s">
        <v>477</v>
      </c>
      <c r="E856">
        <v>0.16</v>
      </c>
    </row>
    <row r="857" spans="1:5">
      <c r="A857" t="s">
        <v>40</v>
      </c>
      <c r="B857" t="s">
        <v>514</v>
      </c>
      <c r="C857" t="s">
        <v>537</v>
      </c>
      <c r="D857" t="s">
        <v>221</v>
      </c>
      <c r="E857">
        <v>4.82</v>
      </c>
    </row>
    <row r="858" spans="1:5">
      <c r="A858" t="s">
        <v>40</v>
      </c>
      <c r="B858" t="s">
        <v>514</v>
      </c>
      <c r="C858" t="s">
        <v>537</v>
      </c>
      <c r="D858" t="s">
        <v>329</v>
      </c>
      <c r="E858">
        <v>34.79</v>
      </c>
    </row>
    <row r="859" spans="1:5">
      <c r="A859" t="s">
        <v>40</v>
      </c>
      <c r="B859" t="s">
        <v>514</v>
      </c>
      <c r="C859" t="s">
        <v>537</v>
      </c>
      <c r="D859" t="s">
        <v>6978</v>
      </c>
      <c r="E859">
        <v>41.59</v>
      </c>
    </row>
    <row r="860" spans="1:5">
      <c r="A860" t="s">
        <v>40</v>
      </c>
      <c r="B860" t="s">
        <v>514</v>
      </c>
      <c r="C860" t="s">
        <v>537</v>
      </c>
      <c r="D860" t="s">
        <v>6979</v>
      </c>
      <c r="E860">
        <v>130.24</v>
      </c>
    </row>
    <row r="861" spans="1:5">
      <c r="A861" t="s">
        <v>40</v>
      </c>
      <c r="B861" t="s">
        <v>514</v>
      </c>
      <c r="C861" t="s">
        <v>537</v>
      </c>
      <c r="D861" t="s">
        <v>487</v>
      </c>
      <c r="E861">
        <v>3.35</v>
      </c>
    </row>
    <row r="862" spans="1:5">
      <c r="A862" t="s">
        <v>40</v>
      </c>
      <c r="B862" t="s">
        <v>514</v>
      </c>
      <c r="C862" t="s">
        <v>537</v>
      </c>
      <c r="D862" t="s">
        <v>488</v>
      </c>
      <c r="E862">
        <v>214.95</v>
      </c>
    </row>
    <row r="863" spans="1:5">
      <c r="A863" t="s">
        <v>40</v>
      </c>
      <c r="B863" t="s">
        <v>514</v>
      </c>
      <c r="C863" t="s">
        <v>6984</v>
      </c>
      <c r="D863" t="s">
        <v>477</v>
      </c>
      <c r="E863">
        <v>56.76</v>
      </c>
    </row>
    <row r="864" spans="1:5">
      <c r="A864" t="s">
        <v>40</v>
      </c>
      <c r="B864" t="s">
        <v>514</v>
      </c>
      <c r="C864" t="s">
        <v>6984</v>
      </c>
      <c r="D864" t="s">
        <v>221</v>
      </c>
      <c r="E864">
        <v>3.68</v>
      </c>
    </row>
    <row r="865" spans="1:5">
      <c r="A865" t="s">
        <v>40</v>
      </c>
      <c r="B865" t="s">
        <v>514</v>
      </c>
      <c r="C865" t="s">
        <v>6984</v>
      </c>
      <c r="D865" t="s">
        <v>329</v>
      </c>
      <c r="E865">
        <v>50.55</v>
      </c>
    </row>
    <row r="866" spans="1:5">
      <c r="A866" t="s">
        <v>40</v>
      </c>
      <c r="B866" t="s">
        <v>514</v>
      </c>
      <c r="C866" t="s">
        <v>6984</v>
      </c>
      <c r="D866" t="s">
        <v>6978</v>
      </c>
      <c r="E866">
        <v>21.43</v>
      </c>
    </row>
    <row r="867" spans="1:5">
      <c r="A867" t="s">
        <v>40</v>
      </c>
      <c r="B867" t="s">
        <v>514</v>
      </c>
      <c r="C867" t="s">
        <v>6984</v>
      </c>
      <c r="D867" t="s">
        <v>6979</v>
      </c>
      <c r="E867">
        <v>12.29</v>
      </c>
    </row>
    <row r="868" spans="1:5">
      <c r="A868" t="s">
        <v>40</v>
      </c>
      <c r="B868" t="s">
        <v>514</v>
      </c>
      <c r="C868" t="s">
        <v>6984</v>
      </c>
      <c r="D868" t="s">
        <v>487</v>
      </c>
      <c r="E868">
        <v>0.43</v>
      </c>
    </row>
    <row r="869" spans="1:5">
      <c r="A869" t="s">
        <v>40</v>
      </c>
      <c r="B869" t="s">
        <v>514</v>
      </c>
      <c r="C869" t="s">
        <v>6984</v>
      </c>
      <c r="D869" t="s">
        <v>488</v>
      </c>
      <c r="E869">
        <v>145.13999999999999</v>
      </c>
    </row>
    <row r="870" spans="1:5">
      <c r="A870" t="s">
        <v>40</v>
      </c>
      <c r="B870" t="s">
        <v>514</v>
      </c>
      <c r="C870" t="s">
        <v>422</v>
      </c>
      <c r="D870" t="s">
        <v>221</v>
      </c>
      <c r="E870">
        <v>0.25</v>
      </c>
    </row>
    <row r="871" spans="1:5">
      <c r="A871" t="s">
        <v>40</v>
      </c>
      <c r="B871" t="s">
        <v>514</v>
      </c>
      <c r="C871" t="s">
        <v>422</v>
      </c>
      <c r="D871" t="s">
        <v>329</v>
      </c>
      <c r="E871">
        <v>2.93</v>
      </c>
    </row>
    <row r="872" spans="1:5">
      <c r="A872" t="s">
        <v>40</v>
      </c>
      <c r="B872" t="s">
        <v>514</v>
      </c>
      <c r="C872" t="s">
        <v>422</v>
      </c>
      <c r="D872" t="s">
        <v>6978</v>
      </c>
      <c r="E872">
        <v>1.95</v>
      </c>
    </row>
    <row r="873" spans="1:5">
      <c r="A873" t="s">
        <v>40</v>
      </c>
      <c r="B873" t="s">
        <v>514</v>
      </c>
      <c r="C873" t="s">
        <v>422</v>
      </c>
      <c r="D873" t="s">
        <v>488</v>
      </c>
      <c r="E873">
        <v>5.13</v>
      </c>
    </row>
    <row r="874" spans="1:5">
      <c r="A874" t="s">
        <v>40</v>
      </c>
      <c r="B874" t="s">
        <v>514</v>
      </c>
      <c r="C874" t="s">
        <v>500</v>
      </c>
      <c r="D874" t="s">
        <v>477</v>
      </c>
      <c r="E874">
        <v>2.4</v>
      </c>
    </row>
    <row r="875" spans="1:5">
      <c r="A875" t="s">
        <v>40</v>
      </c>
      <c r="B875" t="s">
        <v>514</v>
      </c>
      <c r="C875" t="s">
        <v>500</v>
      </c>
      <c r="D875" t="s">
        <v>221</v>
      </c>
      <c r="E875">
        <v>2.21</v>
      </c>
    </row>
    <row r="876" spans="1:5">
      <c r="A876" t="s">
        <v>40</v>
      </c>
      <c r="B876" t="s">
        <v>514</v>
      </c>
      <c r="C876" t="s">
        <v>500</v>
      </c>
      <c r="D876" t="s">
        <v>329</v>
      </c>
      <c r="E876">
        <v>9.6</v>
      </c>
    </row>
    <row r="877" spans="1:5">
      <c r="A877" t="s">
        <v>40</v>
      </c>
      <c r="B877" t="s">
        <v>514</v>
      </c>
      <c r="C877" t="s">
        <v>500</v>
      </c>
      <c r="D877" t="s">
        <v>6978</v>
      </c>
      <c r="E877">
        <v>9.9</v>
      </c>
    </row>
    <row r="878" spans="1:5">
      <c r="A878" t="s">
        <v>40</v>
      </c>
      <c r="B878" t="s">
        <v>514</v>
      </c>
      <c r="C878" t="s">
        <v>500</v>
      </c>
      <c r="D878" t="s">
        <v>6979</v>
      </c>
      <c r="E878">
        <v>34.17</v>
      </c>
    </row>
    <row r="879" spans="1:5">
      <c r="A879" t="s">
        <v>40</v>
      </c>
      <c r="B879" t="s">
        <v>514</v>
      </c>
      <c r="C879" t="s">
        <v>500</v>
      </c>
      <c r="D879" t="s">
        <v>487</v>
      </c>
      <c r="E879">
        <v>0.53</v>
      </c>
    </row>
    <row r="880" spans="1:5">
      <c r="A880" t="s">
        <v>40</v>
      </c>
      <c r="B880" t="s">
        <v>514</v>
      </c>
      <c r="C880" t="s">
        <v>500</v>
      </c>
      <c r="D880" t="s">
        <v>488</v>
      </c>
      <c r="E880">
        <v>58.81</v>
      </c>
    </row>
    <row r="881" spans="1:5">
      <c r="A881" t="s">
        <v>40</v>
      </c>
      <c r="B881" t="s">
        <v>514</v>
      </c>
      <c r="C881" t="s">
        <v>488</v>
      </c>
      <c r="D881" t="s">
        <v>477</v>
      </c>
      <c r="E881">
        <v>189.59</v>
      </c>
    </row>
    <row r="882" spans="1:5">
      <c r="A882" t="s">
        <v>40</v>
      </c>
      <c r="B882" t="s">
        <v>514</v>
      </c>
      <c r="C882" t="s">
        <v>488</v>
      </c>
      <c r="D882" t="s">
        <v>221</v>
      </c>
      <c r="E882">
        <v>38.9</v>
      </c>
    </row>
    <row r="883" spans="1:5">
      <c r="A883" t="s">
        <v>40</v>
      </c>
      <c r="B883" t="s">
        <v>514</v>
      </c>
      <c r="C883" t="s">
        <v>488</v>
      </c>
      <c r="D883" t="s">
        <v>329</v>
      </c>
      <c r="E883">
        <v>268.07</v>
      </c>
    </row>
    <row r="884" spans="1:5">
      <c r="A884" t="s">
        <v>40</v>
      </c>
      <c r="B884" t="s">
        <v>514</v>
      </c>
      <c r="C884" t="s">
        <v>488</v>
      </c>
      <c r="D884" t="s">
        <v>6978</v>
      </c>
      <c r="E884">
        <v>427.51499999999999</v>
      </c>
    </row>
    <row r="885" spans="1:5">
      <c r="A885" t="s">
        <v>40</v>
      </c>
      <c r="B885" t="s">
        <v>514</v>
      </c>
      <c r="C885" t="s">
        <v>488</v>
      </c>
      <c r="D885" t="s">
        <v>481</v>
      </c>
      <c r="E885">
        <v>273.88</v>
      </c>
    </row>
    <row r="886" spans="1:5">
      <c r="A886" t="s">
        <v>40</v>
      </c>
      <c r="B886" t="s">
        <v>514</v>
      </c>
      <c r="C886" t="s">
        <v>488</v>
      </c>
      <c r="D886" t="s">
        <v>6979</v>
      </c>
      <c r="E886">
        <v>228.72</v>
      </c>
    </row>
    <row r="887" spans="1:5">
      <c r="A887" t="s">
        <v>40</v>
      </c>
      <c r="B887" t="s">
        <v>514</v>
      </c>
      <c r="C887" t="s">
        <v>488</v>
      </c>
      <c r="D887" t="s">
        <v>483</v>
      </c>
      <c r="E887">
        <v>84.72</v>
      </c>
    </row>
    <row r="888" spans="1:5">
      <c r="A888" t="s">
        <v>40</v>
      </c>
      <c r="B888" t="s">
        <v>514</v>
      </c>
      <c r="C888" t="s">
        <v>488</v>
      </c>
      <c r="D888" t="s">
        <v>6982</v>
      </c>
      <c r="E888">
        <v>214.42</v>
      </c>
    </row>
    <row r="889" spans="1:5">
      <c r="A889" t="s">
        <v>40</v>
      </c>
      <c r="B889" t="s">
        <v>514</v>
      </c>
      <c r="C889" t="s">
        <v>488</v>
      </c>
      <c r="D889" t="s">
        <v>487</v>
      </c>
      <c r="E889">
        <v>19.11</v>
      </c>
    </row>
    <row r="890" spans="1:5">
      <c r="A890" t="s">
        <v>40</v>
      </c>
      <c r="B890" t="s">
        <v>514</v>
      </c>
      <c r="C890" t="s">
        <v>488</v>
      </c>
      <c r="D890" t="s">
        <v>488</v>
      </c>
      <c r="E890">
        <v>1744.925</v>
      </c>
    </row>
    <row r="891" spans="1:5">
      <c r="A891" t="s">
        <v>40</v>
      </c>
      <c r="B891" t="s">
        <v>515</v>
      </c>
      <c r="C891" t="s">
        <v>6977</v>
      </c>
      <c r="D891" t="s">
        <v>221</v>
      </c>
      <c r="E891">
        <v>1.05</v>
      </c>
    </row>
    <row r="892" spans="1:5">
      <c r="A892" t="s">
        <v>40</v>
      </c>
      <c r="B892" t="s">
        <v>515</v>
      </c>
      <c r="C892" t="s">
        <v>6977</v>
      </c>
      <c r="D892" t="s">
        <v>6978</v>
      </c>
      <c r="E892">
        <v>35.75</v>
      </c>
    </row>
    <row r="893" spans="1:5">
      <c r="A893" t="s">
        <v>40</v>
      </c>
      <c r="B893" t="s">
        <v>515</v>
      </c>
      <c r="C893" t="s">
        <v>6977</v>
      </c>
      <c r="D893" t="s">
        <v>481</v>
      </c>
      <c r="E893">
        <v>274.5</v>
      </c>
    </row>
    <row r="894" spans="1:5">
      <c r="A894" t="s">
        <v>40</v>
      </c>
      <c r="B894" t="s">
        <v>515</v>
      </c>
      <c r="C894" t="s">
        <v>6977</v>
      </c>
      <c r="D894" t="s">
        <v>6979</v>
      </c>
      <c r="E894">
        <v>5</v>
      </c>
    </row>
    <row r="895" spans="1:5">
      <c r="A895" t="s">
        <v>40</v>
      </c>
      <c r="B895" t="s">
        <v>515</v>
      </c>
      <c r="C895" t="s">
        <v>6977</v>
      </c>
      <c r="D895" t="s">
        <v>487</v>
      </c>
      <c r="E895">
        <v>0.2</v>
      </c>
    </row>
    <row r="896" spans="1:5">
      <c r="A896" t="s">
        <v>40</v>
      </c>
      <c r="B896" t="s">
        <v>515</v>
      </c>
      <c r="C896" t="s">
        <v>6977</v>
      </c>
      <c r="D896" t="s">
        <v>488</v>
      </c>
      <c r="E896">
        <v>316.5</v>
      </c>
    </row>
    <row r="897" spans="1:5">
      <c r="A897" t="s">
        <v>40</v>
      </c>
      <c r="B897" t="s">
        <v>515</v>
      </c>
      <c r="C897" t="s">
        <v>6980</v>
      </c>
      <c r="D897" t="s">
        <v>477</v>
      </c>
      <c r="E897">
        <v>12.8</v>
      </c>
    </row>
    <row r="898" spans="1:5">
      <c r="A898" t="s">
        <v>40</v>
      </c>
      <c r="B898" t="s">
        <v>515</v>
      </c>
      <c r="C898" t="s">
        <v>6980</v>
      </c>
      <c r="D898" t="s">
        <v>329</v>
      </c>
      <c r="E898">
        <v>13.6</v>
      </c>
    </row>
    <row r="899" spans="1:5">
      <c r="A899" t="s">
        <v>40</v>
      </c>
      <c r="B899" t="s">
        <v>515</v>
      </c>
      <c r="C899" t="s">
        <v>6980</v>
      </c>
      <c r="D899" t="s">
        <v>6978</v>
      </c>
      <c r="E899">
        <v>21.7</v>
      </c>
    </row>
    <row r="900" spans="1:5">
      <c r="A900" t="s">
        <v>40</v>
      </c>
      <c r="B900" t="s">
        <v>515</v>
      </c>
      <c r="C900" t="s">
        <v>6980</v>
      </c>
      <c r="D900" t="s">
        <v>6982</v>
      </c>
      <c r="E900">
        <v>219.1</v>
      </c>
    </row>
    <row r="901" spans="1:5">
      <c r="A901" t="s">
        <v>40</v>
      </c>
      <c r="B901" t="s">
        <v>515</v>
      </c>
      <c r="C901" t="s">
        <v>6980</v>
      </c>
      <c r="D901" t="s">
        <v>487</v>
      </c>
      <c r="E901">
        <v>1.9</v>
      </c>
    </row>
    <row r="902" spans="1:5">
      <c r="A902" t="s">
        <v>40</v>
      </c>
      <c r="B902" t="s">
        <v>515</v>
      </c>
      <c r="C902" t="s">
        <v>6980</v>
      </c>
      <c r="D902" t="s">
        <v>488</v>
      </c>
      <c r="E902">
        <v>269.10000000000002</v>
      </c>
    </row>
    <row r="903" spans="1:5">
      <c r="A903" t="s">
        <v>40</v>
      </c>
      <c r="B903" t="s">
        <v>515</v>
      </c>
      <c r="C903" t="s">
        <v>6981</v>
      </c>
      <c r="D903" t="s">
        <v>477</v>
      </c>
      <c r="E903">
        <v>108.38500000000001</v>
      </c>
    </row>
    <row r="904" spans="1:5">
      <c r="A904" t="s">
        <v>40</v>
      </c>
      <c r="B904" t="s">
        <v>515</v>
      </c>
      <c r="C904" t="s">
        <v>6981</v>
      </c>
      <c r="D904" t="s">
        <v>6982</v>
      </c>
      <c r="E904">
        <v>96.12</v>
      </c>
    </row>
    <row r="905" spans="1:5">
      <c r="A905" t="s">
        <v>40</v>
      </c>
      <c r="B905" t="s">
        <v>515</v>
      </c>
      <c r="C905" t="s">
        <v>6981</v>
      </c>
      <c r="D905" t="s">
        <v>488</v>
      </c>
      <c r="E905">
        <v>204.505</v>
      </c>
    </row>
    <row r="906" spans="1:5">
      <c r="A906" t="s">
        <v>40</v>
      </c>
      <c r="B906" t="s">
        <v>515</v>
      </c>
      <c r="C906" t="s">
        <v>507</v>
      </c>
      <c r="D906" t="s">
        <v>477</v>
      </c>
      <c r="E906">
        <v>86.75</v>
      </c>
    </row>
    <row r="907" spans="1:5">
      <c r="A907" t="s">
        <v>40</v>
      </c>
      <c r="B907" t="s">
        <v>515</v>
      </c>
      <c r="C907" t="s">
        <v>507</v>
      </c>
      <c r="D907" t="s">
        <v>221</v>
      </c>
      <c r="E907">
        <v>0.65</v>
      </c>
    </row>
    <row r="908" spans="1:5">
      <c r="A908" t="s">
        <v>40</v>
      </c>
      <c r="B908" t="s">
        <v>515</v>
      </c>
      <c r="C908" t="s">
        <v>507</v>
      </c>
      <c r="D908" t="s">
        <v>329</v>
      </c>
      <c r="E908">
        <v>45.25</v>
      </c>
    </row>
    <row r="909" spans="1:5">
      <c r="A909" t="s">
        <v>40</v>
      </c>
      <c r="B909" t="s">
        <v>515</v>
      </c>
      <c r="C909" t="s">
        <v>507</v>
      </c>
      <c r="D909" t="s">
        <v>6978</v>
      </c>
      <c r="E909">
        <v>241.05</v>
      </c>
    </row>
    <row r="910" spans="1:5">
      <c r="A910" t="s">
        <v>40</v>
      </c>
      <c r="B910" t="s">
        <v>515</v>
      </c>
      <c r="C910" t="s">
        <v>507</v>
      </c>
      <c r="D910" t="s">
        <v>6979</v>
      </c>
      <c r="E910">
        <v>27</v>
      </c>
    </row>
    <row r="911" spans="1:5">
      <c r="A911" t="s">
        <v>40</v>
      </c>
      <c r="B911" t="s">
        <v>515</v>
      </c>
      <c r="C911" t="s">
        <v>507</v>
      </c>
      <c r="D911" t="s">
        <v>483</v>
      </c>
      <c r="E911">
        <v>169.2</v>
      </c>
    </row>
    <row r="912" spans="1:5">
      <c r="A912" t="s">
        <v>40</v>
      </c>
      <c r="B912" t="s">
        <v>515</v>
      </c>
      <c r="C912" t="s">
        <v>507</v>
      </c>
      <c r="D912" t="s">
        <v>487</v>
      </c>
      <c r="E912">
        <v>4.4000000000000004</v>
      </c>
    </row>
    <row r="913" spans="1:5">
      <c r="A913" t="s">
        <v>40</v>
      </c>
      <c r="B913" t="s">
        <v>515</v>
      </c>
      <c r="C913" t="s">
        <v>507</v>
      </c>
      <c r="D913" t="s">
        <v>488</v>
      </c>
      <c r="E913">
        <v>574.29999999999995</v>
      </c>
    </row>
    <row r="914" spans="1:5">
      <c r="A914" t="s">
        <v>40</v>
      </c>
      <c r="B914" t="s">
        <v>515</v>
      </c>
      <c r="C914" t="s">
        <v>65</v>
      </c>
      <c r="D914" t="s">
        <v>477</v>
      </c>
      <c r="E914">
        <v>6.3</v>
      </c>
    </row>
    <row r="915" spans="1:5">
      <c r="A915" t="s">
        <v>40</v>
      </c>
      <c r="B915" t="s">
        <v>515</v>
      </c>
      <c r="C915" t="s">
        <v>65</v>
      </c>
      <c r="D915" t="s">
        <v>221</v>
      </c>
      <c r="E915">
        <v>1.2</v>
      </c>
    </row>
    <row r="916" spans="1:5">
      <c r="A916" t="s">
        <v>40</v>
      </c>
      <c r="B916" t="s">
        <v>515</v>
      </c>
      <c r="C916" t="s">
        <v>65</v>
      </c>
      <c r="D916" t="s">
        <v>329</v>
      </c>
      <c r="E916">
        <v>3.1</v>
      </c>
    </row>
    <row r="917" spans="1:5">
      <c r="A917" t="s">
        <v>40</v>
      </c>
      <c r="B917" t="s">
        <v>515</v>
      </c>
      <c r="C917" t="s">
        <v>65</v>
      </c>
      <c r="D917" t="s">
        <v>6978</v>
      </c>
      <c r="E917">
        <v>18.899999999999999</v>
      </c>
    </row>
    <row r="918" spans="1:5">
      <c r="A918" t="s">
        <v>40</v>
      </c>
      <c r="B918" t="s">
        <v>515</v>
      </c>
      <c r="C918" t="s">
        <v>65</v>
      </c>
      <c r="D918" t="s">
        <v>6979</v>
      </c>
      <c r="E918">
        <v>0.5</v>
      </c>
    </row>
    <row r="919" spans="1:5">
      <c r="A919" t="s">
        <v>40</v>
      </c>
      <c r="B919" t="s">
        <v>515</v>
      </c>
      <c r="C919" t="s">
        <v>65</v>
      </c>
      <c r="D919" t="s">
        <v>487</v>
      </c>
      <c r="E919">
        <v>3.3</v>
      </c>
    </row>
    <row r="920" spans="1:5">
      <c r="A920" t="s">
        <v>40</v>
      </c>
      <c r="B920" t="s">
        <v>515</v>
      </c>
      <c r="C920" t="s">
        <v>65</v>
      </c>
      <c r="D920" t="s">
        <v>488</v>
      </c>
      <c r="E920">
        <v>33.299999999999997</v>
      </c>
    </row>
    <row r="921" spans="1:5">
      <c r="A921" t="s">
        <v>40</v>
      </c>
      <c r="B921" t="s">
        <v>515</v>
      </c>
      <c r="C921" t="s">
        <v>495</v>
      </c>
      <c r="D921" t="s">
        <v>477</v>
      </c>
      <c r="E921">
        <v>20.9</v>
      </c>
    </row>
    <row r="922" spans="1:5">
      <c r="A922" t="s">
        <v>40</v>
      </c>
      <c r="B922" t="s">
        <v>515</v>
      </c>
      <c r="C922" t="s">
        <v>495</v>
      </c>
      <c r="D922" t="s">
        <v>221</v>
      </c>
      <c r="E922">
        <v>0.6</v>
      </c>
    </row>
    <row r="923" spans="1:5">
      <c r="A923" t="s">
        <v>40</v>
      </c>
      <c r="B923" t="s">
        <v>515</v>
      </c>
      <c r="C923" t="s">
        <v>495</v>
      </c>
      <c r="D923" t="s">
        <v>329</v>
      </c>
      <c r="E923">
        <v>39.9</v>
      </c>
    </row>
    <row r="924" spans="1:5">
      <c r="A924" t="s">
        <v>40</v>
      </c>
      <c r="B924" t="s">
        <v>515</v>
      </c>
      <c r="C924" t="s">
        <v>495</v>
      </c>
      <c r="D924" t="s">
        <v>6978</v>
      </c>
      <c r="E924">
        <v>27.2</v>
      </c>
    </row>
    <row r="925" spans="1:5">
      <c r="A925" t="s">
        <v>40</v>
      </c>
      <c r="B925" t="s">
        <v>515</v>
      </c>
      <c r="C925" t="s">
        <v>495</v>
      </c>
      <c r="D925" t="s">
        <v>6979</v>
      </c>
      <c r="E925">
        <v>11.1</v>
      </c>
    </row>
    <row r="926" spans="1:5">
      <c r="A926" t="s">
        <v>40</v>
      </c>
      <c r="B926" t="s">
        <v>515</v>
      </c>
      <c r="C926" t="s">
        <v>495</v>
      </c>
      <c r="D926" t="s">
        <v>487</v>
      </c>
      <c r="E926">
        <v>9.6999999999999993</v>
      </c>
    </row>
    <row r="927" spans="1:5">
      <c r="A927" t="s">
        <v>40</v>
      </c>
      <c r="B927" t="s">
        <v>515</v>
      </c>
      <c r="C927" t="s">
        <v>495</v>
      </c>
      <c r="D927" t="s">
        <v>488</v>
      </c>
      <c r="E927">
        <v>109.4</v>
      </c>
    </row>
    <row r="928" spans="1:5">
      <c r="A928" t="s">
        <v>40</v>
      </c>
      <c r="B928" t="s">
        <v>515</v>
      </c>
      <c r="C928" t="s">
        <v>6983</v>
      </c>
      <c r="D928" t="s">
        <v>477</v>
      </c>
      <c r="E928">
        <v>15.6</v>
      </c>
    </row>
    <row r="929" spans="1:5">
      <c r="A929" t="s">
        <v>40</v>
      </c>
      <c r="B929" t="s">
        <v>515</v>
      </c>
      <c r="C929" t="s">
        <v>6983</v>
      </c>
      <c r="D929" t="s">
        <v>221</v>
      </c>
      <c r="E929">
        <v>19.2</v>
      </c>
    </row>
    <row r="930" spans="1:5">
      <c r="A930" t="s">
        <v>40</v>
      </c>
      <c r="B930" t="s">
        <v>515</v>
      </c>
      <c r="C930" t="s">
        <v>6983</v>
      </c>
      <c r="D930" t="s">
        <v>329</v>
      </c>
      <c r="E930">
        <v>3.4</v>
      </c>
    </row>
    <row r="931" spans="1:5">
      <c r="A931" t="s">
        <v>40</v>
      </c>
      <c r="B931" t="s">
        <v>515</v>
      </c>
      <c r="C931" t="s">
        <v>6983</v>
      </c>
      <c r="D931" t="s">
        <v>487</v>
      </c>
      <c r="E931">
        <v>0.3</v>
      </c>
    </row>
    <row r="932" spans="1:5">
      <c r="A932" t="s">
        <v>40</v>
      </c>
      <c r="B932" t="s">
        <v>515</v>
      </c>
      <c r="C932" t="s">
        <v>6983</v>
      </c>
      <c r="D932" t="s">
        <v>488</v>
      </c>
      <c r="E932">
        <v>38.5</v>
      </c>
    </row>
    <row r="933" spans="1:5">
      <c r="A933" t="s">
        <v>40</v>
      </c>
      <c r="B933" t="s">
        <v>515</v>
      </c>
      <c r="C933" t="s">
        <v>497</v>
      </c>
      <c r="D933" t="s">
        <v>477</v>
      </c>
      <c r="E933">
        <v>101.91</v>
      </c>
    </row>
    <row r="934" spans="1:5">
      <c r="A934" t="s">
        <v>40</v>
      </c>
      <c r="B934" t="s">
        <v>515</v>
      </c>
      <c r="C934" t="s">
        <v>497</v>
      </c>
      <c r="D934" t="s">
        <v>221</v>
      </c>
      <c r="E934">
        <v>1.6</v>
      </c>
    </row>
    <row r="935" spans="1:5">
      <c r="A935" t="s">
        <v>40</v>
      </c>
      <c r="B935" t="s">
        <v>515</v>
      </c>
      <c r="C935" t="s">
        <v>497</v>
      </c>
      <c r="D935" t="s">
        <v>329</v>
      </c>
      <c r="E935">
        <v>53</v>
      </c>
    </row>
    <row r="936" spans="1:5">
      <c r="A936" t="s">
        <v>40</v>
      </c>
      <c r="B936" t="s">
        <v>515</v>
      </c>
      <c r="C936" t="s">
        <v>497</v>
      </c>
      <c r="D936" t="s">
        <v>6978</v>
      </c>
      <c r="E936">
        <v>137.29</v>
      </c>
    </row>
    <row r="937" spans="1:5">
      <c r="A937" t="s">
        <v>40</v>
      </c>
      <c r="B937" t="s">
        <v>515</v>
      </c>
      <c r="C937" t="s">
        <v>497</v>
      </c>
      <c r="D937" t="s">
        <v>6979</v>
      </c>
      <c r="E937">
        <v>10.1</v>
      </c>
    </row>
    <row r="938" spans="1:5">
      <c r="A938" t="s">
        <v>40</v>
      </c>
      <c r="B938" t="s">
        <v>515</v>
      </c>
      <c r="C938" t="s">
        <v>497</v>
      </c>
      <c r="D938" t="s">
        <v>6982</v>
      </c>
      <c r="E938">
        <v>10.3</v>
      </c>
    </row>
    <row r="939" spans="1:5">
      <c r="A939" t="s">
        <v>40</v>
      </c>
      <c r="B939" t="s">
        <v>515</v>
      </c>
      <c r="C939" t="s">
        <v>497</v>
      </c>
      <c r="D939" t="s">
        <v>487</v>
      </c>
      <c r="E939">
        <v>8.5</v>
      </c>
    </row>
    <row r="940" spans="1:5">
      <c r="A940" t="s">
        <v>40</v>
      </c>
      <c r="B940" t="s">
        <v>515</v>
      </c>
      <c r="C940" t="s">
        <v>497</v>
      </c>
      <c r="D940" t="s">
        <v>488</v>
      </c>
      <c r="E940">
        <v>322.7</v>
      </c>
    </row>
    <row r="941" spans="1:5">
      <c r="A941" t="s">
        <v>40</v>
      </c>
      <c r="B941" t="s">
        <v>515</v>
      </c>
      <c r="C941" t="s">
        <v>537</v>
      </c>
      <c r="D941" t="s">
        <v>221</v>
      </c>
      <c r="E941">
        <v>1.95</v>
      </c>
    </row>
    <row r="942" spans="1:5">
      <c r="A942" t="s">
        <v>40</v>
      </c>
      <c r="B942" t="s">
        <v>515</v>
      </c>
      <c r="C942" t="s">
        <v>537</v>
      </c>
      <c r="D942" t="s">
        <v>329</v>
      </c>
      <c r="E942">
        <v>35.549999999999997</v>
      </c>
    </row>
    <row r="943" spans="1:5">
      <c r="A943" t="s">
        <v>40</v>
      </c>
      <c r="B943" t="s">
        <v>515</v>
      </c>
      <c r="C943" t="s">
        <v>537</v>
      </c>
      <c r="D943" t="s">
        <v>6978</v>
      </c>
      <c r="E943">
        <v>34</v>
      </c>
    </row>
    <row r="944" spans="1:5">
      <c r="A944" t="s">
        <v>40</v>
      </c>
      <c r="B944" t="s">
        <v>515</v>
      </c>
      <c r="C944" t="s">
        <v>537</v>
      </c>
      <c r="D944" t="s">
        <v>6979</v>
      </c>
      <c r="E944">
        <v>138</v>
      </c>
    </row>
    <row r="945" spans="1:5">
      <c r="A945" t="s">
        <v>40</v>
      </c>
      <c r="B945" t="s">
        <v>515</v>
      </c>
      <c r="C945" t="s">
        <v>537</v>
      </c>
      <c r="D945" t="s">
        <v>488</v>
      </c>
      <c r="E945">
        <v>209.5</v>
      </c>
    </row>
    <row r="946" spans="1:5">
      <c r="A946" t="s">
        <v>40</v>
      </c>
      <c r="B946" t="s">
        <v>515</v>
      </c>
      <c r="C946" t="s">
        <v>6984</v>
      </c>
      <c r="D946" t="s">
        <v>477</v>
      </c>
      <c r="E946">
        <v>62.5</v>
      </c>
    </row>
    <row r="947" spans="1:5">
      <c r="A947" t="s">
        <v>40</v>
      </c>
      <c r="B947" t="s">
        <v>515</v>
      </c>
      <c r="C947" t="s">
        <v>6984</v>
      </c>
      <c r="D947" t="s">
        <v>221</v>
      </c>
      <c r="E947">
        <v>8.6</v>
      </c>
    </row>
    <row r="948" spans="1:5">
      <c r="A948" t="s">
        <v>40</v>
      </c>
      <c r="B948" t="s">
        <v>515</v>
      </c>
      <c r="C948" t="s">
        <v>6984</v>
      </c>
      <c r="D948" t="s">
        <v>329</v>
      </c>
      <c r="E948">
        <v>47.4</v>
      </c>
    </row>
    <row r="949" spans="1:5">
      <c r="A949" t="s">
        <v>40</v>
      </c>
      <c r="B949" t="s">
        <v>515</v>
      </c>
      <c r="C949" t="s">
        <v>6984</v>
      </c>
      <c r="D949" t="s">
        <v>6978</v>
      </c>
      <c r="E949">
        <v>36.65</v>
      </c>
    </row>
    <row r="950" spans="1:5">
      <c r="A950" t="s">
        <v>40</v>
      </c>
      <c r="B950" t="s">
        <v>515</v>
      </c>
      <c r="C950" t="s">
        <v>6984</v>
      </c>
      <c r="D950" t="s">
        <v>6979</v>
      </c>
      <c r="E950">
        <v>15.4</v>
      </c>
    </row>
    <row r="951" spans="1:5">
      <c r="A951" t="s">
        <v>40</v>
      </c>
      <c r="B951" t="s">
        <v>515</v>
      </c>
      <c r="C951" t="s">
        <v>6984</v>
      </c>
      <c r="D951" t="s">
        <v>487</v>
      </c>
      <c r="E951">
        <v>9.35</v>
      </c>
    </row>
    <row r="952" spans="1:5">
      <c r="A952" t="s">
        <v>40</v>
      </c>
      <c r="B952" t="s">
        <v>515</v>
      </c>
      <c r="C952" t="s">
        <v>6984</v>
      </c>
      <c r="D952" t="s">
        <v>488</v>
      </c>
      <c r="E952">
        <v>179.9</v>
      </c>
    </row>
    <row r="953" spans="1:5">
      <c r="A953" t="s">
        <v>40</v>
      </c>
      <c r="B953" t="s">
        <v>515</v>
      </c>
      <c r="C953" t="s">
        <v>422</v>
      </c>
      <c r="D953" t="s">
        <v>221</v>
      </c>
      <c r="E953">
        <v>0.4</v>
      </c>
    </row>
    <row r="954" spans="1:5">
      <c r="A954" t="s">
        <v>40</v>
      </c>
      <c r="B954" t="s">
        <v>515</v>
      </c>
      <c r="C954" t="s">
        <v>422</v>
      </c>
      <c r="D954" t="s">
        <v>329</v>
      </c>
      <c r="E954">
        <v>3.8</v>
      </c>
    </row>
    <row r="955" spans="1:5">
      <c r="A955" t="s">
        <v>40</v>
      </c>
      <c r="B955" t="s">
        <v>515</v>
      </c>
      <c r="C955" t="s">
        <v>422</v>
      </c>
      <c r="D955" t="s">
        <v>6978</v>
      </c>
      <c r="E955">
        <v>14.2</v>
      </c>
    </row>
    <row r="956" spans="1:5">
      <c r="A956" t="s">
        <v>40</v>
      </c>
      <c r="B956" t="s">
        <v>515</v>
      </c>
      <c r="C956" t="s">
        <v>422</v>
      </c>
      <c r="D956" t="s">
        <v>488</v>
      </c>
      <c r="E956">
        <v>18.399999999999999</v>
      </c>
    </row>
    <row r="957" spans="1:5">
      <c r="A957" t="s">
        <v>40</v>
      </c>
      <c r="B957" t="s">
        <v>515</v>
      </c>
      <c r="C957" t="s">
        <v>500</v>
      </c>
      <c r="D957" t="s">
        <v>477</v>
      </c>
      <c r="E957">
        <v>9.6</v>
      </c>
    </row>
    <row r="958" spans="1:5">
      <c r="A958" t="s">
        <v>40</v>
      </c>
      <c r="B958" t="s">
        <v>515</v>
      </c>
      <c r="C958" t="s">
        <v>500</v>
      </c>
      <c r="D958" t="s">
        <v>221</v>
      </c>
      <c r="E958">
        <v>0.1</v>
      </c>
    </row>
    <row r="959" spans="1:5">
      <c r="A959" t="s">
        <v>40</v>
      </c>
      <c r="B959" t="s">
        <v>515</v>
      </c>
      <c r="C959" t="s">
        <v>500</v>
      </c>
      <c r="D959" t="s">
        <v>329</v>
      </c>
      <c r="E959">
        <v>30.9</v>
      </c>
    </row>
    <row r="960" spans="1:5">
      <c r="A960" t="s">
        <v>40</v>
      </c>
      <c r="B960" t="s">
        <v>515</v>
      </c>
      <c r="C960" t="s">
        <v>500</v>
      </c>
      <c r="D960" t="s">
        <v>6978</v>
      </c>
      <c r="E960">
        <v>25.8</v>
      </c>
    </row>
    <row r="961" spans="1:5">
      <c r="A961" t="s">
        <v>40</v>
      </c>
      <c r="B961" t="s">
        <v>515</v>
      </c>
      <c r="C961" t="s">
        <v>500</v>
      </c>
      <c r="D961" t="s">
        <v>6979</v>
      </c>
      <c r="E961">
        <v>61.3</v>
      </c>
    </row>
    <row r="962" spans="1:5">
      <c r="A962" t="s">
        <v>40</v>
      </c>
      <c r="B962" t="s">
        <v>515</v>
      </c>
      <c r="C962" t="s">
        <v>500</v>
      </c>
      <c r="D962" t="s">
        <v>487</v>
      </c>
      <c r="E962">
        <v>3.6</v>
      </c>
    </row>
    <row r="963" spans="1:5">
      <c r="A963" t="s">
        <v>40</v>
      </c>
      <c r="B963" t="s">
        <v>515</v>
      </c>
      <c r="C963" t="s">
        <v>500</v>
      </c>
      <c r="D963" t="s">
        <v>488</v>
      </c>
      <c r="E963">
        <v>131.30000000000001</v>
      </c>
    </row>
    <row r="964" spans="1:5">
      <c r="A964" t="s">
        <v>40</v>
      </c>
      <c r="B964" t="s">
        <v>515</v>
      </c>
      <c r="C964" t="s">
        <v>488</v>
      </c>
      <c r="D964" t="s">
        <v>477</v>
      </c>
      <c r="E964">
        <v>424.745</v>
      </c>
    </row>
    <row r="965" spans="1:5">
      <c r="A965" t="s">
        <v>40</v>
      </c>
      <c r="B965" t="s">
        <v>515</v>
      </c>
      <c r="C965" t="s">
        <v>488</v>
      </c>
      <c r="D965" t="s">
        <v>221</v>
      </c>
      <c r="E965">
        <v>35.35</v>
      </c>
    </row>
    <row r="966" spans="1:5">
      <c r="A966" t="s">
        <v>40</v>
      </c>
      <c r="B966" t="s">
        <v>515</v>
      </c>
      <c r="C966" t="s">
        <v>488</v>
      </c>
      <c r="D966" t="s">
        <v>329</v>
      </c>
      <c r="E966">
        <v>275.89999999999998</v>
      </c>
    </row>
    <row r="967" spans="1:5">
      <c r="A967" t="s">
        <v>40</v>
      </c>
      <c r="B967" t="s">
        <v>515</v>
      </c>
      <c r="C967" t="s">
        <v>488</v>
      </c>
      <c r="D967" t="s">
        <v>6978</v>
      </c>
      <c r="E967">
        <v>592.54</v>
      </c>
    </row>
    <row r="968" spans="1:5">
      <c r="A968" t="s">
        <v>40</v>
      </c>
      <c r="B968" t="s">
        <v>515</v>
      </c>
      <c r="C968" t="s">
        <v>488</v>
      </c>
      <c r="D968" t="s">
        <v>481</v>
      </c>
      <c r="E968">
        <v>274.5</v>
      </c>
    </row>
    <row r="969" spans="1:5">
      <c r="A969" t="s">
        <v>40</v>
      </c>
      <c r="B969" t="s">
        <v>515</v>
      </c>
      <c r="C969" t="s">
        <v>488</v>
      </c>
      <c r="D969" t="s">
        <v>6979</v>
      </c>
      <c r="E969">
        <v>268.39999999999998</v>
      </c>
    </row>
    <row r="970" spans="1:5">
      <c r="A970" t="s">
        <v>40</v>
      </c>
      <c r="B970" t="s">
        <v>515</v>
      </c>
      <c r="C970" t="s">
        <v>488</v>
      </c>
      <c r="D970" t="s">
        <v>483</v>
      </c>
      <c r="E970">
        <v>169.2</v>
      </c>
    </row>
    <row r="971" spans="1:5">
      <c r="A971" t="s">
        <v>40</v>
      </c>
      <c r="B971" t="s">
        <v>515</v>
      </c>
      <c r="C971" t="s">
        <v>488</v>
      </c>
      <c r="D971" t="s">
        <v>6982</v>
      </c>
      <c r="E971">
        <v>325.52</v>
      </c>
    </row>
    <row r="972" spans="1:5">
      <c r="A972" t="s">
        <v>40</v>
      </c>
      <c r="B972" t="s">
        <v>515</v>
      </c>
      <c r="C972" t="s">
        <v>488</v>
      </c>
      <c r="D972" t="s">
        <v>487</v>
      </c>
      <c r="E972">
        <v>41.25</v>
      </c>
    </row>
    <row r="973" spans="1:5">
      <c r="A973" t="s">
        <v>40</v>
      </c>
      <c r="B973" t="s">
        <v>515</v>
      </c>
      <c r="C973" t="s">
        <v>488</v>
      </c>
      <c r="D973" t="s">
        <v>488</v>
      </c>
      <c r="E973">
        <v>2407.4050000000002</v>
      </c>
    </row>
    <row r="974" spans="1:5">
      <c r="A974" t="s">
        <v>40</v>
      </c>
      <c r="B974" t="s">
        <v>516</v>
      </c>
      <c r="C974" t="s">
        <v>6977</v>
      </c>
      <c r="D974" t="s">
        <v>329</v>
      </c>
      <c r="E974">
        <v>7.2</v>
      </c>
    </row>
    <row r="975" spans="1:5">
      <c r="A975" t="s">
        <v>40</v>
      </c>
      <c r="B975" t="s">
        <v>516</v>
      </c>
      <c r="C975" t="s">
        <v>6977</v>
      </c>
      <c r="D975" t="s">
        <v>6978</v>
      </c>
      <c r="E975">
        <v>45</v>
      </c>
    </row>
    <row r="976" spans="1:5">
      <c r="A976" t="s">
        <v>40</v>
      </c>
      <c r="B976" t="s">
        <v>516</v>
      </c>
      <c r="C976" t="s">
        <v>6977</v>
      </c>
      <c r="D976" t="s">
        <v>481</v>
      </c>
      <c r="E976">
        <v>373.7</v>
      </c>
    </row>
    <row r="977" spans="1:5">
      <c r="A977" t="s">
        <v>40</v>
      </c>
      <c r="B977" t="s">
        <v>516</v>
      </c>
      <c r="C977" t="s">
        <v>6977</v>
      </c>
      <c r="D977" t="s">
        <v>6979</v>
      </c>
      <c r="E977">
        <v>4</v>
      </c>
    </row>
    <row r="978" spans="1:5">
      <c r="A978" t="s">
        <v>40</v>
      </c>
      <c r="B978" t="s">
        <v>516</v>
      </c>
      <c r="C978" t="s">
        <v>6977</v>
      </c>
      <c r="D978" t="s">
        <v>488</v>
      </c>
      <c r="E978">
        <v>429.9</v>
      </c>
    </row>
    <row r="979" spans="1:5">
      <c r="A979" t="s">
        <v>40</v>
      </c>
      <c r="B979" t="s">
        <v>516</v>
      </c>
      <c r="C979" t="s">
        <v>6980</v>
      </c>
      <c r="D979" t="s">
        <v>329</v>
      </c>
      <c r="E979">
        <v>17.5</v>
      </c>
    </row>
    <row r="980" spans="1:5">
      <c r="A980" t="s">
        <v>40</v>
      </c>
      <c r="B980" t="s">
        <v>516</v>
      </c>
      <c r="C980" t="s">
        <v>6980</v>
      </c>
      <c r="D980" t="s">
        <v>6978</v>
      </c>
      <c r="E980">
        <v>44.9</v>
      </c>
    </row>
    <row r="981" spans="1:5">
      <c r="A981" t="s">
        <v>40</v>
      </c>
      <c r="B981" t="s">
        <v>516</v>
      </c>
      <c r="C981" t="s">
        <v>6980</v>
      </c>
      <c r="D981" t="s">
        <v>6982</v>
      </c>
      <c r="E981">
        <v>305.7</v>
      </c>
    </row>
    <row r="982" spans="1:5">
      <c r="A982" t="s">
        <v>40</v>
      </c>
      <c r="B982" t="s">
        <v>516</v>
      </c>
      <c r="C982" t="s">
        <v>6980</v>
      </c>
      <c r="D982" t="s">
        <v>487</v>
      </c>
      <c r="E982">
        <v>1.8</v>
      </c>
    </row>
    <row r="983" spans="1:5">
      <c r="A983" t="s">
        <v>40</v>
      </c>
      <c r="B983" t="s">
        <v>516</v>
      </c>
      <c r="C983" t="s">
        <v>6980</v>
      </c>
      <c r="D983" t="s">
        <v>488</v>
      </c>
      <c r="E983">
        <v>369.9</v>
      </c>
    </row>
    <row r="984" spans="1:5">
      <c r="A984" t="s">
        <v>40</v>
      </c>
      <c r="B984" t="s">
        <v>516</v>
      </c>
      <c r="C984" t="s">
        <v>507</v>
      </c>
      <c r="D984" t="s">
        <v>477</v>
      </c>
      <c r="E984">
        <v>231.31</v>
      </c>
    </row>
    <row r="985" spans="1:5">
      <c r="A985" t="s">
        <v>40</v>
      </c>
      <c r="B985" t="s">
        <v>516</v>
      </c>
      <c r="C985" t="s">
        <v>507</v>
      </c>
      <c r="D985" t="s">
        <v>329</v>
      </c>
      <c r="E985">
        <v>167.3</v>
      </c>
    </row>
    <row r="986" spans="1:5">
      <c r="A986" t="s">
        <v>40</v>
      </c>
      <c r="B986" t="s">
        <v>516</v>
      </c>
      <c r="C986" t="s">
        <v>507</v>
      </c>
      <c r="D986" t="s">
        <v>6978</v>
      </c>
      <c r="E986">
        <v>313.10000000000002</v>
      </c>
    </row>
    <row r="987" spans="1:5">
      <c r="A987" t="s">
        <v>40</v>
      </c>
      <c r="B987" t="s">
        <v>516</v>
      </c>
      <c r="C987" t="s">
        <v>507</v>
      </c>
      <c r="D987" t="s">
        <v>6979</v>
      </c>
      <c r="E987">
        <v>25</v>
      </c>
    </row>
    <row r="988" spans="1:5">
      <c r="A988" t="s">
        <v>40</v>
      </c>
      <c r="B988" t="s">
        <v>516</v>
      </c>
      <c r="C988" t="s">
        <v>507</v>
      </c>
      <c r="D988" t="s">
        <v>483</v>
      </c>
      <c r="E988">
        <v>315</v>
      </c>
    </row>
    <row r="989" spans="1:5">
      <c r="A989" t="s">
        <v>40</v>
      </c>
      <c r="B989" t="s">
        <v>516</v>
      </c>
      <c r="C989" t="s">
        <v>507</v>
      </c>
      <c r="D989" t="s">
        <v>6982</v>
      </c>
      <c r="E989">
        <v>188</v>
      </c>
    </row>
    <row r="990" spans="1:5">
      <c r="A990" t="s">
        <v>40</v>
      </c>
      <c r="B990" t="s">
        <v>516</v>
      </c>
      <c r="C990" t="s">
        <v>507</v>
      </c>
      <c r="D990" t="s">
        <v>487</v>
      </c>
      <c r="E990">
        <v>5.0999999999999996</v>
      </c>
    </row>
    <row r="991" spans="1:5">
      <c r="A991" t="s">
        <v>40</v>
      </c>
      <c r="B991" t="s">
        <v>516</v>
      </c>
      <c r="C991" t="s">
        <v>507</v>
      </c>
      <c r="D991" t="s">
        <v>488</v>
      </c>
      <c r="E991">
        <v>1244.81</v>
      </c>
    </row>
    <row r="992" spans="1:5">
      <c r="A992" t="s">
        <v>40</v>
      </c>
      <c r="B992" t="s">
        <v>516</v>
      </c>
      <c r="C992" t="s">
        <v>65</v>
      </c>
      <c r="D992" t="s">
        <v>477</v>
      </c>
      <c r="E992">
        <v>0.3</v>
      </c>
    </row>
    <row r="993" spans="1:5">
      <c r="A993" t="s">
        <v>40</v>
      </c>
      <c r="B993" t="s">
        <v>516</v>
      </c>
      <c r="C993" t="s">
        <v>65</v>
      </c>
      <c r="D993" t="s">
        <v>221</v>
      </c>
      <c r="E993">
        <v>1.2</v>
      </c>
    </row>
    <row r="994" spans="1:5">
      <c r="A994" t="s">
        <v>40</v>
      </c>
      <c r="B994" t="s">
        <v>516</v>
      </c>
      <c r="C994" t="s">
        <v>65</v>
      </c>
      <c r="D994" t="s">
        <v>329</v>
      </c>
      <c r="E994">
        <v>9.3000000000000007</v>
      </c>
    </row>
    <row r="995" spans="1:5">
      <c r="A995" t="s">
        <v>40</v>
      </c>
      <c r="B995" t="s">
        <v>516</v>
      </c>
      <c r="C995" t="s">
        <v>65</v>
      </c>
      <c r="D995" t="s">
        <v>6978</v>
      </c>
      <c r="E995">
        <v>15.6</v>
      </c>
    </row>
    <row r="996" spans="1:5">
      <c r="A996" t="s">
        <v>40</v>
      </c>
      <c r="B996" t="s">
        <v>516</v>
      </c>
      <c r="C996" t="s">
        <v>65</v>
      </c>
      <c r="D996" t="s">
        <v>6979</v>
      </c>
      <c r="E996">
        <v>0.5</v>
      </c>
    </row>
    <row r="997" spans="1:5">
      <c r="A997" t="s">
        <v>40</v>
      </c>
      <c r="B997" t="s">
        <v>516</v>
      </c>
      <c r="C997" t="s">
        <v>65</v>
      </c>
      <c r="D997" t="s">
        <v>488</v>
      </c>
      <c r="E997">
        <v>26.9</v>
      </c>
    </row>
    <row r="998" spans="1:5">
      <c r="A998" t="s">
        <v>40</v>
      </c>
      <c r="B998" t="s">
        <v>516</v>
      </c>
      <c r="C998" t="s">
        <v>6983</v>
      </c>
      <c r="D998" t="s">
        <v>477</v>
      </c>
      <c r="E998">
        <v>82</v>
      </c>
    </row>
    <row r="999" spans="1:5">
      <c r="A999" t="s">
        <v>40</v>
      </c>
      <c r="B999" t="s">
        <v>516</v>
      </c>
      <c r="C999" t="s">
        <v>6983</v>
      </c>
      <c r="D999" t="s">
        <v>221</v>
      </c>
      <c r="E999">
        <v>58.5</v>
      </c>
    </row>
    <row r="1000" spans="1:5">
      <c r="A1000" t="s">
        <v>40</v>
      </c>
      <c r="B1000" t="s">
        <v>516</v>
      </c>
      <c r="C1000" t="s">
        <v>6983</v>
      </c>
      <c r="D1000" t="s">
        <v>329</v>
      </c>
      <c r="E1000">
        <v>18.899999999999999</v>
      </c>
    </row>
    <row r="1001" spans="1:5">
      <c r="A1001" t="s">
        <v>40</v>
      </c>
      <c r="B1001" t="s">
        <v>516</v>
      </c>
      <c r="C1001" t="s">
        <v>6983</v>
      </c>
      <c r="D1001" t="s">
        <v>6978</v>
      </c>
      <c r="E1001">
        <v>2</v>
      </c>
    </row>
    <row r="1002" spans="1:5">
      <c r="A1002" t="s">
        <v>40</v>
      </c>
      <c r="B1002" t="s">
        <v>516</v>
      </c>
      <c r="C1002" t="s">
        <v>6983</v>
      </c>
      <c r="D1002" t="s">
        <v>488</v>
      </c>
      <c r="E1002">
        <v>161.4</v>
      </c>
    </row>
    <row r="1003" spans="1:5">
      <c r="A1003" t="s">
        <v>40</v>
      </c>
      <c r="B1003" t="s">
        <v>516</v>
      </c>
      <c r="C1003" t="s">
        <v>497</v>
      </c>
      <c r="D1003" t="s">
        <v>477</v>
      </c>
      <c r="E1003">
        <v>153.9</v>
      </c>
    </row>
    <row r="1004" spans="1:5">
      <c r="A1004" t="s">
        <v>40</v>
      </c>
      <c r="B1004" t="s">
        <v>516</v>
      </c>
      <c r="C1004" t="s">
        <v>497</v>
      </c>
      <c r="D1004" t="s">
        <v>221</v>
      </c>
      <c r="E1004">
        <v>7.8</v>
      </c>
    </row>
    <row r="1005" spans="1:5">
      <c r="A1005" t="s">
        <v>40</v>
      </c>
      <c r="B1005" t="s">
        <v>516</v>
      </c>
      <c r="C1005" t="s">
        <v>497</v>
      </c>
      <c r="D1005" t="s">
        <v>329</v>
      </c>
      <c r="E1005">
        <v>44.28</v>
      </c>
    </row>
    <row r="1006" spans="1:5">
      <c r="A1006" t="s">
        <v>40</v>
      </c>
      <c r="B1006" t="s">
        <v>516</v>
      </c>
      <c r="C1006" t="s">
        <v>497</v>
      </c>
      <c r="D1006" t="s">
        <v>6978</v>
      </c>
      <c r="E1006">
        <v>197.39</v>
      </c>
    </row>
    <row r="1007" spans="1:5">
      <c r="A1007" t="s">
        <v>40</v>
      </c>
      <c r="B1007" t="s">
        <v>516</v>
      </c>
      <c r="C1007" t="s">
        <v>497</v>
      </c>
      <c r="D1007" t="s">
        <v>6979</v>
      </c>
      <c r="E1007">
        <v>17.63</v>
      </c>
    </row>
    <row r="1008" spans="1:5">
      <c r="A1008" t="s">
        <v>40</v>
      </c>
      <c r="B1008" t="s">
        <v>516</v>
      </c>
      <c r="C1008" t="s">
        <v>497</v>
      </c>
      <c r="D1008" t="s">
        <v>487</v>
      </c>
      <c r="E1008">
        <v>3.4</v>
      </c>
    </row>
    <row r="1009" spans="1:5">
      <c r="A1009" t="s">
        <v>40</v>
      </c>
      <c r="B1009" t="s">
        <v>516</v>
      </c>
      <c r="C1009" t="s">
        <v>497</v>
      </c>
      <c r="D1009" t="s">
        <v>488</v>
      </c>
      <c r="E1009">
        <v>424.4</v>
      </c>
    </row>
    <row r="1010" spans="1:5">
      <c r="A1010" t="s">
        <v>40</v>
      </c>
      <c r="B1010" t="s">
        <v>516</v>
      </c>
      <c r="C1010" t="s">
        <v>537</v>
      </c>
      <c r="D1010" t="s">
        <v>477</v>
      </c>
      <c r="E1010">
        <v>2.9</v>
      </c>
    </row>
    <row r="1011" spans="1:5">
      <c r="A1011" t="s">
        <v>40</v>
      </c>
      <c r="B1011" t="s">
        <v>516</v>
      </c>
      <c r="C1011" t="s">
        <v>537</v>
      </c>
      <c r="D1011" t="s">
        <v>329</v>
      </c>
      <c r="E1011">
        <v>32.700000000000003</v>
      </c>
    </row>
    <row r="1012" spans="1:5">
      <c r="A1012" t="s">
        <v>40</v>
      </c>
      <c r="B1012" t="s">
        <v>516</v>
      </c>
      <c r="C1012" t="s">
        <v>537</v>
      </c>
      <c r="D1012" t="s">
        <v>6978</v>
      </c>
      <c r="E1012">
        <v>29</v>
      </c>
    </row>
    <row r="1013" spans="1:5">
      <c r="A1013" t="s">
        <v>40</v>
      </c>
      <c r="B1013" t="s">
        <v>516</v>
      </c>
      <c r="C1013" t="s">
        <v>537</v>
      </c>
      <c r="D1013" t="s">
        <v>6979</v>
      </c>
      <c r="E1013">
        <v>280</v>
      </c>
    </row>
    <row r="1014" spans="1:5">
      <c r="A1014" t="s">
        <v>40</v>
      </c>
      <c r="B1014" t="s">
        <v>516</v>
      </c>
      <c r="C1014" t="s">
        <v>537</v>
      </c>
      <c r="D1014" t="s">
        <v>487</v>
      </c>
      <c r="E1014">
        <v>2.9</v>
      </c>
    </row>
    <row r="1015" spans="1:5">
      <c r="A1015" t="s">
        <v>40</v>
      </c>
      <c r="B1015" t="s">
        <v>516</v>
      </c>
      <c r="C1015" t="s">
        <v>537</v>
      </c>
      <c r="D1015" t="s">
        <v>488</v>
      </c>
      <c r="E1015">
        <v>347.5</v>
      </c>
    </row>
    <row r="1016" spans="1:5">
      <c r="A1016" t="s">
        <v>40</v>
      </c>
      <c r="B1016" t="s">
        <v>516</v>
      </c>
      <c r="C1016" t="s">
        <v>6984</v>
      </c>
      <c r="D1016" t="s">
        <v>477</v>
      </c>
      <c r="E1016">
        <v>60.48</v>
      </c>
    </row>
    <row r="1017" spans="1:5">
      <c r="A1017" t="s">
        <v>40</v>
      </c>
      <c r="B1017" t="s">
        <v>516</v>
      </c>
      <c r="C1017" t="s">
        <v>6984</v>
      </c>
      <c r="D1017" t="s">
        <v>221</v>
      </c>
      <c r="E1017">
        <v>4.5650000000000004</v>
      </c>
    </row>
    <row r="1018" spans="1:5">
      <c r="A1018" t="s">
        <v>40</v>
      </c>
      <c r="B1018" t="s">
        <v>516</v>
      </c>
      <c r="C1018" t="s">
        <v>6984</v>
      </c>
      <c r="D1018" t="s">
        <v>329</v>
      </c>
      <c r="E1018">
        <v>49.32</v>
      </c>
    </row>
    <row r="1019" spans="1:5">
      <c r="A1019" t="s">
        <v>40</v>
      </c>
      <c r="B1019" t="s">
        <v>516</v>
      </c>
      <c r="C1019" t="s">
        <v>6984</v>
      </c>
      <c r="D1019" t="s">
        <v>6978</v>
      </c>
      <c r="E1019">
        <v>33.950000000000003</v>
      </c>
    </row>
    <row r="1020" spans="1:5">
      <c r="A1020" t="s">
        <v>40</v>
      </c>
      <c r="B1020" t="s">
        <v>516</v>
      </c>
      <c r="C1020" t="s">
        <v>6984</v>
      </c>
      <c r="D1020" t="s">
        <v>6979</v>
      </c>
      <c r="E1020">
        <v>17.84</v>
      </c>
    </row>
    <row r="1021" spans="1:5">
      <c r="A1021" t="s">
        <v>40</v>
      </c>
      <c r="B1021" t="s">
        <v>516</v>
      </c>
      <c r="C1021" t="s">
        <v>6984</v>
      </c>
      <c r="D1021" t="s">
        <v>487</v>
      </c>
      <c r="E1021">
        <v>7.9450000000000003</v>
      </c>
    </row>
    <row r="1022" spans="1:5">
      <c r="A1022" t="s">
        <v>40</v>
      </c>
      <c r="B1022" t="s">
        <v>516</v>
      </c>
      <c r="C1022" t="s">
        <v>6984</v>
      </c>
      <c r="D1022" t="s">
        <v>488</v>
      </c>
      <c r="E1022">
        <v>174.1</v>
      </c>
    </row>
    <row r="1023" spans="1:5">
      <c r="A1023" t="s">
        <v>40</v>
      </c>
      <c r="B1023" t="s">
        <v>516</v>
      </c>
      <c r="C1023" t="s">
        <v>422</v>
      </c>
      <c r="D1023" t="s">
        <v>477</v>
      </c>
      <c r="E1023">
        <v>0.4</v>
      </c>
    </row>
    <row r="1024" spans="1:5">
      <c r="A1024" t="s">
        <v>40</v>
      </c>
      <c r="B1024" t="s">
        <v>516</v>
      </c>
      <c r="C1024" t="s">
        <v>422</v>
      </c>
      <c r="D1024" t="s">
        <v>221</v>
      </c>
      <c r="E1024">
        <v>0.3</v>
      </c>
    </row>
    <row r="1025" spans="1:5">
      <c r="A1025" t="s">
        <v>40</v>
      </c>
      <c r="B1025" t="s">
        <v>516</v>
      </c>
      <c r="C1025" t="s">
        <v>422</v>
      </c>
      <c r="D1025" t="s">
        <v>329</v>
      </c>
      <c r="E1025">
        <v>4.5999999999999996</v>
      </c>
    </row>
    <row r="1026" spans="1:5">
      <c r="A1026" t="s">
        <v>40</v>
      </c>
      <c r="B1026" t="s">
        <v>516</v>
      </c>
      <c r="C1026" t="s">
        <v>422</v>
      </c>
      <c r="D1026" t="s">
        <v>6978</v>
      </c>
      <c r="E1026">
        <v>31.8</v>
      </c>
    </row>
    <row r="1027" spans="1:5">
      <c r="A1027" t="s">
        <v>40</v>
      </c>
      <c r="B1027" t="s">
        <v>516</v>
      </c>
      <c r="C1027" t="s">
        <v>422</v>
      </c>
      <c r="D1027" t="s">
        <v>487</v>
      </c>
      <c r="E1027">
        <v>0.1</v>
      </c>
    </row>
    <row r="1028" spans="1:5">
      <c r="A1028" t="s">
        <v>40</v>
      </c>
      <c r="B1028" t="s">
        <v>516</v>
      </c>
      <c r="C1028" t="s">
        <v>422</v>
      </c>
      <c r="D1028" t="s">
        <v>488</v>
      </c>
      <c r="E1028">
        <v>37.200000000000003</v>
      </c>
    </row>
    <row r="1029" spans="1:5">
      <c r="A1029" t="s">
        <v>40</v>
      </c>
      <c r="B1029" t="s">
        <v>516</v>
      </c>
      <c r="C1029" t="s">
        <v>500</v>
      </c>
      <c r="D1029" t="s">
        <v>477</v>
      </c>
      <c r="E1029">
        <v>27.8</v>
      </c>
    </row>
    <row r="1030" spans="1:5">
      <c r="A1030" t="s">
        <v>40</v>
      </c>
      <c r="B1030" t="s">
        <v>516</v>
      </c>
      <c r="C1030" t="s">
        <v>500</v>
      </c>
      <c r="D1030" t="s">
        <v>221</v>
      </c>
      <c r="E1030">
        <v>0.4</v>
      </c>
    </row>
    <row r="1031" spans="1:5">
      <c r="A1031" t="s">
        <v>40</v>
      </c>
      <c r="B1031" t="s">
        <v>516</v>
      </c>
      <c r="C1031" t="s">
        <v>500</v>
      </c>
      <c r="D1031" t="s">
        <v>329</v>
      </c>
      <c r="E1031">
        <v>4.9000000000000004</v>
      </c>
    </row>
    <row r="1032" spans="1:5">
      <c r="A1032" t="s">
        <v>40</v>
      </c>
      <c r="B1032" t="s">
        <v>516</v>
      </c>
      <c r="C1032" t="s">
        <v>500</v>
      </c>
      <c r="D1032" t="s">
        <v>6978</v>
      </c>
      <c r="E1032">
        <v>52.48</v>
      </c>
    </row>
    <row r="1033" spans="1:5">
      <c r="A1033" t="s">
        <v>40</v>
      </c>
      <c r="B1033" t="s">
        <v>516</v>
      </c>
      <c r="C1033" t="s">
        <v>500</v>
      </c>
      <c r="D1033" t="s">
        <v>6979</v>
      </c>
      <c r="E1033">
        <v>23.6</v>
      </c>
    </row>
    <row r="1034" spans="1:5">
      <c r="A1034" t="s">
        <v>40</v>
      </c>
      <c r="B1034" t="s">
        <v>516</v>
      </c>
      <c r="C1034" t="s">
        <v>500</v>
      </c>
      <c r="D1034" t="s">
        <v>487</v>
      </c>
      <c r="E1034">
        <v>3.22</v>
      </c>
    </row>
    <row r="1035" spans="1:5">
      <c r="A1035" t="s">
        <v>40</v>
      </c>
      <c r="B1035" t="s">
        <v>516</v>
      </c>
      <c r="C1035" t="s">
        <v>500</v>
      </c>
      <c r="D1035" t="s">
        <v>488</v>
      </c>
      <c r="E1035">
        <v>112.4</v>
      </c>
    </row>
    <row r="1036" spans="1:5">
      <c r="A1036" t="s">
        <v>40</v>
      </c>
      <c r="B1036" t="s">
        <v>516</v>
      </c>
      <c r="C1036" t="s">
        <v>488</v>
      </c>
      <c r="D1036" t="s">
        <v>477</v>
      </c>
      <c r="E1036">
        <v>559.09</v>
      </c>
    </row>
    <row r="1037" spans="1:5">
      <c r="A1037" t="s">
        <v>40</v>
      </c>
      <c r="B1037" t="s">
        <v>516</v>
      </c>
      <c r="C1037" t="s">
        <v>488</v>
      </c>
      <c r="D1037" t="s">
        <v>221</v>
      </c>
      <c r="E1037">
        <v>72.765000000000001</v>
      </c>
    </row>
    <row r="1038" spans="1:5">
      <c r="A1038" t="s">
        <v>40</v>
      </c>
      <c r="B1038" t="s">
        <v>516</v>
      </c>
      <c r="C1038" t="s">
        <v>488</v>
      </c>
      <c r="D1038" t="s">
        <v>329</v>
      </c>
      <c r="E1038">
        <v>356</v>
      </c>
    </row>
    <row r="1039" spans="1:5">
      <c r="A1039" t="s">
        <v>40</v>
      </c>
      <c r="B1039" t="s">
        <v>516</v>
      </c>
      <c r="C1039" t="s">
        <v>488</v>
      </c>
      <c r="D1039" t="s">
        <v>6978</v>
      </c>
      <c r="E1039">
        <v>765.22</v>
      </c>
    </row>
    <row r="1040" spans="1:5">
      <c r="A1040" t="s">
        <v>40</v>
      </c>
      <c r="B1040" t="s">
        <v>516</v>
      </c>
      <c r="C1040" t="s">
        <v>488</v>
      </c>
      <c r="D1040" t="s">
        <v>481</v>
      </c>
      <c r="E1040">
        <v>373.7</v>
      </c>
    </row>
    <row r="1041" spans="1:5">
      <c r="A1041" t="s">
        <v>40</v>
      </c>
      <c r="B1041" t="s">
        <v>516</v>
      </c>
      <c r="C1041" t="s">
        <v>488</v>
      </c>
      <c r="D1041" t="s">
        <v>6979</v>
      </c>
      <c r="E1041">
        <v>368.57</v>
      </c>
    </row>
    <row r="1042" spans="1:5">
      <c r="A1042" t="s">
        <v>40</v>
      </c>
      <c r="B1042" t="s">
        <v>516</v>
      </c>
      <c r="C1042" t="s">
        <v>488</v>
      </c>
      <c r="D1042" t="s">
        <v>483</v>
      </c>
      <c r="E1042">
        <v>315</v>
      </c>
    </row>
    <row r="1043" spans="1:5">
      <c r="A1043" t="s">
        <v>40</v>
      </c>
      <c r="B1043" t="s">
        <v>516</v>
      </c>
      <c r="C1043" t="s">
        <v>488</v>
      </c>
      <c r="D1043" t="s">
        <v>6982</v>
      </c>
      <c r="E1043">
        <v>493.7</v>
      </c>
    </row>
    <row r="1044" spans="1:5">
      <c r="A1044" t="s">
        <v>40</v>
      </c>
      <c r="B1044" t="s">
        <v>516</v>
      </c>
      <c r="C1044" t="s">
        <v>488</v>
      </c>
      <c r="D1044" t="s">
        <v>487</v>
      </c>
      <c r="E1044">
        <v>24.465</v>
      </c>
    </row>
    <row r="1045" spans="1:5">
      <c r="A1045" t="s">
        <v>40</v>
      </c>
      <c r="B1045" t="s">
        <v>516</v>
      </c>
      <c r="C1045" t="s">
        <v>488</v>
      </c>
      <c r="D1045" t="s">
        <v>488</v>
      </c>
      <c r="E1045">
        <v>3328.51</v>
      </c>
    </row>
    <row r="1046" spans="1:5">
      <c r="A1046" t="s">
        <v>40</v>
      </c>
      <c r="B1046" t="s">
        <v>517</v>
      </c>
      <c r="C1046" t="s">
        <v>6977</v>
      </c>
      <c r="D1046" t="s">
        <v>329</v>
      </c>
      <c r="E1046">
        <v>1.5</v>
      </c>
    </row>
    <row r="1047" spans="1:5">
      <c r="A1047" t="s">
        <v>40</v>
      </c>
      <c r="B1047" t="s">
        <v>517</v>
      </c>
      <c r="C1047" t="s">
        <v>6977</v>
      </c>
      <c r="D1047" t="s">
        <v>6978</v>
      </c>
      <c r="E1047">
        <v>35</v>
      </c>
    </row>
    <row r="1048" spans="1:5">
      <c r="A1048" t="s">
        <v>40</v>
      </c>
      <c r="B1048" t="s">
        <v>517</v>
      </c>
      <c r="C1048" t="s">
        <v>6977</v>
      </c>
      <c r="D1048" t="s">
        <v>481</v>
      </c>
      <c r="E1048">
        <v>285</v>
      </c>
    </row>
    <row r="1049" spans="1:5">
      <c r="A1049" t="s">
        <v>40</v>
      </c>
      <c r="B1049" t="s">
        <v>517</v>
      </c>
      <c r="C1049" t="s">
        <v>6977</v>
      </c>
      <c r="D1049" t="s">
        <v>6979</v>
      </c>
      <c r="E1049">
        <v>8</v>
      </c>
    </row>
    <row r="1050" spans="1:5">
      <c r="A1050" t="s">
        <v>40</v>
      </c>
      <c r="B1050" t="s">
        <v>517</v>
      </c>
      <c r="C1050" t="s">
        <v>6977</v>
      </c>
      <c r="D1050" t="s">
        <v>487</v>
      </c>
      <c r="E1050">
        <v>1.5</v>
      </c>
    </row>
    <row r="1051" spans="1:5">
      <c r="A1051" t="s">
        <v>40</v>
      </c>
      <c r="B1051" t="s">
        <v>517</v>
      </c>
      <c r="C1051" t="s">
        <v>6977</v>
      </c>
      <c r="D1051" t="s">
        <v>488</v>
      </c>
      <c r="E1051">
        <v>331</v>
      </c>
    </row>
    <row r="1052" spans="1:5">
      <c r="A1052" t="s">
        <v>40</v>
      </c>
      <c r="B1052" t="s">
        <v>517</v>
      </c>
      <c r="C1052" t="s">
        <v>6980</v>
      </c>
      <c r="D1052" t="s">
        <v>477</v>
      </c>
      <c r="E1052">
        <v>32.64</v>
      </c>
    </row>
    <row r="1053" spans="1:5">
      <c r="A1053" t="s">
        <v>40</v>
      </c>
      <c r="B1053" t="s">
        <v>517</v>
      </c>
      <c r="C1053" t="s">
        <v>6980</v>
      </c>
      <c r="D1053" t="s">
        <v>329</v>
      </c>
      <c r="E1053">
        <v>1.2</v>
      </c>
    </row>
    <row r="1054" spans="1:5">
      <c r="A1054" t="s">
        <v>40</v>
      </c>
      <c r="B1054" t="s">
        <v>517</v>
      </c>
      <c r="C1054" t="s">
        <v>6980</v>
      </c>
      <c r="D1054" t="s">
        <v>6978</v>
      </c>
      <c r="E1054">
        <v>1.1000000000000001</v>
      </c>
    </row>
    <row r="1055" spans="1:5">
      <c r="A1055" t="s">
        <v>40</v>
      </c>
      <c r="B1055" t="s">
        <v>517</v>
      </c>
      <c r="C1055" t="s">
        <v>6980</v>
      </c>
      <c r="D1055" t="s">
        <v>6982</v>
      </c>
      <c r="E1055">
        <v>239.7</v>
      </c>
    </row>
    <row r="1056" spans="1:5">
      <c r="A1056" t="s">
        <v>40</v>
      </c>
      <c r="B1056" t="s">
        <v>517</v>
      </c>
      <c r="C1056" t="s">
        <v>6980</v>
      </c>
      <c r="D1056" t="s">
        <v>487</v>
      </c>
      <c r="E1056">
        <v>10.26</v>
      </c>
    </row>
    <row r="1057" spans="1:5">
      <c r="A1057" t="s">
        <v>40</v>
      </c>
      <c r="B1057" t="s">
        <v>517</v>
      </c>
      <c r="C1057" t="s">
        <v>6980</v>
      </c>
      <c r="D1057" t="s">
        <v>488</v>
      </c>
      <c r="E1057">
        <v>284.89999999999998</v>
      </c>
    </row>
    <row r="1058" spans="1:5">
      <c r="A1058" t="s">
        <v>40</v>
      </c>
      <c r="B1058" t="s">
        <v>517</v>
      </c>
      <c r="C1058" t="s">
        <v>6981</v>
      </c>
      <c r="D1058" t="s">
        <v>477</v>
      </c>
      <c r="E1058">
        <v>20.07</v>
      </c>
    </row>
    <row r="1059" spans="1:5">
      <c r="A1059" t="s">
        <v>40</v>
      </c>
      <c r="B1059" t="s">
        <v>517</v>
      </c>
      <c r="C1059" t="s">
        <v>6981</v>
      </c>
      <c r="D1059" t="s">
        <v>221</v>
      </c>
      <c r="E1059">
        <v>13.4</v>
      </c>
    </row>
    <row r="1060" spans="1:5">
      <c r="A1060" t="s">
        <v>40</v>
      </c>
      <c r="B1060" t="s">
        <v>517</v>
      </c>
      <c r="C1060" t="s">
        <v>6981</v>
      </c>
      <c r="D1060" t="s">
        <v>329</v>
      </c>
      <c r="E1060">
        <v>43.1</v>
      </c>
    </row>
    <row r="1061" spans="1:5">
      <c r="A1061" t="s">
        <v>40</v>
      </c>
      <c r="B1061" t="s">
        <v>517</v>
      </c>
      <c r="C1061" t="s">
        <v>6981</v>
      </c>
      <c r="D1061" t="s">
        <v>6978</v>
      </c>
      <c r="E1061">
        <v>16.3</v>
      </c>
    </row>
    <row r="1062" spans="1:5">
      <c r="A1062" t="s">
        <v>40</v>
      </c>
      <c r="B1062" t="s">
        <v>517</v>
      </c>
      <c r="C1062" t="s">
        <v>6981</v>
      </c>
      <c r="D1062" t="s">
        <v>6979</v>
      </c>
      <c r="E1062">
        <v>0.6</v>
      </c>
    </row>
    <row r="1063" spans="1:5">
      <c r="A1063" t="s">
        <v>40</v>
      </c>
      <c r="B1063" t="s">
        <v>517</v>
      </c>
      <c r="C1063" t="s">
        <v>6981</v>
      </c>
      <c r="D1063" t="s">
        <v>6982</v>
      </c>
      <c r="E1063">
        <v>150.44999999999999</v>
      </c>
    </row>
    <row r="1064" spans="1:5">
      <c r="A1064" t="s">
        <v>40</v>
      </c>
      <c r="B1064" t="s">
        <v>517</v>
      </c>
      <c r="C1064" t="s">
        <v>6981</v>
      </c>
      <c r="D1064" t="s">
        <v>487</v>
      </c>
      <c r="E1064">
        <v>7.48</v>
      </c>
    </row>
    <row r="1065" spans="1:5">
      <c r="A1065" t="s">
        <v>40</v>
      </c>
      <c r="B1065" t="s">
        <v>517</v>
      </c>
      <c r="C1065" t="s">
        <v>6981</v>
      </c>
      <c r="D1065" t="s">
        <v>488</v>
      </c>
      <c r="E1065">
        <v>251.4</v>
      </c>
    </row>
    <row r="1066" spans="1:5">
      <c r="A1066" t="s">
        <v>40</v>
      </c>
      <c r="B1066" t="s">
        <v>517</v>
      </c>
      <c r="C1066" t="s">
        <v>507</v>
      </c>
      <c r="D1066" t="s">
        <v>329</v>
      </c>
      <c r="E1066">
        <v>36.9</v>
      </c>
    </row>
    <row r="1067" spans="1:5">
      <c r="A1067" t="s">
        <v>40</v>
      </c>
      <c r="B1067" t="s">
        <v>517</v>
      </c>
      <c r="C1067" t="s">
        <v>507</v>
      </c>
      <c r="D1067" t="s">
        <v>6978</v>
      </c>
      <c r="E1067">
        <v>175</v>
      </c>
    </row>
    <row r="1068" spans="1:5">
      <c r="A1068" t="s">
        <v>40</v>
      </c>
      <c r="B1068" t="s">
        <v>517</v>
      </c>
      <c r="C1068" t="s">
        <v>507</v>
      </c>
      <c r="D1068" t="s">
        <v>6979</v>
      </c>
      <c r="E1068">
        <v>20</v>
      </c>
    </row>
    <row r="1069" spans="1:5">
      <c r="A1069" t="s">
        <v>40</v>
      </c>
      <c r="B1069" t="s">
        <v>517</v>
      </c>
      <c r="C1069" t="s">
        <v>507</v>
      </c>
      <c r="D1069" t="s">
        <v>483</v>
      </c>
      <c r="E1069">
        <v>170</v>
      </c>
    </row>
    <row r="1070" spans="1:5">
      <c r="A1070" t="s">
        <v>40</v>
      </c>
      <c r="B1070" t="s">
        <v>517</v>
      </c>
      <c r="C1070" t="s">
        <v>507</v>
      </c>
      <c r="D1070" t="s">
        <v>6982</v>
      </c>
      <c r="E1070">
        <v>9</v>
      </c>
    </row>
    <row r="1071" spans="1:5">
      <c r="A1071" t="s">
        <v>40</v>
      </c>
      <c r="B1071" t="s">
        <v>517</v>
      </c>
      <c r="C1071" t="s">
        <v>507</v>
      </c>
      <c r="D1071" t="s">
        <v>487</v>
      </c>
      <c r="E1071">
        <v>3.5</v>
      </c>
    </row>
    <row r="1072" spans="1:5">
      <c r="A1072" t="s">
        <v>40</v>
      </c>
      <c r="B1072" t="s">
        <v>517</v>
      </c>
      <c r="C1072" t="s">
        <v>507</v>
      </c>
      <c r="D1072" t="s">
        <v>488</v>
      </c>
      <c r="E1072">
        <v>414.4</v>
      </c>
    </row>
    <row r="1073" spans="1:5">
      <c r="A1073" t="s">
        <v>40</v>
      </c>
      <c r="B1073" t="s">
        <v>517</v>
      </c>
      <c r="C1073" t="s">
        <v>65</v>
      </c>
      <c r="D1073" t="s">
        <v>477</v>
      </c>
      <c r="E1073">
        <v>2.69</v>
      </c>
    </row>
    <row r="1074" spans="1:5">
      <c r="A1074" t="s">
        <v>40</v>
      </c>
      <c r="B1074" t="s">
        <v>517</v>
      </c>
      <c r="C1074" t="s">
        <v>65</v>
      </c>
      <c r="D1074" t="s">
        <v>221</v>
      </c>
      <c r="E1074">
        <v>0.7</v>
      </c>
    </row>
    <row r="1075" spans="1:5">
      <c r="A1075" t="s">
        <v>40</v>
      </c>
      <c r="B1075" t="s">
        <v>517</v>
      </c>
      <c r="C1075" t="s">
        <v>65</v>
      </c>
      <c r="D1075" t="s">
        <v>329</v>
      </c>
      <c r="E1075">
        <v>0.7</v>
      </c>
    </row>
    <row r="1076" spans="1:5">
      <c r="A1076" t="s">
        <v>40</v>
      </c>
      <c r="B1076" t="s">
        <v>517</v>
      </c>
      <c r="C1076" t="s">
        <v>65</v>
      </c>
      <c r="D1076" t="s">
        <v>6978</v>
      </c>
      <c r="E1076">
        <v>15.2</v>
      </c>
    </row>
    <row r="1077" spans="1:5">
      <c r="A1077" t="s">
        <v>40</v>
      </c>
      <c r="B1077" t="s">
        <v>517</v>
      </c>
      <c r="C1077" t="s">
        <v>65</v>
      </c>
      <c r="D1077" t="s">
        <v>6979</v>
      </c>
      <c r="E1077">
        <v>2.5</v>
      </c>
    </row>
    <row r="1078" spans="1:5">
      <c r="A1078" t="s">
        <v>40</v>
      </c>
      <c r="B1078" t="s">
        <v>517</v>
      </c>
      <c r="C1078" t="s">
        <v>65</v>
      </c>
      <c r="D1078" t="s">
        <v>487</v>
      </c>
      <c r="E1078">
        <v>0.7</v>
      </c>
    </row>
    <row r="1079" spans="1:5">
      <c r="A1079" t="s">
        <v>40</v>
      </c>
      <c r="B1079" t="s">
        <v>517</v>
      </c>
      <c r="C1079" t="s">
        <v>65</v>
      </c>
      <c r="D1079" t="s">
        <v>488</v>
      </c>
      <c r="E1079">
        <v>22.49</v>
      </c>
    </row>
    <row r="1080" spans="1:5">
      <c r="A1080" t="s">
        <v>40</v>
      </c>
      <c r="B1080" t="s">
        <v>517</v>
      </c>
      <c r="C1080" t="s">
        <v>495</v>
      </c>
      <c r="D1080" t="s">
        <v>221</v>
      </c>
      <c r="E1080">
        <v>0.4</v>
      </c>
    </row>
    <row r="1081" spans="1:5">
      <c r="A1081" t="s">
        <v>40</v>
      </c>
      <c r="B1081" t="s">
        <v>517</v>
      </c>
      <c r="C1081" t="s">
        <v>495</v>
      </c>
      <c r="D1081" t="s">
        <v>329</v>
      </c>
      <c r="E1081">
        <v>91.87</v>
      </c>
    </row>
    <row r="1082" spans="1:5">
      <c r="A1082" t="s">
        <v>40</v>
      </c>
      <c r="B1082" t="s">
        <v>517</v>
      </c>
      <c r="C1082" t="s">
        <v>495</v>
      </c>
      <c r="D1082" t="s">
        <v>6979</v>
      </c>
      <c r="E1082">
        <v>11.6</v>
      </c>
    </row>
    <row r="1083" spans="1:5">
      <c r="A1083" t="s">
        <v>40</v>
      </c>
      <c r="B1083" t="s">
        <v>517</v>
      </c>
      <c r="C1083" t="s">
        <v>495</v>
      </c>
      <c r="D1083" t="s">
        <v>487</v>
      </c>
      <c r="E1083">
        <v>6.5</v>
      </c>
    </row>
    <row r="1084" spans="1:5">
      <c r="A1084" t="s">
        <v>40</v>
      </c>
      <c r="B1084" t="s">
        <v>517</v>
      </c>
      <c r="C1084" t="s">
        <v>495</v>
      </c>
      <c r="D1084" t="s">
        <v>488</v>
      </c>
      <c r="E1084">
        <v>110.37</v>
      </c>
    </row>
    <row r="1085" spans="1:5">
      <c r="A1085" t="s">
        <v>40</v>
      </c>
      <c r="B1085" t="s">
        <v>517</v>
      </c>
      <c r="C1085" t="s">
        <v>6983</v>
      </c>
      <c r="D1085" t="s">
        <v>477</v>
      </c>
      <c r="E1085">
        <v>22.7</v>
      </c>
    </row>
    <row r="1086" spans="1:5">
      <c r="A1086" t="s">
        <v>40</v>
      </c>
      <c r="B1086" t="s">
        <v>517</v>
      </c>
      <c r="C1086" t="s">
        <v>6983</v>
      </c>
      <c r="D1086" t="s">
        <v>221</v>
      </c>
      <c r="E1086">
        <v>22.6</v>
      </c>
    </row>
    <row r="1087" spans="1:5">
      <c r="A1087" t="s">
        <v>40</v>
      </c>
      <c r="B1087" t="s">
        <v>517</v>
      </c>
      <c r="C1087" t="s">
        <v>6983</v>
      </c>
      <c r="D1087" t="s">
        <v>329</v>
      </c>
      <c r="E1087">
        <v>8.6</v>
      </c>
    </row>
    <row r="1088" spans="1:5">
      <c r="A1088" t="s">
        <v>40</v>
      </c>
      <c r="B1088" t="s">
        <v>517</v>
      </c>
      <c r="C1088" t="s">
        <v>6983</v>
      </c>
      <c r="D1088" t="s">
        <v>488</v>
      </c>
      <c r="E1088">
        <v>53.9</v>
      </c>
    </row>
    <row r="1089" spans="1:5">
      <c r="A1089" t="s">
        <v>40</v>
      </c>
      <c r="B1089" t="s">
        <v>517</v>
      </c>
      <c r="C1089" t="s">
        <v>497</v>
      </c>
      <c r="D1089" t="s">
        <v>477</v>
      </c>
      <c r="E1089">
        <v>63</v>
      </c>
    </row>
    <row r="1090" spans="1:5">
      <c r="A1090" t="s">
        <v>40</v>
      </c>
      <c r="B1090" t="s">
        <v>517</v>
      </c>
      <c r="C1090" t="s">
        <v>497</v>
      </c>
      <c r="D1090" t="s">
        <v>6978</v>
      </c>
      <c r="E1090">
        <v>66.099999999999994</v>
      </c>
    </row>
    <row r="1091" spans="1:5">
      <c r="A1091" t="s">
        <v>40</v>
      </c>
      <c r="B1091" t="s">
        <v>517</v>
      </c>
      <c r="C1091" t="s">
        <v>497</v>
      </c>
      <c r="D1091" t="s">
        <v>488</v>
      </c>
      <c r="E1091">
        <v>129.1</v>
      </c>
    </row>
    <row r="1092" spans="1:5">
      <c r="A1092" t="s">
        <v>40</v>
      </c>
      <c r="B1092" t="s">
        <v>517</v>
      </c>
      <c r="C1092" t="s">
        <v>537</v>
      </c>
      <c r="D1092" t="s">
        <v>329</v>
      </c>
      <c r="E1092">
        <v>1.8</v>
      </c>
    </row>
    <row r="1093" spans="1:5">
      <c r="A1093" t="s">
        <v>40</v>
      </c>
      <c r="B1093" t="s">
        <v>517</v>
      </c>
      <c r="C1093" t="s">
        <v>537</v>
      </c>
      <c r="D1093" t="s">
        <v>6979</v>
      </c>
      <c r="E1093">
        <v>300</v>
      </c>
    </row>
    <row r="1094" spans="1:5">
      <c r="A1094" t="s">
        <v>40</v>
      </c>
      <c r="B1094" t="s">
        <v>517</v>
      </c>
      <c r="C1094" t="s">
        <v>537</v>
      </c>
      <c r="D1094" t="s">
        <v>488</v>
      </c>
      <c r="E1094">
        <v>301.8</v>
      </c>
    </row>
    <row r="1095" spans="1:5">
      <c r="A1095" t="s">
        <v>40</v>
      </c>
      <c r="B1095" t="s">
        <v>517</v>
      </c>
      <c r="C1095" t="s">
        <v>6984</v>
      </c>
      <c r="D1095" t="s">
        <v>477</v>
      </c>
      <c r="E1095">
        <v>54.2</v>
      </c>
    </row>
    <row r="1096" spans="1:5">
      <c r="A1096" t="s">
        <v>40</v>
      </c>
      <c r="B1096" t="s">
        <v>517</v>
      </c>
      <c r="C1096" t="s">
        <v>6984</v>
      </c>
      <c r="D1096" t="s">
        <v>221</v>
      </c>
      <c r="E1096">
        <v>1.8</v>
      </c>
    </row>
    <row r="1097" spans="1:5">
      <c r="A1097" t="s">
        <v>40</v>
      </c>
      <c r="B1097" t="s">
        <v>517</v>
      </c>
      <c r="C1097" t="s">
        <v>6984</v>
      </c>
      <c r="D1097" t="s">
        <v>329</v>
      </c>
      <c r="E1097">
        <v>51</v>
      </c>
    </row>
    <row r="1098" spans="1:5">
      <c r="A1098" t="s">
        <v>40</v>
      </c>
      <c r="B1098" t="s">
        <v>517</v>
      </c>
      <c r="C1098" t="s">
        <v>6984</v>
      </c>
      <c r="D1098" t="s">
        <v>6978</v>
      </c>
      <c r="E1098">
        <v>23.3</v>
      </c>
    </row>
    <row r="1099" spans="1:5">
      <c r="A1099" t="s">
        <v>40</v>
      </c>
      <c r="B1099" t="s">
        <v>517</v>
      </c>
      <c r="C1099" t="s">
        <v>6984</v>
      </c>
      <c r="D1099" t="s">
        <v>6979</v>
      </c>
      <c r="E1099">
        <v>16.3</v>
      </c>
    </row>
    <row r="1100" spans="1:5">
      <c r="A1100" t="s">
        <v>40</v>
      </c>
      <c r="B1100" t="s">
        <v>517</v>
      </c>
      <c r="C1100" t="s">
        <v>6984</v>
      </c>
      <c r="D1100" t="s">
        <v>487</v>
      </c>
      <c r="E1100">
        <v>1</v>
      </c>
    </row>
    <row r="1101" spans="1:5">
      <c r="A1101" t="s">
        <v>40</v>
      </c>
      <c r="B1101" t="s">
        <v>517</v>
      </c>
      <c r="C1101" t="s">
        <v>6984</v>
      </c>
      <c r="D1101" t="s">
        <v>488</v>
      </c>
      <c r="E1101">
        <v>147.6</v>
      </c>
    </row>
    <row r="1102" spans="1:5">
      <c r="A1102" t="s">
        <v>40</v>
      </c>
      <c r="B1102" t="s">
        <v>517</v>
      </c>
      <c r="C1102" t="s">
        <v>422</v>
      </c>
      <c r="D1102" t="s">
        <v>6978</v>
      </c>
      <c r="E1102">
        <v>11.2</v>
      </c>
    </row>
    <row r="1103" spans="1:5">
      <c r="A1103" t="s">
        <v>40</v>
      </c>
      <c r="B1103" t="s">
        <v>517</v>
      </c>
      <c r="C1103" t="s">
        <v>422</v>
      </c>
      <c r="D1103" t="s">
        <v>487</v>
      </c>
      <c r="E1103">
        <v>2.6</v>
      </c>
    </row>
    <row r="1104" spans="1:5">
      <c r="A1104" t="s">
        <v>40</v>
      </c>
      <c r="B1104" t="s">
        <v>517</v>
      </c>
      <c r="C1104" t="s">
        <v>422</v>
      </c>
      <c r="D1104" t="s">
        <v>488</v>
      </c>
      <c r="E1104">
        <v>13.8</v>
      </c>
    </row>
    <row r="1105" spans="1:5">
      <c r="A1105" t="s">
        <v>40</v>
      </c>
      <c r="B1105" t="s">
        <v>517</v>
      </c>
      <c r="C1105" t="s">
        <v>500</v>
      </c>
      <c r="D1105" t="s">
        <v>477</v>
      </c>
      <c r="E1105">
        <v>1.8</v>
      </c>
    </row>
    <row r="1106" spans="1:5">
      <c r="A1106" t="s">
        <v>40</v>
      </c>
      <c r="B1106" t="s">
        <v>517</v>
      </c>
      <c r="C1106" t="s">
        <v>500</v>
      </c>
      <c r="D1106" t="s">
        <v>329</v>
      </c>
      <c r="E1106">
        <v>56.9</v>
      </c>
    </row>
    <row r="1107" spans="1:5">
      <c r="A1107" t="s">
        <v>40</v>
      </c>
      <c r="B1107" t="s">
        <v>517</v>
      </c>
      <c r="C1107" t="s">
        <v>500</v>
      </c>
      <c r="D1107" t="s">
        <v>6978</v>
      </c>
      <c r="E1107">
        <v>169.7</v>
      </c>
    </row>
    <row r="1108" spans="1:5">
      <c r="A1108" t="s">
        <v>40</v>
      </c>
      <c r="B1108" t="s">
        <v>517</v>
      </c>
      <c r="C1108" t="s">
        <v>500</v>
      </c>
      <c r="D1108" t="s">
        <v>6979</v>
      </c>
      <c r="E1108">
        <v>17.899999999999999</v>
      </c>
    </row>
    <row r="1109" spans="1:5">
      <c r="A1109" t="s">
        <v>40</v>
      </c>
      <c r="B1109" t="s">
        <v>517</v>
      </c>
      <c r="C1109" t="s">
        <v>500</v>
      </c>
      <c r="D1109" t="s">
        <v>487</v>
      </c>
      <c r="E1109">
        <v>22.8</v>
      </c>
    </row>
    <row r="1110" spans="1:5">
      <c r="A1110" t="s">
        <v>40</v>
      </c>
      <c r="B1110" t="s">
        <v>517</v>
      </c>
      <c r="C1110" t="s">
        <v>500</v>
      </c>
      <c r="D1110" t="s">
        <v>488</v>
      </c>
      <c r="E1110">
        <v>269.10000000000002</v>
      </c>
    </row>
    <row r="1111" spans="1:5">
      <c r="A1111" t="s">
        <v>40</v>
      </c>
      <c r="B1111" t="s">
        <v>517</v>
      </c>
      <c r="C1111" t="s">
        <v>488</v>
      </c>
      <c r="D1111" t="s">
        <v>477</v>
      </c>
      <c r="E1111">
        <v>197.1</v>
      </c>
    </row>
    <row r="1112" spans="1:5">
      <c r="A1112" t="s">
        <v>40</v>
      </c>
      <c r="B1112" t="s">
        <v>517</v>
      </c>
      <c r="C1112" t="s">
        <v>488</v>
      </c>
      <c r="D1112" t="s">
        <v>221</v>
      </c>
      <c r="E1112">
        <v>38.9</v>
      </c>
    </row>
    <row r="1113" spans="1:5">
      <c r="A1113" t="s">
        <v>40</v>
      </c>
      <c r="B1113" t="s">
        <v>517</v>
      </c>
      <c r="C1113" t="s">
        <v>488</v>
      </c>
      <c r="D1113" t="s">
        <v>329</v>
      </c>
      <c r="E1113">
        <v>293.57</v>
      </c>
    </row>
    <row r="1114" spans="1:5">
      <c r="A1114" t="s">
        <v>40</v>
      </c>
      <c r="B1114" t="s">
        <v>517</v>
      </c>
      <c r="C1114" t="s">
        <v>488</v>
      </c>
      <c r="D1114" t="s">
        <v>6978</v>
      </c>
      <c r="E1114">
        <v>512.9</v>
      </c>
    </row>
    <row r="1115" spans="1:5">
      <c r="A1115" t="s">
        <v>40</v>
      </c>
      <c r="B1115" t="s">
        <v>517</v>
      </c>
      <c r="C1115" t="s">
        <v>488</v>
      </c>
      <c r="D1115" t="s">
        <v>481</v>
      </c>
      <c r="E1115">
        <v>285</v>
      </c>
    </row>
    <row r="1116" spans="1:5">
      <c r="A1116" t="s">
        <v>40</v>
      </c>
      <c r="B1116" t="s">
        <v>517</v>
      </c>
      <c r="C1116" t="s">
        <v>488</v>
      </c>
      <c r="D1116" t="s">
        <v>6979</v>
      </c>
      <c r="E1116">
        <v>376.9</v>
      </c>
    </row>
    <row r="1117" spans="1:5">
      <c r="A1117" t="s">
        <v>40</v>
      </c>
      <c r="B1117" t="s">
        <v>517</v>
      </c>
      <c r="C1117" t="s">
        <v>488</v>
      </c>
      <c r="D1117" t="s">
        <v>483</v>
      </c>
      <c r="E1117">
        <v>170</v>
      </c>
    </row>
    <row r="1118" spans="1:5">
      <c r="A1118" t="s">
        <v>40</v>
      </c>
      <c r="B1118" t="s">
        <v>517</v>
      </c>
      <c r="C1118" t="s">
        <v>488</v>
      </c>
      <c r="D1118" t="s">
        <v>6982</v>
      </c>
      <c r="E1118">
        <v>399.15</v>
      </c>
    </row>
    <row r="1119" spans="1:5">
      <c r="A1119" t="s">
        <v>40</v>
      </c>
      <c r="B1119" t="s">
        <v>517</v>
      </c>
      <c r="C1119" t="s">
        <v>488</v>
      </c>
      <c r="D1119" t="s">
        <v>487</v>
      </c>
      <c r="E1119">
        <v>56.34</v>
      </c>
    </row>
    <row r="1120" spans="1:5">
      <c r="A1120" t="s">
        <v>40</v>
      </c>
      <c r="B1120" t="s">
        <v>517</v>
      </c>
      <c r="C1120" t="s">
        <v>488</v>
      </c>
      <c r="D1120" t="s">
        <v>488</v>
      </c>
      <c r="E1120">
        <v>2329.86</v>
      </c>
    </row>
    <row r="1121" spans="1:5">
      <c r="A1121" t="s">
        <v>40</v>
      </c>
      <c r="B1121" t="s">
        <v>519</v>
      </c>
      <c r="C1121" t="s">
        <v>6977</v>
      </c>
      <c r="D1121" t="s">
        <v>329</v>
      </c>
      <c r="E1121">
        <v>1.3</v>
      </c>
    </row>
    <row r="1122" spans="1:5">
      <c r="A1122" t="s">
        <v>40</v>
      </c>
      <c r="B1122" t="s">
        <v>519</v>
      </c>
      <c r="C1122" t="s">
        <v>6977</v>
      </c>
      <c r="D1122" t="s">
        <v>6978</v>
      </c>
      <c r="E1122">
        <v>0.3</v>
      </c>
    </row>
    <row r="1123" spans="1:5">
      <c r="A1123" t="s">
        <v>40</v>
      </c>
      <c r="B1123" t="s">
        <v>519</v>
      </c>
      <c r="C1123" t="s">
        <v>6977</v>
      </c>
      <c r="D1123" t="s">
        <v>481</v>
      </c>
      <c r="E1123">
        <v>460</v>
      </c>
    </row>
    <row r="1124" spans="1:5">
      <c r="A1124" t="s">
        <v>40</v>
      </c>
      <c r="B1124" t="s">
        <v>519</v>
      </c>
      <c r="C1124" t="s">
        <v>6977</v>
      </c>
      <c r="D1124" t="s">
        <v>487</v>
      </c>
      <c r="E1124">
        <v>4.7</v>
      </c>
    </row>
    <row r="1125" spans="1:5">
      <c r="A1125" t="s">
        <v>40</v>
      </c>
      <c r="B1125" t="s">
        <v>519</v>
      </c>
      <c r="C1125" t="s">
        <v>6977</v>
      </c>
      <c r="D1125" t="s">
        <v>488</v>
      </c>
      <c r="E1125">
        <v>466.3</v>
      </c>
    </row>
    <row r="1126" spans="1:5">
      <c r="A1126" t="s">
        <v>40</v>
      </c>
      <c r="B1126" t="s">
        <v>519</v>
      </c>
      <c r="C1126" t="s">
        <v>6980</v>
      </c>
      <c r="D1126" t="s">
        <v>477</v>
      </c>
      <c r="E1126">
        <v>198</v>
      </c>
    </row>
    <row r="1127" spans="1:5">
      <c r="A1127" t="s">
        <v>40</v>
      </c>
      <c r="B1127" t="s">
        <v>519</v>
      </c>
      <c r="C1127" t="s">
        <v>6980</v>
      </c>
      <c r="D1127" t="s">
        <v>329</v>
      </c>
      <c r="E1127">
        <v>1.3</v>
      </c>
    </row>
    <row r="1128" spans="1:5">
      <c r="A1128" t="s">
        <v>40</v>
      </c>
      <c r="B1128" t="s">
        <v>519</v>
      </c>
      <c r="C1128" t="s">
        <v>6980</v>
      </c>
      <c r="D1128" t="s">
        <v>488</v>
      </c>
      <c r="E1128">
        <v>199.3</v>
      </c>
    </row>
    <row r="1129" spans="1:5">
      <c r="A1129" t="s">
        <v>40</v>
      </c>
      <c r="B1129" t="s">
        <v>519</v>
      </c>
      <c r="C1129" t="s">
        <v>6981</v>
      </c>
      <c r="D1129" t="s">
        <v>477</v>
      </c>
      <c r="E1129">
        <v>288</v>
      </c>
    </row>
    <row r="1130" spans="1:5">
      <c r="A1130" t="s">
        <v>40</v>
      </c>
      <c r="B1130" t="s">
        <v>519</v>
      </c>
      <c r="C1130" t="s">
        <v>6981</v>
      </c>
      <c r="D1130" t="s">
        <v>329</v>
      </c>
      <c r="E1130">
        <v>24.8</v>
      </c>
    </row>
    <row r="1131" spans="1:5">
      <c r="A1131" t="s">
        <v>40</v>
      </c>
      <c r="B1131" t="s">
        <v>519</v>
      </c>
      <c r="C1131" t="s">
        <v>6981</v>
      </c>
      <c r="D1131" t="s">
        <v>487</v>
      </c>
      <c r="E1131">
        <v>4.4000000000000004</v>
      </c>
    </row>
    <row r="1132" spans="1:5">
      <c r="A1132" t="s">
        <v>40</v>
      </c>
      <c r="B1132" t="s">
        <v>519</v>
      </c>
      <c r="C1132" t="s">
        <v>6981</v>
      </c>
      <c r="D1132" t="s">
        <v>488</v>
      </c>
      <c r="E1132">
        <v>317.2</v>
      </c>
    </row>
    <row r="1133" spans="1:5">
      <c r="A1133" t="s">
        <v>40</v>
      </c>
      <c r="B1133" t="s">
        <v>519</v>
      </c>
      <c r="C1133" t="s">
        <v>507</v>
      </c>
      <c r="D1133" t="s">
        <v>477</v>
      </c>
      <c r="E1133">
        <v>86.3</v>
      </c>
    </row>
    <row r="1134" spans="1:5">
      <c r="A1134" t="s">
        <v>40</v>
      </c>
      <c r="B1134" t="s">
        <v>519</v>
      </c>
      <c r="C1134" t="s">
        <v>507</v>
      </c>
      <c r="D1134" t="s">
        <v>221</v>
      </c>
      <c r="E1134">
        <v>0.3</v>
      </c>
    </row>
    <row r="1135" spans="1:5">
      <c r="A1135" t="s">
        <v>40</v>
      </c>
      <c r="B1135" t="s">
        <v>519</v>
      </c>
      <c r="C1135" t="s">
        <v>507</v>
      </c>
      <c r="D1135" t="s">
        <v>329</v>
      </c>
      <c r="E1135">
        <v>2.2000000000000002</v>
      </c>
    </row>
    <row r="1136" spans="1:5">
      <c r="A1136" t="s">
        <v>40</v>
      </c>
      <c r="B1136" t="s">
        <v>519</v>
      </c>
      <c r="C1136" t="s">
        <v>507</v>
      </c>
      <c r="D1136" t="s">
        <v>6978</v>
      </c>
      <c r="E1136">
        <v>145.1</v>
      </c>
    </row>
    <row r="1137" spans="1:5">
      <c r="A1137" t="s">
        <v>40</v>
      </c>
      <c r="B1137" t="s">
        <v>519</v>
      </c>
      <c r="C1137" t="s">
        <v>507</v>
      </c>
      <c r="D1137" t="s">
        <v>483</v>
      </c>
      <c r="E1137">
        <v>219</v>
      </c>
    </row>
    <row r="1138" spans="1:5">
      <c r="A1138" t="s">
        <v>40</v>
      </c>
      <c r="B1138" t="s">
        <v>519</v>
      </c>
      <c r="C1138" t="s">
        <v>507</v>
      </c>
      <c r="D1138" t="s">
        <v>487</v>
      </c>
      <c r="E1138">
        <v>13.1</v>
      </c>
    </row>
    <row r="1139" spans="1:5">
      <c r="A1139" t="s">
        <v>40</v>
      </c>
      <c r="B1139" t="s">
        <v>519</v>
      </c>
      <c r="C1139" t="s">
        <v>507</v>
      </c>
      <c r="D1139" t="s">
        <v>488</v>
      </c>
      <c r="E1139">
        <v>466</v>
      </c>
    </row>
    <row r="1140" spans="1:5">
      <c r="A1140" t="s">
        <v>40</v>
      </c>
      <c r="B1140" t="s">
        <v>519</v>
      </c>
      <c r="C1140" t="s">
        <v>65</v>
      </c>
      <c r="D1140" t="s">
        <v>477</v>
      </c>
      <c r="E1140">
        <v>12.4</v>
      </c>
    </row>
    <row r="1141" spans="1:5">
      <c r="A1141" t="s">
        <v>40</v>
      </c>
      <c r="B1141" t="s">
        <v>519</v>
      </c>
      <c r="C1141" t="s">
        <v>65</v>
      </c>
      <c r="D1141" t="s">
        <v>221</v>
      </c>
      <c r="E1141">
        <v>0.8</v>
      </c>
    </row>
    <row r="1142" spans="1:5">
      <c r="A1142" t="s">
        <v>40</v>
      </c>
      <c r="B1142" t="s">
        <v>519</v>
      </c>
      <c r="C1142" t="s">
        <v>65</v>
      </c>
      <c r="D1142" t="s">
        <v>329</v>
      </c>
      <c r="E1142">
        <v>4.2</v>
      </c>
    </row>
    <row r="1143" spans="1:5">
      <c r="A1143" t="s">
        <v>40</v>
      </c>
      <c r="B1143" t="s">
        <v>519</v>
      </c>
      <c r="C1143" t="s">
        <v>65</v>
      </c>
      <c r="D1143" t="s">
        <v>6978</v>
      </c>
      <c r="E1143">
        <v>5.2</v>
      </c>
    </row>
    <row r="1144" spans="1:5">
      <c r="A1144" t="s">
        <v>40</v>
      </c>
      <c r="B1144" t="s">
        <v>519</v>
      </c>
      <c r="C1144" t="s">
        <v>65</v>
      </c>
      <c r="D1144" t="s">
        <v>6979</v>
      </c>
      <c r="E1144">
        <v>2.4</v>
      </c>
    </row>
    <row r="1145" spans="1:5">
      <c r="A1145" t="s">
        <v>40</v>
      </c>
      <c r="B1145" t="s">
        <v>519</v>
      </c>
      <c r="C1145" t="s">
        <v>65</v>
      </c>
      <c r="D1145" t="s">
        <v>6982</v>
      </c>
      <c r="E1145">
        <v>9</v>
      </c>
    </row>
    <row r="1146" spans="1:5">
      <c r="A1146" t="s">
        <v>40</v>
      </c>
      <c r="B1146" t="s">
        <v>519</v>
      </c>
      <c r="C1146" t="s">
        <v>65</v>
      </c>
      <c r="D1146" t="s">
        <v>488</v>
      </c>
      <c r="E1146">
        <v>34</v>
      </c>
    </row>
    <row r="1147" spans="1:5">
      <c r="A1147" t="s">
        <v>40</v>
      </c>
      <c r="B1147" t="s">
        <v>519</v>
      </c>
      <c r="C1147" t="s">
        <v>495</v>
      </c>
      <c r="D1147" t="s">
        <v>477</v>
      </c>
      <c r="E1147">
        <v>3.5</v>
      </c>
    </row>
    <row r="1148" spans="1:5">
      <c r="A1148" t="s">
        <v>40</v>
      </c>
      <c r="B1148" t="s">
        <v>519</v>
      </c>
      <c r="C1148" t="s">
        <v>495</v>
      </c>
      <c r="D1148" t="s">
        <v>221</v>
      </c>
      <c r="E1148">
        <v>0.7</v>
      </c>
    </row>
    <row r="1149" spans="1:5">
      <c r="A1149" t="s">
        <v>40</v>
      </c>
      <c r="B1149" t="s">
        <v>519</v>
      </c>
      <c r="C1149" t="s">
        <v>495</v>
      </c>
      <c r="D1149" t="s">
        <v>329</v>
      </c>
      <c r="E1149">
        <v>61.1</v>
      </c>
    </row>
    <row r="1150" spans="1:5">
      <c r="A1150" t="s">
        <v>40</v>
      </c>
      <c r="B1150" t="s">
        <v>519</v>
      </c>
      <c r="C1150" t="s">
        <v>495</v>
      </c>
      <c r="D1150" t="s">
        <v>6978</v>
      </c>
      <c r="E1150">
        <v>29.5</v>
      </c>
    </row>
    <row r="1151" spans="1:5">
      <c r="A1151" t="s">
        <v>40</v>
      </c>
      <c r="B1151" t="s">
        <v>519</v>
      </c>
      <c r="C1151" t="s">
        <v>495</v>
      </c>
      <c r="D1151" t="s">
        <v>6979</v>
      </c>
      <c r="E1151">
        <v>11.4</v>
      </c>
    </row>
    <row r="1152" spans="1:5">
      <c r="A1152" t="s">
        <v>40</v>
      </c>
      <c r="B1152" t="s">
        <v>519</v>
      </c>
      <c r="C1152" t="s">
        <v>495</v>
      </c>
      <c r="D1152" t="s">
        <v>487</v>
      </c>
      <c r="E1152">
        <v>6.6</v>
      </c>
    </row>
    <row r="1153" spans="1:5">
      <c r="A1153" t="s">
        <v>40</v>
      </c>
      <c r="B1153" t="s">
        <v>519</v>
      </c>
      <c r="C1153" t="s">
        <v>495</v>
      </c>
      <c r="D1153" t="s">
        <v>488</v>
      </c>
      <c r="E1153">
        <v>112.8</v>
      </c>
    </row>
    <row r="1154" spans="1:5">
      <c r="A1154" t="s">
        <v>40</v>
      </c>
      <c r="B1154" t="s">
        <v>519</v>
      </c>
      <c r="C1154" t="s">
        <v>6983</v>
      </c>
      <c r="D1154" t="s">
        <v>477</v>
      </c>
      <c r="E1154">
        <v>12</v>
      </c>
    </row>
    <row r="1155" spans="1:5">
      <c r="A1155" t="s">
        <v>40</v>
      </c>
      <c r="B1155" t="s">
        <v>519</v>
      </c>
      <c r="C1155" t="s">
        <v>6983</v>
      </c>
      <c r="D1155" t="s">
        <v>221</v>
      </c>
      <c r="E1155">
        <v>29</v>
      </c>
    </row>
    <row r="1156" spans="1:5">
      <c r="A1156" t="s">
        <v>40</v>
      </c>
      <c r="B1156" t="s">
        <v>519</v>
      </c>
      <c r="C1156" t="s">
        <v>6983</v>
      </c>
      <c r="D1156" t="s">
        <v>329</v>
      </c>
      <c r="E1156">
        <v>2.5</v>
      </c>
    </row>
    <row r="1157" spans="1:5">
      <c r="A1157" t="s">
        <v>40</v>
      </c>
      <c r="B1157" t="s">
        <v>519</v>
      </c>
      <c r="C1157" t="s">
        <v>6983</v>
      </c>
      <c r="D1157" t="s">
        <v>488</v>
      </c>
      <c r="E1157">
        <v>43.5</v>
      </c>
    </row>
    <row r="1158" spans="1:5">
      <c r="A1158" t="s">
        <v>40</v>
      </c>
      <c r="B1158" t="s">
        <v>519</v>
      </c>
      <c r="C1158" t="s">
        <v>497</v>
      </c>
      <c r="D1158" t="s">
        <v>477</v>
      </c>
      <c r="E1158">
        <v>36</v>
      </c>
    </row>
    <row r="1159" spans="1:5">
      <c r="A1159" t="s">
        <v>40</v>
      </c>
      <c r="B1159" t="s">
        <v>519</v>
      </c>
      <c r="C1159" t="s">
        <v>497</v>
      </c>
      <c r="D1159" t="s">
        <v>329</v>
      </c>
      <c r="E1159">
        <v>1</v>
      </c>
    </row>
    <row r="1160" spans="1:5">
      <c r="A1160" t="s">
        <v>40</v>
      </c>
      <c r="B1160" t="s">
        <v>519</v>
      </c>
      <c r="C1160" t="s">
        <v>497</v>
      </c>
      <c r="D1160" t="s">
        <v>6978</v>
      </c>
      <c r="E1160">
        <v>56</v>
      </c>
    </row>
    <row r="1161" spans="1:5">
      <c r="A1161" t="s">
        <v>40</v>
      </c>
      <c r="B1161" t="s">
        <v>519</v>
      </c>
      <c r="C1161" t="s">
        <v>497</v>
      </c>
      <c r="D1161" t="s">
        <v>488</v>
      </c>
      <c r="E1161">
        <v>93</v>
      </c>
    </row>
    <row r="1162" spans="1:5">
      <c r="A1162" t="s">
        <v>40</v>
      </c>
      <c r="B1162" t="s">
        <v>519</v>
      </c>
      <c r="C1162" t="s">
        <v>537</v>
      </c>
      <c r="D1162" t="s">
        <v>477</v>
      </c>
      <c r="E1162">
        <v>2.7</v>
      </c>
    </row>
    <row r="1163" spans="1:5">
      <c r="A1163" t="s">
        <v>40</v>
      </c>
      <c r="B1163" t="s">
        <v>519</v>
      </c>
      <c r="C1163" t="s">
        <v>537</v>
      </c>
      <c r="D1163" t="s">
        <v>329</v>
      </c>
      <c r="E1163">
        <v>1.9</v>
      </c>
    </row>
    <row r="1164" spans="1:5">
      <c r="A1164" t="s">
        <v>40</v>
      </c>
      <c r="B1164" t="s">
        <v>519</v>
      </c>
      <c r="C1164" t="s">
        <v>537</v>
      </c>
      <c r="D1164" t="s">
        <v>6979</v>
      </c>
      <c r="E1164">
        <v>195</v>
      </c>
    </row>
    <row r="1165" spans="1:5">
      <c r="A1165" t="s">
        <v>40</v>
      </c>
      <c r="B1165" t="s">
        <v>519</v>
      </c>
      <c r="C1165" t="s">
        <v>537</v>
      </c>
      <c r="D1165" t="s">
        <v>6982</v>
      </c>
      <c r="E1165">
        <v>1</v>
      </c>
    </row>
    <row r="1166" spans="1:5">
      <c r="A1166" t="s">
        <v>40</v>
      </c>
      <c r="B1166" t="s">
        <v>519</v>
      </c>
      <c r="C1166" t="s">
        <v>537</v>
      </c>
      <c r="D1166" t="s">
        <v>488</v>
      </c>
      <c r="E1166">
        <v>200.6</v>
      </c>
    </row>
    <row r="1167" spans="1:5">
      <c r="A1167" t="s">
        <v>40</v>
      </c>
      <c r="B1167" t="s">
        <v>519</v>
      </c>
      <c r="C1167" t="s">
        <v>6984</v>
      </c>
      <c r="D1167" t="s">
        <v>477</v>
      </c>
      <c r="E1167">
        <v>56.4</v>
      </c>
    </row>
    <row r="1168" spans="1:5">
      <c r="A1168" t="s">
        <v>40</v>
      </c>
      <c r="B1168" t="s">
        <v>519</v>
      </c>
      <c r="C1168" t="s">
        <v>6984</v>
      </c>
      <c r="D1168" t="s">
        <v>221</v>
      </c>
      <c r="E1168">
        <v>3.7</v>
      </c>
    </row>
    <row r="1169" spans="1:5">
      <c r="A1169" t="s">
        <v>40</v>
      </c>
      <c r="B1169" t="s">
        <v>519</v>
      </c>
      <c r="C1169" t="s">
        <v>6984</v>
      </c>
      <c r="D1169" t="s">
        <v>329</v>
      </c>
      <c r="E1169">
        <v>51.4</v>
      </c>
    </row>
    <row r="1170" spans="1:5">
      <c r="A1170" t="s">
        <v>40</v>
      </c>
      <c r="B1170" t="s">
        <v>519</v>
      </c>
      <c r="C1170" t="s">
        <v>6984</v>
      </c>
      <c r="D1170" t="s">
        <v>6978</v>
      </c>
      <c r="E1170">
        <v>5.9</v>
      </c>
    </row>
    <row r="1171" spans="1:5">
      <c r="A1171" t="s">
        <v>40</v>
      </c>
      <c r="B1171" t="s">
        <v>519</v>
      </c>
      <c r="C1171" t="s">
        <v>6984</v>
      </c>
      <c r="D1171" t="s">
        <v>6979</v>
      </c>
      <c r="E1171">
        <v>10.3</v>
      </c>
    </row>
    <row r="1172" spans="1:5">
      <c r="A1172" t="s">
        <v>40</v>
      </c>
      <c r="B1172" t="s">
        <v>519</v>
      </c>
      <c r="C1172" t="s">
        <v>6984</v>
      </c>
      <c r="D1172" t="s">
        <v>487</v>
      </c>
      <c r="E1172">
        <v>0.5</v>
      </c>
    </row>
    <row r="1173" spans="1:5">
      <c r="A1173" t="s">
        <v>40</v>
      </c>
      <c r="B1173" t="s">
        <v>519</v>
      </c>
      <c r="C1173" t="s">
        <v>6984</v>
      </c>
      <c r="D1173" t="s">
        <v>488</v>
      </c>
      <c r="E1173">
        <v>128.19999999999999</v>
      </c>
    </row>
    <row r="1174" spans="1:5">
      <c r="A1174" t="s">
        <v>40</v>
      </c>
      <c r="B1174" t="s">
        <v>519</v>
      </c>
      <c r="C1174" t="s">
        <v>422</v>
      </c>
      <c r="D1174" t="s">
        <v>329</v>
      </c>
      <c r="E1174">
        <v>0.5</v>
      </c>
    </row>
    <row r="1175" spans="1:5">
      <c r="A1175" t="s">
        <v>40</v>
      </c>
      <c r="B1175" t="s">
        <v>519</v>
      </c>
      <c r="C1175" t="s">
        <v>422</v>
      </c>
      <c r="D1175" t="s">
        <v>6978</v>
      </c>
      <c r="E1175">
        <v>13.6</v>
      </c>
    </row>
    <row r="1176" spans="1:5">
      <c r="A1176" t="s">
        <v>40</v>
      </c>
      <c r="B1176" t="s">
        <v>519</v>
      </c>
      <c r="C1176" t="s">
        <v>422</v>
      </c>
      <c r="D1176" t="s">
        <v>487</v>
      </c>
      <c r="E1176">
        <v>0.3</v>
      </c>
    </row>
    <row r="1177" spans="1:5">
      <c r="A1177" t="s">
        <v>40</v>
      </c>
      <c r="B1177" t="s">
        <v>519</v>
      </c>
      <c r="C1177" t="s">
        <v>422</v>
      </c>
      <c r="D1177" t="s">
        <v>488</v>
      </c>
      <c r="E1177">
        <v>14.4</v>
      </c>
    </row>
    <row r="1178" spans="1:5">
      <c r="A1178" t="s">
        <v>40</v>
      </c>
      <c r="B1178" t="s">
        <v>519</v>
      </c>
      <c r="C1178" t="s">
        <v>500</v>
      </c>
      <c r="D1178" t="s">
        <v>477</v>
      </c>
      <c r="E1178">
        <v>329.2</v>
      </c>
    </row>
    <row r="1179" spans="1:5">
      <c r="A1179" t="s">
        <v>40</v>
      </c>
      <c r="B1179" t="s">
        <v>519</v>
      </c>
      <c r="C1179" t="s">
        <v>500</v>
      </c>
      <c r="D1179" t="s">
        <v>329</v>
      </c>
      <c r="E1179">
        <v>2.5</v>
      </c>
    </row>
    <row r="1180" spans="1:5">
      <c r="A1180" t="s">
        <v>40</v>
      </c>
      <c r="B1180" t="s">
        <v>519</v>
      </c>
      <c r="C1180" t="s">
        <v>500</v>
      </c>
      <c r="D1180" t="s">
        <v>6978</v>
      </c>
      <c r="E1180">
        <v>24.4</v>
      </c>
    </row>
    <row r="1181" spans="1:5">
      <c r="A1181" t="s">
        <v>40</v>
      </c>
      <c r="B1181" t="s">
        <v>519</v>
      </c>
      <c r="C1181" t="s">
        <v>500</v>
      </c>
      <c r="D1181" t="s">
        <v>487</v>
      </c>
      <c r="E1181">
        <v>1.5</v>
      </c>
    </row>
    <row r="1182" spans="1:5">
      <c r="A1182" t="s">
        <v>40</v>
      </c>
      <c r="B1182" t="s">
        <v>519</v>
      </c>
      <c r="C1182" t="s">
        <v>500</v>
      </c>
      <c r="D1182" t="s">
        <v>488</v>
      </c>
      <c r="E1182">
        <v>357.6</v>
      </c>
    </row>
    <row r="1183" spans="1:5">
      <c r="A1183" t="s">
        <v>40</v>
      </c>
      <c r="B1183" t="s">
        <v>519</v>
      </c>
      <c r="C1183" t="s">
        <v>488</v>
      </c>
      <c r="D1183" t="s">
        <v>477</v>
      </c>
      <c r="E1183">
        <v>1024.5</v>
      </c>
    </row>
    <row r="1184" spans="1:5">
      <c r="A1184" t="s">
        <v>40</v>
      </c>
      <c r="B1184" t="s">
        <v>519</v>
      </c>
      <c r="C1184" t="s">
        <v>488</v>
      </c>
      <c r="D1184" t="s">
        <v>221</v>
      </c>
      <c r="E1184">
        <v>34.5</v>
      </c>
    </row>
    <row r="1185" spans="1:5">
      <c r="A1185" t="s">
        <v>40</v>
      </c>
      <c r="B1185" t="s">
        <v>519</v>
      </c>
      <c r="C1185" t="s">
        <v>488</v>
      </c>
      <c r="D1185" t="s">
        <v>329</v>
      </c>
      <c r="E1185">
        <v>154.69999999999999</v>
      </c>
    </row>
    <row r="1186" spans="1:5">
      <c r="A1186" t="s">
        <v>40</v>
      </c>
      <c r="B1186" t="s">
        <v>519</v>
      </c>
      <c r="C1186" t="s">
        <v>488</v>
      </c>
      <c r="D1186" t="s">
        <v>6978</v>
      </c>
      <c r="E1186">
        <v>280</v>
      </c>
    </row>
    <row r="1187" spans="1:5">
      <c r="A1187" t="s">
        <v>40</v>
      </c>
      <c r="B1187" t="s">
        <v>519</v>
      </c>
      <c r="C1187" t="s">
        <v>488</v>
      </c>
      <c r="D1187" t="s">
        <v>481</v>
      </c>
      <c r="E1187">
        <v>460</v>
      </c>
    </row>
    <row r="1188" spans="1:5">
      <c r="A1188" t="s">
        <v>40</v>
      </c>
      <c r="B1188" t="s">
        <v>519</v>
      </c>
      <c r="C1188" t="s">
        <v>488</v>
      </c>
      <c r="D1188" t="s">
        <v>6979</v>
      </c>
      <c r="E1188">
        <v>219.1</v>
      </c>
    </row>
    <row r="1189" spans="1:5">
      <c r="A1189" t="s">
        <v>40</v>
      </c>
      <c r="B1189" t="s">
        <v>519</v>
      </c>
      <c r="C1189" t="s">
        <v>488</v>
      </c>
      <c r="D1189" t="s">
        <v>483</v>
      </c>
      <c r="E1189">
        <v>219</v>
      </c>
    </row>
    <row r="1190" spans="1:5">
      <c r="A1190" t="s">
        <v>40</v>
      </c>
      <c r="B1190" t="s">
        <v>519</v>
      </c>
      <c r="C1190" t="s">
        <v>488</v>
      </c>
      <c r="D1190" t="s">
        <v>6982</v>
      </c>
      <c r="E1190">
        <v>10</v>
      </c>
    </row>
    <row r="1191" spans="1:5">
      <c r="A1191" t="s">
        <v>40</v>
      </c>
      <c r="B1191" t="s">
        <v>519</v>
      </c>
      <c r="C1191" t="s">
        <v>488</v>
      </c>
      <c r="D1191" t="s">
        <v>487</v>
      </c>
      <c r="E1191">
        <v>31.1</v>
      </c>
    </row>
    <row r="1192" spans="1:5">
      <c r="A1192" t="s">
        <v>40</v>
      </c>
      <c r="B1192" t="s">
        <v>519</v>
      </c>
      <c r="C1192" t="s">
        <v>488</v>
      </c>
      <c r="D1192" t="s">
        <v>488</v>
      </c>
      <c r="E1192">
        <v>2432.9</v>
      </c>
    </row>
    <row r="1193" spans="1:5">
      <c r="A1193" t="s">
        <v>520</v>
      </c>
      <c r="B1193" t="s">
        <v>521</v>
      </c>
      <c r="C1193" t="s">
        <v>507</v>
      </c>
      <c r="D1193" t="s">
        <v>483</v>
      </c>
      <c r="E1193">
        <v>30.1</v>
      </c>
    </row>
    <row r="1194" spans="1:5">
      <c r="A1194" t="s">
        <v>520</v>
      </c>
      <c r="B1194" t="s">
        <v>521</v>
      </c>
      <c r="C1194" t="s">
        <v>507</v>
      </c>
      <c r="D1194" t="s">
        <v>488</v>
      </c>
      <c r="E1194">
        <v>30.1</v>
      </c>
    </row>
    <row r="1195" spans="1:5">
      <c r="A1195" t="s">
        <v>520</v>
      </c>
      <c r="B1195" t="s">
        <v>521</v>
      </c>
      <c r="C1195" t="s">
        <v>522</v>
      </c>
      <c r="D1195" t="s">
        <v>477</v>
      </c>
      <c r="E1195">
        <v>5.5</v>
      </c>
    </row>
    <row r="1196" spans="1:5">
      <c r="A1196" t="s">
        <v>520</v>
      </c>
      <c r="B1196" t="s">
        <v>521</v>
      </c>
      <c r="C1196" t="s">
        <v>522</v>
      </c>
      <c r="D1196" t="s">
        <v>221</v>
      </c>
      <c r="E1196">
        <v>2.2000000000000002</v>
      </c>
    </row>
    <row r="1197" spans="1:5">
      <c r="A1197" t="s">
        <v>520</v>
      </c>
      <c r="B1197" t="s">
        <v>521</v>
      </c>
      <c r="C1197" t="s">
        <v>522</v>
      </c>
      <c r="D1197" t="s">
        <v>329</v>
      </c>
      <c r="E1197">
        <v>1</v>
      </c>
    </row>
    <row r="1198" spans="1:5">
      <c r="A1198" t="s">
        <v>520</v>
      </c>
      <c r="B1198" t="s">
        <v>521</v>
      </c>
      <c r="C1198" t="s">
        <v>522</v>
      </c>
      <c r="D1198" t="s">
        <v>6978</v>
      </c>
      <c r="E1198">
        <v>37.9</v>
      </c>
    </row>
    <row r="1199" spans="1:5">
      <c r="A1199" t="s">
        <v>520</v>
      </c>
      <c r="B1199" t="s">
        <v>521</v>
      </c>
      <c r="C1199" t="s">
        <v>522</v>
      </c>
      <c r="D1199" t="s">
        <v>481</v>
      </c>
      <c r="E1199">
        <v>41.5</v>
      </c>
    </row>
    <row r="1200" spans="1:5">
      <c r="A1200" t="s">
        <v>520</v>
      </c>
      <c r="B1200" t="s">
        <v>521</v>
      </c>
      <c r="C1200" t="s">
        <v>522</v>
      </c>
      <c r="D1200" t="s">
        <v>6979</v>
      </c>
      <c r="E1200">
        <v>48.3</v>
      </c>
    </row>
    <row r="1201" spans="1:5">
      <c r="A1201" t="s">
        <v>520</v>
      </c>
      <c r="B1201" t="s">
        <v>521</v>
      </c>
      <c r="C1201" t="s">
        <v>522</v>
      </c>
      <c r="D1201" t="s">
        <v>487</v>
      </c>
      <c r="E1201">
        <v>13.3</v>
      </c>
    </row>
    <row r="1202" spans="1:5">
      <c r="A1202" t="s">
        <v>520</v>
      </c>
      <c r="B1202" t="s">
        <v>521</v>
      </c>
      <c r="C1202" t="s">
        <v>522</v>
      </c>
      <c r="D1202" t="s">
        <v>488</v>
      </c>
      <c r="E1202">
        <v>149.69999999999999</v>
      </c>
    </row>
    <row r="1203" spans="1:5">
      <c r="A1203" t="s">
        <v>520</v>
      </c>
      <c r="B1203" t="s">
        <v>521</v>
      </c>
      <c r="C1203" t="s">
        <v>488</v>
      </c>
      <c r="D1203" t="s">
        <v>477</v>
      </c>
      <c r="E1203">
        <v>5.5</v>
      </c>
    </row>
    <row r="1204" spans="1:5">
      <c r="A1204" t="s">
        <v>520</v>
      </c>
      <c r="B1204" t="s">
        <v>521</v>
      </c>
      <c r="C1204" t="s">
        <v>488</v>
      </c>
      <c r="D1204" t="s">
        <v>221</v>
      </c>
      <c r="E1204">
        <v>2.2000000000000002</v>
      </c>
    </row>
    <row r="1205" spans="1:5">
      <c r="A1205" t="s">
        <v>520</v>
      </c>
      <c r="B1205" t="s">
        <v>521</v>
      </c>
      <c r="C1205" t="s">
        <v>488</v>
      </c>
      <c r="D1205" t="s">
        <v>329</v>
      </c>
      <c r="E1205">
        <v>1</v>
      </c>
    </row>
    <row r="1206" spans="1:5">
      <c r="A1206" t="s">
        <v>520</v>
      </c>
      <c r="B1206" t="s">
        <v>521</v>
      </c>
      <c r="C1206" t="s">
        <v>488</v>
      </c>
      <c r="D1206" t="s">
        <v>6978</v>
      </c>
      <c r="E1206">
        <v>37.9</v>
      </c>
    </row>
    <row r="1207" spans="1:5">
      <c r="A1207" t="s">
        <v>520</v>
      </c>
      <c r="B1207" t="s">
        <v>521</v>
      </c>
      <c r="C1207" t="s">
        <v>488</v>
      </c>
      <c r="D1207" t="s">
        <v>481</v>
      </c>
      <c r="E1207">
        <v>41.5</v>
      </c>
    </row>
    <row r="1208" spans="1:5">
      <c r="A1208" t="s">
        <v>520</v>
      </c>
      <c r="B1208" t="s">
        <v>521</v>
      </c>
      <c r="C1208" t="s">
        <v>488</v>
      </c>
      <c r="D1208" t="s">
        <v>6979</v>
      </c>
      <c r="E1208">
        <v>48.3</v>
      </c>
    </row>
    <row r="1209" spans="1:5">
      <c r="A1209" t="s">
        <v>520</v>
      </c>
      <c r="B1209" t="s">
        <v>521</v>
      </c>
      <c r="C1209" t="s">
        <v>488</v>
      </c>
      <c r="D1209" t="s">
        <v>483</v>
      </c>
      <c r="E1209">
        <v>30.1</v>
      </c>
    </row>
    <row r="1210" spans="1:5">
      <c r="A1210" t="s">
        <v>520</v>
      </c>
      <c r="B1210" t="s">
        <v>521</v>
      </c>
      <c r="C1210" t="s">
        <v>488</v>
      </c>
      <c r="D1210" t="s">
        <v>487</v>
      </c>
      <c r="E1210">
        <v>13.3</v>
      </c>
    </row>
    <row r="1211" spans="1:5">
      <c r="A1211" t="s">
        <v>520</v>
      </c>
      <c r="B1211" t="s">
        <v>521</v>
      </c>
      <c r="C1211" t="s">
        <v>488</v>
      </c>
      <c r="D1211" t="s">
        <v>488</v>
      </c>
      <c r="E1211">
        <v>179.8</v>
      </c>
    </row>
    <row r="1212" spans="1:5">
      <c r="A1212" t="s">
        <v>520</v>
      </c>
      <c r="B1212" t="s">
        <v>523</v>
      </c>
      <c r="C1212" t="s">
        <v>507</v>
      </c>
      <c r="D1212" t="s">
        <v>483</v>
      </c>
      <c r="E1212">
        <v>9.3000000000000007</v>
      </c>
    </row>
    <row r="1213" spans="1:5">
      <c r="A1213" t="s">
        <v>520</v>
      </c>
      <c r="B1213" t="s">
        <v>523</v>
      </c>
      <c r="C1213" t="s">
        <v>507</v>
      </c>
      <c r="D1213" t="s">
        <v>488</v>
      </c>
      <c r="E1213">
        <v>9.3000000000000007</v>
      </c>
    </row>
    <row r="1214" spans="1:5">
      <c r="A1214" t="s">
        <v>520</v>
      </c>
      <c r="B1214" t="s">
        <v>523</v>
      </c>
      <c r="C1214" t="s">
        <v>522</v>
      </c>
      <c r="D1214" t="s">
        <v>221</v>
      </c>
      <c r="E1214">
        <v>2.2000000000000002</v>
      </c>
    </row>
    <row r="1215" spans="1:5">
      <c r="A1215" t="s">
        <v>520</v>
      </c>
      <c r="B1215" t="s">
        <v>523</v>
      </c>
      <c r="C1215" t="s">
        <v>522</v>
      </c>
      <c r="D1215" t="s">
        <v>329</v>
      </c>
      <c r="E1215">
        <v>0.5</v>
      </c>
    </row>
    <row r="1216" spans="1:5">
      <c r="A1216" t="s">
        <v>520</v>
      </c>
      <c r="B1216" t="s">
        <v>523</v>
      </c>
      <c r="C1216" t="s">
        <v>522</v>
      </c>
      <c r="D1216" t="s">
        <v>6978</v>
      </c>
      <c r="E1216">
        <v>35.6</v>
      </c>
    </row>
    <row r="1217" spans="1:5">
      <c r="A1217" t="s">
        <v>520</v>
      </c>
      <c r="B1217" t="s">
        <v>523</v>
      </c>
      <c r="C1217" t="s">
        <v>522</v>
      </c>
      <c r="D1217" t="s">
        <v>481</v>
      </c>
      <c r="E1217">
        <v>22.4</v>
      </c>
    </row>
    <row r="1218" spans="1:5">
      <c r="A1218" t="s">
        <v>520</v>
      </c>
      <c r="B1218" t="s">
        <v>523</v>
      </c>
      <c r="C1218" t="s">
        <v>522</v>
      </c>
      <c r="D1218" t="s">
        <v>6979</v>
      </c>
      <c r="E1218">
        <v>11.4</v>
      </c>
    </row>
    <row r="1219" spans="1:5">
      <c r="A1219" t="s">
        <v>520</v>
      </c>
      <c r="B1219" t="s">
        <v>523</v>
      </c>
      <c r="C1219" t="s">
        <v>522</v>
      </c>
      <c r="D1219" t="s">
        <v>487</v>
      </c>
      <c r="E1219">
        <v>9.8000000000000007</v>
      </c>
    </row>
    <row r="1220" spans="1:5">
      <c r="A1220" t="s">
        <v>520</v>
      </c>
      <c r="B1220" t="s">
        <v>523</v>
      </c>
      <c r="C1220" t="s">
        <v>522</v>
      </c>
      <c r="D1220" t="s">
        <v>488</v>
      </c>
      <c r="E1220">
        <v>81.900000000000006</v>
      </c>
    </row>
    <row r="1221" spans="1:5">
      <c r="A1221" t="s">
        <v>520</v>
      </c>
      <c r="B1221" t="s">
        <v>523</v>
      </c>
      <c r="C1221" t="s">
        <v>488</v>
      </c>
      <c r="D1221" t="s">
        <v>221</v>
      </c>
      <c r="E1221">
        <v>2.2000000000000002</v>
      </c>
    </row>
    <row r="1222" spans="1:5">
      <c r="A1222" t="s">
        <v>520</v>
      </c>
      <c r="B1222" t="s">
        <v>523</v>
      </c>
      <c r="C1222" t="s">
        <v>488</v>
      </c>
      <c r="D1222" t="s">
        <v>329</v>
      </c>
      <c r="E1222">
        <v>0.5</v>
      </c>
    </row>
    <row r="1223" spans="1:5">
      <c r="A1223" t="s">
        <v>520</v>
      </c>
      <c r="B1223" t="s">
        <v>523</v>
      </c>
      <c r="C1223" t="s">
        <v>488</v>
      </c>
      <c r="D1223" t="s">
        <v>6978</v>
      </c>
      <c r="E1223">
        <v>35.6</v>
      </c>
    </row>
    <row r="1224" spans="1:5">
      <c r="A1224" t="s">
        <v>520</v>
      </c>
      <c r="B1224" t="s">
        <v>523</v>
      </c>
      <c r="C1224" t="s">
        <v>488</v>
      </c>
      <c r="D1224" t="s">
        <v>481</v>
      </c>
      <c r="E1224">
        <v>22.4</v>
      </c>
    </row>
    <row r="1225" spans="1:5">
      <c r="A1225" t="s">
        <v>520</v>
      </c>
      <c r="B1225" t="s">
        <v>523</v>
      </c>
      <c r="C1225" t="s">
        <v>488</v>
      </c>
      <c r="D1225" t="s">
        <v>6979</v>
      </c>
      <c r="E1225">
        <v>11.4</v>
      </c>
    </row>
    <row r="1226" spans="1:5">
      <c r="A1226" t="s">
        <v>520</v>
      </c>
      <c r="B1226" t="s">
        <v>523</v>
      </c>
      <c r="C1226" t="s">
        <v>488</v>
      </c>
      <c r="D1226" t="s">
        <v>483</v>
      </c>
      <c r="E1226">
        <v>9.3000000000000007</v>
      </c>
    </row>
    <row r="1227" spans="1:5">
      <c r="A1227" t="s">
        <v>520</v>
      </c>
      <c r="B1227" t="s">
        <v>523</v>
      </c>
      <c r="C1227" t="s">
        <v>488</v>
      </c>
      <c r="D1227" t="s">
        <v>487</v>
      </c>
      <c r="E1227">
        <v>9.8000000000000007</v>
      </c>
    </row>
    <row r="1228" spans="1:5">
      <c r="A1228" t="s">
        <v>520</v>
      </c>
      <c r="B1228" t="s">
        <v>523</v>
      </c>
      <c r="C1228" t="s">
        <v>488</v>
      </c>
      <c r="D1228" t="s">
        <v>488</v>
      </c>
      <c r="E1228">
        <v>91.2</v>
      </c>
    </row>
    <row r="1229" spans="1:5">
      <c r="A1229" t="s">
        <v>520</v>
      </c>
      <c r="B1229" t="s">
        <v>524</v>
      </c>
      <c r="C1229" t="s">
        <v>507</v>
      </c>
      <c r="D1229" t="s">
        <v>477</v>
      </c>
      <c r="E1229">
        <v>8</v>
      </c>
    </row>
    <row r="1230" spans="1:5">
      <c r="A1230" t="s">
        <v>520</v>
      </c>
      <c r="B1230" t="s">
        <v>524</v>
      </c>
      <c r="C1230" t="s">
        <v>507</v>
      </c>
      <c r="D1230" t="s">
        <v>6978</v>
      </c>
      <c r="E1230">
        <v>3.8</v>
      </c>
    </row>
    <row r="1231" spans="1:5">
      <c r="A1231" t="s">
        <v>520</v>
      </c>
      <c r="B1231" t="s">
        <v>524</v>
      </c>
      <c r="C1231" t="s">
        <v>507</v>
      </c>
      <c r="D1231" t="s">
        <v>483</v>
      </c>
      <c r="E1231">
        <v>5.4</v>
      </c>
    </row>
    <row r="1232" spans="1:5">
      <c r="A1232" t="s">
        <v>520</v>
      </c>
      <c r="B1232" t="s">
        <v>524</v>
      </c>
      <c r="C1232" t="s">
        <v>507</v>
      </c>
      <c r="D1232" t="s">
        <v>485</v>
      </c>
      <c r="E1232">
        <v>17</v>
      </c>
    </row>
    <row r="1233" spans="1:5">
      <c r="A1233" t="s">
        <v>520</v>
      </c>
      <c r="B1233" t="s">
        <v>524</v>
      </c>
      <c r="C1233" t="s">
        <v>507</v>
      </c>
      <c r="D1233" t="s">
        <v>488</v>
      </c>
      <c r="E1233">
        <v>34.200000000000003</v>
      </c>
    </row>
    <row r="1234" spans="1:5">
      <c r="A1234" t="s">
        <v>520</v>
      </c>
      <c r="B1234" t="s">
        <v>524</v>
      </c>
      <c r="C1234" t="s">
        <v>522</v>
      </c>
      <c r="D1234" t="s">
        <v>477</v>
      </c>
      <c r="E1234">
        <v>44.2</v>
      </c>
    </row>
    <row r="1235" spans="1:5">
      <c r="A1235" t="s">
        <v>520</v>
      </c>
      <c r="B1235" t="s">
        <v>524</v>
      </c>
      <c r="C1235" t="s">
        <v>522</v>
      </c>
      <c r="D1235" t="s">
        <v>221</v>
      </c>
      <c r="E1235">
        <v>0.5</v>
      </c>
    </row>
    <row r="1236" spans="1:5">
      <c r="A1236" t="s">
        <v>520</v>
      </c>
      <c r="B1236" t="s">
        <v>524</v>
      </c>
      <c r="C1236" t="s">
        <v>522</v>
      </c>
      <c r="D1236" t="s">
        <v>329</v>
      </c>
      <c r="E1236">
        <v>0.5</v>
      </c>
    </row>
    <row r="1237" spans="1:5">
      <c r="A1237" t="s">
        <v>520</v>
      </c>
      <c r="B1237" t="s">
        <v>524</v>
      </c>
      <c r="C1237" t="s">
        <v>522</v>
      </c>
      <c r="D1237" t="s">
        <v>6978</v>
      </c>
      <c r="E1237">
        <v>16.7</v>
      </c>
    </row>
    <row r="1238" spans="1:5">
      <c r="A1238" t="s">
        <v>520</v>
      </c>
      <c r="B1238" t="s">
        <v>524</v>
      </c>
      <c r="C1238" t="s">
        <v>522</v>
      </c>
      <c r="D1238" t="s">
        <v>481</v>
      </c>
      <c r="E1238">
        <v>26.1</v>
      </c>
    </row>
    <row r="1239" spans="1:5">
      <c r="A1239" t="s">
        <v>520</v>
      </c>
      <c r="B1239" t="s">
        <v>524</v>
      </c>
      <c r="C1239" t="s">
        <v>522</v>
      </c>
      <c r="D1239" t="s">
        <v>6979</v>
      </c>
      <c r="E1239">
        <v>14.6</v>
      </c>
    </row>
    <row r="1240" spans="1:5">
      <c r="A1240" t="s">
        <v>520</v>
      </c>
      <c r="B1240" t="s">
        <v>524</v>
      </c>
      <c r="C1240" t="s">
        <v>522</v>
      </c>
      <c r="D1240" t="s">
        <v>487</v>
      </c>
      <c r="E1240">
        <v>7.6</v>
      </c>
    </row>
    <row r="1241" spans="1:5">
      <c r="A1241" t="s">
        <v>520</v>
      </c>
      <c r="B1241" t="s">
        <v>524</v>
      </c>
      <c r="C1241" t="s">
        <v>522</v>
      </c>
      <c r="D1241" t="s">
        <v>488</v>
      </c>
      <c r="E1241">
        <v>110.2</v>
      </c>
    </row>
    <row r="1242" spans="1:5">
      <c r="A1242" t="s">
        <v>520</v>
      </c>
      <c r="B1242" t="s">
        <v>524</v>
      </c>
      <c r="C1242" t="s">
        <v>488</v>
      </c>
      <c r="D1242" t="s">
        <v>477</v>
      </c>
      <c r="E1242">
        <v>52.2</v>
      </c>
    </row>
    <row r="1243" spans="1:5">
      <c r="A1243" t="s">
        <v>520</v>
      </c>
      <c r="B1243" t="s">
        <v>524</v>
      </c>
      <c r="C1243" t="s">
        <v>488</v>
      </c>
      <c r="D1243" t="s">
        <v>221</v>
      </c>
      <c r="E1243">
        <v>0.5</v>
      </c>
    </row>
    <row r="1244" spans="1:5">
      <c r="A1244" t="s">
        <v>520</v>
      </c>
      <c r="B1244" t="s">
        <v>524</v>
      </c>
      <c r="C1244" t="s">
        <v>488</v>
      </c>
      <c r="D1244" t="s">
        <v>329</v>
      </c>
      <c r="E1244">
        <v>0.5</v>
      </c>
    </row>
    <row r="1245" spans="1:5">
      <c r="A1245" t="s">
        <v>520</v>
      </c>
      <c r="B1245" t="s">
        <v>524</v>
      </c>
      <c r="C1245" t="s">
        <v>488</v>
      </c>
      <c r="D1245" t="s">
        <v>6978</v>
      </c>
      <c r="E1245">
        <v>20.5</v>
      </c>
    </row>
    <row r="1246" spans="1:5">
      <c r="A1246" t="s">
        <v>520</v>
      </c>
      <c r="B1246" t="s">
        <v>524</v>
      </c>
      <c r="C1246" t="s">
        <v>488</v>
      </c>
      <c r="D1246" t="s">
        <v>481</v>
      </c>
      <c r="E1246">
        <v>26.1</v>
      </c>
    </row>
    <row r="1247" spans="1:5">
      <c r="A1247" t="s">
        <v>520</v>
      </c>
      <c r="B1247" t="s">
        <v>524</v>
      </c>
      <c r="C1247" t="s">
        <v>488</v>
      </c>
      <c r="D1247" t="s">
        <v>6979</v>
      </c>
      <c r="E1247">
        <v>14.6</v>
      </c>
    </row>
    <row r="1248" spans="1:5">
      <c r="A1248" t="s">
        <v>520</v>
      </c>
      <c r="B1248" t="s">
        <v>524</v>
      </c>
      <c r="C1248" t="s">
        <v>488</v>
      </c>
      <c r="D1248" t="s">
        <v>483</v>
      </c>
      <c r="E1248">
        <v>5.4</v>
      </c>
    </row>
    <row r="1249" spans="1:5">
      <c r="A1249" t="s">
        <v>520</v>
      </c>
      <c r="B1249" t="s">
        <v>524</v>
      </c>
      <c r="C1249" t="s">
        <v>488</v>
      </c>
      <c r="D1249" t="s">
        <v>485</v>
      </c>
      <c r="E1249">
        <v>17</v>
      </c>
    </row>
    <row r="1250" spans="1:5">
      <c r="A1250" t="s">
        <v>520</v>
      </c>
      <c r="B1250" t="s">
        <v>524</v>
      </c>
      <c r="C1250" t="s">
        <v>488</v>
      </c>
      <c r="D1250" t="s">
        <v>487</v>
      </c>
      <c r="E1250">
        <v>7.6</v>
      </c>
    </row>
    <row r="1251" spans="1:5">
      <c r="A1251" t="s">
        <v>520</v>
      </c>
      <c r="B1251" t="s">
        <v>524</v>
      </c>
      <c r="C1251" t="s">
        <v>488</v>
      </c>
      <c r="D1251" t="s">
        <v>488</v>
      </c>
      <c r="E1251">
        <v>144.4</v>
      </c>
    </row>
    <row r="1252" spans="1:5">
      <c r="A1252" t="s">
        <v>520</v>
      </c>
      <c r="B1252" t="s">
        <v>525</v>
      </c>
      <c r="C1252" t="s">
        <v>507</v>
      </c>
      <c r="D1252" t="s">
        <v>6978</v>
      </c>
      <c r="E1252">
        <v>1.3</v>
      </c>
    </row>
    <row r="1253" spans="1:5">
      <c r="A1253" t="s">
        <v>520</v>
      </c>
      <c r="B1253" t="s">
        <v>525</v>
      </c>
      <c r="C1253" t="s">
        <v>507</v>
      </c>
      <c r="D1253" t="s">
        <v>483</v>
      </c>
      <c r="E1253">
        <v>2.9</v>
      </c>
    </row>
    <row r="1254" spans="1:5">
      <c r="A1254" t="s">
        <v>520</v>
      </c>
      <c r="B1254" t="s">
        <v>525</v>
      </c>
      <c r="C1254" t="s">
        <v>507</v>
      </c>
      <c r="D1254" t="s">
        <v>488</v>
      </c>
      <c r="E1254">
        <v>4.2</v>
      </c>
    </row>
    <row r="1255" spans="1:5">
      <c r="A1255" t="s">
        <v>520</v>
      </c>
      <c r="B1255" t="s">
        <v>525</v>
      </c>
      <c r="C1255" t="s">
        <v>522</v>
      </c>
      <c r="D1255" t="s">
        <v>221</v>
      </c>
      <c r="E1255">
        <v>1.5</v>
      </c>
    </row>
    <row r="1256" spans="1:5">
      <c r="A1256" t="s">
        <v>520</v>
      </c>
      <c r="B1256" t="s">
        <v>525</v>
      </c>
      <c r="C1256" t="s">
        <v>522</v>
      </c>
      <c r="D1256" t="s">
        <v>329</v>
      </c>
      <c r="E1256">
        <v>30.1</v>
      </c>
    </row>
    <row r="1257" spans="1:5">
      <c r="A1257" t="s">
        <v>520</v>
      </c>
      <c r="B1257" t="s">
        <v>525</v>
      </c>
      <c r="C1257" t="s">
        <v>522</v>
      </c>
      <c r="D1257" t="s">
        <v>6978</v>
      </c>
      <c r="E1257">
        <v>36.200000000000003</v>
      </c>
    </row>
    <row r="1258" spans="1:5">
      <c r="A1258" t="s">
        <v>520</v>
      </c>
      <c r="B1258" t="s">
        <v>525</v>
      </c>
      <c r="C1258" t="s">
        <v>522</v>
      </c>
      <c r="D1258" t="s">
        <v>481</v>
      </c>
      <c r="E1258">
        <v>19.399999999999999</v>
      </c>
    </row>
    <row r="1259" spans="1:5">
      <c r="A1259" t="s">
        <v>520</v>
      </c>
      <c r="B1259" t="s">
        <v>525</v>
      </c>
      <c r="C1259" t="s">
        <v>522</v>
      </c>
      <c r="D1259" t="s">
        <v>6979</v>
      </c>
      <c r="E1259">
        <v>16.100000000000001</v>
      </c>
    </row>
    <row r="1260" spans="1:5">
      <c r="A1260" t="s">
        <v>520</v>
      </c>
      <c r="B1260" t="s">
        <v>525</v>
      </c>
      <c r="C1260" t="s">
        <v>522</v>
      </c>
      <c r="D1260" t="s">
        <v>488</v>
      </c>
      <c r="E1260">
        <v>103.3</v>
      </c>
    </row>
    <row r="1261" spans="1:5">
      <c r="A1261" t="s">
        <v>520</v>
      </c>
      <c r="B1261" t="s">
        <v>525</v>
      </c>
      <c r="C1261" t="s">
        <v>488</v>
      </c>
      <c r="D1261" t="s">
        <v>221</v>
      </c>
      <c r="E1261">
        <v>1.5</v>
      </c>
    </row>
    <row r="1262" spans="1:5">
      <c r="A1262" t="s">
        <v>520</v>
      </c>
      <c r="B1262" t="s">
        <v>525</v>
      </c>
      <c r="C1262" t="s">
        <v>488</v>
      </c>
      <c r="D1262" t="s">
        <v>329</v>
      </c>
      <c r="E1262">
        <v>30.1</v>
      </c>
    </row>
    <row r="1263" spans="1:5">
      <c r="A1263" t="s">
        <v>520</v>
      </c>
      <c r="B1263" t="s">
        <v>525</v>
      </c>
      <c r="C1263" t="s">
        <v>488</v>
      </c>
      <c r="D1263" t="s">
        <v>6978</v>
      </c>
      <c r="E1263">
        <v>37.5</v>
      </c>
    </row>
    <row r="1264" spans="1:5">
      <c r="A1264" t="s">
        <v>520</v>
      </c>
      <c r="B1264" t="s">
        <v>525</v>
      </c>
      <c r="C1264" t="s">
        <v>488</v>
      </c>
      <c r="D1264" t="s">
        <v>481</v>
      </c>
      <c r="E1264">
        <v>19.399999999999999</v>
      </c>
    </row>
    <row r="1265" spans="1:5">
      <c r="A1265" t="s">
        <v>520</v>
      </c>
      <c r="B1265" t="s">
        <v>525</v>
      </c>
      <c r="C1265" t="s">
        <v>488</v>
      </c>
      <c r="D1265" t="s">
        <v>6979</v>
      </c>
      <c r="E1265">
        <v>16.100000000000001</v>
      </c>
    </row>
    <row r="1266" spans="1:5">
      <c r="A1266" t="s">
        <v>520</v>
      </c>
      <c r="B1266" t="s">
        <v>525</v>
      </c>
      <c r="C1266" t="s">
        <v>488</v>
      </c>
      <c r="D1266" t="s">
        <v>483</v>
      </c>
      <c r="E1266">
        <v>2.9</v>
      </c>
    </row>
    <row r="1267" spans="1:5">
      <c r="A1267" t="s">
        <v>520</v>
      </c>
      <c r="B1267" t="s">
        <v>525</v>
      </c>
      <c r="C1267" t="s">
        <v>488</v>
      </c>
      <c r="D1267" t="s">
        <v>488</v>
      </c>
      <c r="E1267">
        <v>107.5</v>
      </c>
    </row>
    <row r="1268" spans="1:5">
      <c r="A1268" t="s">
        <v>520</v>
      </c>
      <c r="B1268" t="s">
        <v>526</v>
      </c>
      <c r="C1268" t="s">
        <v>507</v>
      </c>
      <c r="D1268" t="s">
        <v>477</v>
      </c>
      <c r="E1268">
        <v>10.7</v>
      </c>
    </row>
    <row r="1269" spans="1:5">
      <c r="A1269" t="s">
        <v>520</v>
      </c>
      <c r="B1269" t="s">
        <v>526</v>
      </c>
      <c r="C1269" t="s">
        <v>507</v>
      </c>
      <c r="D1269" t="s">
        <v>6978</v>
      </c>
      <c r="E1269">
        <v>5.0999999999999996</v>
      </c>
    </row>
    <row r="1270" spans="1:5">
      <c r="A1270" t="s">
        <v>520</v>
      </c>
      <c r="B1270" t="s">
        <v>526</v>
      </c>
      <c r="C1270" t="s">
        <v>507</v>
      </c>
      <c r="D1270" t="s">
        <v>483</v>
      </c>
      <c r="E1270">
        <v>7.3</v>
      </c>
    </row>
    <row r="1271" spans="1:5">
      <c r="A1271" t="s">
        <v>520</v>
      </c>
      <c r="B1271" t="s">
        <v>526</v>
      </c>
      <c r="C1271" t="s">
        <v>507</v>
      </c>
      <c r="D1271" t="s">
        <v>485</v>
      </c>
      <c r="E1271">
        <v>22.74</v>
      </c>
    </row>
    <row r="1272" spans="1:5">
      <c r="A1272" t="s">
        <v>520</v>
      </c>
      <c r="B1272" t="s">
        <v>526</v>
      </c>
      <c r="C1272" t="s">
        <v>507</v>
      </c>
      <c r="D1272" t="s">
        <v>488</v>
      </c>
      <c r="E1272">
        <v>45.84</v>
      </c>
    </row>
    <row r="1273" spans="1:5">
      <c r="A1273" t="s">
        <v>520</v>
      </c>
      <c r="B1273" t="s">
        <v>526</v>
      </c>
      <c r="C1273" t="s">
        <v>522</v>
      </c>
      <c r="D1273" t="s">
        <v>477</v>
      </c>
      <c r="E1273">
        <v>26.6</v>
      </c>
    </row>
    <row r="1274" spans="1:5">
      <c r="A1274" t="s">
        <v>520</v>
      </c>
      <c r="B1274" t="s">
        <v>526</v>
      </c>
      <c r="C1274" t="s">
        <v>522</v>
      </c>
      <c r="D1274" t="s">
        <v>221</v>
      </c>
      <c r="E1274">
        <v>2.2999999999999998</v>
      </c>
    </row>
    <row r="1275" spans="1:5">
      <c r="A1275" t="s">
        <v>520</v>
      </c>
      <c r="B1275" t="s">
        <v>526</v>
      </c>
      <c r="C1275" t="s">
        <v>522</v>
      </c>
      <c r="D1275" t="s">
        <v>329</v>
      </c>
      <c r="E1275">
        <v>0.4</v>
      </c>
    </row>
    <row r="1276" spans="1:5">
      <c r="A1276" t="s">
        <v>520</v>
      </c>
      <c r="B1276" t="s">
        <v>526</v>
      </c>
      <c r="C1276" t="s">
        <v>522</v>
      </c>
      <c r="D1276" t="s">
        <v>6978</v>
      </c>
      <c r="E1276">
        <v>19.8</v>
      </c>
    </row>
    <row r="1277" spans="1:5">
      <c r="A1277" t="s">
        <v>520</v>
      </c>
      <c r="B1277" t="s">
        <v>526</v>
      </c>
      <c r="C1277" t="s">
        <v>522</v>
      </c>
      <c r="D1277" t="s">
        <v>481</v>
      </c>
      <c r="E1277">
        <v>20.7</v>
      </c>
    </row>
    <row r="1278" spans="1:5">
      <c r="A1278" t="s">
        <v>520</v>
      </c>
      <c r="B1278" t="s">
        <v>526</v>
      </c>
      <c r="C1278" t="s">
        <v>522</v>
      </c>
      <c r="D1278" t="s">
        <v>6979</v>
      </c>
      <c r="E1278">
        <v>15.1</v>
      </c>
    </row>
    <row r="1279" spans="1:5">
      <c r="A1279" t="s">
        <v>520</v>
      </c>
      <c r="B1279" t="s">
        <v>526</v>
      </c>
      <c r="C1279" t="s">
        <v>522</v>
      </c>
      <c r="D1279" t="s">
        <v>487</v>
      </c>
      <c r="E1279">
        <v>2.76</v>
      </c>
    </row>
    <row r="1280" spans="1:5">
      <c r="A1280" t="s">
        <v>520</v>
      </c>
      <c r="B1280" t="s">
        <v>526</v>
      </c>
      <c r="C1280" t="s">
        <v>522</v>
      </c>
      <c r="D1280" t="s">
        <v>488</v>
      </c>
      <c r="E1280">
        <v>87.66</v>
      </c>
    </row>
    <row r="1281" spans="1:5">
      <c r="A1281" t="s">
        <v>520</v>
      </c>
      <c r="B1281" t="s">
        <v>526</v>
      </c>
      <c r="C1281" t="s">
        <v>488</v>
      </c>
      <c r="D1281" t="s">
        <v>477</v>
      </c>
      <c r="E1281">
        <v>37.299999999999997</v>
      </c>
    </row>
    <row r="1282" spans="1:5">
      <c r="A1282" t="s">
        <v>520</v>
      </c>
      <c r="B1282" t="s">
        <v>526</v>
      </c>
      <c r="C1282" t="s">
        <v>488</v>
      </c>
      <c r="D1282" t="s">
        <v>221</v>
      </c>
      <c r="E1282">
        <v>2.2999999999999998</v>
      </c>
    </row>
    <row r="1283" spans="1:5">
      <c r="A1283" t="s">
        <v>520</v>
      </c>
      <c r="B1283" t="s">
        <v>526</v>
      </c>
      <c r="C1283" t="s">
        <v>488</v>
      </c>
      <c r="D1283" t="s">
        <v>329</v>
      </c>
      <c r="E1283">
        <v>0.4</v>
      </c>
    </row>
    <row r="1284" spans="1:5">
      <c r="A1284" t="s">
        <v>520</v>
      </c>
      <c r="B1284" t="s">
        <v>526</v>
      </c>
      <c r="C1284" t="s">
        <v>488</v>
      </c>
      <c r="D1284" t="s">
        <v>6978</v>
      </c>
      <c r="E1284">
        <v>24.9</v>
      </c>
    </row>
    <row r="1285" spans="1:5">
      <c r="A1285" t="s">
        <v>520</v>
      </c>
      <c r="B1285" t="s">
        <v>526</v>
      </c>
      <c r="C1285" t="s">
        <v>488</v>
      </c>
      <c r="D1285" t="s">
        <v>481</v>
      </c>
      <c r="E1285">
        <v>20.7</v>
      </c>
    </row>
    <row r="1286" spans="1:5">
      <c r="A1286" t="s">
        <v>520</v>
      </c>
      <c r="B1286" t="s">
        <v>526</v>
      </c>
      <c r="C1286" t="s">
        <v>488</v>
      </c>
      <c r="D1286" t="s">
        <v>6979</v>
      </c>
      <c r="E1286">
        <v>15.1</v>
      </c>
    </row>
    <row r="1287" spans="1:5">
      <c r="A1287" t="s">
        <v>520</v>
      </c>
      <c r="B1287" t="s">
        <v>526</v>
      </c>
      <c r="C1287" t="s">
        <v>488</v>
      </c>
      <c r="D1287" t="s">
        <v>483</v>
      </c>
      <c r="E1287">
        <v>7.3</v>
      </c>
    </row>
    <row r="1288" spans="1:5">
      <c r="A1288" t="s">
        <v>520</v>
      </c>
      <c r="B1288" t="s">
        <v>526</v>
      </c>
      <c r="C1288" t="s">
        <v>488</v>
      </c>
      <c r="D1288" t="s">
        <v>485</v>
      </c>
      <c r="E1288">
        <v>22.74</v>
      </c>
    </row>
    <row r="1289" spans="1:5">
      <c r="A1289" t="s">
        <v>520</v>
      </c>
      <c r="B1289" t="s">
        <v>526</v>
      </c>
      <c r="C1289" t="s">
        <v>488</v>
      </c>
      <c r="D1289" t="s">
        <v>487</v>
      </c>
      <c r="E1289">
        <v>2.76</v>
      </c>
    </row>
    <row r="1290" spans="1:5">
      <c r="A1290" t="s">
        <v>520</v>
      </c>
      <c r="B1290" t="s">
        <v>526</v>
      </c>
      <c r="C1290" t="s">
        <v>488</v>
      </c>
      <c r="D1290" t="s">
        <v>488</v>
      </c>
      <c r="E1290">
        <v>133.5</v>
      </c>
    </row>
    <row r="1291" spans="1:5">
      <c r="A1291" t="s">
        <v>520</v>
      </c>
      <c r="B1291" t="s">
        <v>527</v>
      </c>
      <c r="C1291" t="s">
        <v>507</v>
      </c>
      <c r="D1291" t="s">
        <v>477</v>
      </c>
      <c r="E1291">
        <v>4.3</v>
      </c>
    </row>
    <row r="1292" spans="1:5">
      <c r="A1292" t="s">
        <v>520</v>
      </c>
      <c r="B1292" t="s">
        <v>527</v>
      </c>
      <c r="C1292" t="s">
        <v>507</v>
      </c>
      <c r="D1292" t="s">
        <v>6978</v>
      </c>
      <c r="E1292">
        <v>0.3</v>
      </c>
    </row>
    <row r="1293" spans="1:5">
      <c r="A1293" t="s">
        <v>520</v>
      </c>
      <c r="B1293" t="s">
        <v>527</v>
      </c>
      <c r="C1293" t="s">
        <v>507</v>
      </c>
      <c r="D1293" t="s">
        <v>6979</v>
      </c>
      <c r="E1293">
        <v>1.1000000000000001</v>
      </c>
    </row>
    <row r="1294" spans="1:5">
      <c r="A1294" t="s">
        <v>520</v>
      </c>
      <c r="B1294" t="s">
        <v>527</v>
      </c>
      <c r="C1294" t="s">
        <v>507</v>
      </c>
      <c r="D1294" t="s">
        <v>483</v>
      </c>
      <c r="E1294">
        <v>8.1999999999999993</v>
      </c>
    </row>
    <row r="1295" spans="1:5">
      <c r="A1295" t="s">
        <v>520</v>
      </c>
      <c r="B1295" t="s">
        <v>527</v>
      </c>
      <c r="C1295" t="s">
        <v>507</v>
      </c>
      <c r="D1295" t="s">
        <v>488</v>
      </c>
      <c r="E1295">
        <v>13.9</v>
      </c>
    </row>
    <row r="1296" spans="1:5">
      <c r="A1296" t="s">
        <v>520</v>
      </c>
      <c r="B1296" t="s">
        <v>527</v>
      </c>
      <c r="C1296" t="s">
        <v>522</v>
      </c>
      <c r="D1296" t="s">
        <v>329</v>
      </c>
      <c r="E1296">
        <v>4.5</v>
      </c>
    </row>
    <row r="1297" spans="1:5">
      <c r="A1297" t="s">
        <v>520</v>
      </c>
      <c r="B1297" t="s">
        <v>527</v>
      </c>
      <c r="C1297" t="s">
        <v>522</v>
      </c>
      <c r="D1297" t="s">
        <v>6978</v>
      </c>
      <c r="E1297">
        <v>22.4</v>
      </c>
    </row>
    <row r="1298" spans="1:5">
      <c r="A1298" t="s">
        <v>520</v>
      </c>
      <c r="B1298" t="s">
        <v>527</v>
      </c>
      <c r="C1298" t="s">
        <v>522</v>
      </c>
      <c r="D1298" t="s">
        <v>481</v>
      </c>
      <c r="E1298">
        <v>29.7</v>
      </c>
    </row>
    <row r="1299" spans="1:5">
      <c r="A1299" t="s">
        <v>520</v>
      </c>
      <c r="B1299" t="s">
        <v>527</v>
      </c>
      <c r="C1299" t="s">
        <v>522</v>
      </c>
      <c r="D1299" t="s">
        <v>6979</v>
      </c>
      <c r="E1299">
        <v>17.899999999999999</v>
      </c>
    </row>
    <row r="1300" spans="1:5">
      <c r="A1300" t="s">
        <v>520</v>
      </c>
      <c r="B1300" t="s">
        <v>527</v>
      </c>
      <c r="C1300" t="s">
        <v>522</v>
      </c>
      <c r="D1300" t="s">
        <v>6982</v>
      </c>
      <c r="E1300">
        <v>13.5</v>
      </c>
    </row>
    <row r="1301" spans="1:5">
      <c r="A1301" t="s">
        <v>520</v>
      </c>
      <c r="B1301" t="s">
        <v>527</v>
      </c>
      <c r="C1301" t="s">
        <v>522</v>
      </c>
      <c r="D1301" t="s">
        <v>487</v>
      </c>
      <c r="E1301">
        <v>4.4000000000000004</v>
      </c>
    </row>
    <row r="1302" spans="1:5">
      <c r="A1302" t="s">
        <v>520</v>
      </c>
      <c r="B1302" t="s">
        <v>527</v>
      </c>
      <c r="C1302" t="s">
        <v>522</v>
      </c>
      <c r="D1302" t="s">
        <v>488</v>
      </c>
      <c r="E1302">
        <v>92.4</v>
      </c>
    </row>
    <row r="1303" spans="1:5">
      <c r="A1303" t="s">
        <v>520</v>
      </c>
      <c r="B1303" t="s">
        <v>527</v>
      </c>
      <c r="C1303" t="s">
        <v>488</v>
      </c>
      <c r="D1303" t="s">
        <v>477</v>
      </c>
      <c r="E1303">
        <v>4.3</v>
      </c>
    </row>
    <row r="1304" spans="1:5">
      <c r="A1304" t="s">
        <v>520</v>
      </c>
      <c r="B1304" t="s">
        <v>527</v>
      </c>
      <c r="C1304" t="s">
        <v>488</v>
      </c>
      <c r="D1304" t="s">
        <v>329</v>
      </c>
      <c r="E1304">
        <v>4.5</v>
      </c>
    </row>
    <row r="1305" spans="1:5">
      <c r="A1305" t="s">
        <v>520</v>
      </c>
      <c r="B1305" t="s">
        <v>527</v>
      </c>
      <c r="C1305" t="s">
        <v>488</v>
      </c>
      <c r="D1305" t="s">
        <v>6978</v>
      </c>
      <c r="E1305">
        <v>22.7</v>
      </c>
    </row>
    <row r="1306" spans="1:5">
      <c r="A1306" t="s">
        <v>520</v>
      </c>
      <c r="B1306" t="s">
        <v>527</v>
      </c>
      <c r="C1306" t="s">
        <v>488</v>
      </c>
      <c r="D1306" t="s">
        <v>481</v>
      </c>
      <c r="E1306">
        <v>29.7</v>
      </c>
    </row>
    <row r="1307" spans="1:5">
      <c r="A1307" t="s">
        <v>520</v>
      </c>
      <c r="B1307" t="s">
        <v>527</v>
      </c>
      <c r="C1307" t="s">
        <v>488</v>
      </c>
      <c r="D1307" t="s">
        <v>6979</v>
      </c>
      <c r="E1307">
        <v>19</v>
      </c>
    </row>
    <row r="1308" spans="1:5">
      <c r="A1308" t="s">
        <v>520</v>
      </c>
      <c r="B1308" t="s">
        <v>527</v>
      </c>
      <c r="C1308" t="s">
        <v>488</v>
      </c>
      <c r="D1308" t="s">
        <v>483</v>
      </c>
      <c r="E1308">
        <v>8.1999999999999993</v>
      </c>
    </row>
    <row r="1309" spans="1:5">
      <c r="A1309" t="s">
        <v>520</v>
      </c>
      <c r="B1309" t="s">
        <v>527</v>
      </c>
      <c r="C1309" t="s">
        <v>488</v>
      </c>
      <c r="D1309" t="s">
        <v>6982</v>
      </c>
      <c r="E1309">
        <v>13.5</v>
      </c>
    </row>
    <row r="1310" spans="1:5">
      <c r="A1310" t="s">
        <v>520</v>
      </c>
      <c r="B1310" t="s">
        <v>527</v>
      </c>
      <c r="C1310" t="s">
        <v>488</v>
      </c>
      <c r="D1310" t="s">
        <v>487</v>
      </c>
      <c r="E1310">
        <v>4.4000000000000004</v>
      </c>
    </row>
    <row r="1311" spans="1:5">
      <c r="A1311" t="s">
        <v>520</v>
      </c>
      <c r="B1311" t="s">
        <v>527</v>
      </c>
      <c r="C1311" t="s">
        <v>488</v>
      </c>
      <c r="D1311" t="s">
        <v>488</v>
      </c>
      <c r="E1311">
        <v>106.3</v>
      </c>
    </row>
    <row r="1312" spans="1:5">
      <c r="A1312" t="s">
        <v>520</v>
      </c>
      <c r="B1312" t="s">
        <v>528</v>
      </c>
      <c r="C1312" t="s">
        <v>507</v>
      </c>
      <c r="D1312" t="s">
        <v>477</v>
      </c>
      <c r="E1312">
        <v>7.2</v>
      </c>
    </row>
    <row r="1313" spans="1:5">
      <c r="A1313" t="s">
        <v>520</v>
      </c>
      <c r="B1313" t="s">
        <v>528</v>
      </c>
      <c r="C1313" t="s">
        <v>507</v>
      </c>
      <c r="D1313" t="s">
        <v>6978</v>
      </c>
      <c r="E1313">
        <v>6</v>
      </c>
    </row>
    <row r="1314" spans="1:5">
      <c r="A1314" t="s">
        <v>520</v>
      </c>
      <c r="B1314" t="s">
        <v>528</v>
      </c>
      <c r="C1314" t="s">
        <v>507</v>
      </c>
      <c r="D1314" t="s">
        <v>483</v>
      </c>
      <c r="E1314">
        <v>7.4</v>
      </c>
    </row>
    <row r="1315" spans="1:5">
      <c r="A1315" t="s">
        <v>520</v>
      </c>
      <c r="B1315" t="s">
        <v>528</v>
      </c>
      <c r="C1315" t="s">
        <v>507</v>
      </c>
      <c r="D1315" t="s">
        <v>485</v>
      </c>
      <c r="E1315">
        <v>18.100000000000001</v>
      </c>
    </row>
    <row r="1316" spans="1:5">
      <c r="A1316" t="s">
        <v>520</v>
      </c>
      <c r="B1316" t="s">
        <v>528</v>
      </c>
      <c r="C1316" t="s">
        <v>507</v>
      </c>
      <c r="D1316" t="s">
        <v>488</v>
      </c>
      <c r="E1316">
        <v>38.700000000000003</v>
      </c>
    </row>
    <row r="1317" spans="1:5">
      <c r="A1317" t="s">
        <v>520</v>
      </c>
      <c r="B1317" t="s">
        <v>528</v>
      </c>
      <c r="C1317" t="s">
        <v>522</v>
      </c>
      <c r="D1317" t="s">
        <v>477</v>
      </c>
      <c r="E1317">
        <v>10.5</v>
      </c>
    </row>
    <row r="1318" spans="1:5">
      <c r="A1318" t="s">
        <v>520</v>
      </c>
      <c r="B1318" t="s">
        <v>528</v>
      </c>
      <c r="C1318" t="s">
        <v>522</v>
      </c>
      <c r="D1318" t="s">
        <v>221</v>
      </c>
      <c r="E1318">
        <v>0.9</v>
      </c>
    </row>
    <row r="1319" spans="1:5">
      <c r="A1319" t="s">
        <v>520</v>
      </c>
      <c r="B1319" t="s">
        <v>528</v>
      </c>
      <c r="C1319" t="s">
        <v>522</v>
      </c>
      <c r="D1319" t="s">
        <v>329</v>
      </c>
      <c r="E1319">
        <v>22.8</v>
      </c>
    </row>
    <row r="1320" spans="1:5">
      <c r="A1320" t="s">
        <v>520</v>
      </c>
      <c r="B1320" t="s">
        <v>528</v>
      </c>
      <c r="C1320" t="s">
        <v>522</v>
      </c>
      <c r="D1320" t="s">
        <v>6978</v>
      </c>
      <c r="E1320">
        <v>24.2</v>
      </c>
    </row>
    <row r="1321" spans="1:5">
      <c r="A1321" t="s">
        <v>520</v>
      </c>
      <c r="B1321" t="s">
        <v>528</v>
      </c>
      <c r="C1321" t="s">
        <v>522</v>
      </c>
      <c r="D1321" t="s">
        <v>481</v>
      </c>
      <c r="E1321">
        <v>30</v>
      </c>
    </row>
    <row r="1322" spans="1:5">
      <c r="A1322" t="s">
        <v>520</v>
      </c>
      <c r="B1322" t="s">
        <v>528</v>
      </c>
      <c r="C1322" t="s">
        <v>522</v>
      </c>
      <c r="D1322" t="s">
        <v>6979</v>
      </c>
      <c r="E1322">
        <v>18.3</v>
      </c>
    </row>
    <row r="1323" spans="1:5">
      <c r="A1323" t="s">
        <v>520</v>
      </c>
      <c r="B1323" t="s">
        <v>528</v>
      </c>
      <c r="C1323" t="s">
        <v>522</v>
      </c>
      <c r="D1323" t="s">
        <v>487</v>
      </c>
      <c r="E1323">
        <v>1.1000000000000001</v>
      </c>
    </row>
    <row r="1324" spans="1:5">
      <c r="A1324" t="s">
        <v>520</v>
      </c>
      <c r="B1324" t="s">
        <v>528</v>
      </c>
      <c r="C1324" t="s">
        <v>522</v>
      </c>
      <c r="D1324" t="s">
        <v>488</v>
      </c>
      <c r="E1324">
        <v>107.8</v>
      </c>
    </row>
    <row r="1325" spans="1:5">
      <c r="A1325" t="s">
        <v>520</v>
      </c>
      <c r="B1325" t="s">
        <v>528</v>
      </c>
      <c r="C1325" t="s">
        <v>488</v>
      </c>
      <c r="D1325" t="s">
        <v>477</v>
      </c>
      <c r="E1325">
        <v>17.7</v>
      </c>
    </row>
    <row r="1326" spans="1:5">
      <c r="A1326" t="s">
        <v>520</v>
      </c>
      <c r="B1326" t="s">
        <v>528</v>
      </c>
      <c r="C1326" t="s">
        <v>488</v>
      </c>
      <c r="D1326" t="s">
        <v>221</v>
      </c>
      <c r="E1326">
        <v>0.9</v>
      </c>
    </row>
    <row r="1327" spans="1:5">
      <c r="A1327" t="s">
        <v>520</v>
      </c>
      <c r="B1327" t="s">
        <v>528</v>
      </c>
      <c r="C1327" t="s">
        <v>488</v>
      </c>
      <c r="D1327" t="s">
        <v>329</v>
      </c>
      <c r="E1327">
        <v>22.8</v>
      </c>
    </row>
    <row r="1328" spans="1:5">
      <c r="A1328" t="s">
        <v>520</v>
      </c>
      <c r="B1328" t="s">
        <v>528</v>
      </c>
      <c r="C1328" t="s">
        <v>488</v>
      </c>
      <c r="D1328" t="s">
        <v>6978</v>
      </c>
      <c r="E1328">
        <v>30.2</v>
      </c>
    </row>
    <row r="1329" spans="1:5">
      <c r="A1329" t="s">
        <v>520</v>
      </c>
      <c r="B1329" t="s">
        <v>528</v>
      </c>
      <c r="C1329" t="s">
        <v>488</v>
      </c>
      <c r="D1329" t="s">
        <v>481</v>
      </c>
      <c r="E1329">
        <v>30</v>
      </c>
    </row>
    <row r="1330" spans="1:5">
      <c r="A1330" t="s">
        <v>520</v>
      </c>
      <c r="B1330" t="s">
        <v>528</v>
      </c>
      <c r="C1330" t="s">
        <v>488</v>
      </c>
      <c r="D1330" t="s">
        <v>6979</v>
      </c>
      <c r="E1330">
        <v>18.3</v>
      </c>
    </row>
    <row r="1331" spans="1:5">
      <c r="A1331" t="s">
        <v>520</v>
      </c>
      <c r="B1331" t="s">
        <v>528</v>
      </c>
      <c r="C1331" t="s">
        <v>488</v>
      </c>
      <c r="D1331" t="s">
        <v>483</v>
      </c>
      <c r="E1331">
        <v>7.4</v>
      </c>
    </row>
    <row r="1332" spans="1:5">
      <c r="A1332" t="s">
        <v>520</v>
      </c>
      <c r="B1332" t="s">
        <v>528</v>
      </c>
      <c r="C1332" t="s">
        <v>488</v>
      </c>
      <c r="D1332" t="s">
        <v>485</v>
      </c>
      <c r="E1332">
        <v>18.100000000000001</v>
      </c>
    </row>
    <row r="1333" spans="1:5">
      <c r="A1333" t="s">
        <v>520</v>
      </c>
      <c r="B1333" t="s">
        <v>528</v>
      </c>
      <c r="C1333" t="s">
        <v>488</v>
      </c>
      <c r="D1333" t="s">
        <v>487</v>
      </c>
      <c r="E1333">
        <v>1.1000000000000001</v>
      </c>
    </row>
    <row r="1334" spans="1:5">
      <c r="A1334" t="s">
        <v>520</v>
      </c>
      <c r="B1334" t="s">
        <v>528</v>
      </c>
      <c r="C1334" t="s">
        <v>488</v>
      </c>
      <c r="D1334" t="s">
        <v>488</v>
      </c>
      <c r="E1334">
        <v>146.5</v>
      </c>
    </row>
    <row r="1335" spans="1:5">
      <c r="A1335" t="s">
        <v>520</v>
      </c>
      <c r="B1335" t="s">
        <v>529</v>
      </c>
      <c r="C1335" t="s">
        <v>507</v>
      </c>
      <c r="D1335" t="s">
        <v>477</v>
      </c>
      <c r="E1335">
        <v>8.1999999999999993</v>
      </c>
    </row>
    <row r="1336" spans="1:5">
      <c r="A1336" t="s">
        <v>520</v>
      </c>
      <c r="B1336" t="s">
        <v>529</v>
      </c>
      <c r="C1336" t="s">
        <v>507</v>
      </c>
      <c r="D1336" t="s">
        <v>6978</v>
      </c>
      <c r="E1336">
        <v>5.2</v>
      </c>
    </row>
    <row r="1337" spans="1:5">
      <c r="A1337" t="s">
        <v>520</v>
      </c>
      <c r="B1337" t="s">
        <v>529</v>
      </c>
      <c r="C1337" t="s">
        <v>507</v>
      </c>
      <c r="D1337" t="s">
        <v>483</v>
      </c>
      <c r="E1337">
        <v>7.6</v>
      </c>
    </row>
    <row r="1338" spans="1:5">
      <c r="A1338" t="s">
        <v>520</v>
      </c>
      <c r="B1338" t="s">
        <v>529</v>
      </c>
      <c r="C1338" t="s">
        <v>507</v>
      </c>
      <c r="D1338" t="s">
        <v>485</v>
      </c>
      <c r="E1338">
        <v>13.6</v>
      </c>
    </row>
    <row r="1339" spans="1:5">
      <c r="A1339" t="s">
        <v>520</v>
      </c>
      <c r="B1339" t="s">
        <v>529</v>
      </c>
      <c r="C1339" t="s">
        <v>507</v>
      </c>
      <c r="D1339" t="s">
        <v>488</v>
      </c>
      <c r="E1339">
        <v>34.6</v>
      </c>
    </row>
    <row r="1340" spans="1:5">
      <c r="A1340" t="s">
        <v>520</v>
      </c>
      <c r="B1340" t="s">
        <v>529</v>
      </c>
      <c r="C1340" t="s">
        <v>522</v>
      </c>
      <c r="D1340" t="s">
        <v>221</v>
      </c>
      <c r="E1340">
        <v>5.2</v>
      </c>
    </row>
    <row r="1341" spans="1:5">
      <c r="A1341" t="s">
        <v>520</v>
      </c>
      <c r="B1341" t="s">
        <v>529</v>
      </c>
      <c r="C1341" t="s">
        <v>522</v>
      </c>
      <c r="D1341" t="s">
        <v>329</v>
      </c>
      <c r="E1341">
        <v>0.9</v>
      </c>
    </row>
    <row r="1342" spans="1:5">
      <c r="A1342" t="s">
        <v>520</v>
      </c>
      <c r="B1342" t="s">
        <v>529</v>
      </c>
      <c r="C1342" t="s">
        <v>522</v>
      </c>
      <c r="D1342" t="s">
        <v>6978</v>
      </c>
      <c r="E1342">
        <v>28.9</v>
      </c>
    </row>
    <row r="1343" spans="1:5">
      <c r="A1343" t="s">
        <v>520</v>
      </c>
      <c r="B1343" t="s">
        <v>529</v>
      </c>
      <c r="C1343" t="s">
        <v>522</v>
      </c>
      <c r="D1343" t="s">
        <v>481</v>
      </c>
      <c r="E1343">
        <v>32.1</v>
      </c>
    </row>
    <row r="1344" spans="1:5">
      <c r="A1344" t="s">
        <v>520</v>
      </c>
      <c r="B1344" t="s">
        <v>529</v>
      </c>
      <c r="C1344" t="s">
        <v>522</v>
      </c>
      <c r="D1344" t="s">
        <v>6979</v>
      </c>
      <c r="E1344">
        <v>14.1</v>
      </c>
    </row>
    <row r="1345" spans="1:5">
      <c r="A1345" t="s">
        <v>520</v>
      </c>
      <c r="B1345" t="s">
        <v>529</v>
      </c>
      <c r="C1345" t="s">
        <v>522</v>
      </c>
      <c r="D1345" t="s">
        <v>6982</v>
      </c>
      <c r="E1345">
        <v>27</v>
      </c>
    </row>
    <row r="1346" spans="1:5">
      <c r="A1346" t="s">
        <v>520</v>
      </c>
      <c r="B1346" t="s">
        <v>529</v>
      </c>
      <c r="C1346" t="s">
        <v>522</v>
      </c>
      <c r="D1346" t="s">
        <v>487</v>
      </c>
      <c r="E1346">
        <v>13.1</v>
      </c>
    </row>
    <row r="1347" spans="1:5">
      <c r="A1347" t="s">
        <v>520</v>
      </c>
      <c r="B1347" t="s">
        <v>529</v>
      </c>
      <c r="C1347" t="s">
        <v>522</v>
      </c>
      <c r="D1347" t="s">
        <v>488</v>
      </c>
      <c r="E1347">
        <v>121.3</v>
      </c>
    </row>
    <row r="1348" spans="1:5">
      <c r="A1348" t="s">
        <v>520</v>
      </c>
      <c r="B1348" t="s">
        <v>529</v>
      </c>
      <c r="C1348" t="s">
        <v>488</v>
      </c>
      <c r="D1348" t="s">
        <v>477</v>
      </c>
      <c r="E1348">
        <v>8.1999999999999993</v>
      </c>
    </row>
    <row r="1349" spans="1:5">
      <c r="A1349" t="s">
        <v>520</v>
      </c>
      <c r="B1349" t="s">
        <v>529</v>
      </c>
      <c r="C1349" t="s">
        <v>488</v>
      </c>
      <c r="D1349" t="s">
        <v>221</v>
      </c>
      <c r="E1349">
        <v>5.2</v>
      </c>
    </row>
    <row r="1350" spans="1:5">
      <c r="A1350" t="s">
        <v>520</v>
      </c>
      <c r="B1350" t="s">
        <v>529</v>
      </c>
      <c r="C1350" t="s">
        <v>488</v>
      </c>
      <c r="D1350" t="s">
        <v>329</v>
      </c>
      <c r="E1350">
        <v>0.9</v>
      </c>
    </row>
    <row r="1351" spans="1:5">
      <c r="A1351" t="s">
        <v>520</v>
      </c>
      <c r="B1351" t="s">
        <v>529</v>
      </c>
      <c r="C1351" t="s">
        <v>488</v>
      </c>
      <c r="D1351" t="s">
        <v>6978</v>
      </c>
      <c r="E1351">
        <v>34.1</v>
      </c>
    </row>
    <row r="1352" spans="1:5">
      <c r="A1352" t="s">
        <v>520</v>
      </c>
      <c r="B1352" t="s">
        <v>529</v>
      </c>
      <c r="C1352" t="s">
        <v>488</v>
      </c>
      <c r="D1352" t="s">
        <v>481</v>
      </c>
      <c r="E1352">
        <v>32.1</v>
      </c>
    </row>
    <row r="1353" spans="1:5">
      <c r="A1353" t="s">
        <v>520</v>
      </c>
      <c r="B1353" t="s">
        <v>529</v>
      </c>
      <c r="C1353" t="s">
        <v>488</v>
      </c>
      <c r="D1353" t="s">
        <v>6979</v>
      </c>
      <c r="E1353">
        <v>14.1</v>
      </c>
    </row>
    <row r="1354" spans="1:5">
      <c r="A1354" t="s">
        <v>520</v>
      </c>
      <c r="B1354" t="s">
        <v>529</v>
      </c>
      <c r="C1354" t="s">
        <v>488</v>
      </c>
      <c r="D1354" t="s">
        <v>483</v>
      </c>
      <c r="E1354">
        <v>7.6</v>
      </c>
    </row>
    <row r="1355" spans="1:5">
      <c r="A1355" t="s">
        <v>520</v>
      </c>
      <c r="B1355" t="s">
        <v>529</v>
      </c>
      <c r="C1355" t="s">
        <v>488</v>
      </c>
      <c r="D1355" t="s">
        <v>485</v>
      </c>
      <c r="E1355">
        <v>13.6</v>
      </c>
    </row>
    <row r="1356" spans="1:5">
      <c r="A1356" t="s">
        <v>520</v>
      </c>
      <c r="B1356" t="s">
        <v>529</v>
      </c>
      <c r="C1356" t="s">
        <v>488</v>
      </c>
      <c r="D1356" t="s">
        <v>6982</v>
      </c>
      <c r="E1356">
        <v>27</v>
      </c>
    </row>
    <row r="1357" spans="1:5">
      <c r="A1357" t="s">
        <v>520</v>
      </c>
      <c r="B1357" t="s">
        <v>529</v>
      </c>
      <c r="C1357" t="s">
        <v>488</v>
      </c>
      <c r="D1357" t="s">
        <v>487</v>
      </c>
      <c r="E1357">
        <v>13.1</v>
      </c>
    </row>
    <row r="1358" spans="1:5">
      <c r="A1358" t="s">
        <v>520</v>
      </c>
      <c r="B1358" t="s">
        <v>529</v>
      </c>
      <c r="C1358" t="s">
        <v>488</v>
      </c>
      <c r="D1358" t="s">
        <v>488</v>
      </c>
      <c r="E1358">
        <v>155.9</v>
      </c>
    </row>
    <row r="1359" spans="1:5">
      <c r="A1359" t="s">
        <v>520</v>
      </c>
      <c r="B1359" t="s">
        <v>6985</v>
      </c>
      <c r="C1359" t="s">
        <v>507</v>
      </c>
      <c r="D1359" t="s">
        <v>477</v>
      </c>
      <c r="E1359">
        <v>7</v>
      </c>
    </row>
    <row r="1360" spans="1:5">
      <c r="A1360" t="s">
        <v>520</v>
      </c>
      <c r="B1360" t="s">
        <v>6985</v>
      </c>
      <c r="C1360" t="s">
        <v>507</v>
      </c>
      <c r="D1360" t="s">
        <v>6978</v>
      </c>
      <c r="E1360">
        <v>3.7</v>
      </c>
    </row>
    <row r="1361" spans="1:5">
      <c r="A1361" t="s">
        <v>520</v>
      </c>
      <c r="B1361" t="s">
        <v>6985</v>
      </c>
      <c r="C1361" t="s">
        <v>507</v>
      </c>
      <c r="D1361" t="s">
        <v>483</v>
      </c>
      <c r="E1361">
        <v>7.9</v>
      </c>
    </row>
    <row r="1362" spans="1:5">
      <c r="A1362" t="s">
        <v>520</v>
      </c>
      <c r="B1362" t="s">
        <v>6985</v>
      </c>
      <c r="C1362" t="s">
        <v>507</v>
      </c>
      <c r="D1362" t="s">
        <v>485</v>
      </c>
      <c r="E1362">
        <v>14.7</v>
      </c>
    </row>
    <row r="1363" spans="1:5">
      <c r="A1363" t="s">
        <v>520</v>
      </c>
      <c r="B1363" t="s">
        <v>6985</v>
      </c>
      <c r="C1363" t="s">
        <v>507</v>
      </c>
      <c r="D1363" t="s">
        <v>488</v>
      </c>
      <c r="E1363">
        <v>33.299999999999997</v>
      </c>
    </row>
    <row r="1364" spans="1:5">
      <c r="A1364" t="s">
        <v>520</v>
      </c>
      <c r="B1364" t="s">
        <v>6985</v>
      </c>
      <c r="C1364" t="s">
        <v>522</v>
      </c>
      <c r="D1364" t="s">
        <v>477</v>
      </c>
      <c r="E1364">
        <v>0.1</v>
      </c>
    </row>
    <row r="1365" spans="1:5">
      <c r="A1365" t="s">
        <v>520</v>
      </c>
      <c r="B1365" t="s">
        <v>6985</v>
      </c>
      <c r="C1365" t="s">
        <v>522</v>
      </c>
      <c r="D1365" t="s">
        <v>221</v>
      </c>
      <c r="E1365">
        <v>0.3</v>
      </c>
    </row>
    <row r="1366" spans="1:5">
      <c r="A1366" t="s">
        <v>520</v>
      </c>
      <c r="B1366" t="s">
        <v>6985</v>
      </c>
      <c r="C1366" t="s">
        <v>522</v>
      </c>
      <c r="D1366" t="s">
        <v>329</v>
      </c>
      <c r="E1366">
        <v>19.8</v>
      </c>
    </row>
    <row r="1367" spans="1:5">
      <c r="A1367" t="s">
        <v>520</v>
      </c>
      <c r="B1367" t="s">
        <v>6985</v>
      </c>
      <c r="C1367" t="s">
        <v>522</v>
      </c>
      <c r="D1367" t="s">
        <v>6978</v>
      </c>
      <c r="E1367">
        <v>24.3</v>
      </c>
    </row>
    <row r="1368" spans="1:5">
      <c r="A1368" t="s">
        <v>520</v>
      </c>
      <c r="B1368" t="s">
        <v>6985</v>
      </c>
      <c r="C1368" t="s">
        <v>522</v>
      </c>
      <c r="D1368" t="s">
        <v>481</v>
      </c>
      <c r="E1368">
        <v>30.3</v>
      </c>
    </row>
    <row r="1369" spans="1:5">
      <c r="A1369" t="s">
        <v>520</v>
      </c>
      <c r="B1369" t="s">
        <v>6985</v>
      </c>
      <c r="C1369" t="s">
        <v>522</v>
      </c>
      <c r="D1369" t="s">
        <v>6979</v>
      </c>
      <c r="E1369">
        <v>14.8</v>
      </c>
    </row>
    <row r="1370" spans="1:5">
      <c r="A1370" t="s">
        <v>520</v>
      </c>
      <c r="B1370" t="s">
        <v>6985</v>
      </c>
      <c r="C1370" t="s">
        <v>522</v>
      </c>
      <c r="D1370" t="s">
        <v>488</v>
      </c>
      <c r="E1370">
        <v>89.6</v>
      </c>
    </row>
    <row r="1371" spans="1:5">
      <c r="A1371" t="s">
        <v>520</v>
      </c>
      <c r="B1371" t="s">
        <v>6985</v>
      </c>
      <c r="C1371" t="s">
        <v>488</v>
      </c>
      <c r="D1371" t="s">
        <v>477</v>
      </c>
      <c r="E1371">
        <v>7.1</v>
      </c>
    </row>
    <row r="1372" spans="1:5">
      <c r="A1372" t="s">
        <v>520</v>
      </c>
      <c r="B1372" t="s">
        <v>6985</v>
      </c>
      <c r="C1372" t="s">
        <v>488</v>
      </c>
      <c r="D1372" t="s">
        <v>221</v>
      </c>
      <c r="E1372">
        <v>0.3</v>
      </c>
    </row>
    <row r="1373" spans="1:5">
      <c r="A1373" t="s">
        <v>520</v>
      </c>
      <c r="B1373" t="s">
        <v>6985</v>
      </c>
      <c r="C1373" t="s">
        <v>488</v>
      </c>
      <c r="D1373" t="s">
        <v>329</v>
      </c>
      <c r="E1373">
        <v>19.8</v>
      </c>
    </row>
    <row r="1374" spans="1:5">
      <c r="A1374" t="s">
        <v>520</v>
      </c>
      <c r="B1374" t="s">
        <v>6985</v>
      </c>
      <c r="C1374" t="s">
        <v>488</v>
      </c>
      <c r="D1374" t="s">
        <v>6978</v>
      </c>
      <c r="E1374">
        <v>28</v>
      </c>
    </row>
    <row r="1375" spans="1:5">
      <c r="A1375" t="s">
        <v>520</v>
      </c>
      <c r="B1375" t="s">
        <v>6985</v>
      </c>
      <c r="C1375" t="s">
        <v>488</v>
      </c>
      <c r="D1375" t="s">
        <v>481</v>
      </c>
      <c r="E1375">
        <v>30.3</v>
      </c>
    </row>
    <row r="1376" spans="1:5">
      <c r="A1376" t="s">
        <v>520</v>
      </c>
      <c r="B1376" t="s">
        <v>6985</v>
      </c>
      <c r="C1376" t="s">
        <v>488</v>
      </c>
      <c r="D1376" t="s">
        <v>6979</v>
      </c>
      <c r="E1376">
        <v>14.8</v>
      </c>
    </row>
    <row r="1377" spans="1:5">
      <c r="A1377" t="s">
        <v>520</v>
      </c>
      <c r="B1377" t="s">
        <v>6985</v>
      </c>
      <c r="C1377" t="s">
        <v>488</v>
      </c>
      <c r="D1377" t="s">
        <v>483</v>
      </c>
      <c r="E1377">
        <v>7.9</v>
      </c>
    </row>
    <row r="1378" spans="1:5">
      <c r="A1378" t="s">
        <v>520</v>
      </c>
      <c r="B1378" t="s">
        <v>6985</v>
      </c>
      <c r="C1378" t="s">
        <v>488</v>
      </c>
      <c r="D1378" t="s">
        <v>485</v>
      </c>
      <c r="E1378">
        <v>14.7</v>
      </c>
    </row>
    <row r="1379" spans="1:5">
      <c r="A1379" t="s">
        <v>520</v>
      </c>
      <c r="B1379" t="s">
        <v>6985</v>
      </c>
      <c r="C1379" t="s">
        <v>488</v>
      </c>
      <c r="D1379" t="s">
        <v>488</v>
      </c>
      <c r="E1379">
        <v>122.9</v>
      </c>
    </row>
    <row r="1380" spans="1:5">
      <c r="A1380" t="s">
        <v>520</v>
      </c>
      <c r="B1380" t="s">
        <v>531</v>
      </c>
      <c r="C1380" t="s">
        <v>507</v>
      </c>
      <c r="D1380" t="s">
        <v>477</v>
      </c>
      <c r="E1380">
        <v>13.4</v>
      </c>
    </row>
    <row r="1381" spans="1:5">
      <c r="A1381" t="s">
        <v>520</v>
      </c>
      <c r="B1381" t="s">
        <v>531</v>
      </c>
      <c r="C1381" t="s">
        <v>507</v>
      </c>
      <c r="D1381" t="s">
        <v>6978</v>
      </c>
      <c r="E1381">
        <v>8.6</v>
      </c>
    </row>
    <row r="1382" spans="1:5">
      <c r="A1382" t="s">
        <v>520</v>
      </c>
      <c r="B1382" t="s">
        <v>531</v>
      </c>
      <c r="C1382" t="s">
        <v>507</v>
      </c>
      <c r="D1382" t="s">
        <v>6979</v>
      </c>
      <c r="E1382">
        <v>0.6</v>
      </c>
    </row>
    <row r="1383" spans="1:5">
      <c r="A1383" t="s">
        <v>520</v>
      </c>
      <c r="B1383" t="s">
        <v>531</v>
      </c>
      <c r="C1383" t="s">
        <v>507</v>
      </c>
      <c r="D1383" t="s">
        <v>483</v>
      </c>
      <c r="E1383">
        <v>12.4</v>
      </c>
    </row>
    <row r="1384" spans="1:5">
      <c r="A1384" t="s">
        <v>520</v>
      </c>
      <c r="B1384" t="s">
        <v>531</v>
      </c>
      <c r="C1384" t="s">
        <v>507</v>
      </c>
      <c r="D1384" t="s">
        <v>485</v>
      </c>
      <c r="E1384">
        <v>21.7</v>
      </c>
    </row>
    <row r="1385" spans="1:5">
      <c r="A1385" t="s">
        <v>520</v>
      </c>
      <c r="B1385" t="s">
        <v>531</v>
      </c>
      <c r="C1385" t="s">
        <v>507</v>
      </c>
      <c r="D1385" t="s">
        <v>488</v>
      </c>
      <c r="E1385">
        <v>56.7</v>
      </c>
    </row>
    <row r="1386" spans="1:5">
      <c r="A1386" t="s">
        <v>520</v>
      </c>
      <c r="B1386" t="s">
        <v>531</v>
      </c>
      <c r="C1386" t="s">
        <v>522</v>
      </c>
      <c r="D1386" t="s">
        <v>477</v>
      </c>
      <c r="E1386">
        <v>0.5</v>
      </c>
    </row>
    <row r="1387" spans="1:5">
      <c r="A1387" t="s">
        <v>520</v>
      </c>
      <c r="B1387" t="s">
        <v>531</v>
      </c>
      <c r="C1387" t="s">
        <v>522</v>
      </c>
      <c r="D1387" t="s">
        <v>221</v>
      </c>
      <c r="E1387">
        <v>0.2</v>
      </c>
    </row>
    <row r="1388" spans="1:5">
      <c r="A1388" t="s">
        <v>520</v>
      </c>
      <c r="B1388" t="s">
        <v>531</v>
      </c>
      <c r="C1388" t="s">
        <v>522</v>
      </c>
      <c r="D1388" t="s">
        <v>329</v>
      </c>
      <c r="E1388">
        <v>5.3</v>
      </c>
    </row>
    <row r="1389" spans="1:5">
      <c r="A1389" t="s">
        <v>520</v>
      </c>
      <c r="B1389" t="s">
        <v>531</v>
      </c>
      <c r="C1389" t="s">
        <v>522</v>
      </c>
      <c r="D1389" t="s">
        <v>6978</v>
      </c>
      <c r="E1389">
        <v>47.5</v>
      </c>
    </row>
    <row r="1390" spans="1:5">
      <c r="A1390" t="s">
        <v>520</v>
      </c>
      <c r="B1390" t="s">
        <v>531</v>
      </c>
      <c r="C1390" t="s">
        <v>522</v>
      </c>
      <c r="D1390" t="s">
        <v>481</v>
      </c>
      <c r="E1390">
        <v>37.1</v>
      </c>
    </row>
    <row r="1391" spans="1:5">
      <c r="A1391" t="s">
        <v>520</v>
      </c>
      <c r="B1391" t="s">
        <v>531</v>
      </c>
      <c r="C1391" t="s">
        <v>522</v>
      </c>
      <c r="D1391" t="s">
        <v>6979</v>
      </c>
      <c r="E1391">
        <v>14</v>
      </c>
    </row>
    <row r="1392" spans="1:5">
      <c r="A1392" t="s">
        <v>520</v>
      </c>
      <c r="B1392" t="s">
        <v>531</v>
      </c>
      <c r="C1392" t="s">
        <v>522</v>
      </c>
      <c r="D1392" t="s">
        <v>488</v>
      </c>
      <c r="E1392">
        <v>104.6</v>
      </c>
    </row>
    <row r="1393" spans="1:5">
      <c r="A1393" t="s">
        <v>520</v>
      </c>
      <c r="B1393" t="s">
        <v>531</v>
      </c>
      <c r="C1393" t="s">
        <v>488</v>
      </c>
      <c r="D1393" t="s">
        <v>477</v>
      </c>
      <c r="E1393">
        <v>13.9</v>
      </c>
    </row>
    <row r="1394" spans="1:5">
      <c r="A1394" t="s">
        <v>520</v>
      </c>
      <c r="B1394" t="s">
        <v>531</v>
      </c>
      <c r="C1394" t="s">
        <v>488</v>
      </c>
      <c r="D1394" t="s">
        <v>221</v>
      </c>
      <c r="E1394">
        <v>0.2</v>
      </c>
    </row>
    <row r="1395" spans="1:5">
      <c r="A1395" t="s">
        <v>520</v>
      </c>
      <c r="B1395" t="s">
        <v>531</v>
      </c>
      <c r="C1395" t="s">
        <v>488</v>
      </c>
      <c r="D1395" t="s">
        <v>329</v>
      </c>
      <c r="E1395">
        <v>5.3</v>
      </c>
    </row>
    <row r="1396" spans="1:5">
      <c r="A1396" t="s">
        <v>520</v>
      </c>
      <c r="B1396" t="s">
        <v>531</v>
      </c>
      <c r="C1396" t="s">
        <v>488</v>
      </c>
      <c r="D1396" t="s">
        <v>6978</v>
      </c>
      <c r="E1396">
        <v>56.1</v>
      </c>
    </row>
    <row r="1397" spans="1:5">
      <c r="A1397" t="s">
        <v>520</v>
      </c>
      <c r="B1397" t="s">
        <v>531</v>
      </c>
      <c r="C1397" t="s">
        <v>488</v>
      </c>
      <c r="D1397" t="s">
        <v>481</v>
      </c>
      <c r="E1397">
        <v>37.1</v>
      </c>
    </row>
    <row r="1398" spans="1:5">
      <c r="A1398" t="s">
        <v>520</v>
      </c>
      <c r="B1398" t="s">
        <v>531</v>
      </c>
      <c r="C1398" t="s">
        <v>488</v>
      </c>
      <c r="D1398" t="s">
        <v>6979</v>
      </c>
      <c r="E1398">
        <v>14.6</v>
      </c>
    </row>
    <row r="1399" spans="1:5">
      <c r="A1399" t="s">
        <v>520</v>
      </c>
      <c r="B1399" t="s">
        <v>531</v>
      </c>
      <c r="C1399" t="s">
        <v>488</v>
      </c>
      <c r="D1399" t="s">
        <v>483</v>
      </c>
      <c r="E1399">
        <v>12.4</v>
      </c>
    </row>
    <row r="1400" spans="1:5">
      <c r="A1400" t="s">
        <v>520</v>
      </c>
      <c r="B1400" t="s">
        <v>531</v>
      </c>
      <c r="C1400" t="s">
        <v>488</v>
      </c>
      <c r="D1400" t="s">
        <v>485</v>
      </c>
      <c r="E1400">
        <v>21.7</v>
      </c>
    </row>
    <row r="1401" spans="1:5">
      <c r="A1401" t="s">
        <v>520</v>
      </c>
      <c r="B1401" t="s">
        <v>531</v>
      </c>
      <c r="C1401" t="s">
        <v>488</v>
      </c>
      <c r="D1401" t="s">
        <v>488</v>
      </c>
      <c r="E1401">
        <v>161.30000000000001</v>
      </c>
    </row>
    <row r="1402" spans="1:5">
      <c r="A1402" t="s">
        <v>520</v>
      </c>
      <c r="B1402" t="s">
        <v>532</v>
      </c>
      <c r="C1402" t="s">
        <v>507</v>
      </c>
      <c r="D1402" t="s">
        <v>477</v>
      </c>
      <c r="E1402">
        <v>7.5</v>
      </c>
    </row>
    <row r="1403" spans="1:5">
      <c r="A1403" t="s">
        <v>520</v>
      </c>
      <c r="B1403" t="s">
        <v>532</v>
      </c>
      <c r="C1403" t="s">
        <v>507</v>
      </c>
      <c r="D1403" t="s">
        <v>6978</v>
      </c>
      <c r="E1403">
        <v>5.4</v>
      </c>
    </row>
    <row r="1404" spans="1:5">
      <c r="A1404" t="s">
        <v>520</v>
      </c>
      <c r="B1404" t="s">
        <v>532</v>
      </c>
      <c r="C1404" t="s">
        <v>507</v>
      </c>
      <c r="D1404" t="s">
        <v>483</v>
      </c>
      <c r="E1404">
        <v>7.8</v>
      </c>
    </row>
    <row r="1405" spans="1:5">
      <c r="A1405" t="s">
        <v>520</v>
      </c>
      <c r="B1405" t="s">
        <v>532</v>
      </c>
      <c r="C1405" t="s">
        <v>507</v>
      </c>
      <c r="D1405" t="s">
        <v>485</v>
      </c>
      <c r="E1405">
        <v>20.399999999999999</v>
      </c>
    </row>
    <row r="1406" spans="1:5">
      <c r="A1406" t="s">
        <v>520</v>
      </c>
      <c r="B1406" t="s">
        <v>532</v>
      </c>
      <c r="C1406" t="s">
        <v>507</v>
      </c>
      <c r="D1406" t="s">
        <v>488</v>
      </c>
      <c r="E1406">
        <v>41.1</v>
      </c>
    </row>
    <row r="1407" spans="1:5">
      <c r="A1407" t="s">
        <v>520</v>
      </c>
      <c r="B1407" t="s">
        <v>532</v>
      </c>
      <c r="C1407" t="s">
        <v>522</v>
      </c>
      <c r="D1407" t="s">
        <v>477</v>
      </c>
      <c r="E1407">
        <v>1</v>
      </c>
    </row>
    <row r="1408" spans="1:5">
      <c r="A1408" t="s">
        <v>520</v>
      </c>
      <c r="B1408" t="s">
        <v>532</v>
      </c>
      <c r="C1408" t="s">
        <v>522</v>
      </c>
      <c r="D1408" t="s">
        <v>221</v>
      </c>
      <c r="E1408">
        <v>1.4</v>
      </c>
    </row>
    <row r="1409" spans="1:5">
      <c r="A1409" t="s">
        <v>520</v>
      </c>
      <c r="B1409" t="s">
        <v>532</v>
      </c>
      <c r="C1409" t="s">
        <v>522</v>
      </c>
      <c r="D1409" t="s">
        <v>329</v>
      </c>
      <c r="E1409">
        <v>4.9000000000000004</v>
      </c>
    </row>
    <row r="1410" spans="1:5">
      <c r="A1410" t="s">
        <v>520</v>
      </c>
      <c r="B1410" t="s">
        <v>532</v>
      </c>
      <c r="C1410" t="s">
        <v>522</v>
      </c>
      <c r="D1410" t="s">
        <v>6978</v>
      </c>
      <c r="E1410">
        <v>28.5</v>
      </c>
    </row>
    <row r="1411" spans="1:5">
      <c r="A1411" t="s">
        <v>520</v>
      </c>
      <c r="B1411" t="s">
        <v>532</v>
      </c>
      <c r="C1411" t="s">
        <v>522</v>
      </c>
      <c r="D1411" t="s">
        <v>481</v>
      </c>
      <c r="E1411">
        <v>39</v>
      </c>
    </row>
    <row r="1412" spans="1:5">
      <c r="A1412" t="s">
        <v>520</v>
      </c>
      <c r="B1412" t="s">
        <v>532</v>
      </c>
      <c r="C1412" t="s">
        <v>522</v>
      </c>
      <c r="D1412" t="s">
        <v>6979</v>
      </c>
      <c r="E1412">
        <v>26.3</v>
      </c>
    </row>
    <row r="1413" spans="1:5">
      <c r="A1413" t="s">
        <v>520</v>
      </c>
      <c r="B1413" t="s">
        <v>532</v>
      </c>
      <c r="C1413" t="s">
        <v>522</v>
      </c>
      <c r="D1413" t="s">
        <v>488</v>
      </c>
      <c r="E1413">
        <v>101.1</v>
      </c>
    </row>
    <row r="1414" spans="1:5">
      <c r="A1414" t="s">
        <v>520</v>
      </c>
      <c r="B1414" t="s">
        <v>532</v>
      </c>
      <c r="C1414" t="s">
        <v>488</v>
      </c>
      <c r="D1414" t="s">
        <v>477</v>
      </c>
      <c r="E1414">
        <v>8.5</v>
      </c>
    </row>
    <row r="1415" spans="1:5">
      <c r="A1415" t="s">
        <v>520</v>
      </c>
      <c r="B1415" t="s">
        <v>532</v>
      </c>
      <c r="C1415" t="s">
        <v>488</v>
      </c>
      <c r="D1415" t="s">
        <v>221</v>
      </c>
      <c r="E1415">
        <v>1.4</v>
      </c>
    </row>
    <row r="1416" spans="1:5">
      <c r="A1416" t="s">
        <v>520</v>
      </c>
      <c r="B1416" t="s">
        <v>532</v>
      </c>
      <c r="C1416" t="s">
        <v>488</v>
      </c>
      <c r="D1416" t="s">
        <v>329</v>
      </c>
      <c r="E1416">
        <v>4.9000000000000004</v>
      </c>
    </row>
    <row r="1417" spans="1:5">
      <c r="A1417" t="s">
        <v>520</v>
      </c>
      <c r="B1417" t="s">
        <v>532</v>
      </c>
      <c r="C1417" t="s">
        <v>488</v>
      </c>
      <c r="D1417" t="s">
        <v>6978</v>
      </c>
      <c r="E1417">
        <v>33.9</v>
      </c>
    </row>
    <row r="1418" spans="1:5">
      <c r="A1418" t="s">
        <v>520</v>
      </c>
      <c r="B1418" t="s">
        <v>532</v>
      </c>
      <c r="C1418" t="s">
        <v>488</v>
      </c>
      <c r="D1418" t="s">
        <v>481</v>
      </c>
      <c r="E1418">
        <v>39</v>
      </c>
    </row>
    <row r="1419" spans="1:5">
      <c r="A1419" t="s">
        <v>520</v>
      </c>
      <c r="B1419" t="s">
        <v>532</v>
      </c>
      <c r="C1419" t="s">
        <v>488</v>
      </c>
      <c r="D1419" t="s">
        <v>6979</v>
      </c>
      <c r="E1419">
        <v>26.3</v>
      </c>
    </row>
    <row r="1420" spans="1:5">
      <c r="A1420" t="s">
        <v>520</v>
      </c>
      <c r="B1420" t="s">
        <v>532</v>
      </c>
      <c r="C1420" t="s">
        <v>488</v>
      </c>
      <c r="D1420" t="s">
        <v>483</v>
      </c>
      <c r="E1420">
        <v>7.8</v>
      </c>
    </row>
    <row r="1421" spans="1:5">
      <c r="A1421" t="s">
        <v>520</v>
      </c>
      <c r="B1421" t="s">
        <v>532</v>
      </c>
      <c r="C1421" t="s">
        <v>488</v>
      </c>
      <c r="D1421" t="s">
        <v>485</v>
      </c>
      <c r="E1421">
        <v>20.399999999999999</v>
      </c>
    </row>
    <row r="1422" spans="1:5">
      <c r="A1422" t="s">
        <v>520</v>
      </c>
      <c r="B1422" t="s">
        <v>532</v>
      </c>
      <c r="C1422" t="s">
        <v>488</v>
      </c>
      <c r="D1422" t="s">
        <v>488</v>
      </c>
      <c r="E1422">
        <v>142.19999999999999</v>
      </c>
    </row>
    <row r="1423" spans="1:5">
      <c r="A1423" t="s">
        <v>520</v>
      </c>
      <c r="B1423" t="s">
        <v>533</v>
      </c>
      <c r="C1423" t="s">
        <v>507</v>
      </c>
      <c r="D1423" t="s">
        <v>477</v>
      </c>
      <c r="E1423">
        <v>0.4</v>
      </c>
    </row>
    <row r="1424" spans="1:5">
      <c r="A1424" t="s">
        <v>520</v>
      </c>
      <c r="B1424" t="s">
        <v>533</v>
      </c>
      <c r="C1424" t="s">
        <v>507</v>
      </c>
      <c r="D1424" t="s">
        <v>483</v>
      </c>
      <c r="E1424">
        <v>5.7</v>
      </c>
    </row>
    <row r="1425" spans="1:5">
      <c r="A1425" t="s">
        <v>520</v>
      </c>
      <c r="B1425" t="s">
        <v>533</v>
      </c>
      <c r="C1425" t="s">
        <v>507</v>
      </c>
      <c r="D1425" t="s">
        <v>485</v>
      </c>
      <c r="E1425">
        <v>20.2</v>
      </c>
    </row>
    <row r="1426" spans="1:5">
      <c r="A1426" t="s">
        <v>520</v>
      </c>
      <c r="B1426" t="s">
        <v>533</v>
      </c>
      <c r="C1426" t="s">
        <v>507</v>
      </c>
      <c r="D1426" t="s">
        <v>488</v>
      </c>
      <c r="E1426">
        <v>26.3</v>
      </c>
    </row>
    <row r="1427" spans="1:5">
      <c r="A1427" t="s">
        <v>520</v>
      </c>
      <c r="B1427" t="s">
        <v>533</v>
      </c>
      <c r="C1427" t="s">
        <v>522</v>
      </c>
      <c r="D1427" t="s">
        <v>477</v>
      </c>
      <c r="E1427">
        <v>20.2</v>
      </c>
    </row>
    <row r="1428" spans="1:5">
      <c r="A1428" t="s">
        <v>520</v>
      </c>
      <c r="B1428" t="s">
        <v>533</v>
      </c>
      <c r="C1428" t="s">
        <v>522</v>
      </c>
      <c r="D1428" t="s">
        <v>221</v>
      </c>
      <c r="E1428">
        <v>2.35</v>
      </c>
    </row>
    <row r="1429" spans="1:5">
      <c r="A1429" t="s">
        <v>520</v>
      </c>
      <c r="B1429" t="s">
        <v>533</v>
      </c>
      <c r="C1429" t="s">
        <v>522</v>
      </c>
      <c r="D1429" t="s">
        <v>329</v>
      </c>
      <c r="E1429">
        <v>3.6</v>
      </c>
    </row>
    <row r="1430" spans="1:5">
      <c r="A1430" t="s">
        <v>520</v>
      </c>
      <c r="B1430" t="s">
        <v>533</v>
      </c>
      <c r="C1430" t="s">
        <v>522</v>
      </c>
      <c r="D1430" t="s">
        <v>6978</v>
      </c>
      <c r="E1430">
        <v>15.05</v>
      </c>
    </row>
    <row r="1431" spans="1:5">
      <c r="A1431" t="s">
        <v>520</v>
      </c>
      <c r="B1431" t="s">
        <v>533</v>
      </c>
      <c r="C1431" t="s">
        <v>522</v>
      </c>
      <c r="D1431" t="s">
        <v>481</v>
      </c>
      <c r="E1431">
        <v>39</v>
      </c>
    </row>
    <row r="1432" spans="1:5">
      <c r="A1432" t="s">
        <v>520</v>
      </c>
      <c r="B1432" t="s">
        <v>533</v>
      </c>
      <c r="C1432" t="s">
        <v>522</v>
      </c>
      <c r="D1432" t="s">
        <v>6979</v>
      </c>
      <c r="E1432">
        <v>17.600000000000001</v>
      </c>
    </row>
    <row r="1433" spans="1:5">
      <c r="A1433" t="s">
        <v>520</v>
      </c>
      <c r="B1433" t="s">
        <v>533</v>
      </c>
      <c r="C1433" t="s">
        <v>522</v>
      </c>
      <c r="D1433" t="s">
        <v>487</v>
      </c>
      <c r="E1433">
        <v>14.6</v>
      </c>
    </row>
    <row r="1434" spans="1:5">
      <c r="A1434" t="s">
        <v>520</v>
      </c>
      <c r="B1434" t="s">
        <v>533</v>
      </c>
      <c r="C1434" t="s">
        <v>522</v>
      </c>
      <c r="D1434" t="s">
        <v>488</v>
      </c>
      <c r="E1434">
        <v>112.4</v>
      </c>
    </row>
    <row r="1435" spans="1:5">
      <c r="A1435" t="s">
        <v>520</v>
      </c>
      <c r="B1435" t="s">
        <v>533</v>
      </c>
      <c r="C1435" t="s">
        <v>488</v>
      </c>
      <c r="D1435" t="s">
        <v>477</v>
      </c>
      <c r="E1435">
        <v>20.6</v>
      </c>
    </row>
    <row r="1436" spans="1:5">
      <c r="A1436" t="s">
        <v>520</v>
      </c>
      <c r="B1436" t="s">
        <v>533</v>
      </c>
      <c r="C1436" t="s">
        <v>488</v>
      </c>
      <c r="D1436" t="s">
        <v>221</v>
      </c>
      <c r="E1436">
        <v>2.35</v>
      </c>
    </row>
    <row r="1437" spans="1:5">
      <c r="A1437" t="s">
        <v>520</v>
      </c>
      <c r="B1437" t="s">
        <v>533</v>
      </c>
      <c r="C1437" t="s">
        <v>488</v>
      </c>
      <c r="D1437" t="s">
        <v>329</v>
      </c>
      <c r="E1437">
        <v>3.6</v>
      </c>
    </row>
    <row r="1438" spans="1:5">
      <c r="A1438" t="s">
        <v>520</v>
      </c>
      <c r="B1438" t="s">
        <v>533</v>
      </c>
      <c r="C1438" t="s">
        <v>488</v>
      </c>
      <c r="D1438" t="s">
        <v>6978</v>
      </c>
      <c r="E1438">
        <v>15.05</v>
      </c>
    </row>
    <row r="1439" spans="1:5">
      <c r="A1439" t="s">
        <v>520</v>
      </c>
      <c r="B1439" t="s">
        <v>533</v>
      </c>
      <c r="C1439" t="s">
        <v>488</v>
      </c>
      <c r="D1439" t="s">
        <v>481</v>
      </c>
      <c r="E1439">
        <v>39</v>
      </c>
    </row>
    <row r="1440" spans="1:5">
      <c r="A1440" t="s">
        <v>520</v>
      </c>
      <c r="B1440" t="s">
        <v>533</v>
      </c>
      <c r="C1440" t="s">
        <v>488</v>
      </c>
      <c r="D1440" t="s">
        <v>6979</v>
      </c>
      <c r="E1440">
        <v>17.600000000000001</v>
      </c>
    </row>
    <row r="1441" spans="1:5">
      <c r="A1441" t="s">
        <v>520</v>
      </c>
      <c r="B1441" t="s">
        <v>533</v>
      </c>
      <c r="C1441" t="s">
        <v>488</v>
      </c>
      <c r="D1441" t="s">
        <v>483</v>
      </c>
      <c r="E1441">
        <v>5.7</v>
      </c>
    </row>
    <row r="1442" spans="1:5">
      <c r="A1442" t="s">
        <v>520</v>
      </c>
      <c r="B1442" t="s">
        <v>533</v>
      </c>
      <c r="C1442" t="s">
        <v>488</v>
      </c>
      <c r="D1442" t="s">
        <v>485</v>
      </c>
      <c r="E1442">
        <v>20.2</v>
      </c>
    </row>
    <row r="1443" spans="1:5">
      <c r="A1443" t="s">
        <v>520</v>
      </c>
      <c r="B1443" t="s">
        <v>533</v>
      </c>
      <c r="C1443" t="s">
        <v>488</v>
      </c>
      <c r="D1443" t="s">
        <v>487</v>
      </c>
      <c r="E1443">
        <v>14.6</v>
      </c>
    </row>
    <row r="1444" spans="1:5">
      <c r="A1444" t="s">
        <v>520</v>
      </c>
      <c r="B1444" t="s">
        <v>533</v>
      </c>
      <c r="C1444" t="s">
        <v>488</v>
      </c>
      <c r="D1444" t="s">
        <v>488</v>
      </c>
      <c r="E1444">
        <v>138.69999999999999</v>
      </c>
    </row>
    <row r="1445" spans="1:5">
      <c r="A1445" t="s">
        <v>91</v>
      </c>
      <c r="B1445" t="s">
        <v>534</v>
      </c>
      <c r="C1445" t="s">
        <v>6977</v>
      </c>
      <c r="D1445" t="s">
        <v>329</v>
      </c>
      <c r="E1445">
        <v>0.3</v>
      </c>
    </row>
    <row r="1446" spans="1:5">
      <c r="A1446" t="s">
        <v>91</v>
      </c>
      <c r="B1446" t="s">
        <v>534</v>
      </c>
      <c r="C1446" t="s">
        <v>6977</v>
      </c>
      <c r="D1446" t="s">
        <v>481</v>
      </c>
      <c r="E1446">
        <v>135</v>
      </c>
    </row>
    <row r="1447" spans="1:5">
      <c r="A1447" t="s">
        <v>91</v>
      </c>
      <c r="B1447" t="s">
        <v>534</v>
      </c>
      <c r="C1447" t="s">
        <v>6977</v>
      </c>
      <c r="D1447" t="s">
        <v>488</v>
      </c>
      <c r="E1447">
        <v>135.30000000000001</v>
      </c>
    </row>
    <row r="1448" spans="1:5">
      <c r="A1448" t="s">
        <v>91</v>
      </c>
      <c r="B1448" t="s">
        <v>534</v>
      </c>
      <c r="C1448" t="s">
        <v>6986</v>
      </c>
      <c r="D1448" t="s">
        <v>6978</v>
      </c>
      <c r="E1448">
        <v>75</v>
      </c>
    </row>
    <row r="1449" spans="1:5">
      <c r="A1449" t="s">
        <v>91</v>
      </c>
      <c r="B1449" t="s">
        <v>534</v>
      </c>
      <c r="C1449" t="s">
        <v>6986</v>
      </c>
      <c r="D1449" t="s">
        <v>488</v>
      </c>
      <c r="E1449">
        <v>75</v>
      </c>
    </row>
    <row r="1450" spans="1:5">
      <c r="A1450" t="s">
        <v>91</v>
      </c>
      <c r="B1450" t="s">
        <v>534</v>
      </c>
      <c r="C1450" t="s">
        <v>507</v>
      </c>
      <c r="D1450" t="s">
        <v>221</v>
      </c>
      <c r="E1450">
        <v>1.2</v>
      </c>
    </row>
    <row r="1451" spans="1:5">
      <c r="A1451" t="s">
        <v>91</v>
      </c>
      <c r="B1451" t="s">
        <v>534</v>
      </c>
      <c r="C1451" t="s">
        <v>507</v>
      </c>
      <c r="D1451" t="s">
        <v>329</v>
      </c>
      <c r="E1451">
        <v>20</v>
      </c>
    </row>
    <row r="1452" spans="1:5">
      <c r="A1452" t="s">
        <v>91</v>
      </c>
      <c r="B1452" t="s">
        <v>534</v>
      </c>
      <c r="C1452" t="s">
        <v>507</v>
      </c>
      <c r="D1452" t="s">
        <v>6978</v>
      </c>
      <c r="E1452">
        <v>48.1</v>
      </c>
    </row>
    <row r="1453" spans="1:5">
      <c r="A1453" t="s">
        <v>91</v>
      </c>
      <c r="B1453" t="s">
        <v>534</v>
      </c>
      <c r="C1453" t="s">
        <v>507</v>
      </c>
      <c r="D1453" t="s">
        <v>6979</v>
      </c>
      <c r="E1453">
        <v>6.7</v>
      </c>
    </row>
    <row r="1454" spans="1:5">
      <c r="A1454" t="s">
        <v>91</v>
      </c>
      <c r="B1454" t="s">
        <v>534</v>
      </c>
      <c r="C1454" t="s">
        <v>507</v>
      </c>
      <c r="D1454" t="s">
        <v>483</v>
      </c>
      <c r="E1454">
        <v>55</v>
      </c>
    </row>
    <row r="1455" spans="1:5">
      <c r="A1455" t="s">
        <v>91</v>
      </c>
      <c r="B1455" t="s">
        <v>534</v>
      </c>
      <c r="C1455" t="s">
        <v>507</v>
      </c>
      <c r="D1455" t="s">
        <v>485</v>
      </c>
      <c r="E1455">
        <v>110</v>
      </c>
    </row>
    <row r="1456" spans="1:5">
      <c r="A1456" t="s">
        <v>91</v>
      </c>
      <c r="B1456" t="s">
        <v>534</v>
      </c>
      <c r="C1456" t="s">
        <v>507</v>
      </c>
      <c r="D1456" t="s">
        <v>487</v>
      </c>
      <c r="E1456">
        <v>1.2</v>
      </c>
    </row>
    <row r="1457" spans="1:5">
      <c r="A1457" t="s">
        <v>91</v>
      </c>
      <c r="B1457" t="s">
        <v>534</v>
      </c>
      <c r="C1457" t="s">
        <v>507</v>
      </c>
      <c r="D1457" t="s">
        <v>488</v>
      </c>
      <c r="E1457">
        <v>242.2</v>
      </c>
    </row>
    <row r="1458" spans="1:5">
      <c r="A1458" t="s">
        <v>91</v>
      </c>
      <c r="B1458" t="s">
        <v>534</v>
      </c>
      <c r="C1458" t="s">
        <v>6987</v>
      </c>
      <c r="D1458" t="s">
        <v>477</v>
      </c>
      <c r="E1458">
        <v>45</v>
      </c>
    </row>
    <row r="1459" spans="1:5">
      <c r="A1459" t="s">
        <v>91</v>
      </c>
      <c r="B1459" t="s">
        <v>534</v>
      </c>
      <c r="C1459" t="s">
        <v>6987</v>
      </c>
      <c r="D1459" t="s">
        <v>221</v>
      </c>
      <c r="E1459">
        <v>2.7</v>
      </c>
    </row>
    <row r="1460" spans="1:5">
      <c r="A1460" t="s">
        <v>91</v>
      </c>
      <c r="B1460" t="s">
        <v>534</v>
      </c>
      <c r="C1460" t="s">
        <v>6987</v>
      </c>
      <c r="D1460" t="s">
        <v>329</v>
      </c>
      <c r="E1460">
        <v>7.8</v>
      </c>
    </row>
    <row r="1461" spans="1:5">
      <c r="A1461" t="s">
        <v>91</v>
      </c>
      <c r="B1461" t="s">
        <v>534</v>
      </c>
      <c r="C1461" t="s">
        <v>6987</v>
      </c>
      <c r="D1461" t="s">
        <v>6978</v>
      </c>
      <c r="E1461">
        <v>4.3</v>
      </c>
    </row>
    <row r="1462" spans="1:5">
      <c r="A1462" t="s">
        <v>91</v>
      </c>
      <c r="B1462" t="s">
        <v>534</v>
      </c>
      <c r="C1462" t="s">
        <v>6987</v>
      </c>
      <c r="D1462" t="s">
        <v>6979</v>
      </c>
      <c r="E1462">
        <v>2.7</v>
      </c>
    </row>
    <row r="1463" spans="1:5">
      <c r="A1463" t="s">
        <v>91</v>
      </c>
      <c r="B1463" t="s">
        <v>534</v>
      </c>
      <c r="C1463" t="s">
        <v>6987</v>
      </c>
      <c r="D1463" t="s">
        <v>487</v>
      </c>
      <c r="E1463">
        <v>0.3</v>
      </c>
    </row>
    <row r="1464" spans="1:5">
      <c r="A1464" t="s">
        <v>91</v>
      </c>
      <c r="B1464" t="s">
        <v>534</v>
      </c>
      <c r="C1464" t="s">
        <v>6987</v>
      </c>
      <c r="D1464" t="s">
        <v>488</v>
      </c>
      <c r="E1464">
        <v>62.8</v>
      </c>
    </row>
    <row r="1465" spans="1:5">
      <c r="A1465" t="s">
        <v>91</v>
      </c>
      <c r="B1465" t="s">
        <v>534</v>
      </c>
      <c r="C1465" t="s">
        <v>537</v>
      </c>
      <c r="D1465" t="s">
        <v>6979</v>
      </c>
      <c r="E1465">
        <v>45</v>
      </c>
    </row>
    <row r="1466" spans="1:5">
      <c r="A1466" t="s">
        <v>91</v>
      </c>
      <c r="B1466" t="s">
        <v>534</v>
      </c>
      <c r="C1466" t="s">
        <v>537</v>
      </c>
      <c r="D1466" t="s">
        <v>488</v>
      </c>
      <c r="E1466">
        <v>45</v>
      </c>
    </row>
    <row r="1467" spans="1:5">
      <c r="A1467" t="s">
        <v>91</v>
      </c>
      <c r="B1467" t="s">
        <v>534</v>
      </c>
      <c r="C1467" t="s">
        <v>488</v>
      </c>
      <c r="D1467" t="s">
        <v>477</v>
      </c>
      <c r="E1467">
        <v>45</v>
      </c>
    </row>
    <row r="1468" spans="1:5">
      <c r="A1468" t="s">
        <v>91</v>
      </c>
      <c r="B1468" t="s">
        <v>534</v>
      </c>
      <c r="C1468" t="s">
        <v>488</v>
      </c>
      <c r="D1468" t="s">
        <v>221</v>
      </c>
      <c r="E1468">
        <v>3.9</v>
      </c>
    </row>
    <row r="1469" spans="1:5">
      <c r="A1469" t="s">
        <v>91</v>
      </c>
      <c r="B1469" t="s">
        <v>534</v>
      </c>
      <c r="C1469" t="s">
        <v>488</v>
      </c>
      <c r="D1469" t="s">
        <v>329</v>
      </c>
      <c r="E1469">
        <v>28.1</v>
      </c>
    </row>
    <row r="1470" spans="1:5">
      <c r="A1470" t="s">
        <v>91</v>
      </c>
      <c r="B1470" t="s">
        <v>534</v>
      </c>
      <c r="C1470" t="s">
        <v>488</v>
      </c>
      <c r="D1470" t="s">
        <v>6978</v>
      </c>
      <c r="E1470">
        <v>127.4</v>
      </c>
    </row>
    <row r="1471" spans="1:5">
      <c r="A1471" t="s">
        <v>91</v>
      </c>
      <c r="B1471" t="s">
        <v>534</v>
      </c>
      <c r="C1471" t="s">
        <v>488</v>
      </c>
      <c r="D1471" t="s">
        <v>481</v>
      </c>
      <c r="E1471">
        <v>135</v>
      </c>
    </row>
    <row r="1472" spans="1:5">
      <c r="A1472" t="s">
        <v>91</v>
      </c>
      <c r="B1472" t="s">
        <v>534</v>
      </c>
      <c r="C1472" t="s">
        <v>488</v>
      </c>
      <c r="D1472" t="s">
        <v>6979</v>
      </c>
      <c r="E1472">
        <v>54.4</v>
      </c>
    </row>
    <row r="1473" spans="1:5">
      <c r="A1473" t="s">
        <v>91</v>
      </c>
      <c r="B1473" t="s">
        <v>534</v>
      </c>
      <c r="C1473" t="s">
        <v>488</v>
      </c>
      <c r="D1473" t="s">
        <v>483</v>
      </c>
      <c r="E1473">
        <v>55</v>
      </c>
    </row>
    <row r="1474" spans="1:5">
      <c r="A1474" t="s">
        <v>91</v>
      </c>
      <c r="B1474" t="s">
        <v>534</v>
      </c>
      <c r="C1474" t="s">
        <v>488</v>
      </c>
      <c r="D1474" t="s">
        <v>485</v>
      </c>
      <c r="E1474">
        <v>110</v>
      </c>
    </row>
    <row r="1475" spans="1:5">
      <c r="A1475" t="s">
        <v>91</v>
      </c>
      <c r="B1475" t="s">
        <v>534</v>
      </c>
      <c r="C1475" t="s">
        <v>488</v>
      </c>
      <c r="D1475" t="s">
        <v>487</v>
      </c>
      <c r="E1475">
        <v>1.5</v>
      </c>
    </row>
    <row r="1476" spans="1:5">
      <c r="A1476" t="s">
        <v>91</v>
      </c>
      <c r="B1476" t="s">
        <v>534</v>
      </c>
      <c r="C1476" t="s">
        <v>488</v>
      </c>
      <c r="D1476" t="s">
        <v>488</v>
      </c>
      <c r="E1476">
        <v>560.29999999999995</v>
      </c>
    </row>
    <row r="1477" spans="1:5">
      <c r="A1477" t="s">
        <v>91</v>
      </c>
      <c r="B1477" t="s">
        <v>538</v>
      </c>
      <c r="C1477" t="s">
        <v>6977</v>
      </c>
      <c r="D1477" t="s">
        <v>329</v>
      </c>
      <c r="E1477">
        <v>0.3</v>
      </c>
    </row>
    <row r="1478" spans="1:5">
      <c r="A1478" t="s">
        <v>91</v>
      </c>
      <c r="B1478" t="s">
        <v>538</v>
      </c>
      <c r="C1478" t="s">
        <v>6977</v>
      </c>
      <c r="D1478" t="s">
        <v>481</v>
      </c>
      <c r="E1478">
        <v>125</v>
      </c>
    </row>
    <row r="1479" spans="1:5">
      <c r="A1479" t="s">
        <v>91</v>
      </c>
      <c r="B1479" t="s">
        <v>538</v>
      </c>
      <c r="C1479" t="s">
        <v>6977</v>
      </c>
      <c r="D1479" t="s">
        <v>488</v>
      </c>
      <c r="E1479">
        <v>125.3</v>
      </c>
    </row>
    <row r="1480" spans="1:5">
      <c r="A1480" t="s">
        <v>91</v>
      </c>
      <c r="B1480" t="s">
        <v>538</v>
      </c>
      <c r="C1480" t="s">
        <v>6986</v>
      </c>
      <c r="D1480" t="s">
        <v>6978</v>
      </c>
      <c r="E1480">
        <v>65</v>
      </c>
    </row>
    <row r="1481" spans="1:5">
      <c r="A1481" t="s">
        <v>91</v>
      </c>
      <c r="B1481" t="s">
        <v>538</v>
      </c>
      <c r="C1481" t="s">
        <v>6986</v>
      </c>
      <c r="D1481" t="s">
        <v>487</v>
      </c>
      <c r="E1481">
        <v>1</v>
      </c>
    </row>
    <row r="1482" spans="1:5">
      <c r="A1482" t="s">
        <v>91</v>
      </c>
      <c r="B1482" t="s">
        <v>538</v>
      </c>
      <c r="C1482" t="s">
        <v>6986</v>
      </c>
      <c r="D1482" t="s">
        <v>488</v>
      </c>
      <c r="E1482">
        <v>66</v>
      </c>
    </row>
    <row r="1483" spans="1:5">
      <c r="A1483" t="s">
        <v>91</v>
      </c>
      <c r="B1483" t="s">
        <v>538</v>
      </c>
      <c r="C1483" t="s">
        <v>507</v>
      </c>
      <c r="D1483" t="s">
        <v>329</v>
      </c>
      <c r="E1483">
        <v>20</v>
      </c>
    </row>
    <row r="1484" spans="1:5">
      <c r="A1484" t="s">
        <v>91</v>
      </c>
      <c r="B1484" t="s">
        <v>538</v>
      </c>
      <c r="C1484" t="s">
        <v>507</v>
      </c>
      <c r="D1484" t="s">
        <v>6978</v>
      </c>
      <c r="E1484">
        <v>43.5</v>
      </c>
    </row>
    <row r="1485" spans="1:5">
      <c r="A1485" t="s">
        <v>91</v>
      </c>
      <c r="B1485" t="s">
        <v>538</v>
      </c>
      <c r="C1485" t="s">
        <v>507</v>
      </c>
      <c r="D1485" t="s">
        <v>6979</v>
      </c>
      <c r="E1485">
        <v>7.3</v>
      </c>
    </row>
    <row r="1486" spans="1:5">
      <c r="A1486" t="s">
        <v>91</v>
      </c>
      <c r="B1486" t="s">
        <v>538</v>
      </c>
      <c r="C1486" t="s">
        <v>507</v>
      </c>
      <c r="D1486" t="s">
        <v>483</v>
      </c>
      <c r="E1486">
        <v>60</v>
      </c>
    </row>
    <row r="1487" spans="1:5">
      <c r="A1487" t="s">
        <v>91</v>
      </c>
      <c r="B1487" t="s">
        <v>538</v>
      </c>
      <c r="C1487" t="s">
        <v>507</v>
      </c>
      <c r="D1487" t="s">
        <v>485</v>
      </c>
      <c r="E1487">
        <v>90</v>
      </c>
    </row>
    <row r="1488" spans="1:5">
      <c r="A1488" t="s">
        <v>91</v>
      </c>
      <c r="B1488" t="s">
        <v>538</v>
      </c>
      <c r="C1488" t="s">
        <v>507</v>
      </c>
      <c r="D1488" t="s">
        <v>487</v>
      </c>
      <c r="E1488">
        <v>1.4</v>
      </c>
    </row>
    <row r="1489" spans="1:5">
      <c r="A1489" t="s">
        <v>91</v>
      </c>
      <c r="B1489" t="s">
        <v>538</v>
      </c>
      <c r="C1489" t="s">
        <v>507</v>
      </c>
      <c r="D1489" t="s">
        <v>488</v>
      </c>
      <c r="E1489">
        <v>222.2</v>
      </c>
    </row>
    <row r="1490" spans="1:5">
      <c r="A1490" t="s">
        <v>91</v>
      </c>
      <c r="B1490" t="s">
        <v>538</v>
      </c>
      <c r="C1490" t="s">
        <v>6987</v>
      </c>
      <c r="D1490" t="s">
        <v>221</v>
      </c>
      <c r="E1490">
        <v>2.2000000000000002</v>
      </c>
    </row>
    <row r="1491" spans="1:5">
      <c r="A1491" t="s">
        <v>91</v>
      </c>
      <c r="B1491" t="s">
        <v>538</v>
      </c>
      <c r="C1491" t="s">
        <v>6987</v>
      </c>
      <c r="D1491" t="s">
        <v>329</v>
      </c>
      <c r="E1491">
        <v>6.1</v>
      </c>
    </row>
    <row r="1492" spans="1:5">
      <c r="A1492" t="s">
        <v>91</v>
      </c>
      <c r="B1492" t="s">
        <v>538</v>
      </c>
      <c r="C1492" t="s">
        <v>6987</v>
      </c>
      <c r="D1492" t="s">
        <v>6978</v>
      </c>
      <c r="E1492">
        <v>41.3</v>
      </c>
    </row>
    <row r="1493" spans="1:5">
      <c r="A1493" t="s">
        <v>91</v>
      </c>
      <c r="B1493" t="s">
        <v>538</v>
      </c>
      <c r="C1493" t="s">
        <v>6987</v>
      </c>
      <c r="D1493" t="s">
        <v>6979</v>
      </c>
      <c r="E1493">
        <v>2.4</v>
      </c>
    </row>
    <row r="1494" spans="1:5">
      <c r="A1494" t="s">
        <v>91</v>
      </c>
      <c r="B1494" t="s">
        <v>538</v>
      </c>
      <c r="C1494" t="s">
        <v>6987</v>
      </c>
      <c r="D1494" t="s">
        <v>487</v>
      </c>
      <c r="E1494">
        <v>0.2</v>
      </c>
    </row>
    <row r="1495" spans="1:5">
      <c r="A1495" t="s">
        <v>91</v>
      </c>
      <c r="B1495" t="s">
        <v>538</v>
      </c>
      <c r="C1495" t="s">
        <v>6987</v>
      </c>
      <c r="D1495" t="s">
        <v>488</v>
      </c>
      <c r="E1495">
        <v>52.2</v>
      </c>
    </row>
    <row r="1496" spans="1:5">
      <c r="A1496" t="s">
        <v>91</v>
      </c>
      <c r="B1496" t="s">
        <v>538</v>
      </c>
      <c r="C1496" t="s">
        <v>537</v>
      </c>
      <c r="D1496" t="s">
        <v>6979</v>
      </c>
      <c r="E1496">
        <v>26.2</v>
      </c>
    </row>
    <row r="1497" spans="1:5">
      <c r="A1497" t="s">
        <v>91</v>
      </c>
      <c r="B1497" t="s">
        <v>538</v>
      </c>
      <c r="C1497" t="s">
        <v>537</v>
      </c>
      <c r="D1497" t="s">
        <v>488</v>
      </c>
      <c r="E1497">
        <v>26.2</v>
      </c>
    </row>
    <row r="1498" spans="1:5">
      <c r="A1498" t="s">
        <v>91</v>
      </c>
      <c r="B1498" t="s">
        <v>538</v>
      </c>
      <c r="C1498" t="s">
        <v>488</v>
      </c>
      <c r="D1498" t="s">
        <v>221</v>
      </c>
      <c r="E1498">
        <v>2.2000000000000002</v>
      </c>
    </row>
    <row r="1499" spans="1:5">
      <c r="A1499" t="s">
        <v>91</v>
      </c>
      <c r="B1499" t="s">
        <v>538</v>
      </c>
      <c r="C1499" t="s">
        <v>488</v>
      </c>
      <c r="D1499" t="s">
        <v>329</v>
      </c>
      <c r="E1499">
        <v>26.4</v>
      </c>
    </row>
    <row r="1500" spans="1:5">
      <c r="A1500" t="s">
        <v>91</v>
      </c>
      <c r="B1500" t="s">
        <v>538</v>
      </c>
      <c r="C1500" t="s">
        <v>488</v>
      </c>
      <c r="D1500" t="s">
        <v>6978</v>
      </c>
      <c r="E1500">
        <v>149.80000000000001</v>
      </c>
    </row>
    <row r="1501" spans="1:5">
      <c r="A1501" t="s">
        <v>91</v>
      </c>
      <c r="B1501" t="s">
        <v>538</v>
      </c>
      <c r="C1501" t="s">
        <v>488</v>
      </c>
      <c r="D1501" t="s">
        <v>481</v>
      </c>
      <c r="E1501">
        <v>125</v>
      </c>
    </row>
    <row r="1502" spans="1:5">
      <c r="A1502" t="s">
        <v>91</v>
      </c>
      <c r="B1502" t="s">
        <v>538</v>
      </c>
      <c r="C1502" t="s">
        <v>488</v>
      </c>
      <c r="D1502" t="s">
        <v>6979</v>
      </c>
      <c r="E1502">
        <v>35.9</v>
      </c>
    </row>
    <row r="1503" spans="1:5">
      <c r="A1503" t="s">
        <v>91</v>
      </c>
      <c r="B1503" t="s">
        <v>538</v>
      </c>
      <c r="C1503" t="s">
        <v>488</v>
      </c>
      <c r="D1503" t="s">
        <v>483</v>
      </c>
      <c r="E1503">
        <v>60</v>
      </c>
    </row>
    <row r="1504" spans="1:5">
      <c r="A1504" t="s">
        <v>91</v>
      </c>
      <c r="B1504" t="s">
        <v>538</v>
      </c>
      <c r="C1504" t="s">
        <v>488</v>
      </c>
      <c r="D1504" t="s">
        <v>485</v>
      </c>
      <c r="E1504">
        <v>90</v>
      </c>
    </row>
    <row r="1505" spans="1:5">
      <c r="A1505" t="s">
        <v>91</v>
      </c>
      <c r="B1505" t="s">
        <v>538</v>
      </c>
      <c r="C1505" t="s">
        <v>488</v>
      </c>
      <c r="D1505" t="s">
        <v>487</v>
      </c>
      <c r="E1505">
        <v>2.6</v>
      </c>
    </row>
    <row r="1506" spans="1:5">
      <c r="A1506" t="s">
        <v>91</v>
      </c>
      <c r="B1506" t="s">
        <v>538</v>
      </c>
      <c r="C1506" t="s">
        <v>488</v>
      </c>
      <c r="D1506" t="s">
        <v>488</v>
      </c>
      <c r="E1506">
        <v>491.9</v>
      </c>
    </row>
    <row r="1507" spans="1:5">
      <c r="A1507" t="s">
        <v>91</v>
      </c>
      <c r="B1507" t="s">
        <v>539</v>
      </c>
      <c r="C1507" t="s">
        <v>6977</v>
      </c>
      <c r="D1507" t="s">
        <v>481</v>
      </c>
      <c r="E1507">
        <v>129</v>
      </c>
    </row>
    <row r="1508" spans="1:5">
      <c r="A1508" t="s">
        <v>91</v>
      </c>
      <c r="B1508" t="s">
        <v>539</v>
      </c>
      <c r="C1508" t="s">
        <v>6977</v>
      </c>
      <c r="D1508" t="s">
        <v>488</v>
      </c>
      <c r="E1508">
        <v>129</v>
      </c>
    </row>
    <row r="1509" spans="1:5">
      <c r="A1509" t="s">
        <v>91</v>
      </c>
      <c r="B1509" t="s">
        <v>539</v>
      </c>
      <c r="C1509" t="s">
        <v>6986</v>
      </c>
      <c r="D1509" t="s">
        <v>477</v>
      </c>
      <c r="E1509">
        <v>136</v>
      </c>
    </row>
    <row r="1510" spans="1:5">
      <c r="A1510" t="s">
        <v>91</v>
      </c>
      <c r="B1510" t="s">
        <v>539</v>
      </c>
      <c r="C1510" t="s">
        <v>6986</v>
      </c>
      <c r="D1510" t="s">
        <v>329</v>
      </c>
      <c r="E1510">
        <v>3.1</v>
      </c>
    </row>
    <row r="1511" spans="1:5">
      <c r="A1511" t="s">
        <v>91</v>
      </c>
      <c r="B1511" t="s">
        <v>539</v>
      </c>
      <c r="C1511" t="s">
        <v>6986</v>
      </c>
      <c r="D1511" t="s">
        <v>6978</v>
      </c>
      <c r="E1511">
        <v>12</v>
      </c>
    </row>
    <row r="1512" spans="1:5">
      <c r="A1512" t="s">
        <v>91</v>
      </c>
      <c r="B1512" t="s">
        <v>539</v>
      </c>
      <c r="C1512" t="s">
        <v>6986</v>
      </c>
      <c r="D1512" t="s">
        <v>488</v>
      </c>
      <c r="E1512">
        <v>151.1</v>
      </c>
    </row>
    <row r="1513" spans="1:5">
      <c r="A1513" t="s">
        <v>91</v>
      </c>
      <c r="B1513" t="s">
        <v>539</v>
      </c>
      <c r="C1513" t="s">
        <v>503</v>
      </c>
      <c r="D1513" t="s">
        <v>483</v>
      </c>
      <c r="E1513">
        <v>154</v>
      </c>
    </row>
    <row r="1514" spans="1:5">
      <c r="A1514" t="s">
        <v>91</v>
      </c>
      <c r="B1514" t="s">
        <v>539</v>
      </c>
      <c r="C1514" t="s">
        <v>503</v>
      </c>
      <c r="D1514" t="s">
        <v>485</v>
      </c>
      <c r="E1514">
        <v>188</v>
      </c>
    </row>
    <row r="1515" spans="1:5">
      <c r="A1515" t="s">
        <v>91</v>
      </c>
      <c r="B1515" t="s">
        <v>539</v>
      </c>
      <c r="C1515" t="s">
        <v>503</v>
      </c>
      <c r="D1515" t="s">
        <v>488</v>
      </c>
      <c r="E1515">
        <v>342</v>
      </c>
    </row>
    <row r="1516" spans="1:5">
      <c r="A1516" t="s">
        <v>91</v>
      </c>
      <c r="B1516" t="s">
        <v>539</v>
      </c>
      <c r="C1516" t="s">
        <v>6987</v>
      </c>
      <c r="D1516" t="s">
        <v>477</v>
      </c>
      <c r="E1516">
        <v>1.2</v>
      </c>
    </row>
    <row r="1517" spans="1:5">
      <c r="A1517" t="s">
        <v>91</v>
      </c>
      <c r="B1517" t="s">
        <v>539</v>
      </c>
      <c r="C1517" t="s">
        <v>6987</v>
      </c>
      <c r="D1517" t="s">
        <v>221</v>
      </c>
      <c r="E1517">
        <v>1.1000000000000001</v>
      </c>
    </row>
    <row r="1518" spans="1:5">
      <c r="A1518" t="s">
        <v>91</v>
      </c>
      <c r="B1518" t="s">
        <v>539</v>
      </c>
      <c r="C1518" t="s">
        <v>6987</v>
      </c>
      <c r="D1518" t="s">
        <v>6978</v>
      </c>
      <c r="E1518">
        <v>24.4</v>
      </c>
    </row>
    <row r="1519" spans="1:5">
      <c r="A1519" t="s">
        <v>91</v>
      </c>
      <c r="B1519" t="s">
        <v>539</v>
      </c>
      <c r="C1519" t="s">
        <v>6987</v>
      </c>
      <c r="D1519" t="s">
        <v>487</v>
      </c>
      <c r="E1519">
        <v>7.5</v>
      </c>
    </row>
    <row r="1520" spans="1:5">
      <c r="A1520" t="s">
        <v>91</v>
      </c>
      <c r="B1520" t="s">
        <v>539</v>
      </c>
      <c r="C1520" t="s">
        <v>6987</v>
      </c>
      <c r="D1520" t="s">
        <v>488</v>
      </c>
      <c r="E1520">
        <v>34.200000000000003</v>
      </c>
    </row>
    <row r="1521" spans="1:5">
      <c r="A1521" t="s">
        <v>91</v>
      </c>
      <c r="B1521" t="s">
        <v>539</v>
      </c>
      <c r="C1521" t="s">
        <v>537</v>
      </c>
      <c r="D1521" t="s">
        <v>329</v>
      </c>
      <c r="E1521">
        <v>9.4</v>
      </c>
    </row>
    <row r="1522" spans="1:5">
      <c r="A1522" t="s">
        <v>91</v>
      </c>
      <c r="B1522" t="s">
        <v>539</v>
      </c>
      <c r="C1522" t="s">
        <v>537</v>
      </c>
      <c r="D1522" t="s">
        <v>6979</v>
      </c>
      <c r="E1522">
        <v>20.100000000000001</v>
      </c>
    </row>
    <row r="1523" spans="1:5">
      <c r="A1523" t="s">
        <v>91</v>
      </c>
      <c r="B1523" t="s">
        <v>539</v>
      </c>
      <c r="C1523" t="s">
        <v>537</v>
      </c>
      <c r="D1523" t="s">
        <v>488</v>
      </c>
      <c r="E1523">
        <v>29.5</v>
      </c>
    </row>
    <row r="1524" spans="1:5">
      <c r="A1524" t="s">
        <v>91</v>
      </c>
      <c r="B1524" t="s">
        <v>539</v>
      </c>
      <c r="C1524" t="s">
        <v>488</v>
      </c>
      <c r="D1524" t="s">
        <v>477</v>
      </c>
      <c r="E1524">
        <v>137.19999999999999</v>
      </c>
    </row>
    <row r="1525" spans="1:5">
      <c r="A1525" t="s">
        <v>91</v>
      </c>
      <c r="B1525" t="s">
        <v>539</v>
      </c>
      <c r="C1525" t="s">
        <v>488</v>
      </c>
      <c r="D1525" t="s">
        <v>221</v>
      </c>
      <c r="E1525">
        <v>1.1000000000000001</v>
      </c>
    </row>
    <row r="1526" spans="1:5">
      <c r="A1526" t="s">
        <v>91</v>
      </c>
      <c r="B1526" t="s">
        <v>539</v>
      </c>
      <c r="C1526" t="s">
        <v>488</v>
      </c>
      <c r="D1526" t="s">
        <v>329</v>
      </c>
      <c r="E1526">
        <v>12.5</v>
      </c>
    </row>
    <row r="1527" spans="1:5">
      <c r="A1527" t="s">
        <v>91</v>
      </c>
      <c r="B1527" t="s">
        <v>539</v>
      </c>
      <c r="C1527" t="s">
        <v>488</v>
      </c>
      <c r="D1527" t="s">
        <v>6978</v>
      </c>
      <c r="E1527">
        <v>36.4</v>
      </c>
    </row>
    <row r="1528" spans="1:5">
      <c r="A1528" t="s">
        <v>91</v>
      </c>
      <c r="B1528" t="s">
        <v>539</v>
      </c>
      <c r="C1528" t="s">
        <v>488</v>
      </c>
      <c r="D1528" t="s">
        <v>481</v>
      </c>
      <c r="E1528">
        <v>129</v>
      </c>
    </row>
    <row r="1529" spans="1:5">
      <c r="A1529" t="s">
        <v>91</v>
      </c>
      <c r="B1529" t="s">
        <v>539</v>
      </c>
      <c r="C1529" t="s">
        <v>488</v>
      </c>
      <c r="D1529" t="s">
        <v>6979</v>
      </c>
      <c r="E1529">
        <v>20.100000000000001</v>
      </c>
    </row>
    <row r="1530" spans="1:5">
      <c r="A1530" t="s">
        <v>91</v>
      </c>
      <c r="B1530" t="s">
        <v>539</v>
      </c>
      <c r="C1530" t="s">
        <v>488</v>
      </c>
      <c r="D1530" t="s">
        <v>483</v>
      </c>
      <c r="E1530">
        <v>154</v>
      </c>
    </row>
    <row r="1531" spans="1:5">
      <c r="A1531" t="s">
        <v>91</v>
      </c>
      <c r="B1531" t="s">
        <v>539</v>
      </c>
      <c r="C1531" t="s">
        <v>488</v>
      </c>
      <c r="D1531" t="s">
        <v>485</v>
      </c>
      <c r="E1531">
        <v>188</v>
      </c>
    </row>
    <row r="1532" spans="1:5">
      <c r="A1532" t="s">
        <v>91</v>
      </c>
      <c r="B1532" t="s">
        <v>539</v>
      </c>
      <c r="C1532" t="s">
        <v>488</v>
      </c>
      <c r="D1532" t="s">
        <v>487</v>
      </c>
      <c r="E1532">
        <v>7.5</v>
      </c>
    </row>
    <row r="1533" spans="1:5">
      <c r="A1533" t="s">
        <v>91</v>
      </c>
      <c r="B1533" t="s">
        <v>539</v>
      </c>
      <c r="C1533" t="s">
        <v>488</v>
      </c>
      <c r="D1533" t="s">
        <v>488</v>
      </c>
      <c r="E1533">
        <v>685.8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25C5-AE48-8445-97C6-E5D322E2DD81}">
  <dimension ref="A1:AC914"/>
  <sheetViews>
    <sheetView zoomScale="70" zoomScaleNormal="70" workbookViewId="0">
      <selection activeCell="L33" sqref="L33"/>
    </sheetView>
  </sheetViews>
  <sheetFormatPr baseColWidth="10" defaultColWidth="14.5" defaultRowHeight="16"/>
  <cols>
    <col min="2" max="2" width="36.83203125" style="83" customWidth="1"/>
    <col min="3" max="3" width="24.83203125" style="83" customWidth="1"/>
    <col min="4" max="9" width="14.5" style="83"/>
    <col min="10" max="10" width="16.5" style="83" customWidth="1"/>
    <col min="11" max="17" width="14.5" style="83"/>
  </cols>
  <sheetData>
    <row r="1" spans="1:29" ht="16" customHeight="1">
      <c r="A1" s="1" t="s">
        <v>171</v>
      </c>
      <c r="B1" s="73" t="s">
        <v>6993</v>
      </c>
      <c r="C1" s="73" t="s">
        <v>476</v>
      </c>
      <c r="D1" s="73" t="s">
        <v>477</v>
      </c>
      <c r="E1" s="73" t="s">
        <v>478</v>
      </c>
      <c r="F1" s="73" t="s">
        <v>479</v>
      </c>
      <c r="G1" s="73" t="s">
        <v>480</v>
      </c>
      <c r="H1" s="74" t="s">
        <v>481</v>
      </c>
      <c r="I1" s="73" t="s">
        <v>482</v>
      </c>
      <c r="J1" s="73" t="s">
        <v>483</v>
      </c>
      <c r="K1" s="73" t="s">
        <v>484</v>
      </c>
      <c r="L1" s="73" t="s">
        <v>485</v>
      </c>
      <c r="M1" s="73" t="s">
        <v>486</v>
      </c>
      <c r="N1" s="73" t="s">
        <v>487</v>
      </c>
      <c r="O1" s="73" t="s">
        <v>488</v>
      </c>
      <c r="P1" s="75"/>
      <c r="Q1" s="76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29" ht="16" customHeight="1">
      <c r="A2" t="s">
        <v>40</v>
      </c>
      <c r="B2" s="78" t="s">
        <v>489</v>
      </c>
      <c r="C2" s="78" t="s">
        <v>490</v>
      </c>
      <c r="D2" s="78">
        <v>0.8</v>
      </c>
      <c r="E2" s="78"/>
      <c r="F2" s="78"/>
      <c r="G2" s="78">
        <v>44</v>
      </c>
      <c r="H2" s="78">
        <v>368.6</v>
      </c>
      <c r="I2" s="78">
        <v>9.4</v>
      </c>
      <c r="J2" s="78"/>
      <c r="K2" s="78"/>
      <c r="L2" s="78"/>
      <c r="M2" s="78"/>
      <c r="N2" s="78">
        <v>3.5</v>
      </c>
      <c r="O2" s="78">
        <f t="shared" ref="O2:O13" si="0">SUM(D2:N2)</f>
        <v>426.3</v>
      </c>
      <c r="P2" s="79"/>
      <c r="Q2" s="80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</row>
    <row r="3" spans="1:29" ht="16" customHeight="1">
      <c r="A3" t="s">
        <v>40</v>
      </c>
      <c r="B3" s="78" t="s">
        <v>489</v>
      </c>
      <c r="C3" s="78" t="s">
        <v>491</v>
      </c>
      <c r="D3" s="78">
        <v>22.7</v>
      </c>
      <c r="E3" s="78"/>
      <c r="F3" s="78">
        <v>1.5</v>
      </c>
      <c r="G3" s="78">
        <v>206.3</v>
      </c>
      <c r="H3" s="78"/>
      <c r="I3" s="78"/>
      <c r="J3" s="78"/>
      <c r="K3" s="78"/>
      <c r="L3" s="78"/>
      <c r="M3" s="78"/>
      <c r="N3" s="78">
        <v>0.1</v>
      </c>
      <c r="O3" s="78">
        <f t="shared" si="0"/>
        <v>230.6</v>
      </c>
      <c r="P3" s="79"/>
      <c r="Q3" s="80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r="4" spans="1:29" ht="16" customHeight="1">
      <c r="A4" t="s">
        <v>40</v>
      </c>
      <c r="B4" s="78" t="s">
        <v>489</v>
      </c>
      <c r="C4" s="78" t="s">
        <v>492</v>
      </c>
      <c r="D4" s="78"/>
      <c r="E4" s="78"/>
      <c r="F4" s="78">
        <v>69.3</v>
      </c>
      <c r="G4" s="78">
        <v>226.5</v>
      </c>
      <c r="H4" s="78"/>
      <c r="I4" s="78"/>
      <c r="J4" s="78"/>
      <c r="K4" s="78"/>
      <c r="L4" s="78"/>
      <c r="M4" s="78">
        <v>0.8</v>
      </c>
      <c r="N4" s="78">
        <v>0.4</v>
      </c>
      <c r="O4" s="78">
        <f t="shared" si="0"/>
        <v>297</v>
      </c>
      <c r="P4" s="79"/>
      <c r="Q4" s="80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</row>
    <row r="5" spans="1:29" ht="16" customHeight="1">
      <c r="A5" t="s">
        <v>40</v>
      </c>
      <c r="B5" s="78" t="s">
        <v>489</v>
      </c>
      <c r="C5" s="78" t="s">
        <v>493</v>
      </c>
      <c r="D5" s="78"/>
      <c r="E5" s="78">
        <v>3.6</v>
      </c>
      <c r="F5" s="78">
        <v>170.5</v>
      </c>
      <c r="G5" s="78">
        <v>263.5</v>
      </c>
      <c r="H5" s="78"/>
      <c r="I5" s="78">
        <v>42.3</v>
      </c>
      <c r="J5" s="78">
        <v>265</v>
      </c>
      <c r="K5" s="78"/>
      <c r="L5" s="78"/>
      <c r="M5" s="78"/>
      <c r="N5" s="78">
        <v>4.8</v>
      </c>
      <c r="O5" s="78">
        <f t="shared" si="0"/>
        <v>749.7</v>
      </c>
      <c r="P5" s="79"/>
      <c r="Q5" s="80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</row>
    <row r="6" spans="1:29" ht="16" customHeight="1">
      <c r="A6" t="s">
        <v>40</v>
      </c>
      <c r="B6" s="78" t="s">
        <v>489</v>
      </c>
      <c r="C6" s="78" t="s">
        <v>494</v>
      </c>
      <c r="D6" s="78">
        <v>0.3</v>
      </c>
      <c r="E6" s="78"/>
      <c r="F6" s="78">
        <v>0.3</v>
      </c>
      <c r="G6" s="78">
        <v>7</v>
      </c>
      <c r="H6" s="78"/>
      <c r="I6" s="78">
        <v>0.2</v>
      </c>
      <c r="J6" s="78"/>
      <c r="K6" s="78"/>
      <c r="L6" s="78"/>
      <c r="M6" s="78"/>
      <c r="N6" s="78">
        <v>0.1</v>
      </c>
      <c r="O6" s="78">
        <f t="shared" si="0"/>
        <v>7.8999999999999995</v>
      </c>
      <c r="P6" s="79"/>
      <c r="Q6" s="80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</row>
    <row r="7" spans="1:29" ht="16" customHeight="1">
      <c r="A7" t="s">
        <v>40</v>
      </c>
      <c r="B7" s="78" t="s">
        <v>489</v>
      </c>
      <c r="C7" s="78" t="s">
        <v>495</v>
      </c>
      <c r="D7" s="78">
        <v>27.85</v>
      </c>
      <c r="E7" s="78">
        <v>1.81</v>
      </c>
      <c r="F7" s="78">
        <v>94.3</v>
      </c>
      <c r="G7" s="78">
        <v>16.989999999999998</v>
      </c>
      <c r="H7" s="78"/>
      <c r="I7" s="78">
        <v>16.600000000000001</v>
      </c>
      <c r="J7" s="78"/>
      <c r="K7" s="78"/>
      <c r="L7" s="78"/>
      <c r="M7" s="78"/>
      <c r="N7" s="78">
        <v>18.239999999999998</v>
      </c>
      <c r="O7" s="78">
        <f t="shared" si="0"/>
        <v>175.79</v>
      </c>
      <c r="P7" s="79"/>
      <c r="Q7" s="80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</row>
    <row r="8" spans="1:29" ht="16" customHeight="1">
      <c r="A8" t="s">
        <v>40</v>
      </c>
      <c r="B8" s="78" t="s">
        <v>489</v>
      </c>
      <c r="C8" s="78" t="s">
        <v>496</v>
      </c>
      <c r="D8" s="78">
        <v>37.299999999999997</v>
      </c>
      <c r="E8" s="78">
        <v>14.1</v>
      </c>
      <c r="F8" s="78">
        <v>0.5</v>
      </c>
      <c r="G8" s="78"/>
      <c r="H8" s="78"/>
      <c r="I8" s="78"/>
      <c r="J8" s="78"/>
      <c r="K8" s="78"/>
      <c r="L8" s="78"/>
      <c r="M8" s="78"/>
      <c r="N8" s="78"/>
      <c r="O8" s="78">
        <f t="shared" si="0"/>
        <v>51.9</v>
      </c>
      <c r="P8" s="79"/>
      <c r="Q8" s="80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</row>
    <row r="9" spans="1:29" ht="16" customHeight="1">
      <c r="A9" t="s">
        <v>40</v>
      </c>
      <c r="B9" s="78" t="s">
        <v>489</v>
      </c>
      <c r="C9" s="78" t="s">
        <v>497</v>
      </c>
      <c r="D9" s="78">
        <v>109.42</v>
      </c>
      <c r="E9" s="78">
        <v>0.1</v>
      </c>
      <c r="F9" s="78"/>
      <c r="G9" s="78">
        <v>54.7</v>
      </c>
      <c r="H9" s="78"/>
      <c r="I9" s="78"/>
      <c r="J9" s="78"/>
      <c r="K9" s="78"/>
      <c r="L9" s="78"/>
      <c r="M9" s="78">
        <v>10.5</v>
      </c>
      <c r="N9" s="78">
        <v>0.57999999999999996</v>
      </c>
      <c r="O9" s="78">
        <f t="shared" si="0"/>
        <v>175.3</v>
      </c>
      <c r="P9" s="79"/>
      <c r="Q9" s="80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</row>
    <row r="10" spans="1:29" ht="16" customHeight="1">
      <c r="A10" t="s">
        <v>40</v>
      </c>
      <c r="B10" s="78" t="s">
        <v>489</v>
      </c>
      <c r="C10" s="78" t="s">
        <v>498</v>
      </c>
      <c r="D10" s="78">
        <v>21.7</v>
      </c>
      <c r="E10" s="78"/>
      <c r="F10" s="78">
        <v>0.5</v>
      </c>
      <c r="G10" s="78"/>
      <c r="H10" s="78"/>
      <c r="I10" s="78">
        <v>326.3</v>
      </c>
      <c r="J10" s="78"/>
      <c r="K10" s="78"/>
      <c r="L10" s="78"/>
      <c r="M10" s="78"/>
      <c r="N10" s="78">
        <v>1.2</v>
      </c>
      <c r="O10" s="78">
        <f t="shared" si="0"/>
        <v>349.7</v>
      </c>
      <c r="P10" s="79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</row>
    <row r="11" spans="1:29" ht="16" customHeight="1">
      <c r="A11" t="s">
        <v>40</v>
      </c>
      <c r="B11" s="78" t="s">
        <v>489</v>
      </c>
      <c r="C11" s="78" t="s">
        <v>499</v>
      </c>
      <c r="D11" s="78">
        <v>86.8</v>
      </c>
      <c r="E11" s="78">
        <v>1.7</v>
      </c>
      <c r="F11" s="78">
        <v>31.5</v>
      </c>
      <c r="G11" s="78">
        <v>99.9</v>
      </c>
      <c r="H11" s="78"/>
      <c r="I11" s="78">
        <v>16.55</v>
      </c>
      <c r="J11" s="78"/>
      <c r="K11" s="78"/>
      <c r="L11" s="78"/>
      <c r="M11" s="78"/>
      <c r="N11" s="78">
        <v>27.65</v>
      </c>
      <c r="O11" s="78">
        <f t="shared" si="0"/>
        <v>264.10000000000002</v>
      </c>
      <c r="P11" s="79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</row>
    <row r="12" spans="1:29" ht="16" customHeight="1">
      <c r="A12" t="s">
        <v>40</v>
      </c>
      <c r="B12" s="78" t="s">
        <v>489</v>
      </c>
      <c r="C12" s="78" t="s">
        <v>422</v>
      </c>
      <c r="D12" s="78">
        <v>1.4</v>
      </c>
      <c r="E12" s="78"/>
      <c r="F12" s="78"/>
      <c r="G12" s="78">
        <v>2.8</v>
      </c>
      <c r="H12" s="78"/>
      <c r="I12" s="78"/>
      <c r="J12" s="78"/>
      <c r="K12" s="78"/>
      <c r="L12" s="78"/>
      <c r="M12" s="78"/>
      <c r="N12" s="78">
        <v>11.4</v>
      </c>
      <c r="O12" s="78">
        <f t="shared" si="0"/>
        <v>15.6</v>
      </c>
      <c r="P12" s="79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</row>
    <row r="13" spans="1:29" ht="16" customHeight="1">
      <c r="A13" t="s">
        <v>40</v>
      </c>
      <c r="B13" s="78" t="s">
        <v>489</v>
      </c>
      <c r="C13" s="78" t="s">
        <v>500</v>
      </c>
      <c r="D13" s="78">
        <v>58.8</v>
      </c>
      <c r="E13" s="78">
        <v>1</v>
      </c>
      <c r="F13" s="78">
        <v>58.8</v>
      </c>
      <c r="G13" s="78">
        <v>102.5</v>
      </c>
      <c r="H13" s="78"/>
      <c r="I13" s="78">
        <v>14.8</v>
      </c>
      <c r="J13" s="78"/>
      <c r="K13" s="78"/>
      <c r="L13" s="78"/>
      <c r="M13" s="78"/>
      <c r="N13" s="78">
        <f>0.1+10.4</f>
        <v>10.5</v>
      </c>
      <c r="O13" s="78">
        <f t="shared" si="0"/>
        <v>246.4</v>
      </c>
      <c r="P13" s="79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</row>
    <row r="14" spans="1:29" ht="16" customHeight="1">
      <c r="A14" t="s">
        <v>40</v>
      </c>
      <c r="B14" s="78" t="s">
        <v>489</v>
      </c>
      <c r="C14" s="73" t="s">
        <v>488</v>
      </c>
      <c r="D14" s="78">
        <f t="shared" ref="D14:J14" si="1">SUM(D2:D13)</f>
        <v>367.07</v>
      </c>
      <c r="E14" s="78">
        <f t="shared" si="1"/>
        <v>22.31</v>
      </c>
      <c r="F14" s="78">
        <f t="shared" si="1"/>
        <v>427.20000000000005</v>
      </c>
      <c r="G14" s="78">
        <f t="shared" si="1"/>
        <v>1024.19</v>
      </c>
      <c r="H14" s="78">
        <f t="shared" si="1"/>
        <v>368.6</v>
      </c>
      <c r="I14" s="78">
        <f t="shared" si="1"/>
        <v>426.15000000000003</v>
      </c>
      <c r="J14" s="78">
        <f t="shared" si="1"/>
        <v>265</v>
      </c>
      <c r="K14" s="78"/>
      <c r="L14" s="78"/>
      <c r="M14" s="78">
        <f>SUM(M2:M13)</f>
        <v>11.3</v>
      </c>
      <c r="N14" s="78">
        <f>SUM(N2:N13)</f>
        <v>78.47</v>
      </c>
      <c r="O14" s="78">
        <f>SUM(O2:O13)</f>
        <v>2990.29</v>
      </c>
      <c r="P14" s="79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</row>
    <row r="15" spans="1:29" ht="16" customHeight="1">
      <c r="A15" t="s">
        <v>40</v>
      </c>
      <c r="B15" s="78" t="s">
        <v>501</v>
      </c>
      <c r="C15" s="78" t="s">
        <v>490</v>
      </c>
      <c r="D15" s="78">
        <v>0.7</v>
      </c>
      <c r="E15" s="78"/>
      <c r="F15" s="78"/>
      <c r="G15" s="78">
        <v>50</v>
      </c>
      <c r="H15" s="78">
        <v>749.9</v>
      </c>
      <c r="I15" s="78">
        <v>8.9</v>
      </c>
      <c r="J15" s="78"/>
      <c r="K15" s="78"/>
      <c r="L15" s="78"/>
      <c r="M15" s="78"/>
      <c r="N15" s="78">
        <v>2.7</v>
      </c>
      <c r="O15" s="78">
        <f t="shared" ref="O15:O26" si="2">SUM(D15:N15)</f>
        <v>812.2</v>
      </c>
      <c r="P15" s="79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</row>
    <row r="16" spans="1:29" ht="16" customHeight="1">
      <c r="A16" t="s">
        <v>40</v>
      </c>
      <c r="B16" s="78" t="s">
        <v>501</v>
      </c>
      <c r="C16" s="78" t="s">
        <v>491</v>
      </c>
      <c r="D16" s="78">
        <v>90</v>
      </c>
      <c r="E16" s="78"/>
      <c r="F16" s="78">
        <v>7.1</v>
      </c>
      <c r="G16" s="78">
        <v>215.9</v>
      </c>
      <c r="H16" s="78"/>
      <c r="I16" s="78"/>
      <c r="J16" s="78"/>
      <c r="K16" s="78"/>
      <c r="L16" s="78"/>
      <c r="M16" s="78"/>
      <c r="N16" s="78">
        <v>7.9</v>
      </c>
      <c r="O16" s="78">
        <f t="shared" si="2"/>
        <v>320.89999999999998</v>
      </c>
      <c r="P16" s="79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</row>
    <row r="17" spans="1:29" ht="16" customHeight="1">
      <c r="A17" t="s">
        <v>40</v>
      </c>
      <c r="B17" s="78" t="s">
        <v>501</v>
      </c>
      <c r="C17" s="78" t="s">
        <v>492</v>
      </c>
      <c r="D17" s="78"/>
      <c r="E17" s="78"/>
      <c r="F17" s="78">
        <v>2.1</v>
      </c>
      <c r="G17" s="78">
        <v>254.8</v>
      </c>
      <c r="H17" s="78"/>
      <c r="I17" s="78"/>
      <c r="J17" s="78"/>
      <c r="K17" s="78"/>
      <c r="L17" s="78"/>
      <c r="M17" s="78">
        <v>0.2</v>
      </c>
      <c r="N17" s="78">
        <v>0.4</v>
      </c>
      <c r="O17" s="78">
        <f t="shared" si="2"/>
        <v>257.5</v>
      </c>
      <c r="P17" s="79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</row>
    <row r="18" spans="1:29" ht="16" customHeight="1">
      <c r="A18" t="s">
        <v>40</v>
      </c>
      <c r="B18" s="78" t="s">
        <v>501</v>
      </c>
      <c r="C18" s="78" t="s">
        <v>493</v>
      </c>
      <c r="D18" s="78">
        <v>34.4</v>
      </c>
      <c r="E18" s="78">
        <v>7.1</v>
      </c>
      <c r="F18" s="78">
        <v>263.39999999999998</v>
      </c>
      <c r="G18" s="78">
        <v>287.7</v>
      </c>
      <c r="H18" s="78"/>
      <c r="I18" s="78">
        <f>14.1+15</f>
        <v>29.1</v>
      </c>
      <c r="J18" s="78">
        <v>283</v>
      </c>
      <c r="K18" s="78"/>
      <c r="L18" s="78"/>
      <c r="M18" s="78"/>
      <c r="N18" s="78"/>
      <c r="O18" s="78">
        <f t="shared" si="2"/>
        <v>904.69999999999993</v>
      </c>
      <c r="P18" s="79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</row>
    <row r="19" spans="1:29" ht="16" customHeight="1">
      <c r="A19" t="s">
        <v>40</v>
      </c>
      <c r="B19" s="78" t="s">
        <v>501</v>
      </c>
      <c r="C19" s="78" t="s">
        <v>494</v>
      </c>
      <c r="D19" s="78">
        <v>45.8</v>
      </c>
      <c r="E19" s="78">
        <v>22.2</v>
      </c>
      <c r="F19" s="78">
        <v>1.5</v>
      </c>
      <c r="G19" s="78">
        <v>7.3</v>
      </c>
      <c r="H19" s="78"/>
      <c r="I19" s="78">
        <v>56</v>
      </c>
      <c r="J19" s="78"/>
      <c r="K19" s="78"/>
      <c r="L19" s="78"/>
      <c r="M19" s="78"/>
      <c r="N19" s="78"/>
      <c r="O19" s="78">
        <f t="shared" si="2"/>
        <v>132.80000000000001</v>
      </c>
      <c r="P19" s="79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</row>
    <row r="20" spans="1:29" ht="16" customHeight="1">
      <c r="A20" t="s">
        <v>40</v>
      </c>
      <c r="B20" s="78" t="s">
        <v>501</v>
      </c>
      <c r="C20" s="78" t="s">
        <v>495</v>
      </c>
      <c r="D20" s="78">
        <v>41.94</v>
      </c>
      <c r="E20" s="78">
        <v>3.48</v>
      </c>
      <c r="F20" s="78">
        <v>73.72</v>
      </c>
      <c r="G20" s="78">
        <v>12.5</v>
      </c>
      <c r="H20" s="78"/>
      <c r="I20" s="78">
        <v>13.96</v>
      </c>
      <c r="J20" s="78"/>
      <c r="K20" s="78"/>
      <c r="L20" s="78"/>
      <c r="M20" s="78"/>
      <c r="N20" s="78">
        <f>5.7+9.6</f>
        <v>15.3</v>
      </c>
      <c r="O20" s="78">
        <f t="shared" si="2"/>
        <v>160.9</v>
      </c>
      <c r="P20" s="79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</row>
    <row r="21" spans="1:29" ht="16" customHeight="1">
      <c r="A21" t="s">
        <v>40</v>
      </c>
      <c r="B21" s="78" t="s">
        <v>501</v>
      </c>
      <c r="C21" s="78" t="s">
        <v>496</v>
      </c>
      <c r="D21" s="78">
        <v>46.8</v>
      </c>
      <c r="E21" s="78">
        <v>11.7</v>
      </c>
      <c r="F21" s="78"/>
      <c r="G21" s="78"/>
      <c r="H21" s="78"/>
      <c r="I21" s="78"/>
      <c r="J21" s="78"/>
      <c r="K21" s="78"/>
      <c r="L21" s="78"/>
      <c r="M21" s="78"/>
      <c r="N21" s="78"/>
      <c r="O21" s="78">
        <f t="shared" si="2"/>
        <v>58.5</v>
      </c>
      <c r="P21" s="79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</row>
    <row r="22" spans="1:29" ht="16" customHeight="1">
      <c r="A22" t="s">
        <v>40</v>
      </c>
      <c r="B22" s="78" t="s">
        <v>501</v>
      </c>
      <c r="C22" s="78" t="s">
        <v>497</v>
      </c>
      <c r="D22" s="78">
        <v>18.12</v>
      </c>
      <c r="E22" s="78">
        <v>47.5</v>
      </c>
      <c r="F22" s="78">
        <v>175.68</v>
      </c>
      <c r="G22" s="78">
        <v>31.2</v>
      </c>
      <c r="H22" s="78"/>
      <c r="I22" s="78"/>
      <c r="J22" s="78"/>
      <c r="K22" s="78"/>
      <c r="L22" s="78"/>
      <c r="M22" s="78"/>
      <c r="N22" s="78">
        <v>0.1</v>
      </c>
      <c r="O22" s="78">
        <f t="shared" si="2"/>
        <v>272.60000000000002</v>
      </c>
      <c r="P22" s="79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</row>
    <row r="23" spans="1:29" ht="16" customHeight="1">
      <c r="A23" t="s">
        <v>40</v>
      </c>
      <c r="B23" s="78" t="s">
        <v>501</v>
      </c>
      <c r="C23" s="78" t="s">
        <v>498</v>
      </c>
      <c r="D23" s="78"/>
      <c r="E23" s="78"/>
      <c r="F23" s="78">
        <v>1.9</v>
      </c>
      <c r="G23" s="78">
        <v>1.1000000000000001</v>
      </c>
      <c r="H23" s="78"/>
      <c r="I23" s="78">
        <v>389.6</v>
      </c>
      <c r="J23" s="78"/>
      <c r="K23" s="78"/>
      <c r="L23" s="78"/>
      <c r="M23" s="78"/>
      <c r="N23" s="78"/>
      <c r="O23" s="78">
        <f t="shared" si="2"/>
        <v>392.6</v>
      </c>
      <c r="P23" s="79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</row>
    <row r="24" spans="1:29" ht="16" customHeight="1">
      <c r="A24" t="s">
        <v>40</v>
      </c>
      <c r="B24" s="78" t="s">
        <v>501</v>
      </c>
      <c r="C24" s="78" t="s">
        <v>499</v>
      </c>
      <c r="D24" s="78">
        <v>60.6</v>
      </c>
      <c r="E24" s="78">
        <v>1.5</v>
      </c>
      <c r="F24" s="78">
        <v>58.2</v>
      </c>
      <c r="G24" s="78">
        <v>102.1</v>
      </c>
      <c r="H24" s="78"/>
      <c r="I24" s="78">
        <v>11.7</v>
      </c>
      <c r="J24" s="78"/>
      <c r="K24" s="78"/>
      <c r="L24" s="78"/>
      <c r="M24" s="78"/>
      <c r="N24" s="78">
        <f>12.7</f>
        <v>12.7</v>
      </c>
      <c r="O24" s="78">
        <f t="shared" si="2"/>
        <v>246.79999999999998</v>
      </c>
      <c r="P24" s="79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</row>
    <row r="25" spans="1:29" ht="16" customHeight="1">
      <c r="A25" t="s">
        <v>40</v>
      </c>
      <c r="B25" s="78" t="s">
        <v>501</v>
      </c>
      <c r="C25" s="78" t="s">
        <v>422</v>
      </c>
      <c r="D25" s="78">
        <v>1.6</v>
      </c>
      <c r="E25" s="78"/>
      <c r="F25" s="78">
        <v>9.76</v>
      </c>
      <c r="G25" s="78">
        <v>2.44</v>
      </c>
      <c r="H25" s="78"/>
      <c r="I25" s="78"/>
      <c r="J25" s="78"/>
      <c r="K25" s="78"/>
      <c r="L25" s="78"/>
      <c r="M25" s="78">
        <v>1.4</v>
      </c>
      <c r="N25" s="78">
        <v>0.8</v>
      </c>
      <c r="O25" s="78">
        <f t="shared" si="2"/>
        <v>16</v>
      </c>
      <c r="P25" s="79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</row>
    <row r="26" spans="1:29" ht="16" customHeight="1">
      <c r="A26" t="s">
        <v>40</v>
      </c>
      <c r="B26" s="78" t="s">
        <v>501</v>
      </c>
      <c r="C26" s="78" t="s">
        <v>500</v>
      </c>
      <c r="D26" s="78">
        <v>1.22</v>
      </c>
      <c r="E26" s="78">
        <v>1.7</v>
      </c>
      <c r="F26" s="78">
        <v>51</v>
      </c>
      <c r="G26" s="78">
        <v>87.15</v>
      </c>
      <c r="H26" s="78"/>
      <c r="I26" s="78">
        <v>20.65</v>
      </c>
      <c r="J26" s="78"/>
      <c r="K26" s="78"/>
      <c r="L26" s="78"/>
      <c r="M26" s="78">
        <v>2.1</v>
      </c>
      <c r="N26" s="78">
        <f>11.88</f>
        <v>11.88</v>
      </c>
      <c r="O26" s="78">
        <f t="shared" si="2"/>
        <v>175.7</v>
      </c>
      <c r="P26" s="79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29" ht="16" customHeight="1">
      <c r="A27" t="s">
        <v>40</v>
      </c>
      <c r="B27" s="78" t="s">
        <v>501</v>
      </c>
      <c r="C27" s="73" t="s">
        <v>488</v>
      </c>
      <c r="D27" s="78">
        <f t="shared" ref="D27:J27" si="3">SUM(D15:D26)</f>
        <v>341.18000000000006</v>
      </c>
      <c r="E27" s="78">
        <f t="shared" si="3"/>
        <v>95.179999999999993</v>
      </c>
      <c r="F27" s="78">
        <f t="shared" si="3"/>
        <v>644.36</v>
      </c>
      <c r="G27" s="78">
        <f t="shared" si="3"/>
        <v>1052.1900000000003</v>
      </c>
      <c r="H27" s="78">
        <f t="shared" si="3"/>
        <v>749.9</v>
      </c>
      <c r="I27" s="78">
        <f t="shared" si="3"/>
        <v>529.91000000000008</v>
      </c>
      <c r="J27" s="78">
        <f t="shared" si="3"/>
        <v>283</v>
      </c>
      <c r="K27" s="78"/>
      <c r="L27" s="78"/>
      <c r="M27" s="78">
        <f>SUM(M15:M26)</f>
        <v>3.7</v>
      </c>
      <c r="N27" s="78">
        <f>SUM(N15:N26)</f>
        <v>51.780000000000008</v>
      </c>
      <c r="O27" s="78">
        <f>SUM(O15:O26)</f>
        <v>3751.2</v>
      </c>
      <c r="P27" s="79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</row>
    <row r="28" spans="1:29" ht="16" customHeight="1">
      <c r="A28" t="s">
        <v>40</v>
      </c>
      <c r="B28" s="82" t="s">
        <v>502</v>
      </c>
      <c r="C28" s="78" t="s">
        <v>490</v>
      </c>
      <c r="D28" s="78">
        <v>1.6</v>
      </c>
      <c r="E28" s="78"/>
      <c r="F28" s="78"/>
      <c r="G28" s="78">
        <v>51.4</v>
      </c>
      <c r="H28" s="78">
        <v>359.1</v>
      </c>
      <c r="I28" s="78">
        <v>8.9</v>
      </c>
      <c r="J28" s="78"/>
      <c r="K28" s="78"/>
      <c r="L28" s="78"/>
      <c r="M28" s="78"/>
      <c r="N28" s="78">
        <v>0.9</v>
      </c>
      <c r="O28" s="78">
        <f t="shared" ref="O28:O39" si="4">SUM(D28:N28)</f>
        <v>421.9</v>
      </c>
      <c r="P28" s="79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29" ht="16" customHeight="1">
      <c r="A29" t="s">
        <v>40</v>
      </c>
      <c r="B29" s="82" t="s">
        <v>502</v>
      </c>
      <c r="C29" s="78" t="s">
        <v>491</v>
      </c>
      <c r="D29" s="78"/>
      <c r="E29" s="78"/>
      <c r="F29" s="78">
        <v>1</v>
      </c>
      <c r="G29" s="78">
        <v>147</v>
      </c>
      <c r="H29" s="78"/>
      <c r="I29" s="78"/>
      <c r="J29" s="78"/>
      <c r="K29" s="78"/>
      <c r="L29" s="78"/>
      <c r="M29" s="78"/>
      <c r="N29" s="78"/>
      <c r="O29" s="78">
        <f t="shared" si="4"/>
        <v>148</v>
      </c>
      <c r="P29" s="79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</row>
    <row r="30" spans="1:29" ht="16" customHeight="1">
      <c r="A30" t="s">
        <v>40</v>
      </c>
      <c r="B30" s="82" t="s">
        <v>502</v>
      </c>
      <c r="C30" s="78" t="s">
        <v>492</v>
      </c>
      <c r="D30" s="78">
        <v>15</v>
      </c>
      <c r="E30" s="78"/>
      <c r="F30" s="78"/>
      <c r="G30" s="78">
        <v>250</v>
      </c>
      <c r="H30" s="78"/>
      <c r="I30" s="78"/>
      <c r="J30" s="78"/>
      <c r="K30" s="78"/>
      <c r="L30" s="78"/>
      <c r="M30" s="78"/>
      <c r="N30" s="78"/>
      <c r="O30" s="78">
        <f t="shared" si="4"/>
        <v>265</v>
      </c>
      <c r="P30" s="79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 ht="16" customHeight="1">
      <c r="A31" t="s">
        <v>40</v>
      </c>
      <c r="B31" s="82" t="s">
        <v>502</v>
      </c>
      <c r="C31" s="78" t="s">
        <v>503</v>
      </c>
      <c r="D31" s="78">
        <v>143.69999999999999</v>
      </c>
      <c r="E31" s="78">
        <v>12</v>
      </c>
      <c r="F31" s="78">
        <v>31</v>
      </c>
      <c r="G31" s="78">
        <f>31+50.95</f>
        <v>81.95</v>
      </c>
      <c r="H31" s="78"/>
      <c r="I31" s="78">
        <f>5+17.1534</f>
        <v>22.153400000000001</v>
      </c>
      <c r="J31" s="78">
        <v>166.02</v>
      </c>
      <c r="K31" s="78"/>
      <c r="L31" s="78"/>
      <c r="M31" s="78"/>
      <c r="N31" s="78">
        <v>129.119</v>
      </c>
      <c r="O31" s="78">
        <f t="shared" si="4"/>
        <v>585.94240000000002</v>
      </c>
      <c r="P31" s="79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 ht="16" customHeight="1">
      <c r="A32" t="s">
        <v>40</v>
      </c>
      <c r="B32" s="82" t="s">
        <v>502</v>
      </c>
      <c r="C32" s="78" t="s">
        <v>494</v>
      </c>
      <c r="D32" s="78">
        <v>7</v>
      </c>
      <c r="E32" s="78"/>
      <c r="F32" s="78">
        <v>16</v>
      </c>
      <c r="G32" s="78">
        <v>18</v>
      </c>
      <c r="H32" s="78"/>
      <c r="I32" s="78">
        <v>0</v>
      </c>
      <c r="J32" s="78"/>
      <c r="K32" s="78"/>
      <c r="L32" s="78"/>
      <c r="M32" s="78"/>
      <c r="N32" s="78">
        <v>5</v>
      </c>
      <c r="O32" s="78">
        <f t="shared" si="4"/>
        <v>46</v>
      </c>
      <c r="P32" s="79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 ht="16" customHeight="1">
      <c r="A33" t="s">
        <v>40</v>
      </c>
      <c r="B33" s="82" t="s">
        <v>502</v>
      </c>
      <c r="C33" s="78" t="s">
        <v>495</v>
      </c>
      <c r="D33" s="78">
        <v>35</v>
      </c>
      <c r="E33" s="78"/>
      <c r="F33" s="78">
        <v>55</v>
      </c>
      <c r="G33" s="78">
        <v>9</v>
      </c>
      <c r="H33" s="78"/>
      <c r="I33" s="78">
        <v>14</v>
      </c>
      <c r="J33" s="78"/>
      <c r="K33" s="78"/>
      <c r="L33" s="78"/>
      <c r="M33" s="78"/>
      <c r="N33" s="78">
        <v>9</v>
      </c>
      <c r="O33" s="78">
        <f t="shared" si="4"/>
        <v>122</v>
      </c>
      <c r="P33" s="79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 ht="16" customHeight="1">
      <c r="A34" t="s">
        <v>40</v>
      </c>
      <c r="B34" s="82" t="s">
        <v>502</v>
      </c>
      <c r="C34" s="78" t="s">
        <v>496</v>
      </c>
      <c r="D34" s="78">
        <v>21</v>
      </c>
      <c r="E34" s="78">
        <v>9</v>
      </c>
      <c r="F34" s="78">
        <v>34</v>
      </c>
      <c r="G34" s="78"/>
      <c r="H34" s="78"/>
      <c r="I34" s="78"/>
      <c r="J34" s="78"/>
      <c r="K34" s="78"/>
      <c r="L34" s="78"/>
      <c r="M34" s="78"/>
      <c r="N34" s="78"/>
      <c r="O34" s="78">
        <f t="shared" si="4"/>
        <v>64</v>
      </c>
      <c r="P34" s="79"/>
      <c r="Q34" s="80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 ht="16" customHeight="1">
      <c r="A35" t="s">
        <v>40</v>
      </c>
      <c r="B35" s="82" t="s">
        <v>502</v>
      </c>
      <c r="C35" s="78" t="s">
        <v>497</v>
      </c>
      <c r="D35" s="78">
        <v>101</v>
      </c>
      <c r="E35" s="78"/>
      <c r="F35" s="78"/>
      <c r="G35" s="78">
        <v>11</v>
      </c>
      <c r="H35" s="78"/>
      <c r="I35" s="78"/>
      <c r="J35" s="78"/>
      <c r="K35" s="78"/>
      <c r="L35" s="78"/>
      <c r="M35" s="78"/>
      <c r="N35" s="78"/>
      <c r="O35" s="78">
        <f t="shared" si="4"/>
        <v>112</v>
      </c>
      <c r="P35" s="79"/>
      <c r="Q35" s="80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 ht="16" customHeight="1">
      <c r="A36" t="s">
        <v>40</v>
      </c>
      <c r="B36" s="82" t="s">
        <v>502</v>
      </c>
      <c r="C36" s="78" t="s">
        <v>498</v>
      </c>
      <c r="D36" s="78"/>
      <c r="E36" s="78"/>
      <c r="F36" s="78"/>
      <c r="G36" s="78"/>
      <c r="H36" s="78"/>
      <c r="I36" s="78">
        <v>290</v>
      </c>
      <c r="J36" s="78"/>
      <c r="K36" s="78"/>
      <c r="L36" s="78"/>
      <c r="M36" s="78"/>
      <c r="N36" s="78">
        <v>10</v>
      </c>
      <c r="O36" s="78">
        <f t="shared" si="4"/>
        <v>300</v>
      </c>
      <c r="P36" s="79"/>
      <c r="Q36" s="80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 ht="16" customHeight="1">
      <c r="A37" t="s">
        <v>40</v>
      </c>
      <c r="B37" s="82" t="s">
        <v>502</v>
      </c>
      <c r="C37" s="78" t="s">
        <v>499</v>
      </c>
      <c r="D37" s="78">
        <v>94</v>
      </c>
      <c r="E37" s="78">
        <v>2</v>
      </c>
      <c r="F37" s="78">
        <v>75</v>
      </c>
      <c r="G37" s="78">
        <v>87</v>
      </c>
      <c r="H37" s="78"/>
      <c r="I37" s="78">
        <v>24</v>
      </c>
      <c r="J37" s="78"/>
      <c r="K37" s="78"/>
      <c r="L37" s="78"/>
      <c r="M37" s="78"/>
      <c r="N37" s="78">
        <v>11</v>
      </c>
      <c r="O37" s="78">
        <f t="shared" si="4"/>
        <v>293</v>
      </c>
      <c r="P37" s="79"/>
      <c r="Q37" s="80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 ht="16" customHeight="1">
      <c r="A38" t="s">
        <v>40</v>
      </c>
      <c r="B38" s="82" t="s">
        <v>502</v>
      </c>
      <c r="C38" s="78" t="s">
        <v>422</v>
      </c>
      <c r="D38" s="78">
        <v>4</v>
      </c>
      <c r="E38" s="78"/>
      <c r="F38" s="78"/>
      <c r="G38" s="78">
        <v>2</v>
      </c>
      <c r="H38" s="78"/>
      <c r="I38" s="78"/>
      <c r="J38" s="78"/>
      <c r="K38" s="78"/>
      <c r="L38" s="78"/>
      <c r="M38" s="78"/>
      <c r="N38" s="78">
        <v>10</v>
      </c>
      <c r="O38" s="78">
        <f t="shared" si="4"/>
        <v>16</v>
      </c>
      <c r="P38" s="79"/>
      <c r="Q38" s="80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 ht="16" customHeight="1">
      <c r="A39" t="s">
        <v>40</v>
      </c>
      <c r="B39" s="82" t="s">
        <v>502</v>
      </c>
      <c r="C39" s="78" t="s">
        <v>500</v>
      </c>
      <c r="D39" s="78">
        <v>91</v>
      </c>
      <c r="E39" s="78">
        <v>1</v>
      </c>
      <c r="F39" s="78">
        <v>85</v>
      </c>
      <c r="G39" s="78">
        <v>101</v>
      </c>
      <c r="H39" s="78"/>
      <c r="I39" s="78">
        <v>83</v>
      </c>
      <c r="J39" s="78"/>
      <c r="K39" s="78"/>
      <c r="L39" s="78"/>
      <c r="M39" s="78"/>
      <c r="N39" s="78">
        <v>2</v>
      </c>
      <c r="O39" s="78">
        <f t="shared" si="4"/>
        <v>363</v>
      </c>
      <c r="P39" s="79"/>
      <c r="Q39" s="80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 ht="16" customHeight="1">
      <c r="A40" t="s">
        <v>40</v>
      </c>
      <c r="B40" s="82" t="s">
        <v>502</v>
      </c>
      <c r="C40" s="73" t="s">
        <v>488</v>
      </c>
      <c r="D40" s="78">
        <f t="shared" ref="D40:J40" si="5">SUM(D28:D39)</f>
        <v>513.29999999999995</v>
      </c>
      <c r="E40" s="78">
        <f t="shared" si="5"/>
        <v>24</v>
      </c>
      <c r="F40" s="78">
        <f t="shared" si="5"/>
        <v>297</v>
      </c>
      <c r="G40" s="78">
        <f t="shared" si="5"/>
        <v>758.35</v>
      </c>
      <c r="H40" s="78">
        <f t="shared" si="5"/>
        <v>359.1</v>
      </c>
      <c r="I40" s="78">
        <f t="shared" si="5"/>
        <v>442.05340000000001</v>
      </c>
      <c r="J40" s="78">
        <f t="shared" si="5"/>
        <v>166.02</v>
      </c>
      <c r="K40" s="78"/>
      <c r="L40" s="78"/>
      <c r="M40" s="78"/>
      <c r="N40" s="78">
        <f>SUM(N28:N39)</f>
        <v>177.01900000000001</v>
      </c>
      <c r="O40" s="78">
        <f>SUM(D40:N40)</f>
        <v>2736.8423999999995</v>
      </c>
      <c r="P40" s="79"/>
      <c r="Q40" s="80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 ht="16" customHeight="1">
      <c r="A41" t="s">
        <v>40</v>
      </c>
      <c r="B41" s="78" t="s">
        <v>504</v>
      </c>
      <c r="C41" s="78" t="s">
        <v>490</v>
      </c>
      <c r="D41" s="78"/>
      <c r="E41" s="78"/>
      <c r="F41" s="78"/>
      <c r="G41" s="78"/>
      <c r="H41" s="78">
        <v>423.7</v>
      </c>
      <c r="I41" s="78"/>
      <c r="J41" s="78"/>
      <c r="K41" s="78"/>
      <c r="L41" s="78"/>
      <c r="M41" s="78"/>
      <c r="N41" s="78"/>
      <c r="O41" s="78">
        <f t="shared" ref="O41:O52" si="6">SUM(D41:N41)</f>
        <v>423.7</v>
      </c>
      <c r="P41" s="79"/>
      <c r="Q41" s="80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1:29" ht="16" customHeight="1">
      <c r="A42" t="s">
        <v>40</v>
      </c>
      <c r="B42" s="78" t="s">
        <v>504</v>
      </c>
      <c r="C42" s="78" t="s">
        <v>491</v>
      </c>
      <c r="D42" s="78">
        <v>142.6</v>
      </c>
      <c r="E42" s="78"/>
      <c r="F42" s="78">
        <v>24</v>
      </c>
      <c r="G42" s="78">
        <v>143.1</v>
      </c>
      <c r="H42" s="78"/>
      <c r="I42" s="78"/>
      <c r="J42" s="78"/>
      <c r="K42" s="78"/>
      <c r="L42" s="78"/>
      <c r="M42" s="78"/>
      <c r="N42" s="78">
        <v>2.1</v>
      </c>
      <c r="O42" s="78">
        <f t="shared" si="6"/>
        <v>311.8</v>
      </c>
      <c r="P42" s="79"/>
      <c r="Q42" s="80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r="43" spans="1:29" ht="16" customHeight="1">
      <c r="A43" t="s">
        <v>40</v>
      </c>
      <c r="B43" s="78" t="s">
        <v>504</v>
      </c>
      <c r="C43" s="78" t="s">
        <v>492</v>
      </c>
      <c r="D43" s="78">
        <v>4.9000000000000004</v>
      </c>
      <c r="E43" s="78"/>
      <c r="F43" s="78"/>
      <c r="G43" s="78">
        <v>165</v>
      </c>
      <c r="H43" s="78"/>
      <c r="I43" s="78"/>
      <c r="J43" s="78"/>
      <c r="K43" s="78"/>
      <c r="L43" s="78"/>
      <c r="M43" s="78"/>
      <c r="N43" s="78">
        <v>14.1</v>
      </c>
      <c r="O43" s="78">
        <f t="shared" si="6"/>
        <v>184</v>
      </c>
      <c r="P43" s="79"/>
      <c r="Q43" s="80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r="44" spans="1:29" ht="16" customHeight="1">
      <c r="A44" t="s">
        <v>40</v>
      </c>
      <c r="B44" s="78" t="s">
        <v>504</v>
      </c>
      <c r="C44" s="78" t="s">
        <v>493</v>
      </c>
      <c r="D44" s="78">
        <v>3.1</v>
      </c>
      <c r="E44" s="78">
        <v>8.5</v>
      </c>
      <c r="F44" s="78">
        <f>57.3+11.8+25</f>
        <v>94.1</v>
      </c>
      <c r="G44" s="78">
        <f>55+120+35+3.9+0.9+31.4+3.3</f>
        <v>249.50000000000003</v>
      </c>
      <c r="H44" s="78"/>
      <c r="I44" s="78">
        <f>14.2+7.9</f>
        <v>22.1</v>
      </c>
      <c r="J44" s="78">
        <v>245</v>
      </c>
      <c r="K44" s="78"/>
      <c r="L44" s="78"/>
      <c r="M44" s="78">
        <v>1.4</v>
      </c>
      <c r="N44" s="78">
        <f>1.8+2.2+1.6</f>
        <v>5.6</v>
      </c>
      <c r="O44" s="78">
        <f t="shared" si="6"/>
        <v>629.30000000000007</v>
      </c>
      <c r="P44" s="79"/>
      <c r="Q44" s="80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 ht="16" customHeight="1">
      <c r="A45" t="s">
        <v>40</v>
      </c>
      <c r="B45" s="78" t="s">
        <v>504</v>
      </c>
      <c r="C45" s="78" t="s">
        <v>494</v>
      </c>
      <c r="D45" s="78">
        <v>0.7</v>
      </c>
      <c r="E45" s="78"/>
      <c r="F45" s="78"/>
      <c r="G45" s="78">
        <v>14.1</v>
      </c>
      <c r="H45" s="78"/>
      <c r="I45" s="78"/>
      <c r="J45" s="78"/>
      <c r="K45" s="78"/>
      <c r="L45" s="78"/>
      <c r="M45" s="78"/>
      <c r="N45" s="78">
        <v>0.1</v>
      </c>
      <c r="O45" s="78">
        <f t="shared" si="6"/>
        <v>14.899999999999999</v>
      </c>
      <c r="P45" s="79"/>
      <c r="Q45" s="80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r="46" spans="1:29" ht="16" customHeight="1">
      <c r="A46" t="s">
        <v>40</v>
      </c>
      <c r="B46" s="78" t="s">
        <v>504</v>
      </c>
      <c r="C46" s="78" t="s">
        <v>495</v>
      </c>
      <c r="D46" s="78">
        <v>20.149999999999999</v>
      </c>
      <c r="E46" s="78">
        <v>2.0099999999999998</v>
      </c>
      <c r="F46" s="78">
        <v>57</v>
      </c>
      <c r="G46" s="78">
        <v>29.64</v>
      </c>
      <c r="H46" s="78"/>
      <c r="I46" s="78"/>
      <c r="J46" s="78"/>
      <c r="K46" s="78"/>
      <c r="L46" s="78"/>
      <c r="M46" s="78"/>
      <c r="N46" s="78">
        <v>5.8</v>
      </c>
      <c r="O46" s="78">
        <f t="shared" si="6"/>
        <v>114.6</v>
      </c>
      <c r="P46" s="79"/>
      <c r="Q46" s="80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</row>
    <row r="47" spans="1:29" ht="16" customHeight="1">
      <c r="A47" t="s">
        <v>40</v>
      </c>
      <c r="B47" s="78" t="s">
        <v>504</v>
      </c>
      <c r="C47" s="78" t="s">
        <v>496</v>
      </c>
      <c r="D47" s="78">
        <v>61.5</v>
      </c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>
        <f t="shared" si="6"/>
        <v>61.5</v>
      </c>
      <c r="P47" s="79"/>
      <c r="Q47" s="80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r="48" spans="1:29" ht="16" customHeight="1">
      <c r="A48" t="s">
        <v>40</v>
      </c>
      <c r="B48" s="78" t="s">
        <v>504</v>
      </c>
      <c r="C48" s="78" t="s">
        <v>497</v>
      </c>
      <c r="D48" s="78"/>
      <c r="E48" s="78"/>
      <c r="F48" s="78">
        <v>59.8</v>
      </c>
      <c r="G48" s="78">
        <v>39</v>
      </c>
      <c r="H48" s="78"/>
      <c r="I48" s="78"/>
      <c r="J48" s="78"/>
      <c r="K48" s="78"/>
      <c r="L48" s="78"/>
      <c r="M48" s="78"/>
      <c r="N48" s="78">
        <v>15.3</v>
      </c>
      <c r="O48" s="78">
        <f t="shared" si="6"/>
        <v>114.1</v>
      </c>
      <c r="P48" s="79"/>
      <c r="Q48" s="80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:29" ht="16" customHeight="1">
      <c r="A49" t="s">
        <v>40</v>
      </c>
      <c r="B49" s="78" t="s">
        <v>504</v>
      </c>
      <c r="C49" s="78" t="s">
        <v>498</v>
      </c>
      <c r="D49" s="78">
        <v>12.5</v>
      </c>
      <c r="E49" s="78"/>
      <c r="F49" s="78"/>
      <c r="G49" s="78">
        <v>290</v>
      </c>
      <c r="H49" s="78"/>
      <c r="I49" s="78"/>
      <c r="J49" s="78"/>
      <c r="K49" s="78"/>
      <c r="L49" s="78"/>
      <c r="M49" s="78"/>
      <c r="N49" s="78">
        <v>8.4</v>
      </c>
      <c r="O49" s="78">
        <f t="shared" si="6"/>
        <v>310.89999999999998</v>
      </c>
      <c r="P49" s="79"/>
      <c r="Q49" s="80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</row>
    <row r="50" spans="1:29" ht="16" customHeight="1">
      <c r="A50" t="s">
        <v>40</v>
      </c>
      <c r="B50" s="78" t="s">
        <v>504</v>
      </c>
      <c r="C50" s="78" t="s">
        <v>499</v>
      </c>
      <c r="D50" s="78">
        <v>26.1</v>
      </c>
      <c r="E50" s="78"/>
      <c r="F50" s="78">
        <v>215.8</v>
      </c>
      <c r="G50" s="78">
        <v>113</v>
      </c>
      <c r="H50" s="78"/>
      <c r="I50" s="78"/>
      <c r="J50" s="78"/>
      <c r="K50" s="78"/>
      <c r="L50" s="78"/>
      <c r="M50" s="78"/>
      <c r="N50" s="78"/>
      <c r="O50" s="78">
        <f t="shared" si="6"/>
        <v>354.9</v>
      </c>
      <c r="P50" s="79"/>
      <c r="Q50" s="80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</row>
    <row r="51" spans="1:29" ht="16" customHeight="1">
      <c r="A51" t="s">
        <v>40</v>
      </c>
      <c r="B51" s="78" t="s">
        <v>504</v>
      </c>
      <c r="C51" s="78" t="s">
        <v>422</v>
      </c>
      <c r="D51" s="78"/>
      <c r="E51" s="78">
        <v>4.8</v>
      </c>
      <c r="F51" s="78"/>
      <c r="G51" s="78">
        <v>14.9</v>
      </c>
      <c r="H51" s="78"/>
      <c r="I51" s="78"/>
      <c r="J51" s="78"/>
      <c r="K51" s="78"/>
      <c r="L51" s="78"/>
      <c r="M51" s="78"/>
      <c r="N51" s="78"/>
      <c r="O51" s="78">
        <f t="shared" si="6"/>
        <v>19.7</v>
      </c>
      <c r="P51" s="79"/>
      <c r="Q51" s="80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</row>
    <row r="52" spans="1:29" ht="16" customHeight="1">
      <c r="A52" t="s">
        <v>40</v>
      </c>
      <c r="B52" s="78" t="s">
        <v>504</v>
      </c>
      <c r="C52" s="78" t="s">
        <v>500</v>
      </c>
      <c r="D52" s="78">
        <v>21.8</v>
      </c>
      <c r="E52" s="78">
        <v>2.5</v>
      </c>
      <c r="F52" s="78">
        <v>16</v>
      </c>
      <c r="G52" s="78">
        <v>127.6</v>
      </c>
      <c r="H52" s="78"/>
      <c r="I52" s="78"/>
      <c r="J52" s="78"/>
      <c r="K52" s="78"/>
      <c r="L52" s="78"/>
      <c r="M52" s="78"/>
      <c r="N52" s="78"/>
      <c r="O52" s="78">
        <f t="shared" si="6"/>
        <v>167.89999999999998</v>
      </c>
      <c r="P52" s="79"/>
      <c r="Q52" s="80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</row>
    <row r="53" spans="1:29" ht="16" customHeight="1">
      <c r="A53" t="s">
        <v>40</v>
      </c>
      <c r="B53" s="78" t="s">
        <v>504</v>
      </c>
      <c r="C53" s="73" t="s">
        <v>488</v>
      </c>
      <c r="D53" s="78">
        <f t="shared" ref="D53:J53" si="7">SUM(D41:D52)</f>
        <v>293.35000000000002</v>
      </c>
      <c r="E53" s="78">
        <f t="shared" si="7"/>
        <v>17.809999999999999</v>
      </c>
      <c r="F53" s="78">
        <f t="shared" si="7"/>
        <v>466.7</v>
      </c>
      <c r="G53" s="78">
        <f t="shared" si="7"/>
        <v>1185.8400000000001</v>
      </c>
      <c r="H53" s="78">
        <f t="shared" si="7"/>
        <v>423.7</v>
      </c>
      <c r="I53" s="78">
        <f t="shared" si="7"/>
        <v>22.1</v>
      </c>
      <c r="J53" s="78">
        <f t="shared" si="7"/>
        <v>245</v>
      </c>
      <c r="K53" s="78"/>
      <c r="L53" s="78"/>
      <c r="M53" s="78">
        <f>SUM(M41:M52)</f>
        <v>1.4</v>
      </c>
      <c r="N53" s="78">
        <f>SUM(N41:N52)</f>
        <v>51.4</v>
      </c>
      <c r="O53" s="78">
        <f>SUM(O41:O52)</f>
        <v>2707.3</v>
      </c>
      <c r="P53" s="79"/>
      <c r="Q53" s="80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spans="1:29" ht="16" customHeight="1">
      <c r="A54" t="s">
        <v>40</v>
      </c>
      <c r="B54" s="78" t="s">
        <v>505</v>
      </c>
      <c r="C54" s="78" t="s">
        <v>490</v>
      </c>
      <c r="D54" s="78"/>
      <c r="E54" s="78"/>
      <c r="F54" s="78"/>
      <c r="G54" s="78">
        <v>63.435000000000002</v>
      </c>
      <c r="H54" s="78">
        <v>359.46499999999997</v>
      </c>
      <c r="I54" s="78"/>
      <c r="J54" s="78"/>
      <c r="K54" s="78"/>
      <c r="L54" s="78"/>
      <c r="M54" s="78"/>
      <c r="N54" s="78">
        <v>2.6</v>
      </c>
      <c r="O54" s="78">
        <f t="shared" ref="O54:O65" si="8">SUM(D54:N54)</f>
        <v>425.5</v>
      </c>
      <c r="P54" s="79"/>
      <c r="Q54" s="80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spans="1:29" ht="16" customHeight="1">
      <c r="A55" t="s">
        <v>40</v>
      </c>
      <c r="B55" s="78" t="s">
        <v>505</v>
      </c>
      <c r="C55" s="78" t="s">
        <v>491</v>
      </c>
      <c r="D55" s="78">
        <v>81.599999999999994</v>
      </c>
      <c r="E55" s="78">
        <v>0.5</v>
      </c>
      <c r="F55" s="78">
        <v>9.8000000000000007</v>
      </c>
      <c r="G55" s="78">
        <v>175.1</v>
      </c>
      <c r="H55" s="78"/>
      <c r="I55" s="78"/>
      <c r="J55" s="78"/>
      <c r="K55" s="78"/>
      <c r="L55" s="78"/>
      <c r="M55" s="78"/>
      <c r="N55" s="78">
        <v>0.2</v>
      </c>
      <c r="O55" s="78">
        <f t="shared" si="8"/>
        <v>267.2</v>
      </c>
      <c r="P55" s="79"/>
      <c r="Q55" s="80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</row>
    <row r="56" spans="1:29" ht="16" customHeight="1">
      <c r="A56" t="s">
        <v>40</v>
      </c>
      <c r="B56" s="78" t="s">
        <v>505</v>
      </c>
      <c r="C56" s="78" t="s">
        <v>492</v>
      </c>
      <c r="D56" s="78">
        <v>14.2</v>
      </c>
      <c r="E56" s="78">
        <v>9</v>
      </c>
      <c r="F56" s="78">
        <v>0.4</v>
      </c>
      <c r="G56" s="78">
        <v>170.1</v>
      </c>
      <c r="H56" s="78"/>
      <c r="I56" s="78"/>
      <c r="J56" s="78"/>
      <c r="K56" s="78"/>
      <c r="L56" s="78"/>
      <c r="M56" s="78"/>
      <c r="N56" s="78"/>
      <c r="O56" s="78">
        <f t="shared" si="8"/>
        <v>193.7</v>
      </c>
      <c r="P56" s="79"/>
      <c r="Q56" s="80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r="57" spans="1:29" ht="16" customHeight="1">
      <c r="A57" t="s">
        <v>40</v>
      </c>
      <c r="B57" s="78" t="s">
        <v>505</v>
      </c>
      <c r="C57" s="78" t="s">
        <v>493</v>
      </c>
      <c r="D57" s="78"/>
      <c r="E57" s="78">
        <v>12.2</v>
      </c>
      <c r="F57" s="78">
        <f>95.4+4.7</f>
        <v>100.10000000000001</v>
      </c>
      <c r="G57" s="78">
        <f>238.5</f>
        <v>238.5</v>
      </c>
      <c r="H57" s="78"/>
      <c r="I57" s="78">
        <v>33.799999999999997</v>
      </c>
      <c r="J57" s="78">
        <v>270</v>
      </c>
      <c r="K57" s="78"/>
      <c r="L57" s="78"/>
      <c r="M57" s="78"/>
      <c r="N57" s="78">
        <v>1.2</v>
      </c>
      <c r="O57" s="78">
        <f t="shared" si="8"/>
        <v>655.80000000000007</v>
      </c>
      <c r="P57" s="79"/>
      <c r="Q57" s="80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spans="1:29" ht="16" customHeight="1">
      <c r="A58" t="s">
        <v>40</v>
      </c>
      <c r="B58" s="78" t="s">
        <v>505</v>
      </c>
      <c r="C58" s="78" t="s">
        <v>494</v>
      </c>
      <c r="D58" s="78"/>
      <c r="E58" s="78">
        <f>1.6+1.23</f>
        <v>2.83</v>
      </c>
      <c r="F58" s="78">
        <v>10.1</v>
      </c>
      <c r="G58" s="78">
        <v>3.04</v>
      </c>
      <c r="H58" s="78"/>
      <c r="I58" s="78">
        <f>0.3+4.03</f>
        <v>4.33</v>
      </c>
      <c r="J58" s="78"/>
      <c r="K58" s="78"/>
      <c r="L58" s="78"/>
      <c r="M58" s="78"/>
      <c r="N58" s="78">
        <v>0.1</v>
      </c>
      <c r="O58" s="78">
        <f t="shared" si="8"/>
        <v>20.399999999999999</v>
      </c>
      <c r="P58" s="79"/>
      <c r="Q58" s="80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 ht="16" customHeight="1">
      <c r="A59" t="s">
        <v>40</v>
      </c>
      <c r="B59" s="78" t="s">
        <v>505</v>
      </c>
      <c r="C59" s="78" t="s">
        <v>495</v>
      </c>
      <c r="D59" s="78">
        <v>58.94</v>
      </c>
      <c r="E59" s="78"/>
      <c r="F59" s="78">
        <v>31.06</v>
      </c>
      <c r="G59" s="78">
        <v>18</v>
      </c>
      <c r="H59" s="78"/>
      <c r="I59" s="78">
        <v>13.5</v>
      </c>
      <c r="J59" s="78"/>
      <c r="K59" s="78"/>
      <c r="L59" s="78"/>
      <c r="M59" s="78"/>
      <c r="N59" s="78">
        <f>3.1+4.6</f>
        <v>7.6999999999999993</v>
      </c>
      <c r="O59" s="78">
        <f t="shared" si="8"/>
        <v>129.19999999999999</v>
      </c>
      <c r="P59" s="79"/>
      <c r="Q59" s="80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 ht="16" customHeight="1">
      <c r="A60" t="s">
        <v>40</v>
      </c>
      <c r="B60" s="78" t="s">
        <v>505</v>
      </c>
      <c r="C60" s="78" t="s">
        <v>496</v>
      </c>
      <c r="D60" s="78">
        <v>80.7</v>
      </c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>
        <f t="shared" si="8"/>
        <v>80.7</v>
      </c>
      <c r="P60" s="79"/>
      <c r="Q60" s="80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 ht="16" customHeight="1">
      <c r="A61" t="s">
        <v>40</v>
      </c>
      <c r="B61" s="78" t="s">
        <v>505</v>
      </c>
      <c r="C61" s="78" t="s">
        <v>497</v>
      </c>
      <c r="D61" s="78">
        <v>2.4</v>
      </c>
      <c r="E61" s="78">
        <v>1.9</v>
      </c>
      <c r="F61" s="78">
        <f>3.8+52.9</f>
        <v>56.699999999999996</v>
      </c>
      <c r="G61" s="78">
        <v>41.4</v>
      </c>
      <c r="H61" s="78"/>
      <c r="I61" s="78">
        <v>2.4</v>
      </c>
      <c r="J61" s="78"/>
      <c r="K61" s="78"/>
      <c r="L61" s="78"/>
      <c r="M61" s="78"/>
      <c r="N61" s="78">
        <v>3.4</v>
      </c>
      <c r="O61" s="78">
        <f t="shared" si="8"/>
        <v>108.2</v>
      </c>
      <c r="P61" s="79"/>
      <c r="Q61" s="80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ht="16" customHeight="1">
      <c r="A62" t="s">
        <v>40</v>
      </c>
      <c r="B62" s="78" t="s">
        <v>505</v>
      </c>
      <c r="C62" s="78" t="s">
        <v>498</v>
      </c>
      <c r="D62" s="78">
        <v>24.4</v>
      </c>
      <c r="E62" s="78"/>
      <c r="F62" s="78">
        <v>3.1</v>
      </c>
      <c r="G62" s="78"/>
      <c r="H62" s="78"/>
      <c r="I62" s="78">
        <v>294.8</v>
      </c>
      <c r="J62" s="78"/>
      <c r="K62" s="78"/>
      <c r="L62" s="78"/>
      <c r="M62" s="78"/>
      <c r="N62" s="78"/>
      <c r="O62" s="78">
        <f t="shared" si="8"/>
        <v>322.3</v>
      </c>
      <c r="P62" s="79"/>
      <c r="Q62" s="80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 ht="16" customHeight="1">
      <c r="A63" t="s">
        <v>40</v>
      </c>
      <c r="B63" s="78" t="s">
        <v>505</v>
      </c>
      <c r="C63" s="78" t="s">
        <v>499</v>
      </c>
      <c r="D63" s="78">
        <v>52.39</v>
      </c>
      <c r="E63" s="78">
        <v>6.18</v>
      </c>
      <c r="F63" s="78">
        <v>180.66</v>
      </c>
      <c r="G63" s="78">
        <v>97.89</v>
      </c>
      <c r="H63" s="78"/>
      <c r="I63" s="78">
        <v>23.1</v>
      </c>
      <c r="J63" s="78"/>
      <c r="K63" s="78"/>
      <c r="L63" s="78"/>
      <c r="M63" s="78"/>
      <c r="N63" s="78">
        <v>5.88</v>
      </c>
      <c r="O63" s="78">
        <f t="shared" si="8"/>
        <v>366.1</v>
      </c>
      <c r="P63" s="79"/>
      <c r="Q63" s="80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 ht="16" customHeight="1">
      <c r="A64" t="s">
        <v>40</v>
      </c>
      <c r="B64" s="78" t="s">
        <v>505</v>
      </c>
      <c r="C64" s="78" t="s">
        <v>422</v>
      </c>
      <c r="D64" s="78">
        <v>2.7</v>
      </c>
      <c r="E64" s="78">
        <v>1.9</v>
      </c>
      <c r="F64" s="78">
        <v>1.3</v>
      </c>
      <c r="G64" s="78">
        <v>12.3</v>
      </c>
      <c r="H64" s="78"/>
      <c r="I64" s="78">
        <v>2.4</v>
      </c>
      <c r="J64" s="78"/>
      <c r="K64" s="78"/>
      <c r="L64" s="78"/>
      <c r="M64" s="78"/>
      <c r="N64" s="78">
        <v>1.5</v>
      </c>
      <c r="O64" s="78">
        <f t="shared" si="8"/>
        <v>22.099999999999998</v>
      </c>
      <c r="P64" s="79"/>
      <c r="Q64" s="80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r="65" spans="1:29" ht="16" customHeight="1">
      <c r="A65" t="s">
        <v>40</v>
      </c>
      <c r="B65" s="78" t="s">
        <v>505</v>
      </c>
      <c r="C65" s="78" t="s">
        <v>500</v>
      </c>
      <c r="D65" s="78">
        <v>41.49</v>
      </c>
      <c r="E65" s="78">
        <v>2.4</v>
      </c>
      <c r="F65" s="78">
        <f>0.5+2.3</f>
        <v>2.8</v>
      </c>
      <c r="G65" s="78">
        <v>117.18</v>
      </c>
      <c r="H65" s="78"/>
      <c r="I65" s="78">
        <v>31.33</v>
      </c>
      <c r="J65" s="78"/>
      <c r="K65" s="78"/>
      <c r="L65" s="78"/>
      <c r="M65" s="78"/>
      <c r="N65" s="78">
        <v>9.8000000000000007</v>
      </c>
      <c r="O65" s="78">
        <f t="shared" si="8"/>
        <v>205</v>
      </c>
      <c r="P65" s="79"/>
      <c r="Q65" s="80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r="66" spans="1:29" ht="16" customHeight="1">
      <c r="A66" t="s">
        <v>40</v>
      </c>
      <c r="B66" s="78" t="s">
        <v>505</v>
      </c>
      <c r="C66" s="73" t="s">
        <v>488</v>
      </c>
      <c r="D66" s="78">
        <f t="shared" ref="D66:J66" si="9">SUM(D54:D65)</f>
        <v>358.82</v>
      </c>
      <c r="E66" s="78">
        <f t="shared" si="9"/>
        <v>36.909999999999997</v>
      </c>
      <c r="F66" s="78">
        <f t="shared" si="9"/>
        <v>396.02</v>
      </c>
      <c r="G66" s="78">
        <f t="shared" si="9"/>
        <v>936.94499999999994</v>
      </c>
      <c r="H66" s="78">
        <f t="shared" si="9"/>
        <v>359.46499999999997</v>
      </c>
      <c r="I66" s="78">
        <f t="shared" si="9"/>
        <v>405.65999999999997</v>
      </c>
      <c r="J66" s="78">
        <f t="shared" si="9"/>
        <v>270</v>
      </c>
      <c r="K66" s="78"/>
      <c r="L66" s="78"/>
      <c r="M66" s="78"/>
      <c r="N66" s="78">
        <f>SUM(N54:N65)</f>
        <v>32.379999999999995</v>
      </c>
      <c r="O66" s="78">
        <f>SUM(D66:N66)</f>
        <v>2796.2</v>
      </c>
      <c r="P66" s="79"/>
      <c r="Q66" s="80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</row>
    <row r="67" spans="1:29" ht="16" customHeight="1">
      <c r="A67" t="s">
        <v>40</v>
      </c>
      <c r="B67" s="78" t="s">
        <v>506</v>
      </c>
      <c r="C67" s="78" t="s">
        <v>490</v>
      </c>
      <c r="D67" s="78">
        <v>4.0999999999999996</v>
      </c>
      <c r="E67" s="78"/>
      <c r="F67" s="78"/>
      <c r="G67" s="78">
        <v>75.400000000000006</v>
      </c>
      <c r="H67" s="78">
        <v>543.79999999999995</v>
      </c>
      <c r="I67" s="78">
        <v>7.6</v>
      </c>
      <c r="J67" s="78"/>
      <c r="K67" s="78"/>
      <c r="L67" s="78"/>
      <c r="M67" s="78"/>
      <c r="N67" s="78">
        <v>2.8</v>
      </c>
      <c r="O67" s="78">
        <f t="shared" ref="O67:O78" si="10">SUM(D67:N67)</f>
        <v>633.69999999999993</v>
      </c>
      <c r="P67" s="79"/>
      <c r="Q67" s="80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</row>
    <row r="68" spans="1:29" ht="16" customHeight="1">
      <c r="A68" t="s">
        <v>40</v>
      </c>
      <c r="B68" s="78" t="s">
        <v>506</v>
      </c>
      <c r="C68" s="78" t="s">
        <v>491</v>
      </c>
      <c r="D68" s="78">
        <v>150.4</v>
      </c>
      <c r="E68" s="78"/>
      <c r="F68" s="78"/>
      <c r="G68" s="78">
        <v>232.7</v>
      </c>
      <c r="H68" s="78"/>
      <c r="I68" s="78"/>
      <c r="J68" s="78"/>
      <c r="K68" s="78"/>
      <c r="L68" s="78"/>
      <c r="M68" s="78"/>
      <c r="N68" s="78">
        <v>4.2</v>
      </c>
      <c r="O68" s="78">
        <f t="shared" si="10"/>
        <v>387.3</v>
      </c>
      <c r="P68" s="79"/>
      <c r="Q68" s="80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</row>
    <row r="69" spans="1:29" ht="16" customHeight="1">
      <c r="A69" t="s">
        <v>40</v>
      </c>
      <c r="B69" s="78" t="s">
        <v>506</v>
      </c>
      <c r="C69" s="78" t="s">
        <v>492</v>
      </c>
      <c r="D69" s="78">
        <v>48.9</v>
      </c>
      <c r="E69" s="78"/>
      <c r="F69" s="78"/>
      <c r="G69" s="78">
        <v>253.5</v>
      </c>
      <c r="H69" s="78"/>
      <c r="I69" s="78"/>
      <c r="J69" s="78"/>
      <c r="K69" s="78"/>
      <c r="L69" s="78"/>
      <c r="M69" s="78">
        <v>40.700000000000003</v>
      </c>
      <c r="N69" s="78"/>
      <c r="O69" s="78">
        <f t="shared" si="10"/>
        <v>343.09999999999997</v>
      </c>
      <c r="P69" s="79"/>
      <c r="Q69" s="80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</row>
    <row r="70" spans="1:29" ht="16" customHeight="1">
      <c r="A70" t="s">
        <v>40</v>
      </c>
      <c r="B70" s="78" t="s">
        <v>506</v>
      </c>
      <c r="C70" s="78" t="s">
        <v>507</v>
      </c>
      <c r="D70" s="78">
        <v>202.7</v>
      </c>
      <c r="E70" s="78"/>
      <c r="F70" s="78"/>
      <c r="G70" s="78">
        <f>53.2+18.7</f>
        <v>71.900000000000006</v>
      </c>
      <c r="H70" s="78"/>
      <c r="I70" s="78">
        <v>24.2</v>
      </c>
      <c r="J70" s="78">
        <v>234.2</v>
      </c>
      <c r="K70" s="78"/>
      <c r="L70" s="78"/>
      <c r="M70" s="78"/>
      <c r="N70" s="78">
        <v>180.7</v>
      </c>
      <c r="O70" s="78">
        <f t="shared" si="10"/>
        <v>713.7</v>
      </c>
      <c r="P70" s="79"/>
      <c r="Q70" s="80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 ht="16" customHeight="1">
      <c r="A71" t="s">
        <v>40</v>
      </c>
      <c r="B71" s="78" t="s">
        <v>506</v>
      </c>
      <c r="C71" s="78" t="s">
        <v>494</v>
      </c>
      <c r="D71" s="78"/>
      <c r="E71" s="78"/>
      <c r="F71" s="78"/>
      <c r="G71" s="78">
        <v>14.7</v>
      </c>
      <c r="H71" s="78"/>
      <c r="I71" s="78"/>
      <c r="J71" s="78"/>
      <c r="K71" s="78"/>
      <c r="L71" s="78"/>
      <c r="M71" s="78"/>
      <c r="N71" s="78"/>
      <c r="O71" s="78">
        <f t="shared" si="10"/>
        <v>14.7</v>
      </c>
      <c r="P71" s="79"/>
      <c r="Q71" s="80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</row>
    <row r="72" spans="1:29" ht="16" customHeight="1">
      <c r="A72" t="s">
        <v>40</v>
      </c>
      <c r="B72" s="78" t="s">
        <v>506</v>
      </c>
      <c r="C72" s="78" t="s">
        <v>495</v>
      </c>
      <c r="D72" s="78">
        <v>80.92</v>
      </c>
      <c r="E72" s="78"/>
      <c r="F72" s="78"/>
      <c r="G72" s="78">
        <v>43.56</v>
      </c>
      <c r="H72" s="78"/>
      <c r="I72" s="78">
        <v>14.52</v>
      </c>
      <c r="J72" s="78"/>
      <c r="K72" s="78"/>
      <c r="L72" s="78"/>
      <c r="M72" s="78"/>
      <c r="N72" s="78"/>
      <c r="O72" s="78">
        <f t="shared" si="10"/>
        <v>139</v>
      </c>
      <c r="P72" s="79"/>
      <c r="Q72" s="80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</row>
    <row r="73" spans="1:29" ht="16" customHeight="1">
      <c r="A73" t="s">
        <v>40</v>
      </c>
      <c r="B73" s="78" t="s">
        <v>506</v>
      </c>
      <c r="C73" s="78" t="s">
        <v>496</v>
      </c>
      <c r="D73" s="78">
        <v>86.55</v>
      </c>
      <c r="E73" s="78">
        <v>85.35</v>
      </c>
      <c r="F73" s="78"/>
      <c r="G73" s="78"/>
      <c r="H73" s="78"/>
      <c r="I73" s="78"/>
      <c r="J73" s="78"/>
      <c r="K73" s="78"/>
      <c r="L73" s="78"/>
      <c r="M73" s="78"/>
      <c r="N73" s="78"/>
      <c r="O73" s="78">
        <f t="shared" si="10"/>
        <v>171.89999999999998</v>
      </c>
      <c r="P73" s="79"/>
      <c r="Q73" s="80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</row>
    <row r="74" spans="1:29" ht="16" customHeight="1">
      <c r="A74" t="s">
        <v>40</v>
      </c>
      <c r="B74" s="78" t="s">
        <v>506</v>
      </c>
      <c r="C74" s="78" t="s">
        <v>497</v>
      </c>
      <c r="D74" s="78">
        <v>47.6</v>
      </c>
      <c r="E74" s="78"/>
      <c r="F74" s="78"/>
      <c r="G74" s="78">
        <f>39.2+25.2</f>
        <v>64.400000000000006</v>
      </c>
      <c r="H74" s="78"/>
      <c r="I74" s="78">
        <v>20.6</v>
      </c>
      <c r="J74" s="78"/>
      <c r="K74" s="78"/>
      <c r="L74" s="78"/>
      <c r="M74" s="78"/>
      <c r="N74" s="78"/>
      <c r="O74" s="78">
        <f t="shared" si="10"/>
        <v>132.6</v>
      </c>
      <c r="P74" s="79"/>
      <c r="Q74" s="80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</row>
    <row r="75" spans="1:29" ht="16" customHeight="1">
      <c r="A75" t="s">
        <v>40</v>
      </c>
      <c r="B75" s="78" t="s">
        <v>506</v>
      </c>
      <c r="C75" s="78" t="s">
        <v>498</v>
      </c>
      <c r="D75" s="78"/>
      <c r="E75" s="78"/>
      <c r="F75" s="78"/>
      <c r="G75" s="78"/>
      <c r="H75" s="78"/>
      <c r="I75" s="78">
        <v>279.8</v>
      </c>
      <c r="J75" s="78"/>
      <c r="K75" s="78"/>
      <c r="L75" s="78"/>
      <c r="M75" s="78"/>
      <c r="N75" s="78">
        <v>19.399999999999999</v>
      </c>
      <c r="O75" s="78">
        <f t="shared" si="10"/>
        <v>299.2</v>
      </c>
      <c r="P75" s="79"/>
      <c r="Q75" s="80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</row>
    <row r="76" spans="1:29" ht="16" customHeight="1">
      <c r="A76" t="s">
        <v>40</v>
      </c>
      <c r="B76" s="78" t="s">
        <v>506</v>
      </c>
      <c r="C76" s="78" t="s">
        <v>499</v>
      </c>
      <c r="D76" s="78">
        <v>129.74</v>
      </c>
      <c r="E76" s="78"/>
      <c r="F76" s="78">
        <v>49.65</v>
      </c>
      <c r="G76" s="78">
        <f>7+19.91</f>
        <v>26.91</v>
      </c>
      <c r="H76" s="78"/>
      <c r="I76" s="78">
        <v>11.9</v>
      </c>
      <c r="J76" s="78"/>
      <c r="K76" s="78"/>
      <c r="L76" s="78"/>
      <c r="M76" s="78"/>
      <c r="N76" s="78"/>
      <c r="O76" s="78">
        <f t="shared" si="10"/>
        <v>218.20000000000002</v>
      </c>
      <c r="P76" s="79"/>
      <c r="Q76" s="80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</row>
    <row r="77" spans="1:29" ht="16" customHeight="1">
      <c r="A77" t="s">
        <v>40</v>
      </c>
      <c r="B77" s="78" t="s">
        <v>506</v>
      </c>
      <c r="C77" s="78" t="s">
        <v>422</v>
      </c>
      <c r="D77" s="78"/>
      <c r="E77" s="78"/>
      <c r="F77" s="78"/>
      <c r="G77" s="78">
        <v>12.7</v>
      </c>
      <c r="H77" s="78"/>
      <c r="I77" s="78"/>
      <c r="J77" s="78"/>
      <c r="K77" s="78"/>
      <c r="L77" s="78"/>
      <c r="M77" s="78"/>
      <c r="N77" s="78"/>
      <c r="O77" s="78">
        <f t="shared" si="10"/>
        <v>12.7</v>
      </c>
      <c r="P77" s="79"/>
      <c r="Q77" s="80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</row>
    <row r="78" spans="1:29" ht="16" customHeight="1">
      <c r="A78" t="s">
        <v>40</v>
      </c>
      <c r="B78" s="78" t="s">
        <v>506</v>
      </c>
      <c r="C78" s="78" t="s">
        <v>500</v>
      </c>
      <c r="D78" s="78">
        <v>22.3</v>
      </c>
      <c r="E78" s="78"/>
      <c r="F78" s="78">
        <v>8.9</v>
      </c>
      <c r="G78" s="78">
        <f>130.2+6.6</f>
        <v>136.79999999999998</v>
      </c>
      <c r="H78" s="78"/>
      <c r="I78" s="78">
        <v>24.6</v>
      </c>
      <c r="J78" s="78"/>
      <c r="K78" s="78"/>
      <c r="L78" s="78"/>
      <c r="M78" s="78"/>
      <c r="N78" s="78">
        <v>4.4000000000000004</v>
      </c>
      <c r="O78" s="78">
        <f t="shared" si="10"/>
        <v>197</v>
      </c>
      <c r="P78" s="79"/>
      <c r="Q78" s="80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</row>
    <row r="79" spans="1:29" ht="16" customHeight="1">
      <c r="A79" t="s">
        <v>40</v>
      </c>
      <c r="B79" s="78" t="s">
        <v>506</v>
      </c>
      <c r="C79" s="73" t="s">
        <v>488</v>
      </c>
      <c r="D79" s="78">
        <f t="shared" ref="D79:J79" si="11">SUM(D67:D78)</f>
        <v>773.21</v>
      </c>
      <c r="E79" s="78">
        <f t="shared" si="11"/>
        <v>85.35</v>
      </c>
      <c r="F79" s="78">
        <f t="shared" si="11"/>
        <v>58.55</v>
      </c>
      <c r="G79" s="78">
        <f t="shared" si="11"/>
        <v>932.56999999999994</v>
      </c>
      <c r="H79" s="78">
        <f t="shared" si="11"/>
        <v>543.79999999999995</v>
      </c>
      <c r="I79" s="78">
        <f t="shared" si="11"/>
        <v>383.22</v>
      </c>
      <c r="J79" s="78">
        <f t="shared" si="11"/>
        <v>234.2</v>
      </c>
      <c r="K79" s="78"/>
      <c r="L79" s="78"/>
      <c r="M79" s="78">
        <f>SUM(M67:M78)</f>
        <v>40.700000000000003</v>
      </c>
      <c r="N79" s="78">
        <f>SUM(N67:N78)</f>
        <v>211.5</v>
      </c>
      <c r="O79" s="78">
        <f>SUM(D79:N79)</f>
        <v>3263.0999999999995</v>
      </c>
      <c r="P79" s="79"/>
      <c r="Q79" s="80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</row>
    <row r="80" spans="1:29" ht="16" customHeight="1">
      <c r="A80" t="s">
        <v>40</v>
      </c>
      <c r="B80" s="78" t="s">
        <v>508</v>
      </c>
      <c r="C80" s="78" t="s">
        <v>490</v>
      </c>
      <c r="D80" s="78">
        <v>1.3</v>
      </c>
      <c r="E80" s="78"/>
      <c r="F80" s="78"/>
      <c r="G80" s="78">
        <v>32.6</v>
      </c>
      <c r="H80" s="78">
        <v>274.89999999999998</v>
      </c>
      <c r="I80" s="78">
        <v>8.8000000000000007</v>
      </c>
      <c r="J80" s="78"/>
      <c r="K80" s="78"/>
      <c r="L80" s="78"/>
      <c r="M80" s="78"/>
      <c r="N80" s="78">
        <f>1.3</f>
        <v>1.3</v>
      </c>
      <c r="O80" s="78">
        <f>SUM(D80:N80)</f>
        <v>318.89999999999998</v>
      </c>
      <c r="P80" s="79"/>
      <c r="Q80" s="80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</row>
    <row r="81" spans="1:29" ht="16" customHeight="1">
      <c r="A81" t="s">
        <v>40</v>
      </c>
      <c r="B81" s="78" t="s">
        <v>508</v>
      </c>
      <c r="C81" s="78" t="s">
        <v>491</v>
      </c>
      <c r="D81" s="78">
        <v>76.16</v>
      </c>
      <c r="E81" s="78"/>
      <c r="F81" s="78"/>
      <c r="G81" s="78">
        <f>140.9+3.64</f>
        <v>144.54</v>
      </c>
      <c r="H81" s="78"/>
      <c r="I81" s="78"/>
      <c r="J81" s="78"/>
      <c r="K81" s="78"/>
      <c r="L81" s="78"/>
      <c r="M81" s="78">
        <v>69.400000000000006</v>
      </c>
      <c r="N81" s="78"/>
      <c r="O81" s="78">
        <f t="shared" ref="O81:O91" si="12">SUM(D81:N81)</f>
        <v>290.10000000000002</v>
      </c>
      <c r="P81" s="79"/>
      <c r="Q81" s="80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</row>
    <row r="82" spans="1:29" ht="16" customHeight="1">
      <c r="A82" t="s">
        <v>40</v>
      </c>
      <c r="B82" s="78" t="s">
        <v>508</v>
      </c>
      <c r="C82" s="78" t="s">
        <v>492</v>
      </c>
      <c r="D82" s="78">
        <v>148.6</v>
      </c>
      <c r="E82" s="78"/>
      <c r="F82" s="78"/>
      <c r="G82" s="78">
        <f>13.8+37.2</f>
        <v>51</v>
      </c>
      <c r="H82" s="78"/>
      <c r="I82" s="78"/>
      <c r="J82" s="78"/>
      <c r="K82" s="78"/>
      <c r="L82" s="78"/>
      <c r="M82" s="78"/>
      <c r="N82" s="78"/>
      <c r="O82" s="78">
        <f t="shared" si="12"/>
        <v>199.6</v>
      </c>
      <c r="P82" s="79"/>
      <c r="Q82" s="80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</row>
    <row r="83" spans="1:29" ht="16" customHeight="1">
      <c r="A83" t="s">
        <v>40</v>
      </c>
      <c r="B83" s="78" t="s">
        <v>508</v>
      </c>
      <c r="C83" s="78" t="s">
        <v>493</v>
      </c>
      <c r="D83" s="78">
        <v>53.55</v>
      </c>
      <c r="E83" s="78">
        <v>9.36</v>
      </c>
      <c r="F83" s="78">
        <v>5.04</v>
      </c>
      <c r="G83" s="78">
        <f>22.73+34.6</f>
        <v>57.33</v>
      </c>
      <c r="H83" s="78"/>
      <c r="I83" s="78">
        <f>2.7</f>
        <v>2.7</v>
      </c>
      <c r="J83" s="78">
        <v>363.6</v>
      </c>
      <c r="K83" s="78"/>
      <c r="L83" s="78"/>
      <c r="M83" s="78"/>
      <c r="N83" s="78">
        <f>22.725</f>
        <v>22.725000000000001</v>
      </c>
      <c r="O83" s="78">
        <f t="shared" si="12"/>
        <v>514.30500000000006</v>
      </c>
      <c r="P83" s="79"/>
      <c r="Q83" s="80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</row>
    <row r="84" spans="1:29" ht="16" customHeight="1">
      <c r="A84" t="s">
        <v>40</v>
      </c>
      <c r="B84" s="78" t="s">
        <v>508</v>
      </c>
      <c r="C84" s="78" t="s">
        <v>494</v>
      </c>
      <c r="D84" s="78"/>
      <c r="E84" s="78"/>
      <c r="F84" s="78"/>
      <c r="G84" s="78">
        <v>23.3</v>
      </c>
      <c r="H84" s="78"/>
      <c r="I84" s="78"/>
      <c r="J84" s="78"/>
      <c r="K84" s="78"/>
      <c r="L84" s="78"/>
      <c r="M84" s="78"/>
      <c r="N84" s="78"/>
      <c r="O84" s="78">
        <f t="shared" si="12"/>
        <v>23.3</v>
      </c>
      <c r="P84" s="79"/>
      <c r="Q84" s="80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</row>
    <row r="85" spans="1:29" ht="16" customHeight="1">
      <c r="A85" t="s">
        <v>40</v>
      </c>
      <c r="B85" s="78" t="s">
        <v>508</v>
      </c>
      <c r="C85" s="78" t="s">
        <v>495</v>
      </c>
      <c r="D85" s="78">
        <v>62.8</v>
      </c>
      <c r="E85" s="78"/>
      <c r="F85" s="78">
        <v>61.814999999999998</v>
      </c>
      <c r="G85" s="78">
        <f>1.32+4.755</f>
        <v>6.0750000000000002</v>
      </c>
      <c r="H85" s="78"/>
      <c r="I85" s="78">
        <f>9.51</f>
        <v>9.51</v>
      </c>
      <c r="J85" s="78"/>
      <c r="K85" s="78"/>
      <c r="L85" s="78"/>
      <c r="M85" s="78"/>
      <c r="N85" s="78"/>
      <c r="O85" s="78">
        <f t="shared" si="12"/>
        <v>140.19999999999999</v>
      </c>
      <c r="P85" s="79"/>
      <c r="Q85" s="80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</row>
    <row r="86" spans="1:29" ht="16" customHeight="1">
      <c r="A86" t="s">
        <v>40</v>
      </c>
      <c r="B86" s="78" t="s">
        <v>508</v>
      </c>
      <c r="C86" s="78" t="s">
        <v>496</v>
      </c>
      <c r="D86" s="78">
        <v>39.119999999999997</v>
      </c>
      <c r="E86" s="78">
        <v>9.7799999999999994</v>
      </c>
      <c r="F86" s="78"/>
      <c r="G86" s="78"/>
      <c r="H86" s="78"/>
      <c r="I86" s="78"/>
      <c r="J86" s="78"/>
      <c r="K86" s="78"/>
      <c r="L86" s="78"/>
      <c r="M86" s="78"/>
      <c r="N86" s="78"/>
      <c r="O86" s="78">
        <f t="shared" si="12"/>
        <v>48.9</v>
      </c>
      <c r="P86" s="79"/>
      <c r="Q86" s="80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</row>
    <row r="87" spans="1:29" ht="16" customHeight="1">
      <c r="A87" t="s">
        <v>40</v>
      </c>
      <c r="B87" s="78" t="s">
        <v>508</v>
      </c>
      <c r="C87" s="78" t="s">
        <v>497</v>
      </c>
      <c r="D87" s="78">
        <v>74.3</v>
      </c>
      <c r="E87" s="78"/>
      <c r="F87" s="78"/>
      <c r="G87" s="78">
        <v>37.28</v>
      </c>
      <c r="H87" s="78"/>
      <c r="I87" s="78"/>
      <c r="J87" s="78"/>
      <c r="K87" s="78"/>
      <c r="L87" s="78"/>
      <c r="M87" s="78"/>
      <c r="N87" s="78"/>
      <c r="O87" s="78">
        <f t="shared" si="12"/>
        <v>111.58</v>
      </c>
      <c r="P87" s="79"/>
      <c r="Q87" s="80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</row>
    <row r="88" spans="1:29" ht="16" customHeight="1">
      <c r="A88" t="s">
        <v>40</v>
      </c>
      <c r="B88" s="78" t="s">
        <v>508</v>
      </c>
      <c r="C88" s="78" t="s">
        <v>498</v>
      </c>
      <c r="D88" s="78"/>
      <c r="E88" s="78"/>
      <c r="F88" s="78"/>
      <c r="G88" s="78"/>
      <c r="H88" s="78"/>
      <c r="I88" s="78">
        <f>288.3</f>
        <v>288.3</v>
      </c>
      <c r="J88" s="78"/>
      <c r="K88" s="78"/>
      <c r="L88" s="78"/>
      <c r="M88" s="78"/>
      <c r="N88" s="78">
        <f>46.3</f>
        <v>46.3</v>
      </c>
      <c r="O88" s="78">
        <f t="shared" si="12"/>
        <v>334.6</v>
      </c>
      <c r="P88" s="79"/>
      <c r="Q88" s="80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</row>
    <row r="89" spans="1:29" ht="16" customHeight="1">
      <c r="A89" t="s">
        <v>40</v>
      </c>
      <c r="B89" s="78" t="s">
        <v>508</v>
      </c>
      <c r="C89" s="78" t="s">
        <v>499</v>
      </c>
      <c r="D89" s="78">
        <v>12.84</v>
      </c>
      <c r="E89" s="78">
        <v>26.16</v>
      </c>
      <c r="F89" s="78">
        <v>29.3</v>
      </c>
      <c r="G89" s="78">
        <f>52.1+7.26</f>
        <v>59.36</v>
      </c>
      <c r="H89" s="78"/>
      <c r="I89" s="78">
        <f>15.94</f>
        <v>15.94</v>
      </c>
      <c r="J89" s="78"/>
      <c r="K89" s="78"/>
      <c r="L89" s="78"/>
      <c r="M89" s="78"/>
      <c r="N89" s="78"/>
      <c r="O89" s="78">
        <f t="shared" si="12"/>
        <v>143.6</v>
      </c>
      <c r="P89" s="79"/>
      <c r="Q89" s="80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</row>
    <row r="90" spans="1:29" ht="16" customHeight="1">
      <c r="A90" t="s">
        <v>40</v>
      </c>
      <c r="B90" s="78" t="s">
        <v>508</v>
      </c>
      <c r="C90" s="78" t="s">
        <v>422</v>
      </c>
      <c r="D90" s="78"/>
      <c r="E90" s="78"/>
      <c r="F90" s="78"/>
      <c r="G90" s="78">
        <f>27.6</f>
        <v>27.6</v>
      </c>
      <c r="H90" s="78"/>
      <c r="I90" s="78"/>
      <c r="J90" s="78"/>
      <c r="K90" s="78"/>
      <c r="L90" s="78"/>
      <c r="M90" s="78"/>
      <c r="N90" s="78"/>
      <c r="O90" s="78">
        <f t="shared" si="12"/>
        <v>27.6</v>
      </c>
      <c r="P90" s="79"/>
      <c r="Q90" s="80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</row>
    <row r="91" spans="1:29" ht="16" customHeight="1">
      <c r="A91" t="s">
        <v>40</v>
      </c>
      <c r="B91" s="78" t="s">
        <v>508</v>
      </c>
      <c r="C91" s="78" t="s">
        <v>500</v>
      </c>
      <c r="D91" s="78">
        <v>74.484999999999999</v>
      </c>
      <c r="E91" s="78"/>
      <c r="F91" s="78">
        <v>13.7</v>
      </c>
      <c r="G91" s="78">
        <f>124.765+28.46</f>
        <v>153.22499999999999</v>
      </c>
      <c r="H91" s="78"/>
      <c r="I91" s="78">
        <f>31.74</f>
        <v>31.74</v>
      </c>
      <c r="J91" s="78"/>
      <c r="K91" s="78"/>
      <c r="L91" s="78"/>
      <c r="M91" s="78"/>
      <c r="N91" s="78">
        <f>10.8</f>
        <v>10.8</v>
      </c>
      <c r="O91" s="78">
        <f t="shared" si="12"/>
        <v>283.95</v>
      </c>
      <c r="P91" s="79"/>
      <c r="Q91" s="80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</row>
    <row r="92" spans="1:29" ht="16" customHeight="1">
      <c r="A92" t="s">
        <v>40</v>
      </c>
      <c r="B92" s="78" t="s">
        <v>508</v>
      </c>
      <c r="C92" s="73" t="s">
        <v>488</v>
      </c>
      <c r="D92" s="78">
        <f t="shared" ref="D92:J92" si="13">SUM(D80:D91)</f>
        <v>543.15499999999997</v>
      </c>
      <c r="E92" s="78">
        <f t="shared" si="13"/>
        <v>45.3</v>
      </c>
      <c r="F92" s="78">
        <f t="shared" si="13"/>
        <v>109.855</v>
      </c>
      <c r="G92" s="78">
        <f t="shared" si="13"/>
        <v>592.31000000000006</v>
      </c>
      <c r="H92" s="78">
        <f t="shared" si="13"/>
        <v>274.89999999999998</v>
      </c>
      <c r="I92" s="78">
        <f t="shared" si="13"/>
        <v>356.99</v>
      </c>
      <c r="J92" s="78">
        <f t="shared" si="13"/>
        <v>363.6</v>
      </c>
      <c r="K92" s="78"/>
      <c r="L92" s="78"/>
      <c r="M92" s="78">
        <f>SUM(M80:M91)</f>
        <v>69.400000000000006</v>
      </c>
      <c r="N92" s="78">
        <f>SUM(N80:N91)</f>
        <v>81.125</v>
      </c>
      <c r="O92" s="78">
        <f>SUM(D92:N92)</f>
        <v>2436.6350000000002</v>
      </c>
      <c r="P92" s="79"/>
      <c r="Q92" s="80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</row>
    <row r="93" spans="1:29" ht="16" customHeight="1">
      <c r="A93" t="s">
        <v>40</v>
      </c>
      <c r="B93" s="78" t="s">
        <v>509</v>
      </c>
      <c r="C93" s="78" t="s">
        <v>490</v>
      </c>
      <c r="D93" s="78"/>
      <c r="E93" s="78"/>
      <c r="F93" s="78">
        <v>3.92</v>
      </c>
      <c r="G93" s="78">
        <v>32.9</v>
      </c>
      <c r="H93" s="78">
        <v>265.2</v>
      </c>
      <c r="I93" s="78">
        <v>8.6</v>
      </c>
      <c r="J93" s="78"/>
      <c r="K93" s="78"/>
      <c r="L93" s="78"/>
      <c r="M93" s="78"/>
      <c r="N93" s="78">
        <v>0.98</v>
      </c>
      <c r="O93" s="78">
        <f t="shared" ref="O93:O104" si="14">SUM(D93:N93)</f>
        <v>311.60000000000002</v>
      </c>
      <c r="P93" s="79"/>
      <c r="Q93" s="80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</row>
    <row r="94" spans="1:29" ht="16" customHeight="1">
      <c r="A94" t="s">
        <v>40</v>
      </c>
      <c r="B94" s="78" t="s">
        <v>509</v>
      </c>
      <c r="C94" s="78" t="s">
        <v>491</v>
      </c>
      <c r="D94" s="78">
        <v>10.199999999999999</v>
      </c>
      <c r="E94" s="78"/>
      <c r="F94" s="78">
        <v>10.199999999999999</v>
      </c>
      <c r="G94" s="78">
        <v>154.80000000000001</v>
      </c>
      <c r="H94" s="78"/>
      <c r="I94" s="78"/>
      <c r="J94" s="78"/>
      <c r="K94" s="78"/>
      <c r="L94" s="78"/>
      <c r="M94" s="78"/>
      <c r="N94" s="78">
        <v>6.3</v>
      </c>
      <c r="O94" s="78">
        <f t="shared" si="14"/>
        <v>181.50000000000003</v>
      </c>
      <c r="P94" s="79"/>
      <c r="Q94" s="80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</row>
    <row r="95" spans="1:29" ht="16" customHeight="1">
      <c r="A95" t="s">
        <v>40</v>
      </c>
      <c r="B95" s="78" t="s">
        <v>509</v>
      </c>
      <c r="C95" s="78" t="s">
        <v>492</v>
      </c>
      <c r="D95" s="78">
        <v>6.4</v>
      </c>
      <c r="E95" s="78">
        <v>6.5</v>
      </c>
      <c r="F95" s="78">
        <v>1.7</v>
      </c>
      <c r="G95" s="78">
        <v>181.4</v>
      </c>
      <c r="H95" s="78"/>
      <c r="I95" s="78"/>
      <c r="J95" s="78"/>
      <c r="K95" s="78"/>
      <c r="L95" s="78"/>
      <c r="M95" s="78"/>
      <c r="N95" s="78">
        <v>0.2</v>
      </c>
      <c r="O95" s="78">
        <f t="shared" si="14"/>
        <v>196.2</v>
      </c>
      <c r="P95" s="79"/>
      <c r="Q95" s="80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</row>
    <row r="96" spans="1:29" ht="16" customHeight="1">
      <c r="A96" t="s">
        <v>40</v>
      </c>
      <c r="B96" s="78" t="s">
        <v>509</v>
      </c>
      <c r="C96" s="78" t="s">
        <v>493</v>
      </c>
      <c r="D96" s="78">
        <v>5.2</v>
      </c>
      <c r="E96" s="78"/>
      <c r="F96" s="78">
        <v>65</v>
      </c>
      <c r="G96" s="78">
        <f>114.7+105.2</f>
        <v>219.9</v>
      </c>
      <c r="H96" s="78"/>
      <c r="I96" s="78">
        <v>26.6</v>
      </c>
      <c r="J96" s="78">
        <v>208.1</v>
      </c>
      <c r="K96" s="78"/>
      <c r="L96" s="78"/>
      <c r="M96" s="78"/>
      <c r="N96" s="78">
        <v>13.1</v>
      </c>
      <c r="O96" s="78">
        <f t="shared" si="14"/>
        <v>537.90000000000009</v>
      </c>
      <c r="P96" s="79"/>
      <c r="Q96" s="80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</row>
    <row r="97" spans="1:29" ht="16" customHeight="1">
      <c r="A97" t="s">
        <v>40</v>
      </c>
      <c r="B97" s="78" t="s">
        <v>509</v>
      </c>
      <c r="C97" s="78" t="s">
        <v>494</v>
      </c>
      <c r="D97" s="78"/>
      <c r="E97" s="78">
        <v>0.75</v>
      </c>
      <c r="F97" s="78">
        <v>2.5499999999999998</v>
      </c>
      <c r="G97" s="78">
        <v>18.95</v>
      </c>
      <c r="H97" s="78"/>
      <c r="I97" s="78">
        <v>0.45</v>
      </c>
      <c r="J97" s="78"/>
      <c r="K97" s="78"/>
      <c r="L97" s="78"/>
      <c r="M97" s="78"/>
      <c r="N97" s="78">
        <v>0.2</v>
      </c>
      <c r="O97" s="78">
        <f t="shared" si="14"/>
        <v>22.9</v>
      </c>
      <c r="P97" s="79"/>
      <c r="Q97" s="80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</row>
    <row r="98" spans="1:29" ht="16" customHeight="1">
      <c r="A98" t="s">
        <v>40</v>
      </c>
      <c r="B98" s="78" t="s">
        <v>509</v>
      </c>
      <c r="C98" s="78" t="s">
        <v>495</v>
      </c>
      <c r="D98" s="78">
        <v>50.3</v>
      </c>
      <c r="E98" s="78"/>
      <c r="F98" s="78">
        <v>38</v>
      </c>
      <c r="G98" s="78">
        <v>7.05</v>
      </c>
      <c r="H98" s="78"/>
      <c r="I98" s="78">
        <v>14.6</v>
      </c>
      <c r="J98" s="78"/>
      <c r="K98" s="78"/>
      <c r="L98" s="78"/>
      <c r="M98" s="78"/>
      <c r="N98" s="78">
        <f>3.4+4.9</f>
        <v>8.3000000000000007</v>
      </c>
      <c r="O98" s="78">
        <f t="shared" si="14"/>
        <v>118.24999999999999</v>
      </c>
      <c r="P98" s="79"/>
      <c r="Q98" s="80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</row>
    <row r="99" spans="1:29" ht="16" customHeight="1">
      <c r="A99" t="s">
        <v>40</v>
      </c>
      <c r="B99" s="78" t="s">
        <v>509</v>
      </c>
      <c r="C99" s="78" t="s">
        <v>496</v>
      </c>
      <c r="D99" s="78">
        <v>45.6</v>
      </c>
      <c r="E99" s="78">
        <v>45.6</v>
      </c>
      <c r="F99" s="78">
        <v>0.4</v>
      </c>
      <c r="G99" s="78"/>
      <c r="H99" s="78"/>
      <c r="I99" s="78">
        <v>6.2</v>
      </c>
      <c r="J99" s="78"/>
      <c r="K99" s="78"/>
      <c r="L99" s="78"/>
      <c r="M99" s="78"/>
      <c r="N99" s="78">
        <v>0.3</v>
      </c>
      <c r="O99" s="78">
        <f t="shared" si="14"/>
        <v>98.100000000000009</v>
      </c>
      <c r="P99" s="79"/>
      <c r="Q99" s="80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</row>
    <row r="100" spans="1:29" ht="16" customHeight="1">
      <c r="A100" t="s">
        <v>40</v>
      </c>
      <c r="B100" s="78" t="s">
        <v>509</v>
      </c>
      <c r="C100" s="78" t="s">
        <v>497</v>
      </c>
      <c r="D100" s="78">
        <v>77.599999999999994</v>
      </c>
      <c r="E100" s="78"/>
      <c r="F100" s="78">
        <v>2.1</v>
      </c>
      <c r="G100" s="78">
        <v>37</v>
      </c>
      <c r="H100" s="78"/>
      <c r="I100" s="78"/>
      <c r="J100" s="78"/>
      <c r="K100" s="78"/>
      <c r="L100" s="78"/>
      <c r="M100" s="78"/>
      <c r="N100" s="78">
        <v>17.100000000000001</v>
      </c>
      <c r="O100" s="78">
        <f t="shared" si="14"/>
        <v>133.79999999999998</v>
      </c>
      <c r="P100" s="79"/>
      <c r="Q100" s="80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</row>
    <row r="101" spans="1:29" ht="16" customHeight="1">
      <c r="A101" t="s">
        <v>40</v>
      </c>
      <c r="B101" s="78" t="s">
        <v>509</v>
      </c>
      <c r="C101" s="78" t="s">
        <v>498</v>
      </c>
      <c r="D101" s="78"/>
      <c r="E101" s="78">
        <v>2.6</v>
      </c>
      <c r="F101" s="78">
        <f>10.2+4.6</f>
        <v>14.799999999999999</v>
      </c>
      <c r="G101" s="78">
        <v>109</v>
      </c>
      <c r="H101" s="78"/>
      <c r="I101" s="78">
        <v>231.2</v>
      </c>
      <c r="J101" s="78"/>
      <c r="K101" s="78"/>
      <c r="L101" s="78"/>
      <c r="M101" s="78"/>
      <c r="N101" s="78">
        <v>4.2</v>
      </c>
      <c r="O101" s="78">
        <f t="shared" si="14"/>
        <v>361.8</v>
      </c>
      <c r="P101" s="79"/>
      <c r="Q101" s="80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</row>
    <row r="102" spans="1:29" ht="16" customHeight="1">
      <c r="A102" t="s">
        <v>40</v>
      </c>
      <c r="B102" s="78" t="s">
        <v>509</v>
      </c>
      <c r="C102" s="78" t="s">
        <v>499</v>
      </c>
      <c r="D102" s="78">
        <v>75</v>
      </c>
      <c r="E102" s="78">
        <v>4.5999999999999996</v>
      </c>
      <c r="F102" s="78">
        <v>72.400000000000006</v>
      </c>
      <c r="G102" s="78">
        <v>58</v>
      </c>
      <c r="H102" s="78"/>
      <c r="I102" s="78">
        <v>20.7</v>
      </c>
      <c r="J102" s="78"/>
      <c r="K102" s="78"/>
      <c r="L102" s="78"/>
      <c r="M102" s="78"/>
      <c r="N102" s="78"/>
      <c r="O102" s="78">
        <f t="shared" si="14"/>
        <v>230.7</v>
      </c>
      <c r="P102" s="79"/>
      <c r="Q102" s="80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</row>
    <row r="103" spans="1:29" ht="16" customHeight="1">
      <c r="A103" t="s">
        <v>40</v>
      </c>
      <c r="B103" s="78" t="s">
        <v>509</v>
      </c>
      <c r="C103" s="78" t="s">
        <v>422</v>
      </c>
      <c r="D103" s="78"/>
      <c r="E103" s="78">
        <v>0.1</v>
      </c>
      <c r="F103" s="78">
        <v>4.3</v>
      </c>
      <c r="G103" s="78">
        <v>15.9</v>
      </c>
      <c r="H103" s="78"/>
      <c r="I103" s="78"/>
      <c r="J103" s="78"/>
      <c r="K103" s="78"/>
      <c r="L103" s="78"/>
      <c r="M103" s="78"/>
      <c r="N103" s="78">
        <v>0.8</v>
      </c>
      <c r="O103" s="78">
        <f t="shared" si="14"/>
        <v>21.1</v>
      </c>
      <c r="P103" s="79"/>
      <c r="Q103" s="80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</row>
    <row r="104" spans="1:29" ht="16" customHeight="1">
      <c r="A104" t="s">
        <v>40</v>
      </c>
      <c r="B104" s="78" t="s">
        <v>509</v>
      </c>
      <c r="C104" s="78" t="s">
        <v>500</v>
      </c>
      <c r="D104" s="78">
        <f>1.5+7.32+5.7</f>
        <v>14.52</v>
      </c>
      <c r="E104" s="78">
        <v>2.1</v>
      </c>
      <c r="F104" s="78">
        <f>0.2+6.8+1.2</f>
        <v>8.1999999999999993</v>
      </c>
      <c r="G104" s="78">
        <f>9.76+140.8</f>
        <v>150.56</v>
      </c>
      <c r="H104" s="78"/>
      <c r="I104" s="78">
        <f>16.5+11.9+3.2+15.4</f>
        <v>47</v>
      </c>
      <c r="J104" s="78"/>
      <c r="K104" s="78"/>
      <c r="L104" s="78"/>
      <c r="M104" s="78">
        <v>1.1000000000000001</v>
      </c>
      <c r="N104" s="78">
        <f>3.4+0.4+0.4+7.32+0.2</f>
        <v>11.719999999999999</v>
      </c>
      <c r="O104" s="78">
        <f t="shared" si="14"/>
        <v>235.2</v>
      </c>
      <c r="P104" s="79"/>
      <c r="Q104" s="80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</row>
    <row r="105" spans="1:29" ht="16" customHeight="1">
      <c r="A105" t="s">
        <v>40</v>
      </c>
      <c r="B105" s="78" t="s">
        <v>509</v>
      </c>
      <c r="C105" s="73" t="s">
        <v>488</v>
      </c>
      <c r="D105" s="78">
        <f t="shared" ref="D105:J105" si="15">SUM(D93:D104)</f>
        <v>284.81999999999994</v>
      </c>
      <c r="E105" s="78">
        <f t="shared" si="15"/>
        <v>62.250000000000007</v>
      </c>
      <c r="F105" s="78">
        <f t="shared" si="15"/>
        <v>223.57</v>
      </c>
      <c r="G105" s="78">
        <f t="shared" si="15"/>
        <v>985.46</v>
      </c>
      <c r="H105" s="78">
        <f t="shared" si="15"/>
        <v>265.2</v>
      </c>
      <c r="I105" s="78">
        <f t="shared" si="15"/>
        <v>355.34999999999997</v>
      </c>
      <c r="J105" s="78">
        <f t="shared" si="15"/>
        <v>208.1</v>
      </c>
      <c r="K105" s="78"/>
      <c r="L105" s="78"/>
      <c r="M105" s="78">
        <f>SUM(M93:M104)</f>
        <v>1.1000000000000001</v>
      </c>
      <c r="N105" s="78">
        <f>SUM(N93:N104)</f>
        <v>63.2</v>
      </c>
      <c r="O105" s="78">
        <f>SUM(O93:O104)</f>
        <v>2449.0499999999997</v>
      </c>
      <c r="P105" s="79"/>
      <c r="Q105" s="80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</row>
    <row r="106" spans="1:29" ht="16" customHeight="1">
      <c r="A106" t="s">
        <v>40</v>
      </c>
      <c r="B106" s="78" t="s">
        <v>510</v>
      </c>
      <c r="C106" s="78" t="s">
        <v>490</v>
      </c>
      <c r="D106" s="78"/>
      <c r="E106" s="78"/>
      <c r="F106" s="78">
        <v>5.4</v>
      </c>
      <c r="G106" s="78">
        <v>75.900000000000006</v>
      </c>
      <c r="H106" s="78">
        <v>413.2</v>
      </c>
      <c r="I106" s="78">
        <v>6.6</v>
      </c>
      <c r="J106" s="78"/>
      <c r="K106" s="78"/>
      <c r="L106" s="78"/>
      <c r="M106" s="78"/>
      <c r="N106" s="78">
        <v>4</v>
      </c>
      <c r="O106" s="78">
        <f t="shared" ref="O106:O117" si="16">SUM(D106:N106)</f>
        <v>505.1</v>
      </c>
      <c r="P106" s="79"/>
      <c r="Q106" s="80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</row>
    <row r="107" spans="1:29" ht="16" customHeight="1">
      <c r="A107" t="s">
        <v>40</v>
      </c>
      <c r="B107" s="78" t="s">
        <v>510</v>
      </c>
      <c r="C107" s="78" t="s">
        <v>491</v>
      </c>
      <c r="D107" s="78"/>
      <c r="E107" s="78"/>
      <c r="F107" s="78">
        <v>3.7</v>
      </c>
      <c r="G107" s="78"/>
      <c r="H107" s="78"/>
      <c r="I107" s="78"/>
      <c r="J107" s="78"/>
      <c r="K107" s="78"/>
      <c r="L107" s="78"/>
      <c r="M107" s="78">
        <v>246.3</v>
      </c>
      <c r="N107" s="78">
        <v>14.3</v>
      </c>
      <c r="O107" s="78">
        <f t="shared" si="16"/>
        <v>264.3</v>
      </c>
      <c r="P107" s="79"/>
      <c r="Q107" s="80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</row>
    <row r="108" spans="1:29" ht="16" customHeight="1">
      <c r="A108" t="s">
        <v>40</v>
      </c>
      <c r="B108" s="78" t="s">
        <v>510</v>
      </c>
      <c r="C108" s="78" t="s">
        <v>492</v>
      </c>
      <c r="D108" s="78"/>
      <c r="E108" s="78"/>
      <c r="F108" s="78">
        <v>3.4</v>
      </c>
      <c r="G108" s="78">
        <v>14.7</v>
      </c>
      <c r="H108" s="78"/>
      <c r="I108" s="78"/>
      <c r="J108" s="78"/>
      <c r="K108" s="78"/>
      <c r="L108" s="78"/>
      <c r="M108" s="78">
        <v>159.80000000000001</v>
      </c>
      <c r="N108" s="78">
        <v>0.8</v>
      </c>
      <c r="O108" s="78">
        <f t="shared" si="16"/>
        <v>178.70000000000002</v>
      </c>
      <c r="P108" s="79"/>
      <c r="Q108" s="80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</row>
    <row r="109" spans="1:29" ht="16" customHeight="1">
      <c r="A109" t="s">
        <v>40</v>
      </c>
      <c r="B109" s="78" t="s">
        <v>510</v>
      </c>
      <c r="C109" s="78" t="s">
        <v>493</v>
      </c>
      <c r="D109" s="78">
        <v>4</v>
      </c>
      <c r="E109" s="78">
        <v>24.6</v>
      </c>
      <c r="F109" s="78">
        <v>105.2</v>
      </c>
      <c r="G109" s="78">
        <f>94.1+100</f>
        <v>194.1</v>
      </c>
      <c r="H109" s="78"/>
      <c r="I109" s="78">
        <v>20.9</v>
      </c>
      <c r="J109" s="78">
        <v>190</v>
      </c>
      <c r="K109" s="78"/>
      <c r="L109" s="78"/>
      <c r="M109" s="78"/>
      <c r="N109" s="78">
        <v>9.9</v>
      </c>
      <c r="O109" s="78">
        <f t="shared" si="16"/>
        <v>548.69999999999993</v>
      </c>
      <c r="P109" s="79"/>
      <c r="Q109" s="80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</row>
    <row r="110" spans="1:29" ht="16" customHeight="1">
      <c r="A110" t="s">
        <v>40</v>
      </c>
      <c r="B110" s="78" t="s">
        <v>510</v>
      </c>
      <c r="C110" s="78" t="s">
        <v>494</v>
      </c>
      <c r="D110" s="78">
        <v>5.7</v>
      </c>
      <c r="E110" s="78">
        <v>5.6</v>
      </c>
      <c r="F110" s="78">
        <v>5.0999999999999996</v>
      </c>
      <c r="G110" s="78">
        <v>18.100000000000001</v>
      </c>
      <c r="H110" s="78"/>
      <c r="I110" s="78">
        <v>1.4</v>
      </c>
      <c r="J110" s="78"/>
      <c r="K110" s="78"/>
      <c r="L110" s="78"/>
      <c r="M110" s="78"/>
      <c r="N110" s="78"/>
      <c r="O110" s="78">
        <f t="shared" si="16"/>
        <v>35.9</v>
      </c>
      <c r="P110" s="79"/>
      <c r="Q110" s="80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</row>
    <row r="111" spans="1:29" ht="16" customHeight="1">
      <c r="A111" t="s">
        <v>40</v>
      </c>
      <c r="B111" s="78" t="s">
        <v>510</v>
      </c>
      <c r="C111" s="78" t="s">
        <v>495</v>
      </c>
      <c r="D111" s="78">
        <v>38.200000000000003</v>
      </c>
      <c r="E111" s="78">
        <v>0.6</v>
      </c>
      <c r="F111" s="78">
        <v>59.6</v>
      </c>
      <c r="G111" s="78">
        <v>3.85</v>
      </c>
      <c r="H111" s="78"/>
      <c r="I111" s="78">
        <v>10.7</v>
      </c>
      <c r="J111" s="78"/>
      <c r="K111" s="78"/>
      <c r="L111" s="78"/>
      <c r="M111" s="78"/>
      <c r="N111" s="78">
        <f>5.4+9.3</f>
        <v>14.700000000000001</v>
      </c>
      <c r="O111" s="78">
        <f t="shared" si="16"/>
        <v>127.65</v>
      </c>
      <c r="P111" s="79"/>
      <c r="Q111" s="80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</row>
    <row r="112" spans="1:29" ht="16" customHeight="1">
      <c r="A112" t="s">
        <v>40</v>
      </c>
      <c r="B112" s="78" t="s">
        <v>510</v>
      </c>
      <c r="C112" s="78" t="s">
        <v>496</v>
      </c>
      <c r="D112" s="78">
        <v>28.35</v>
      </c>
      <c r="E112" s="78">
        <v>28.35</v>
      </c>
      <c r="F112" s="78"/>
      <c r="G112" s="78"/>
      <c r="H112" s="78"/>
      <c r="I112" s="78"/>
      <c r="J112" s="78"/>
      <c r="K112" s="78"/>
      <c r="L112" s="78"/>
      <c r="M112" s="78"/>
      <c r="N112" s="78">
        <v>1.7</v>
      </c>
      <c r="O112" s="78">
        <f t="shared" si="16"/>
        <v>58.400000000000006</v>
      </c>
      <c r="P112" s="79"/>
      <c r="Q112" s="80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</row>
    <row r="113" spans="1:29" ht="16" customHeight="1">
      <c r="A113" t="s">
        <v>40</v>
      </c>
      <c r="B113" s="78" t="s">
        <v>510</v>
      </c>
      <c r="C113" s="78" t="s">
        <v>497</v>
      </c>
      <c r="D113" s="78">
        <v>89.7</v>
      </c>
      <c r="E113" s="78"/>
      <c r="F113" s="78">
        <v>3.1</v>
      </c>
      <c r="G113" s="78">
        <v>32.799999999999997</v>
      </c>
      <c r="H113" s="78"/>
      <c r="I113" s="78"/>
      <c r="J113" s="78"/>
      <c r="K113" s="78"/>
      <c r="L113" s="78"/>
      <c r="M113" s="78"/>
      <c r="N113" s="78">
        <v>16.600000000000001</v>
      </c>
      <c r="O113" s="78">
        <f t="shared" si="16"/>
        <v>142.19999999999999</v>
      </c>
      <c r="P113" s="79"/>
      <c r="Q113" s="80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</row>
    <row r="114" spans="1:29" ht="16" customHeight="1">
      <c r="A114" t="s">
        <v>40</v>
      </c>
      <c r="B114" s="78" t="s">
        <v>510</v>
      </c>
      <c r="C114" s="78" t="s">
        <v>498</v>
      </c>
      <c r="D114" s="78"/>
      <c r="E114" s="78">
        <v>2.4</v>
      </c>
      <c r="F114" s="78">
        <v>15.95</v>
      </c>
      <c r="G114" s="78"/>
      <c r="H114" s="78"/>
      <c r="I114" s="78">
        <v>249.85</v>
      </c>
      <c r="J114" s="78"/>
      <c r="K114" s="78"/>
      <c r="L114" s="78"/>
      <c r="M114" s="78"/>
      <c r="N114" s="78">
        <v>2</v>
      </c>
      <c r="O114" s="78">
        <f t="shared" si="16"/>
        <v>270.2</v>
      </c>
      <c r="P114" s="79"/>
      <c r="Q114" s="80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</row>
    <row r="115" spans="1:29" ht="16" customHeight="1">
      <c r="A115" t="s">
        <v>40</v>
      </c>
      <c r="B115" s="78" t="s">
        <v>510</v>
      </c>
      <c r="C115" s="78" t="s">
        <v>499</v>
      </c>
      <c r="D115" s="78">
        <v>71.400000000000006</v>
      </c>
      <c r="E115" s="78">
        <v>3.03</v>
      </c>
      <c r="F115" s="78">
        <v>62.89</v>
      </c>
      <c r="G115" s="78">
        <v>65.099999999999994</v>
      </c>
      <c r="H115" s="78"/>
      <c r="I115" s="78">
        <v>23.88</v>
      </c>
      <c r="J115" s="78"/>
      <c r="K115" s="78"/>
      <c r="L115" s="78"/>
      <c r="M115" s="78"/>
      <c r="N115" s="78">
        <v>0.1</v>
      </c>
      <c r="O115" s="78">
        <f t="shared" si="16"/>
        <v>226.39999999999998</v>
      </c>
      <c r="P115" s="79"/>
      <c r="Q115" s="80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</row>
    <row r="116" spans="1:29" ht="16" customHeight="1">
      <c r="A116" t="s">
        <v>40</v>
      </c>
      <c r="B116" s="78" t="s">
        <v>510</v>
      </c>
      <c r="C116" s="78" t="s">
        <v>422</v>
      </c>
      <c r="D116" s="78"/>
      <c r="E116" s="78">
        <v>0.1</v>
      </c>
      <c r="F116" s="78">
        <v>4.8</v>
      </c>
      <c r="G116" s="78">
        <v>6.8</v>
      </c>
      <c r="H116" s="78"/>
      <c r="I116" s="78"/>
      <c r="J116" s="78"/>
      <c r="K116" s="78"/>
      <c r="L116" s="78"/>
      <c r="M116" s="78"/>
      <c r="N116" s="78">
        <v>0.3</v>
      </c>
      <c r="O116" s="78">
        <f t="shared" si="16"/>
        <v>12</v>
      </c>
      <c r="P116" s="79"/>
      <c r="Q116" s="80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</row>
    <row r="117" spans="1:29" ht="16" customHeight="1">
      <c r="A117" t="s">
        <v>40</v>
      </c>
      <c r="B117" s="78" t="s">
        <v>510</v>
      </c>
      <c r="C117" s="78" t="s">
        <v>500</v>
      </c>
      <c r="D117" s="78">
        <f>11.4</f>
        <v>11.4</v>
      </c>
      <c r="E117" s="78">
        <f>4.6</f>
        <v>4.5999999999999996</v>
      </c>
      <c r="F117" s="78">
        <f>1.7+0.1+12.7</f>
        <v>14.5</v>
      </c>
      <c r="G117" s="78">
        <f>154.6+11.7</f>
        <v>166.29999999999998</v>
      </c>
      <c r="H117" s="78"/>
      <c r="I117" s="78">
        <f>13.8+15.9+6.1+3</f>
        <v>38.800000000000004</v>
      </c>
      <c r="J117" s="78"/>
      <c r="K117" s="78"/>
      <c r="L117" s="78"/>
      <c r="M117" s="78"/>
      <c r="N117" s="78">
        <f>0.1+0.2+3+6.8+0.8</f>
        <v>10.9</v>
      </c>
      <c r="O117" s="78">
        <f t="shared" si="16"/>
        <v>246.5</v>
      </c>
      <c r="P117" s="79"/>
      <c r="Q117" s="80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</row>
    <row r="118" spans="1:29" ht="16" customHeight="1">
      <c r="A118" t="s">
        <v>40</v>
      </c>
      <c r="B118" s="78" t="s">
        <v>510</v>
      </c>
      <c r="C118" s="73" t="s">
        <v>488</v>
      </c>
      <c r="D118" s="78">
        <f t="shared" ref="D118:J118" si="17">SUM(D106:D117)</f>
        <v>248.75</v>
      </c>
      <c r="E118" s="78">
        <f t="shared" si="17"/>
        <v>69.279999999999987</v>
      </c>
      <c r="F118" s="78">
        <f t="shared" si="17"/>
        <v>283.64</v>
      </c>
      <c r="G118" s="78">
        <f t="shared" si="17"/>
        <v>577.65000000000009</v>
      </c>
      <c r="H118" s="78">
        <f t="shared" si="17"/>
        <v>413.2</v>
      </c>
      <c r="I118" s="78">
        <f t="shared" si="17"/>
        <v>352.13</v>
      </c>
      <c r="J118" s="78">
        <f t="shared" si="17"/>
        <v>190</v>
      </c>
      <c r="K118" s="78"/>
      <c r="L118" s="78"/>
      <c r="M118" s="78">
        <f>SUM(M106:M117)</f>
        <v>406.1</v>
      </c>
      <c r="N118" s="78">
        <f>SUM(N106:N117)</f>
        <v>75.3</v>
      </c>
      <c r="O118" s="78">
        <f>SUM(O106:O117)</f>
        <v>2616.0500000000006</v>
      </c>
      <c r="P118" s="79"/>
      <c r="Q118" s="80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</row>
    <row r="119" spans="1:29" ht="16" customHeight="1">
      <c r="A119" t="s">
        <v>40</v>
      </c>
      <c r="B119" s="78" t="s">
        <v>511</v>
      </c>
      <c r="C119" s="78" t="s">
        <v>490</v>
      </c>
      <c r="D119" s="78"/>
      <c r="E119" s="78">
        <v>7.3</v>
      </c>
      <c r="F119" s="78">
        <v>9.6</v>
      </c>
      <c r="G119" s="78">
        <v>74.7</v>
      </c>
      <c r="H119" s="78">
        <v>406.5</v>
      </c>
      <c r="I119" s="78">
        <v>7.2</v>
      </c>
      <c r="J119" s="78"/>
      <c r="K119" s="78"/>
      <c r="L119" s="78"/>
      <c r="M119" s="78"/>
      <c r="N119" s="78">
        <v>1.8</v>
      </c>
      <c r="O119" s="78">
        <f>SUM(D119:N119)</f>
        <v>507.1</v>
      </c>
      <c r="P119" s="79"/>
      <c r="Q119" s="80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</row>
    <row r="120" spans="1:29" ht="16" customHeight="1">
      <c r="A120" t="s">
        <v>40</v>
      </c>
      <c r="B120" s="78" t="s">
        <v>511</v>
      </c>
      <c r="C120" s="78" t="s">
        <v>491</v>
      </c>
      <c r="D120" s="78">
        <v>10</v>
      </c>
      <c r="E120" s="78"/>
      <c r="F120" s="78">
        <v>4.5</v>
      </c>
      <c r="G120" s="78">
        <v>3.4</v>
      </c>
      <c r="H120" s="78"/>
      <c r="I120" s="78"/>
      <c r="J120" s="78"/>
      <c r="K120" s="78"/>
      <c r="L120" s="78"/>
      <c r="M120" s="78">
        <v>226.4</v>
      </c>
      <c r="N120" s="78">
        <v>7.6</v>
      </c>
      <c r="O120" s="78">
        <f t="shared" ref="O120:O130" si="18">SUM(D120:N120)</f>
        <v>251.9</v>
      </c>
      <c r="P120" s="79"/>
      <c r="Q120" s="80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</row>
    <row r="121" spans="1:29" ht="16" customHeight="1">
      <c r="A121" t="s">
        <v>40</v>
      </c>
      <c r="B121" s="78" t="s">
        <v>511</v>
      </c>
      <c r="C121" s="78" t="s">
        <v>492</v>
      </c>
      <c r="D121" s="78"/>
      <c r="E121" s="78">
        <v>12.9</v>
      </c>
      <c r="F121" s="78">
        <v>2.6</v>
      </c>
      <c r="G121" s="78">
        <v>10.8</v>
      </c>
      <c r="H121" s="78"/>
      <c r="I121" s="78"/>
      <c r="J121" s="78"/>
      <c r="K121" s="78"/>
      <c r="L121" s="78"/>
      <c r="M121" s="78">
        <v>161.9</v>
      </c>
      <c r="N121" s="78">
        <v>2.7</v>
      </c>
      <c r="O121" s="78">
        <f t="shared" si="18"/>
        <v>190.9</v>
      </c>
      <c r="P121" s="79"/>
      <c r="Q121" s="80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</row>
    <row r="122" spans="1:29" ht="16" customHeight="1">
      <c r="A122" t="s">
        <v>40</v>
      </c>
      <c r="B122" s="78" t="s">
        <v>511</v>
      </c>
      <c r="C122" s="78" t="s">
        <v>493</v>
      </c>
      <c r="D122" s="78">
        <v>3.9</v>
      </c>
      <c r="E122" s="78">
        <v>10.8</v>
      </c>
      <c r="F122" s="78">
        <f>103.8+13.4</f>
        <v>117.2</v>
      </c>
      <c r="G122" s="78">
        <v>193.4</v>
      </c>
      <c r="H122" s="78"/>
      <c r="I122" s="78">
        <v>20.9</v>
      </c>
      <c r="J122" s="78">
        <v>190</v>
      </c>
      <c r="K122" s="78"/>
      <c r="L122" s="78"/>
      <c r="M122" s="78"/>
      <c r="N122" s="78">
        <v>2.8</v>
      </c>
      <c r="O122" s="78">
        <f t="shared" si="18"/>
        <v>539</v>
      </c>
      <c r="P122" s="79"/>
      <c r="Q122" s="80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</row>
    <row r="123" spans="1:29" ht="16" customHeight="1">
      <c r="A123" t="s">
        <v>40</v>
      </c>
      <c r="B123" s="78" t="s">
        <v>511</v>
      </c>
      <c r="C123" s="78" t="s">
        <v>494</v>
      </c>
      <c r="D123" s="78">
        <v>5.8</v>
      </c>
      <c r="E123" s="78">
        <v>3.6</v>
      </c>
      <c r="F123" s="78">
        <v>0.4</v>
      </c>
      <c r="G123" s="78">
        <v>18.399999999999999</v>
      </c>
      <c r="H123" s="78"/>
      <c r="I123" s="78">
        <v>3.6</v>
      </c>
      <c r="J123" s="78"/>
      <c r="K123" s="78"/>
      <c r="L123" s="78"/>
      <c r="M123" s="78"/>
      <c r="N123" s="78">
        <v>0.1</v>
      </c>
      <c r="O123" s="78">
        <f t="shared" si="18"/>
        <v>31.900000000000002</v>
      </c>
      <c r="P123" s="79"/>
      <c r="Q123" s="80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</row>
    <row r="124" spans="1:29" ht="16" customHeight="1">
      <c r="A124" t="s">
        <v>40</v>
      </c>
      <c r="B124" s="78" t="s">
        <v>511</v>
      </c>
      <c r="C124" s="78" t="s">
        <v>495</v>
      </c>
      <c r="D124" s="78">
        <v>67.88</v>
      </c>
      <c r="E124" s="78">
        <v>2.7</v>
      </c>
      <c r="F124" s="78">
        <f>31.08+2</f>
        <v>33.08</v>
      </c>
      <c r="G124" s="78">
        <v>4.84</v>
      </c>
      <c r="H124" s="78"/>
      <c r="I124" s="78">
        <v>10.6</v>
      </c>
      <c r="J124" s="78"/>
      <c r="K124" s="78"/>
      <c r="L124" s="78"/>
      <c r="M124" s="78"/>
      <c r="N124" s="78">
        <f>10.6+1.2</f>
        <v>11.799999999999999</v>
      </c>
      <c r="O124" s="78">
        <f t="shared" si="18"/>
        <v>130.9</v>
      </c>
      <c r="P124" s="79"/>
      <c r="Q124" s="80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</row>
    <row r="125" spans="1:29" ht="16" customHeight="1">
      <c r="A125" t="s">
        <v>40</v>
      </c>
      <c r="B125" s="78" t="s">
        <v>511</v>
      </c>
      <c r="C125" s="78" t="s">
        <v>496</v>
      </c>
      <c r="D125" s="78">
        <v>27.55</v>
      </c>
      <c r="E125" s="78">
        <v>27.55</v>
      </c>
      <c r="F125" s="78"/>
      <c r="G125" s="78"/>
      <c r="H125" s="78"/>
      <c r="I125" s="78"/>
      <c r="J125" s="78"/>
      <c r="K125" s="78"/>
      <c r="L125" s="78"/>
      <c r="M125" s="78"/>
      <c r="N125" s="78"/>
      <c r="O125" s="78">
        <f t="shared" si="18"/>
        <v>55.1</v>
      </c>
      <c r="P125" s="79"/>
      <c r="Q125" s="80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</row>
    <row r="126" spans="1:29" ht="16" customHeight="1">
      <c r="A126" t="s">
        <v>40</v>
      </c>
      <c r="B126" s="78" t="s">
        <v>511</v>
      </c>
      <c r="C126" s="78" t="s">
        <v>497</v>
      </c>
      <c r="D126" s="78">
        <v>93.3</v>
      </c>
      <c r="E126" s="78"/>
      <c r="F126" s="78">
        <v>2</v>
      </c>
      <c r="G126" s="78">
        <v>32.1</v>
      </c>
      <c r="H126" s="78"/>
      <c r="I126" s="78"/>
      <c r="J126" s="78"/>
      <c r="K126" s="78"/>
      <c r="L126" s="78"/>
      <c r="M126" s="78"/>
      <c r="N126" s="78">
        <v>18.3</v>
      </c>
      <c r="O126" s="78">
        <f t="shared" si="18"/>
        <v>145.70000000000002</v>
      </c>
      <c r="P126" s="79"/>
      <c r="Q126" s="80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</row>
    <row r="127" spans="1:29" ht="16" customHeight="1">
      <c r="A127" t="s">
        <v>40</v>
      </c>
      <c r="B127" s="78" t="s">
        <v>511</v>
      </c>
      <c r="C127" s="78" t="s">
        <v>498</v>
      </c>
      <c r="D127" s="78">
        <v>2.1</v>
      </c>
      <c r="E127" s="78"/>
      <c r="F127" s="78">
        <v>4.9000000000000004</v>
      </c>
      <c r="G127" s="78">
        <v>9.4499999999999993</v>
      </c>
      <c r="H127" s="78"/>
      <c r="I127" s="78">
        <v>269.95</v>
      </c>
      <c r="J127" s="78"/>
      <c r="K127" s="78"/>
      <c r="L127" s="78"/>
      <c r="M127" s="78"/>
      <c r="N127" s="78">
        <v>1.9</v>
      </c>
      <c r="O127" s="78">
        <f t="shared" si="18"/>
        <v>288.29999999999995</v>
      </c>
      <c r="P127" s="79"/>
      <c r="Q127" s="80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</row>
    <row r="128" spans="1:29" ht="16" customHeight="1">
      <c r="A128" t="s">
        <v>40</v>
      </c>
      <c r="B128" s="78" t="s">
        <v>511</v>
      </c>
      <c r="C128" s="78" t="s">
        <v>499</v>
      </c>
      <c r="D128" s="78">
        <v>83.8</v>
      </c>
      <c r="E128" s="78">
        <v>4.0999999999999996</v>
      </c>
      <c r="F128" s="78">
        <f>42.82</f>
        <v>42.82</v>
      </c>
      <c r="G128" s="78">
        <v>70.599999999999994</v>
      </c>
      <c r="H128" s="78"/>
      <c r="I128" s="78">
        <v>23.88</v>
      </c>
      <c r="J128" s="78"/>
      <c r="K128" s="78"/>
      <c r="L128" s="78"/>
      <c r="M128" s="78"/>
      <c r="N128" s="78">
        <v>0.2</v>
      </c>
      <c r="O128" s="78">
        <f t="shared" si="18"/>
        <v>225.39999999999998</v>
      </c>
      <c r="P128" s="79"/>
      <c r="Q128" s="80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</row>
    <row r="129" spans="1:29" ht="16" customHeight="1">
      <c r="A129" t="s">
        <v>40</v>
      </c>
      <c r="B129" s="78" t="s">
        <v>511</v>
      </c>
      <c r="C129" s="78" t="s">
        <v>422</v>
      </c>
      <c r="D129" s="78"/>
      <c r="E129" s="78">
        <v>0.1</v>
      </c>
      <c r="F129" s="78">
        <v>4.8</v>
      </c>
      <c r="G129" s="78">
        <v>6.8</v>
      </c>
      <c r="H129" s="78"/>
      <c r="I129" s="78"/>
      <c r="J129" s="78"/>
      <c r="K129" s="78"/>
      <c r="L129" s="78"/>
      <c r="M129" s="78"/>
      <c r="N129" s="78">
        <v>0.3</v>
      </c>
      <c r="O129" s="78">
        <f t="shared" si="18"/>
        <v>12</v>
      </c>
      <c r="P129" s="79"/>
      <c r="Q129" s="80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</row>
    <row r="130" spans="1:29" ht="16" customHeight="1">
      <c r="A130" t="s">
        <v>40</v>
      </c>
      <c r="B130" s="78" t="s">
        <v>511</v>
      </c>
      <c r="C130" s="78" t="s">
        <v>500</v>
      </c>
      <c r="D130" s="78">
        <f>11.4</f>
        <v>11.4</v>
      </c>
      <c r="E130" s="78">
        <f>4.5+3.16</f>
        <v>7.66</v>
      </c>
      <c r="F130" s="78">
        <f>4.9+0.1+11.1</f>
        <v>16.100000000000001</v>
      </c>
      <c r="G130" s="78">
        <f>143.9+24.34</f>
        <v>168.24</v>
      </c>
      <c r="H130" s="78"/>
      <c r="I130" s="78">
        <f>12.8+17.7+2.6+6.1</f>
        <v>39.200000000000003</v>
      </c>
      <c r="J130" s="78"/>
      <c r="K130" s="78"/>
      <c r="L130" s="78"/>
      <c r="M130" s="78"/>
      <c r="N130" s="78">
        <f>0.8+3.3+0.4+0.2+0.8</f>
        <v>5.5</v>
      </c>
      <c r="O130" s="78">
        <f t="shared" si="18"/>
        <v>248.10000000000002</v>
      </c>
      <c r="P130" s="79"/>
      <c r="Q130" s="80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</row>
    <row r="131" spans="1:29" ht="16" customHeight="1">
      <c r="A131" t="s">
        <v>40</v>
      </c>
      <c r="B131" s="78" t="s">
        <v>511</v>
      </c>
      <c r="C131" s="73" t="s">
        <v>488</v>
      </c>
      <c r="D131" s="78">
        <f t="shared" ref="D131:J131" si="19">SUM(D119:D130)</f>
        <v>305.72999999999996</v>
      </c>
      <c r="E131" s="78">
        <f t="shared" si="19"/>
        <v>76.709999999999994</v>
      </c>
      <c r="F131" s="78">
        <f t="shared" si="19"/>
        <v>238</v>
      </c>
      <c r="G131" s="78">
        <f t="shared" si="19"/>
        <v>592.73</v>
      </c>
      <c r="H131" s="78">
        <f t="shared" si="19"/>
        <v>406.5</v>
      </c>
      <c r="I131" s="78">
        <f t="shared" si="19"/>
        <v>375.33</v>
      </c>
      <c r="J131" s="78">
        <f t="shared" si="19"/>
        <v>190</v>
      </c>
      <c r="K131" s="78"/>
      <c r="L131" s="78"/>
      <c r="M131" s="78">
        <f>SUM(M119:M130)</f>
        <v>388.3</v>
      </c>
      <c r="N131" s="78">
        <f>SUM(N119:N130)</f>
        <v>53</v>
      </c>
      <c r="O131" s="78">
        <f>SUM(O119:O130)</f>
        <v>2626.3</v>
      </c>
      <c r="P131" s="79"/>
      <c r="Q131" s="80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</row>
    <row r="132" spans="1:29" ht="16" customHeight="1">
      <c r="A132" t="s">
        <v>40</v>
      </c>
      <c r="B132" s="78" t="s">
        <v>512</v>
      </c>
      <c r="C132" s="78" t="s">
        <v>490</v>
      </c>
      <c r="D132" s="78"/>
      <c r="E132" s="78">
        <v>1.25</v>
      </c>
      <c r="F132" s="78">
        <v>1.25</v>
      </c>
      <c r="G132" s="78">
        <v>40.200000000000003</v>
      </c>
      <c r="H132" s="78">
        <v>272.10000000000002</v>
      </c>
      <c r="I132" s="78">
        <v>7.8</v>
      </c>
      <c r="J132" s="78"/>
      <c r="K132" s="78"/>
      <c r="L132" s="78"/>
      <c r="M132" s="78"/>
      <c r="N132" s="78">
        <v>1.2</v>
      </c>
      <c r="O132" s="78">
        <f t="shared" ref="O132:O133" si="20">SUM(D132:N132)</f>
        <v>323.8</v>
      </c>
      <c r="P132" s="79"/>
      <c r="Q132" s="80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</row>
    <row r="133" spans="1:29" ht="16" customHeight="1">
      <c r="A133" t="s">
        <v>40</v>
      </c>
      <c r="B133" s="78" t="s">
        <v>512</v>
      </c>
      <c r="C133" s="78" t="s">
        <v>513</v>
      </c>
      <c r="D133" s="78">
        <f>0.4</f>
        <v>0.4</v>
      </c>
      <c r="E133" s="78"/>
      <c r="F133" s="78">
        <v>128.80000000000001</v>
      </c>
      <c r="G133" s="78">
        <v>255.8</v>
      </c>
      <c r="H133" s="78"/>
      <c r="I133" s="78"/>
      <c r="J133" s="78"/>
      <c r="K133" s="78"/>
      <c r="L133" s="78"/>
      <c r="M133" s="78"/>
      <c r="N133" s="78">
        <f>0.8+0.8</f>
        <v>1.6</v>
      </c>
      <c r="O133" s="78">
        <f t="shared" si="20"/>
        <v>386.6</v>
      </c>
      <c r="P133" s="79"/>
      <c r="Q133" s="80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</row>
    <row r="134" spans="1:29" ht="16" customHeight="1">
      <c r="A134" t="s">
        <v>40</v>
      </c>
      <c r="B134" s="78" t="s">
        <v>512</v>
      </c>
      <c r="C134" s="78" t="s">
        <v>492</v>
      </c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9"/>
      <c r="Q134" s="80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</row>
    <row r="135" spans="1:29" ht="16" customHeight="1">
      <c r="A135" t="s">
        <v>40</v>
      </c>
      <c r="B135" s="78" t="s">
        <v>512</v>
      </c>
      <c r="C135" s="78" t="s">
        <v>493</v>
      </c>
      <c r="D135" s="78">
        <v>82.3</v>
      </c>
      <c r="E135" s="78">
        <v>2.1</v>
      </c>
      <c r="F135" s="78">
        <v>74.3</v>
      </c>
      <c r="G135" s="78">
        <v>519.65</v>
      </c>
      <c r="H135" s="78"/>
      <c r="I135" s="78">
        <v>25.3</v>
      </c>
      <c r="J135" s="78">
        <v>207.3</v>
      </c>
      <c r="K135" s="78"/>
      <c r="L135" s="78"/>
      <c r="M135" s="78"/>
      <c r="N135" s="78">
        <v>6.95</v>
      </c>
      <c r="O135" s="78">
        <f t="shared" ref="O135:O143" si="21">SUM(D135:N135)</f>
        <v>917.89999999999986</v>
      </c>
      <c r="P135" s="79"/>
      <c r="Q135" s="80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</row>
    <row r="136" spans="1:29" ht="16" customHeight="1">
      <c r="A136" t="s">
        <v>40</v>
      </c>
      <c r="B136" s="78" t="s">
        <v>512</v>
      </c>
      <c r="C136" s="78" t="s">
        <v>494</v>
      </c>
      <c r="D136" s="78">
        <v>0.4</v>
      </c>
      <c r="E136" s="78">
        <v>1.1000000000000001</v>
      </c>
      <c r="F136" s="78">
        <v>14.75</v>
      </c>
      <c r="G136" s="78">
        <v>16.649999999999999</v>
      </c>
      <c r="H136" s="78"/>
      <c r="I136" s="78">
        <v>0.7</v>
      </c>
      <c r="J136" s="78"/>
      <c r="K136" s="78"/>
      <c r="L136" s="78"/>
      <c r="M136" s="78"/>
      <c r="N136" s="78">
        <v>2.1</v>
      </c>
      <c r="O136" s="78">
        <f t="shared" si="21"/>
        <v>35.700000000000003</v>
      </c>
      <c r="P136" s="79"/>
      <c r="Q136" s="80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</row>
    <row r="137" spans="1:29" ht="16" customHeight="1">
      <c r="A137" t="s">
        <v>40</v>
      </c>
      <c r="B137" s="78" t="s">
        <v>512</v>
      </c>
      <c r="C137" s="78" t="s">
        <v>495</v>
      </c>
      <c r="D137" s="78">
        <v>8.8000000000000007</v>
      </c>
      <c r="E137" s="78"/>
      <c r="F137" s="78">
        <v>25.7</v>
      </c>
      <c r="G137" s="78">
        <v>50</v>
      </c>
      <c r="H137" s="78"/>
      <c r="I137" s="78">
        <v>12.2</v>
      </c>
      <c r="J137" s="78"/>
      <c r="K137" s="78"/>
      <c r="L137" s="78"/>
      <c r="M137" s="78"/>
      <c r="N137" s="78">
        <v>9.5</v>
      </c>
      <c r="O137" s="78">
        <f t="shared" si="21"/>
        <v>106.2</v>
      </c>
      <c r="P137" s="79"/>
      <c r="Q137" s="80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</row>
    <row r="138" spans="1:29" ht="16" customHeight="1">
      <c r="A138" t="s">
        <v>40</v>
      </c>
      <c r="B138" s="78" t="s">
        <v>512</v>
      </c>
      <c r="C138" s="78" t="s">
        <v>496</v>
      </c>
      <c r="D138" s="78">
        <v>17.7</v>
      </c>
      <c r="E138" s="78">
        <v>15.7</v>
      </c>
      <c r="F138" s="78">
        <v>4.5</v>
      </c>
      <c r="G138" s="78">
        <v>0.1</v>
      </c>
      <c r="H138" s="78"/>
      <c r="I138" s="78"/>
      <c r="J138" s="78"/>
      <c r="K138" s="78"/>
      <c r="L138" s="78"/>
      <c r="M138" s="78"/>
      <c r="N138" s="78">
        <v>1</v>
      </c>
      <c r="O138" s="78">
        <f t="shared" si="21"/>
        <v>39</v>
      </c>
      <c r="P138" s="79"/>
      <c r="Q138" s="80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</row>
    <row r="139" spans="1:29" ht="16" customHeight="1">
      <c r="A139" t="s">
        <v>40</v>
      </c>
      <c r="B139" s="78" t="s">
        <v>512</v>
      </c>
      <c r="C139" s="78" t="s">
        <v>497</v>
      </c>
      <c r="D139" s="78">
        <f>2.5+51.5</f>
        <v>54</v>
      </c>
      <c r="E139" s="78">
        <v>0.35</v>
      </c>
      <c r="F139" s="78">
        <f>102.9+59.1</f>
        <v>162</v>
      </c>
      <c r="G139" s="78">
        <f>64.8+100.15</f>
        <v>164.95</v>
      </c>
      <c r="H139" s="78"/>
      <c r="I139" s="78">
        <f>11+13.9</f>
        <v>24.9</v>
      </c>
      <c r="J139" s="78"/>
      <c r="K139" s="78"/>
      <c r="L139" s="78"/>
      <c r="M139" s="78"/>
      <c r="N139" s="78"/>
      <c r="O139" s="78">
        <f t="shared" si="21"/>
        <v>406.19999999999993</v>
      </c>
      <c r="P139" s="79"/>
      <c r="Q139" s="80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</row>
    <row r="140" spans="1:29" ht="16" customHeight="1">
      <c r="A140" t="s">
        <v>40</v>
      </c>
      <c r="B140" s="78" t="s">
        <v>512</v>
      </c>
      <c r="C140" s="78" t="s">
        <v>498</v>
      </c>
      <c r="D140" s="78"/>
      <c r="E140" s="78"/>
      <c r="F140" s="78">
        <v>18.100000000000001</v>
      </c>
      <c r="G140" s="78">
        <v>44.9</v>
      </c>
      <c r="H140" s="78"/>
      <c r="I140" s="78">
        <v>138.9</v>
      </c>
      <c r="J140" s="78"/>
      <c r="K140" s="78"/>
      <c r="L140" s="78"/>
      <c r="M140" s="78"/>
      <c r="N140" s="78">
        <f>2.9+5.4</f>
        <v>8.3000000000000007</v>
      </c>
      <c r="O140" s="78">
        <f t="shared" si="21"/>
        <v>210.20000000000002</v>
      </c>
      <c r="P140" s="79"/>
      <c r="Q140" s="80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</row>
    <row r="141" spans="1:29" ht="16" customHeight="1">
      <c r="A141" t="s">
        <v>40</v>
      </c>
      <c r="B141" s="78" t="s">
        <v>512</v>
      </c>
      <c r="C141" s="78" t="s">
        <v>499</v>
      </c>
      <c r="D141" s="78">
        <v>61.9</v>
      </c>
      <c r="E141" s="78">
        <v>3.5</v>
      </c>
      <c r="F141" s="78">
        <v>54.1</v>
      </c>
      <c r="G141" s="78">
        <v>28.3</v>
      </c>
      <c r="H141" s="78"/>
      <c r="I141" s="78">
        <v>12.8</v>
      </c>
      <c r="J141" s="78"/>
      <c r="K141" s="78"/>
      <c r="L141" s="78"/>
      <c r="M141" s="78"/>
      <c r="N141" s="78">
        <v>13.1</v>
      </c>
      <c r="O141" s="78">
        <f t="shared" si="21"/>
        <v>173.70000000000002</v>
      </c>
      <c r="P141" s="79"/>
      <c r="Q141" s="80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</row>
    <row r="142" spans="1:29" ht="16" customHeight="1">
      <c r="A142" t="s">
        <v>40</v>
      </c>
      <c r="B142" s="78" t="s">
        <v>512</v>
      </c>
      <c r="C142" s="78" t="s">
        <v>422</v>
      </c>
      <c r="D142" s="78">
        <v>0.25</v>
      </c>
      <c r="E142" s="78"/>
      <c r="F142" s="78">
        <v>2.2999999999999998</v>
      </c>
      <c r="G142" s="78">
        <v>4.6500000000000004</v>
      </c>
      <c r="H142" s="78"/>
      <c r="I142" s="78"/>
      <c r="J142" s="78"/>
      <c r="K142" s="78"/>
      <c r="L142" s="78"/>
      <c r="M142" s="78"/>
      <c r="N142" s="78">
        <v>0.1</v>
      </c>
      <c r="O142" s="78">
        <f t="shared" si="21"/>
        <v>7.3</v>
      </c>
      <c r="P142" s="79"/>
      <c r="Q142" s="80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</row>
    <row r="143" spans="1:29" ht="16" customHeight="1">
      <c r="A143" t="s">
        <v>40</v>
      </c>
      <c r="B143" s="78" t="s">
        <v>512</v>
      </c>
      <c r="C143" s="78" t="s">
        <v>500</v>
      </c>
      <c r="D143" s="78"/>
      <c r="E143" s="78"/>
      <c r="F143" s="78">
        <f>2+16.85+11.5</f>
        <v>30.35</v>
      </c>
      <c r="G143" s="78">
        <f>2.5</f>
        <v>2.5</v>
      </c>
      <c r="H143" s="78"/>
      <c r="I143" s="78">
        <f>4.6+16.45+3.6+15.2+5.2</f>
        <v>45.05</v>
      </c>
      <c r="J143" s="78"/>
      <c r="K143" s="78"/>
      <c r="L143" s="78"/>
      <c r="M143" s="78"/>
      <c r="N143" s="78">
        <v>0.5</v>
      </c>
      <c r="O143" s="78">
        <f t="shared" si="21"/>
        <v>78.400000000000006</v>
      </c>
      <c r="P143" s="79"/>
      <c r="Q143" s="80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</row>
    <row r="144" spans="1:29" ht="16" customHeight="1">
      <c r="A144" t="s">
        <v>40</v>
      </c>
      <c r="B144" s="78" t="s">
        <v>512</v>
      </c>
      <c r="C144" s="73" t="s">
        <v>488</v>
      </c>
      <c r="D144" s="78">
        <f t="shared" ref="D144:J144" si="22">SUM(D132:D143)</f>
        <v>225.75000000000003</v>
      </c>
      <c r="E144" s="78">
        <f t="shared" si="22"/>
        <v>24</v>
      </c>
      <c r="F144" s="78">
        <f t="shared" si="22"/>
        <v>516.15000000000009</v>
      </c>
      <c r="G144" s="78">
        <f t="shared" si="22"/>
        <v>1127.7</v>
      </c>
      <c r="H144" s="78">
        <f t="shared" si="22"/>
        <v>272.10000000000002</v>
      </c>
      <c r="I144" s="78">
        <f t="shared" si="22"/>
        <v>267.65000000000003</v>
      </c>
      <c r="J144" s="78">
        <f t="shared" si="22"/>
        <v>207.3</v>
      </c>
      <c r="K144" s="78"/>
      <c r="L144" s="78"/>
      <c r="M144" s="78"/>
      <c r="N144" s="78">
        <f>SUM(N132:N143)</f>
        <v>44.35</v>
      </c>
      <c r="O144" s="78">
        <f>SUM(O132:O143)</f>
        <v>2685</v>
      </c>
      <c r="P144" s="79"/>
      <c r="Q144" s="80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</row>
    <row r="145" spans="1:29" ht="16" customHeight="1">
      <c r="A145" t="s">
        <v>40</v>
      </c>
      <c r="B145" s="78" t="s">
        <v>514</v>
      </c>
      <c r="C145" s="78" t="s">
        <v>490</v>
      </c>
      <c r="D145" s="78"/>
      <c r="E145" s="78">
        <v>1.62</v>
      </c>
      <c r="F145" s="78">
        <v>2.93</v>
      </c>
      <c r="G145" s="78">
        <v>40.14</v>
      </c>
      <c r="H145" s="78">
        <v>273.88</v>
      </c>
      <c r="I145" s="78">
        <v>5.31</v>
      </c>
      <c r="J145" s="78"/>
      <c r="K145" s="78"/>
      <c r="L145" s="78"/>
      <c r="M145" s="78"/>
      <c r="N145" s="78"/>
      <c r="O145" s="78">
        <f t="shared" ref="O145:O156" si="23">SUM(D145:N145)</f>
        <v>323.88</v>
      </c>
      <c r="P145" s="79"/>
      <c r="Q145" s="80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</row>
    <row r="146" spans="1:29" ht="16" customHeight="1">
      <c r="A146" t="s">
        <v>40</v>
      </c>
      <c r="B146" s="78" t="s">
        <v>514</v>
      </c>
      <c r="C146" s="78" t="s">
        <v>491</v>
      </c>
      <c r="D146" s="78">
        <v>4.43</v>
      </c>
      <c r="E146" s="78"/>
      <c r="F146" s="78">
        <v>10.029999999999999</v>
      </c>
      <c r="G146" s="78">
        <v>32.92</v>
      </c>
      <c r="H146" s="78"/>
      <c r="I146" s="78"/>
      <c r="J146" s="78"/>
      <c r="K146" s="78"/>
      <c r="L146" s="78"/>
      <c r="M146" s="78">
        <v>123.89</v>
      </c>
      <c r="N146" s="78">
        <v>1.87</v>
      </c>
      <c r="O146" s="78">
        <f t="shared" si="23"/>
        <v>173.14000000000001</v>
      </c>
      <c r="P146" s="79"/>
      <c r="Q146" s="80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</row>
    <row r="147" spans="1:29" ht="16" customHeight="1">
      <c r="A147" t="s">
        <v>40</v>
      </c>
      <c r="B147" s="78" t="s">
        <v>514</v>
      </c>
      <c r="C147" s="78" t="s">
        <v>492</v>
      </c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>
        <f t="shared" si="23"/>
        <v>0</v>
      </c>
      <c r="P147" s="79"/>
      <c r="Q147" s="80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</row>
    <row r="148" spans="1:29" ht="16" customHeight="1">
      <c r="A148" t="s">
        <v>40</v>
      </c>
      <c r="B148" s="78" t="s">
        <v>514</v>
      </c>
      <c r="C148" s="78" t="s">
        <v>493</v>
      </c>
      <c r="D148" s="78">
        <v>112.84</v>
      </c>
      <c r="E148" s="78">
        <v>5.43</v>
      </c>
      <c r="F148" s="78">
        <v>47.64</v>
      </c>
      <c r="G148" s="78">
        <v>129.345</v>
      </c>
      <c r="H148" s="78"/>
      <c r="I148" s="78">
        <v>18.260000000000002</v>
      </c>
      <c r="J148" s="78">
        <v>84.72</v>
      </c>
      <c r="K148" s="78"/>
      <c r="L148" s="78"/>
      <c r="M148" s="78">
        <v>70.2</v>
      </c>
      <c r="N148" s="78">
        <f>4.53</f>
        <v>4.53</v>
      </c>
      <c r="O148" s="78">
        <f t="shared" si="23"/>
        <v>472.96499999999997</v>
      </c>
      <c r="P148" s="79"/>
      <c r="Q148" s="80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</row>
    <row r="149" spans="1:29" ht="16" customHeight="1">
      <c r="A149" t="s">
        <v>40</v>
      </c>
      <c r="B149" s="78" t="s">
        <v>514</v>
      </c>
      <c r="C149" s="78" t="s">
        <v>494</v>
      </c>
      <c r="D149" s="78"/>
      <c r="E149" s="78">
        <v>0.35</v>
      </c>
      <c r="F149" s="78">
        <v>4.0999999999999996</v>
      </c>
      <c r="G149" s="78">
        <v>4.91</v>
      </c>
      <c r="H149" s="78"/>
      <c r="I149" s="78">
        <v>2.59</v>
      </c>
      <c r="J149" s="78"/>
      <c r="K149" s="78"/>
      <c r="L149" s="78"/>
      <c r="M149" s="78"/>
      <c r="N149" s="78">
        <v>0.13</v>
      </c>
      <c r="O149" s="78">
        <f t="shared" si="23"/>
        <v>12.08</v>
      </c>
      <c r="P149" s="79"/>
      <c r="Q149" s="80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</row>
    <row r="150" spans="1:29" ht="16" customHeight="1">
      <c r="A150" t="s">
        <v>40</v>
      </c>
      <c r="B150" s="78" t="s">
        <v>514</v>
      </c>
      <c r="C150" s="78" t="s">
        <v>495</v>
      </c>
      <c r="D150" s="78"/>
      <c r="E150" s="78">
        <v>0.54</v>
      </c>
      <c r="F150" s="78">
        <v>49.2</v>
      </c>
      <c r="G150" s="78">
        <v>3.6</v>
      </c>
      <c r="H150" s="78"/>
      <c r="I150" s="78">
        <v>5</v>
      </c>
      <c r="J150" s="78"/>
      <c r="K150" s="78"/>
      <c r="L150" s="78"/>
      <c r="M150" s="78"/>
      <c r="N150" s="78">
        <v>4.25</v>
      </c>
      <c r="O150" s="78">
        <f t="shared" si="23"/>
        <v>62.59</v>
      </c>
      <c r="P150" s="79"/>
      <c r="Q150" s="80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</row>
    <row r="151" spans="1:29" ht="16" customHeight="1">
      <c r="A151" t="s">
        <v>40</v>
      </c>
      <c r="B151" s="78" t="s">
        <v>514</v>
      </c>
      <c r="C151" s="78" t="s">
        <v>496</v>
      </c>
      <c r="D151" s="78">
        <v>4.45</v>
      </c>
      <c r="E151" s="78">
        <v>19.59</v>
      </c>
      <c r="F151" s="78">
        <v>2.2599999999999998</v>
      </c>
      <c r="G151" s="78"/>
      <c r="H151" s="78"/>
      <c r="I151" s="78"/>
      <c r="J151" s="78"/>
      <c r="K151" s="78"/>
      <c r="L151" s="78"/>
      <c r="M151" s="78"/>
      <c r="N151" s="78"/>
      <c r="O151" s="78">
        <f t="shared" si="23"/>
        <v>26.299999999999997</v>
      </c>
      <c r="P151" s="79"/>
      <c r="Q151" s="80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</row>
    <row r="152" spans="1:29" ht="16" customHeight="1">
      <c r="A152" t="s">
        <v>40</v>
      </c>
      <c r="B152" s="78" t="s">
        <v>514</v>
      </c>
      <c r="C152" s="78" t="s">
        <v>497</v>
      </c>
      <c r="D152" s="78">
        <f>3.6+4.95</f>
        <v>8.5500000000000007</v>
      </c>
      <c r="E152" s="78">
        <f>0.03+0.38</f>
        <v>0.41000000000000003</v>
      </c>
      <c r="F152" s="78">
        <f>48.45+5.59</f>
        <v>54.040000000000006</v>
      </c>
      <c r="G152" s="78">
        <f>44.23+97.5</f>
        <v>141.72999999999999</v>
      </c>
      <c r="H152" s="78"/>
      <c r="I152" s="78">
        <f>13.13+7.73</f>
        <v>20.86</v>
      </c>
      <c r="J152" s="78"/>
      <c r="K152" s="78"/>
      <c r="L152" s="78"/>
      <c r="M152" s="78">
        <v>20.329999999999998</v>
      </c>
      <c r="N152" s="78">
        <f>1.96+2.06</f>
        <v>4.0199999999999996</v>
      </c>
      <c r="O152" s="78">
        <f t="shared" si="23"/>
        <v>249.93999999999997</v>
      </c>
      <c r="P152" s="79"/>
      <c r="Q152" s="80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</row>
    <row r="153" spans="1:29" ht="16" customHeight="1">
      <c r="A153" t="s">
        <v>40</v>
      </c>
      <c r="B153" s="78" t="s">
        <v>514</v>
      </c>
      <c r="C153" s="78" t="s">
        <v>498</v>
      </c>
      <c r="D153" s="78">
        <v>0.16</v>
      </c>
      <c r="E153" s="78">
        <v>4.82</v>
      </c>
      <c r="F153" s="78">
        <v>34.79</v>
      </c>
      <c r="G153" s="78">
        <v>41.59</v>
      </c>
      <c r="H153" s="78"/>
      <c r="I153" s="78">
        <v>130.24</v>
      </c>
      <c r="J153" s="78"/>
      <c r="K153" s="78"/>
      <c r="L153" s="78"/>
      <c r="M153" s="78"/>
      <c r="N153" s="78">
        <v>3.35</v>
      </c>
      <c r="O153" s="78">
        <f t="shared" si="23"/>
        <v>214.95000000000002</v>
      </c>
      <c r="P153" s="79"/>
      <c r="Q153" s="80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</row>
    <row r="154" spans="1:29" ht="16" customHeight="1">
      <c r="A154" t="s">
        <v>40</v>
      </c>
      <c r="B154" s="78" t="s">
        <v>514</v>
      </c>
      <c r="C154" s="78" t="s">
        <v>499</v>
      </c>
      <c r="D154" s="78">
        <v>56.76</v>
      </c>
      <c r="E154" s="78">
        <v>3.68</v>
      </c>
      <c r="F154" s="78">
        <v>50.55</v>
      </c>
      <c r="G154" s="78">
        <v>21.43</v>
      </c>
      <c r="H154" s="78"/>
      <c r="I154" s="78">
        <v>12.29</v>
      </c>
      <c r="J154" s="78"/>
      <c r="K154" s="78"/>
      <c r="L154" s="78"/>
      <c r="M154" s="78"/>
      <c r="N154" s="78">
        <v>0.43</v>
      </c>
      <c r="O154" s="78">
        <f t="shared" si="23"/>
        <v>145.13999999999999</v>
      </c>
      <c r="P154" s="79"/>
      <c r="Q154" s="80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</row>
    <row r="155" spans="1:29" ht="16" customHeight="1">
      <c r="A155" t="s">
        <v>40</v>
      </c>
      <c r="B155" s="78" t="s">
        <v>514</v>
      </c>
      <c r="C155" s="78" t="s">
        <v>422</v>
      </c>
      <c r="D155" s="78"/>
      <c r="E155" s="78">
        <v>0.25</v>
      </c>
      <c r="F155" s="78">
        <v>2.93</v>
      </c>
      <c r="G155" s="78">
        <v>1.95</v>
      </c>
      <c r="H155" s="78"/>
      <c r="I155" s="78"/>
      <c r="J155" s="78"/>
      <c r="K155" s="78"/>
      <c r="L155" s="78"/>
      <c r="M155" s="78"/>
      <c r="N155" s="78"/>
      <c r="O155" s="78">
        <f t="shared" si="23"/>
        <v>5.13</v>
      </c>
      <c r="P155" s="79"/>
      <c r="Q155" s="80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</row>
    <row r="156" spans="1:29" ht="16" customHeight="1">
      <c r="A156" t="s">
        <v>40</v>
      </c>
      <c r="B156" s="78" t="s">
        <v>514</v>
      </c>
      <c r="C156" s="78" t="s">
        <v>500</v>
      </c>
      <c r="D156" s="78">
        <v>2.4</v>
      </c>
      <c r="E156" s="78">
        <f>1.04+0.54+0.63</f>
        <v>2.21</v>
      </c>
      <c r="F156" s="78">
        <f>0.26+1.77+1.32+2.26+3.99</f>
        <v>9.6000000000000014</v>
      </c>
      <c r="G156" s="78">
        <f>0.56+1.04+4.8+2.25+0.29+0.16+0.8</f>
        <v>9.9</v>
      </c>
      <c r="H156" s="78"/>
      <c r="I156" s="78">
        <f>7.83+8.65+2.53+1.18+7.91+4.86+1.21</f>
        <v>34.17</v>
      </c>
      <c r="J156" s="78"/>
      <c r="K156" s="78"/>
      <c r="L156" s="78"/>
      <c r="M156" s="78"/>
      <c r="N156" s="78">
        <f>0.53</f>
        <v>0.53</v>
      </c>
      <c r="O156" s="78">
        <f t="shared" si="23"/>
        <v>58.81</v>
      </c>
      <c r="P156" s="79"/>
      <c r="Q156" s="80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</row>
    <row r="157" spans="1:29" ht="16" customHeight="1">
      <c r="A157" t="s">
        <v>40</v>
      </c>
      <c r="B157" s="78" t="s">
        <v>514</v>
      </c>
      <c r="C157" s="73" t="s">
        <v>488</v>
      </c>
      <c r="D157" s="78">
        <f t="shared" ref="D157:J157" si="24">SUM(D145:D156)</f>
        <v>189.59</v>
      </c>
      <c r="E157" s="78">
        <f t="shared" si="24"/>
        <v>38.900000000000006</v>
      </c>
      <c r="F157" s="78">
        <f t="shared" si="24"/>
        <v>268.07000000000005</v>
      </c>
      <c r="G157" s="78">
        <f t="shared" si="24"/>
        <v>427.51499999999999</v>
      </c>
      <c r="H157" s="78">
        <f t="shared" si="24"/>
        <v>273.88</v>
      </c>
      <c r="I157" s="78">
        <f t="shared" si="24"/>
        <v>228.71999999999997</v>
      </c>
      <c r="J157" s="78">
        <f t="shared" si="24"/>
        <v>84.72</v>
      </c>
      <c r="K157" s="78"/>
      <c r="L157" s="78"/>
      <c r="M157" s="78">
        <f>SUM(M145:M156)</f>
        <v>214.42000000000002</v>
      </c>
      <c r="N157" s="78">
        <f>SUM(N145:N156)</f>
        <v>19.110000000000003</v>
      </c>
      <c r="O157" s="78">
        <f>SUM(O145:O156)</f>
        <v>1744.9250000000002</v>
      </c>
      <c r="P157" s="79"/>
      <c r="Q157" s="80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</row>
    <row r="158" spans="1:29" ht="16" customHeight="1">
      <c r="A158" t="s">
        <v>40</v>
      </c>
      <c r="B158" s="78" t="s">
        <v>515</v>
      </c>
      <c r="C158" s="78" t="s">
        <v>490</v>
      </c>
      <c r="D158" s="78"/>
      <c r="E158" s="78">
        <v>1.05</v>
      </c>
      <c r="F158" s="78"/>
      <c r="G158" s="78">
        <v>35.75</v>
      </c>
      <c r="H158" s="78">
        <v>274.5</v>
      </c>
      <c r="I158" s="78">
        <v>5</v>
      </c>
      <c r="J158" s="78"/>
      <c r="K158" s="78"/>
      <c r="L158" s="78"/>
      <c r="M158" s="78"/>
      <c r="N158" s="78">
        <v>0.2</v>
      </c>
      <c r="O158" s="78">
        <f t="shared" ref="O158:O169" si="25">SUM(D158:N158)</f>
        <v>316.5</v>
      </c>
      <c r="P158" s="79"/>
      <c r="Q158" s="80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</row>
    <row r="159" spans="1:29" ht="16" customHeight="1">
      <c r="A159" t="s">
        <v>40</v>
      </c>
      <c r="B159" s="78" t="s">
        <v>515</v>
      </c>
      <c r="C159" s="78" t="s">
        <v>491</v>
      </c>
      <c r="D159" s="78">
        <v>12.8</v>
      </c>
      <c r="E159" s="78"/>
      <c r="F159" s="78">
        <v>13.6</v>
      </c>
      <c r="G159" s="78">
        <v>21.7</v>
      </c>
      <c r="H159" s="78"/>
      <c r="I159" s="78"/>
      <c r="J159" s="78"/>
      <c r="K159" s="78"/>
      <c r="L159" s="78"/>
      <c r="M159" s="78">
        <v>219.1</v>
      </c>
      <c r="N159" s="78">
        <f>1.9</f>
        <v>1.9</v>
      </c>
      <c r="O159" s="78">
        <f t="shared" si="25"/>
        <v>269.09999999999997</v>
      </c>
      <c r="P159" s="79"/>
      <c r="Q159" s="80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</row>
    <row r="160" spans="1:29" ht="16" customHeight="1">
      <c r="A160" t="s">
        <v>40</v>
      </c>
      <c r="B160" s="78" t="s">
        <v>515</v>
      </c>
      <c r="C160" s="78" t="s">
        <v>492</v>
      </c>
      <c r="D160" s="78">
        <v>108.38500000000001</v>
      </c>
      <c r="E160" s="78"/>
      <c r="F160" s="78"/>
      <c r="G160" s="78"/>
      <c r="H160" s="78"/>
      <c r="I160" s="78"/>
      <c r="J160" s="78"/>
      <c r="K160" s="78"/>
      <c r="L160" s="78"/>
      <c r="M160" s="78">
        <v>96.12</v>
      </c>
      <c r="N160" s="78"/>
      <c r="O160" s="78">
        <f t="shared" si="25"/>
        <v>204.505</v>
      </c>
      <c r="P160" s="79"/>
      <c r="Q160" s="80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</row>
    <row r="161" spans="1:29" ht="16" customHeight="1">
      <c r="A161" t="s">
        <v>40</v>
      </c>
      <c r="B161" s="78" t="s">
        <v>515</v>
      </c>
      <c r="C161" s="78" t="s">
        <v>493</v>
      </c>
      <c r="D161" s="78">
        <v>86.75</v>
      </c>
      <c r="E161" s="78">
        <v>0.65</v>
      </c>
      <c r="F161" s="78">
        <v>45.25</v>
      </c>
      <c r="G161" s="78">
        <v>241.05</v>
      </c>
      <c r="H161" s="78"/>
      <c r="I161" s="78">
        <v>27</v>
      </c>
      <c r="J161" s="78">
        <v>169.2</v>
      </c>
      <c r="K161" s="78"/>
      <c r="L161" s="78"/>
      <c r="M161" s="78"/>
      <c r="N161" s="78">
        <v>4.4000000000000004</v>
      </c>
      <c r="O161" s="78">
        <f t="shared" si="25"/>
        <v>574.30000000000007</v>
      </c>
      <c r="P161" s="79"/>
      <c r="Q161" s="80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</row>
    <row r="162" spans="1:29" ht="16" customHeight="1">
      <c r="A162" t="s">
        <v>40</v>
      </c>
      <c r="B162" s="78" t="s">
        <v>515</v>
      </c>
      <c r="C162" s="78" t="s">
        <v>494</v>
      </c>
      <c r="D162" s="78">
        <v>6.3</v>
      </c>
      <c r="E162" s="78">
        <v>1.2</v>
      </c>
      <c r="F162" s="78">
        <v>3.1</v>
      </c>
      <c r="G162" s="78">
        <v>18.899999999999999</v>
      </c>
      <c r="H162" s="78"/>
      <c r="I162" s="78">
        <v>0.5</v>
      </c>
      <c r="J162" s="78"/>
      <c r="K162" s="78"/>
      <c r="L162" s="78"/>
      <c r="M162" s="78"/>
      <c r="N162" s="78">
        <v>3.3</v>
      </c>
      <c r="O162" s="78">
        <f t="shared" si="25"/>
        <v>33.299999999999997</v>
      </c>
      <c r="P162" s="79"/>
      <c r="Q162" s="80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</row>
    <row r="163" spans="1:29" ht="16" customHeight="1">
      <c r="A163" t="s">
        <v>40</v>
      </c>
      <c r="B163" s="78" t="s">
        <v>515</v>
      </c>
      <c r="C163" s="78" t="s">
        <v>495</v>
      </c>
      <c r="D163" s="78">
        <v>20.9</v>
      </c>
      <c r="E163" s="78">
        <v>0.6</v>
      </c>
      <c r="F163" s="78">
        <v>39.9</v>
      </c>
      <c r="G163" s="78">
        <v>27.2</v>
      </c>
      <c r="H163" s="78"/>
      <c r="I163" s="78">
        <v>11.1</v>
      </c>
      <c r="J163" s="78"/>
      <c r="K163" s="78"/>
      <c r="L163" s="78"/>
      <c r="M163" s="78"/>
      <c r="N163" s="78">
        <f>9.4+0.3</f>
        <v>9.7000000000000011</v>
      </c>
      <c r="O163" s="78">
        <f t="shared" si="25"/>
        <v>109.39999999999999</v>
      </c>
      <c r="P163" s="79"/>
      <c r="Q163" s="80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</row>
    <row r="164" spans="1:29" ht="16" customHeight="1">
      <c r="A164" t="s">
        <v>40</v>
      </c>
      <c r="B164" s="78" t="s">
        <v>515</v>
      </c>
      <c r="C164" s="78" t="s">
        <v>496</v>
      </c>
      <c r="D164" s="78">
        <v>15.6</v>
      </c>
      <c r="E164" s="78">
        <v>19.2</v>
      </c>
      <c r="F164" s="78">
        <v>3.4</v>
      </c>
      <c r="G164" s="78"/>
      <c r="H164" s="78"/>
      <c r="I164" s="78"/>
      <c r="J164" s="78"/>
      <c r="K164" s="78"/>
      <c r="L164" s="78"/>
      <c r="M164" s="78"/>
      <c r="N164" s="78">
        <v>0.3</v>
      </c>
      <c r="O164" s="78">
        <f t="shared" si="25"/>
        <v>38.499999999999993</v>
      </c>
      <c r="P164" s="79"/>
      <c r="Q164" s="80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</row>
    <row r="165" spans="1:29" ht="16" customHeight="1">
      <c r="A165" t="s">
        <v>40</v>
      </c>
      <c r="B165" s="78" t="s">
        <v>515</v>
      </c>
      <c r="C165" s="78" t="s">
        <v>497</v>
      </c>
      <c r="D165" s="78">
        <f>70.05+31.86</f>
        <v>101.91</v>
      </c>
      <c r="E165" s="78">
        <v>1.6</v>
      </c>
      <c r="F165" s="78">
        <f>3.1+49.9</f>
        <v>53</v>
      </c>
      <c r="G165" s="78">
        <f>50.55+86.74</f>
        <v>137.29</v>
      </c>
      <c r="H165" s="78"/>
      <c r="I165" s="78">
        <f>6.5+3.6</f>
        <v>10.1</v>
      </c>
      <c r="J165" s="78"/>
      <c r="K165" s="78"/>
      <c r="L165" s="78"/>
      <c r="M165" s="78">
        <v>10.3</v>
      </c>
      <c r="N165" s="78">
        <f>2.7+1+4.8</f>
        <v>8.5</v>
      </c>
      <c r="O165" s="78">
        <f t="shared" si="25"/>
        <v>322.7</v>
      </c>
      <c r="P165" s="79"/>
      <c r="Q165" s="80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</row>
    <row r="166" spans="1:29" ht="16" customHeight="1">
      <c r="A166" t="s">
        <v>40</v>
      </c>
      <c r="B166" s="78" t="s">
        <v>515</v>
      </c>
      <c r="C166" s="78" t="s">
        <v>498</v>
      </c>
      <c r="D166" s="78"/>
      <c r="E166" s="78">
        <v>1.95</v>
      </c>
      <c r="F166" s="78">
        <v>35.549999999999997</v>
      </c>
      <c r="G166" s="78">
        <v>34</v>
      </c>
      <c r="H166" s="78"/>
      <c r="I166" s="78">
        <v>138</v>
      </c>
      <c r="J166" s="78"/>
      <c r="K166" s="78"/>
      <c r="L166" s="78"/>
      <c r="M166" s="78"/>
      <c r="N166" s="78"/>
      <c r="O166" s="78">
        <f t="shared" si="25"/>
        <v>209.5</v>
      </c>
      <c r="P166" s="79"/>
      <c r="Q166" s="80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</row>
    <row r="167" spans="1:29" ht="16" customHeight="1">
      <c r="A167" t="s">
        <v>40</v>
      </c>
      <c r="B167" s="78" t="s">
        <v>515</v>
      </c>
      <c r="C167" s="78" t="s">
        <v>499</v>
      </c>
      <c r="D167" s="78">
        <v>62.5</v>
      </c>
      <c r="E167" s="78">
        <v>8.6</v>
      </c>
      <c r="F167" s="78">
        <v>47.4</v>
      </c>
      <c r="G167" s="78">
        <v>36.65</v>
      </c>
      <c r="H167" s="78"/>
      <c r="I167" s="78">
        <v>15.4</v>
      </c>
      <c r="J167" s="78"/>
      <c r="K167" s="78"/>
      <c r="L167" s="78"/>
      <c r="M167" s="78"/>
      <c r="N167" s="78">
        <f>8.55+0.8</f>
        <v>9.3500000000000014</v>
      </c>
      <c r="O167" s="78">
        <f t="shared" si="25"/>
        <v>179.9</v>
      </c>
      <c r="P167" s="79"/>
      <c r="Q167" s="80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</row>
    <row r="168" spans="1:29" ht="16" customHeight="1">
      <c r="A168" t="s">
        <v>40</v>
      </c>
      <c r="B168" s="78" t="s">
        <v>515</v>
      </c>
      <c r="C168" s="78" t="s">
        <v>422</v>
      </c>
      <c r="D168" s="78"/>
      <c r="E168" s="78">
        <v>0.4</v>
      </c>
      <c r="F168" s="78">
        <v>3.8</v>
      </c>
      <c r="G168" s="78">
        <v>14.2</v>
      </c>
      <c r="H168" s="78"/>
      <c r="I168" s="78"/>
      <c r="J168" s="78"/>
      <c r="K168" s="78"/>
      <c r="L168" s="78"/>
      <c r="M168" s="78"/>
      <c r="N168" s="78"/>
      <c r="O168" s="78">
        <f t="shared" si="25"/>
        <v>18.399999999999999</v>
      </c>
      <c r="P168" s="79"/>
      <c r="Q168" s="80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</row>
    <row r="169" spans="1:29" ht="16" customHeight="1">
      <c r="A169" t="s">
        <v>40</v>
      </c>
      <c r="B169" s="78" t="s">
        <v>515</v>
      </c>
      <c r="C169" s="78" t="s">
        <v>500</v>
      </c>
      <c r="D169" s="78">
        <f>0.6+9</f>
        <v>9.6</v>
      </c>
      <c r="E169" s="78">
        <f>0.1</f>
        <v>0.1</v>
      </c>
      <c r="F169" s="78">
        <f>7+13.2+10.7</f>
        <v>30.9</v>
      </c>
      <c r="G169" s="78">
        <f>4.9+0.2+0.2+20.5</f>
        <v>25.8</v>
      </c>
      <c r="H169" s="78"/>
      <c r="I169" s="78">
        <f>2.1+8.5+9.6+21.5+1.1+15+3.5</f>
        <v>61.300000000000004</v>
      </c>
      <c r="J169" s="78"/>
      <c r="K169" s="78"/>
      <c r="L169" s="78"/>
      <c r="M169" s="78"/>
      <c r="N169" s="78">
        <f>0.2+0.3+3.1</f>
        <v>3.6</v>
      </c>
      <c r="O169" s="78">
        <f t="shared" si="25"/>
        <v>131.29999999999998</v>
      </c>
      <c r="P169" s="79"/>
      <c r="Q169" s="80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</row>
    <row r="170" spans="1:29" ht="16" customHeight="1">
      <c r="A170" t="s">
        <v>40</v>
      </c>
      <c r="B170" s="78" t="s">
        <v>515</v>
      </c>
      <c r="C170" s="73" t="s">
        <v>488</v>
      </c>
      <c r="D170" s="78">
        <f t="shared" ref="D170:J170" si="26">SUM(D158:D169)</f>
        <v>424.745</v>
      </c>
      <c r="E170" s="78">
        <f t="shared" si="26"/>
        <v>35.35</v>
      </c>
      <c r="F170" s="78">
        <f t="shared" si="26"/>
        <v>275.90000000000003</v>
      </c>
      <c r="G170" s="78">
        <f t="shared" si="26"/>
        <v>592.54</v>
      </c>
      <c r="H170" s="78">
        <f t="shared" si="26"/>
        <v>274.5</v>
      </c>
      <c r="I170" s="78">
        <f t="shared" si="26"/>
        <v>268.39999999999998</v>
      </c>
      <c r="J170" s="78">
        <f t="shared" si="26"/>
        <v>169.2</v>
      </c>
      <c r="K170" s="78"/>
      <c r="L170" s="78"/>
      <c r="M170" s="78">
        <f>SUM(M158:M169)</f>
        <v>325.52000000000004</v>
      </c>
      <c r="N170" s="78">
        <f>SUM(N158:N169)</f>
        <v>41.250000000000007</v>
      </c>
      <c r="O170" s="78">
        <f>SUM(O158:O169)</f>
        <v>2407.4050000000007</v>
      </c>
      <c r="P170" s="79"/>
      <c r="Q170" s="80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</row>
    <row r="171" spans="1:29" ht="16" customHeight="1">
      <c r="A171" t="s">
        <v>40</v>
      </c>
      <c r="B171" s="78" t="s">
        <v>516</v>
      </c>
      <c r="C171" s="78" t="s">
        <v>490</v>
      </c>
      <c r="D171" s="78"/>
      <c r="E171" s="78"/>
      <c r="F171" s="78">
        <v>7.2</v>
      </c>
      <c r="G171" s="78">
        <v>45</v>
      </c>
      <c r="H171" s="78">
        <v>373.7</v>
      </c>
      <c r="I171" s="78">
        <v>4</v>
      </c>
      <c r="J171" s="78"/>
      <c r="K171" s="78"/>
      <c r="L171" s="78"/>
      <c r="M171" s="78"/>
      <c r="N171" s="78"/>
      <c r="O171" s="78">
        <f t="shared" ref="O171:O172" si="27">SUM(D171:N171)</f>
        <v>429.9</v>
      </c>
      <c r="P171" s="79"/>
      <c r="Q171" s="80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</row>
    <row r="172" spans="1:29" ht="16" customHeight="1">
      <c r="A172" t="s">
        <v>40</v>
      </c>
      <c r="B172" s="78" t="s">
        <v>516</v>
      </c>
      <c r="C172" s="78" t="s">
        <v>491</v>
      </c>
      <c r="D172" s="78"/>
      <c r="E172" s="78"/>
      <c r="F172" s="78">
        <v>17.5</v>
      </c>
      <c r="G172" s="78">
        <v>44.9</v>
      </c>
      <c r="H172" s="78"/>
      <c r="I172" s="78"/>
      <c r="J172" s="78"/>
      <c r="K172" s="78"/>
      <c r="L172" s="78"/>
      <c r="M172" s="78">
        <v>305.7</v>
      </c>
      <c r="N172" s="78">
        <v>1.8</v>
      </c>
      <c r="O172" s="78">
        <f t="shared" si="27"/>
        <v>369.9</v>
      </c>
      <c r="P172" s="79"/>
      <c r="Q172" s="80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</row>
    <row r="173" spans="1:29" ht="16" customHeight="1">
      <c r="A173" t="s">
        <v>40</v>
      </c>
      <c r="B173" s="78" t="s">
        <v>516</v>
      </c>
      <c r="C173" s="78" t="s">
        <v>492</v>
      </c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9"/>
      <c r="Q173" s="80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</row>
    <row r="174" spans="1:29" ht="16" customHeight="1">
      <c r="A174" t="s">
        <v>40</v>
      </c>
      <c r="B174" s="78" t="s">
        <v>516</v>
      </c>
      <c r="C174" s="78" t="s">
        <v>493</v>
      </c>
      <c r="D174" s="78">
        <f>0.7+6.7+4.25+(0.53*400)+7.3+0.36</f>
        <v>231.31000000000003</v>
      </c>
      <c r="E174" s="78"/>
      <c r="F174" s="78">
        <f>42.4+26.9+0.1+84+13.9</f>
        <v>167.29999999999998</v>
      </c>
      <c r="G174" s="78">
        <f>0.7+15.5+16.5+167.5+24+27.1+4.4+4.25+44.1+0.35+7.3+0.3+1.1</f>
        <v>313.10000000000008</v>
      </c>
      <c r="H174" s="78"/>
      <c r="I174" s="78">
        <f>6.3+17.2+1.3+0.2</f>
        <v>25</v>
      </c>
      <c r="J174" s="78">
        <v>315</v>
      </c>
      <c r="K174" s="78"/>
      <c r="L174" s="78"/>
      <c r="M174" s="78">
        <f>0.47*400</f>
        <v>188</v>
      </c>
      <c r="N174" s="78">
        <f>1+2.6+0.8+0.3+0.4</f>
        <v>5.1000000000000005</v>
      </c>
      <c r="O174" s="78">
        <f t="shared" ref="O174:O175" si="28">SUM(D174:N174)</f>
        <v>1244.81</v>
      </c>
      <c r="P174" s="79"/>
      <c r="Q174" s="80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</row>
    <row r="175" spans="1:29" ht="16" customHeight="1">
      <c r="A175" t="s">
        <v>40</v>
      </c>
      <c r="B175" s="78" t="s">
        <v>516</v>
      </c>
      <c r="C175" s="78" t="s">
        <v>494</v>
      </c>
      <c r="D175" s="78">
        <v>0.3</v>
      </c>
      <c r="E175" s="78">
        <v>1.2</v>
      </c>
      <c r="F175" s="78">
        <v>9.3000000000000007</v>
      </c>
      <c r="G175" s="78">
        <v>15.6</v>
      </c>
      <c r="H175" s="78"/>
      <c r="I175" s="78">
        <v>0.5</v>
      </c>
      <c r="J175" s="78"/>
      <c r="K175" s="78"/>
      <c r="L175" s="78"/>
      <c r="M175" s="78"/>
      <c r="N175" s="78"/>
      <c r="O175" s="78">
        <f t="shared" si="28"/>
        <v>26.9</v>
      </c>
      <c r="P175" s="79"/>
      <c r="Q175" s="80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</row>
    <row r="176" spans="1:29" ht="16" customHeight="1">
      <c r="A176" t="s">
        <v>40</v>
      </c>
      <c r="B176" s="78" t="s">
        <v>516</v>
      </c>
      <c r="C176" s="78" t="s">
        <v>495</v>
      </c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9"/>
      <c r="Q176" s="80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</row>
    <row r="177" spans="1:29" ht="16" customHeight="1">
      <c r="A177" t="s">
        <v>40</v>
      </c>
      <c r="B177" s="78" t="s">
        <v>516</v>
      </c>
      <c r="C177" s="78" t="s">
        <v>496</v>
      </c>
      <c r="D177" s="78">
        <v>82</v>
      </c>
      <c r="E177" s="78">
        <v>58.5</v>
      </c>
      <c r="F177" s="78">
        <v>18.899999999999999</v>
      </c>
      <c r="G177" s="78">
        <v>2</v>
      </c>
      <c r="H177" s="78"/>
      <c r="I177" s="78"/>
      <c r="J177" s="78"/>
      <c r="K177" s="78"/>
      <c r="L177" s="78"/>
      <c r="M177" s="78"/>
      <c r="N177" s="78"/>
      <c r="O177" s="78">
        <f t="shared" ref="O177:O182" si="29">SUM(D177:N177)</f>
        <v>161.4</v>
      </c>
      <c r="P177" s="79"/>
      <c r="Q177" s="80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</row>
    <row r="178" spans="1:29" ht="16" customHeight="1">
      <c r="A178" t="s">
        <v>40</v>
      </c>
      <c r="B178" s="78" t="s">
        <v>516</v>
      </c>
      <c r="C178" s="78" t="s">
        <v>497</v>
      </c>
      <c r="D178" s="78">
        <v>153.9</v>
      </c>
      <c r="E178" s="78">
        <v>7.8</v>
      </c>
      <c r="F178" s="78">
        <v>44.28</v>
      </c>
      <c r="G178" s="78">
        <v>197.39</v>
      </c>
      <c r="H178" s="78"/>
      <c r="I178" s="78">
        <v>17.63</v>
      </c>
      <c r="J178" s="78"/>
      <c r="K178" s="78"/>
      <c r="L178" s="78"/>
      <c r="M178" s="78"/>
      <c r="N178" s="78">
        <v>3.4</v>
      </c>
      <c r="O178" s="78">
        <f t="shared" si="29"/>
        <v>424.4</v>
      </c>
      <c r="P178" s="79"/>
      <c r="Q178" s="80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</row>
    <row r="179" spans="1:29" ht="16" customHeight="1">
      <c r="A179" t="s">
        <v>40</v>
      </c>
      <c r="B179" s="78" t="s">
        <v>516</v>
      </c>
      <c r="C179" s="78" t="s">
        <v>498</v>
      </c>
      <c r="D179" s="78">
        <v>2.9</v>
      </c>
      <c r="E179" s="78"/>
      <c r="F179" s="78">
        <v>32.700000000000003</v>
      </c>
      <c r="G179" s="78">
        <v>29</v>
      </c>
      <c r="H179" s="78"/>
      <c r="I179" s="78">
        <v>280</v>
      </c>
      <c r="J179" s="78"/>
      <c r="K179" s="78"/>
      <c r="L179" s="78"/>
      <c r="M179" s="78"/>
      <c r="N179" s="78">
        <v>2.9</v>
      </c>
      <c r="O179" s="78">
        <f t="shared" si="29"/>
        <v>347.5</v>
      </c>
      <c r="P179" s="79"/>
      <c r="Q179" s="80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</row>
    <row r="180" spans="1:29" ht="16" customHeight="1">
      <c r="A180" t="s">
        <v>40</v>
      </c>
      <c r="B180" s="78" t="s">
        <v>516</v>
      </c>
      <c r="C180" s="78" t="s">
        <v>499</v>
      </c>
      <c r="D180" s="78">
        <v>60.48</v>
      </c>
      <c r="E180" s="78">
        <v>4.5650000000000004</v>
      </c>
      <c r="F180" s="78">
        <v>49.32</v>
      </c>
      <c r="G180" s="78">
        <v>33.950000000000003</v>
      </c>
      <c r="H180" s="78"/>
      <c r="I180" s="78">
        <v>17.84</v>
      </c>
      <c r="J180" s="78"/>
      <c r="K180" s="78"/>
      <c r="L180" s="78"/>
      <c r="M180" s="78"/>
      <c r="N180" s="78">
        <f>7.095+0.85</f>
        <v>7.9449999999999994</v>
      </c>
      <c r="O180" s="78">
        <f t="shared" si="29"/>
        <v>174.1</v>
      </c>
      <c r="P180" s="79"/>
      <c r="Q180" s="80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</row>
    <row r="181" spans="1:29" ht="16" customHeight="1">
      <c r="A181" t="s">
        <v>40</v>
      </c>
      <c r="B181" s="78" t="s">
        <v>516</v>
      </c>
      <c r="C181" s="78" t="s">
        <v>422</v>
      </c>
      <c r="D181" s="78">
        <v>0.4</v>
      </c>
      <c r="E181" s="78">
        <v>0.3</v>
      </c>
      <c r="F181" s="78">
        <v>4.5999999999999996</v>
      </c>
      <c r="G181" s="78">
        <v>31.8</v>
      </c>
      <c r="H181" s="78"/>
      <c r="I181" s="78"/>
      <c r="J181" s="78"/>
      <c r="K181" s="78"/>
      <c r="L181" s="78"/>
      <c r="M181" s="78"/>
      <c r="N181" s="78">
        <v>0.1</v>
      </c>
      <c r="O181" s="78">
        <f t="shared" si="29"/>
        <v>37.200000000000003</v>
      </c>
      <c r="P181" s="79"/>
      <c r="Q181" s="80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</row>
    <row r="182" spans="1:29" ht="16" customHeight="1">
      <c r="A182" t="s">
        <v>40</v>
      </c>
      <c r="B182" s="78" t="s">
        <v>516</v>
      </c>
      <c r="C182" s="78" t="s">
        <v>500</v>
      </c>
      <c r="D182" s="78">
        <f>20+1.35+0.5+3.3+2.65</f>
        <v>27.8</v>
      </c>
      <c r="E182" s="78">
        <f>0.4</f>
        <v>0.4</v>
      </c>
      <c r="F182" s="78">
        <f>0.2+0.3+0.6+3.8</f>
        <v>4.9000000000000004</v>
      </c>
      <c r="G182" s="78">
        <f>29.38+3.25+2.5 +3.7 +11.05+2.6</f>
        <v>52.48</v>
      </c>
      <c r="H182" s="78"/>
      <c r="I182" s="78">
        <f>8.8+2.5+1.1+11.2</f>
        <v>23.6</v>
      </c>
      <c r="J182" s="78"/>
      <c r="K182" s="78"/>
      <c r="L182" s="78"/>
      <c r="M182" s="78"/>
      <c r="N182" s="78">
        <f>3.22</f>
        <v>3.22</v>
      </c>
      <c r="O182" s="78">
        <f t="shared" si="29"/>
        <v>112.4</v>
      </c>
      <c r="P182" s="79"/>
      <c r="Q182" s="80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</row>
    <row r="183" spans="1:29" ht="16" customHeight="1">
      <c r="A183" t="s">
        <v>40</v>
      </c>
      <c r="B183" s="78" t="s">
        <v>516</v>
      </c>
      <c r="C183" s="73" t="s">
        <v>488</v>
      </c>
      <c r="D183" s="78">
        <f t="shared" ref="D183:J183" si="30">SUM(D171:D182)</f>
        <v>559.08999999999992</v>
      </c>
      <c r="E183" s="78">
        <f t="shared" si="30"/>
        <v>72.765000000000001</v>
      </c>
      <c r="F183" s="78">
        <f t="shared" si="30"/>
        <v>356</v>
      </c>
      <c r="G183" s="78">
        <f t="shared" si="30"/>
        <v>765.22000000000014</v>
      </c>
      <c r="H183" s="78">
        <f t="shared" si="30"/>
        <v>373.7</v>
      </c>
      <c r="I183" s="78">
        <f t="shared" si="30"/>
        <v>368.57</v>
      </c>
      <c r="J183" s="78">
        <f t="shared" si="30"/>
        <v>315</v>
      </c>
      <c r="K183" s="78"/>
      <c r="L183" s="78"/>
      <c r="M183" s="78">
        <f>SUM(M171:M182)</f>
        <v>493.7</v>
      </c>
      <c r="N183" s="78">
        <f>SUM(N171:N182)</f>
        <v>24.465</v>
      </c>
      <c r="O183" s="78">
        <f>SUM(O171:O182)</f>
        <v>3328.5099999999998</v>
      </c>
      <c r="P183" s="79"/>
      <c r="Q183" s="80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</row>
    <row r="184" spans="1:29" ht="16" customHeight="1">
      <c r="A184" t="s">
        <v>40</v>
      </c>
      <c r="B184" s="82" t="s">
        <v>517</v>
      </c>
      <c r="C184" s="78" t="s">
        <v>490</v>
      </c>
      <c r="D184" s="78"/>
      <c r="E184" s="78"/>
      <c r="F184" s="78">
        <v>1.5</v>
      </c>
      <c r="G184" s="78">
        <v>35</v>
      </c>
      <c r="H184" s="78">
        <v>285</v>
      </c>
      <c r="I184" s="78">
        <v>8</v>
      </c>
      <c r="J184" s="78" t="s">
        <v>518</v>
      </c>
      <c r="K184" s="78"/>
      <c r="L184" s="78"/>
      <c r="M184" s="78"/>
      <c r="N184" s="78">
        <v>1.5</v>
      </c>
      <c r="O184" s="78">
        <f t="shared" ref="O184:O195" si="31">SUM(D184:N184)</f>
        <v>331</v>
      </c>
      <c r="P184" s="79"/>
    </row>
    <row r="185" spans="1:29" ht="16" customHeight="1">
      <c r="A185" t="s">
        <v>40</v>
      </c>
      <c r="B185" s="82" t="s">
        <v>517</v>
      </c>
      <c r="C185" s="78" t="s">
        <v>491</v>
      </c>
      <c r="D185" s="78">
        <f>32.64</f>
        <v>32.64</v>
      </c>
      <c r="E185" s="78"/>
      <c r="F185" s="78">
        <v>1.2</v>
      </c>
      <c r="G185" s="78">
        <v>1.1000000000000001</v>
      </c>
      <c r="H185" s="78"/>
      <c r="I185" s="78"/>
      <c r="J185" s="78"/>
      <c r="K185" s="78"/>
      <c r="L185" s="78"/>
      <c r="M185" s="78">
        <f>239.7</f>
        <v>239.7</v>
      </c>
      <c r="N185" s="78">
        <v>10.26</v>
      </c>
      <c r="O185" s="78">
        <f t="shared" si="31"/>
        <v>284.89999999999998</v>
      </c>
      <c r="P185" s="79"/>
    </row>
    <row r="186" spans="1:29" ht="16" customHeight="1">
      <c r="A186" t="s">
        <v>40</v>
      </c>
      <c r="B186" s="82" t="s">
        <v>517</v>
      </c>
      <c r="C186" s="78" t="s">
        <v>492</v>
      </c>
      <c r="D186" s="78">
        <f>0.6+19.47</f>
        <v>20.07</v>
      </c>
      <c r="E186" s="78">
        <v>13.4</v>
      </c>
      <c r="F186" s="78">
        <v>43.1</v>
      </c>
      <c r="G186" s="78">
        <v>16.3</v>
      </c>
      <c r="H186" s="78"/>
      <c r="I186" s="78">
        <v>0.6</v>
      </c>
      <c r="J186" s="78"/>
      <c r="K186" s="78"/>
      <c r="L186" s="78"/>
      <c r="M186" s="78">
        <v>150.44999999999999</v>
      </c>
      <c r="N186" s="78">
        <f>0.4+7.08</f>
        <v>7.48</v>
      </c>
      <c r="O186" s="78">
        <f t="shared" si="31"/>
        <v>251.39999999999995</v>
      </c>
      <c r="P186" s="79"/>
    </row>
    <row r="187" spans="1:29" ht="16" customHeight="1">
      <c r="A187" t="s">
        <v>40</v>
      </c>
      <c r="B187" s="82" t="s">
        <v>517</v>
      </c>
      <c r="C187" s="78" t="s">
        <v>493</v>
      </c>
      <c r="D187" s="78"/>
      <c r="E187" s="78"/>
      <c r="F187" s="78">
        <v>36.9</v>
      </c>
      <c r="G187" s="78">
        <v>175</v>
      </c>
      <c r="H187" s="78"/>
      <c r="I187" s="78">
        <v>20</v>
      </c>
      <c r="J187" s="78">
        <v>170</v>
      </c>
      <c r="K187" s="78"/>
      <c r="L187" s="78"/>
      <c r="M187" s="78">
        <v>9</v>
      </c>
      <c r="N187" s="78">
        <v>3.5</v>
      </c>
      <c r="O187" s="78">
        <f t="shared" si="31"/>
        <v>414.4</v>
      </c>
      <c r="P187" s="79"/>
    </row>
    <row r="188" spans="1:29" ht="16" customHeight="1">
      <c r="A188" t="s">
        <v>40</v>
      </c>
      <c r="B188" s="82" t="s">
        <v>517</v>
      </c>
      <c r="C188" s="78" t="s">
        <v>494</v>
      </c>
      <c r="D188" s="78">
        <v>2.69</v>
      </c>
      <c r="E188" s="78">
        <v>0.7</v>
      </c>
      <c r="F188" s="78">
        <v>0.7</v>
      </c>
      <c r="G188" s="78">
        <v>15.2</v>
      </c>
      <c r="H188" s="78"/>
      <c r="I188" s="78">
        <v>2.5</v>
      </c>
      <c r="J188" s="78"/>
      <c r="K188" s="78"/>
      <c r="L188" s="78"/>
      <c r="M188" s="78"/>
      <c r="N188" s="78">
        <v>0.7</v>
      </c>
      <c r="O188" s="78">
        <f t="shared" si="31"/>
        <v>22.49</v>
      </c>
      <c r="P188" s="79"/>
    </row>
    <row r="189" spans="1:29" ht="16" customHeight="1">
      <c r="A189" t="s">
        <v>40</v>
      </c>
      <c r="B189" s="82" t="s">
        <v>517</v>
      </c>
      <c r="C189" s="78" t="s">
        <v>495</v>
      </c>
      <c r="D189" s="78"/>
      <c r="E189" s="78">
        <v>0.4</v>
      </c>
      <c r="F189" s="78">
        <f>63.1+28.77</f>
        <v>91.87</v>
      </c>
      <c r="G189" s="78"/>
      <c r="H189" s="78"/>
      <c r="I189" s="78">
        <v>11.6</v>
      </c>
      <c r="J189" s="78"/>
      <c r="K189" s="78"/>
      <c r="L189" s="78"/>
      <c r="M189" s="78"/>
      <c r="N189" s="78">
        <v>6.5</v>
      </c>
      <c r="O189" s="78">
        <f t="shared" si="31"/>
        <v>110.37</v>
      </c>
      <c r="P189" s="79"/>
    </row>
    <row r="190" spans="1:29" ht="16" customHeight="1">
      <c r="A190" t="s">
        <v>40</v>
      </c>
      <c r="B190" s="82" t="s">
        <v>517</v>
      </c>
      <c r="C190" s="78" t="s">
        <v>496</v>
      </c>
      <c r="D190" s="78">
        <v>22.7</v>
      </c>
      <c r="E190" s="78">
        <v>22.6</v>
      </c>
      <c r="F190" s="78">
        <f>8.6</f>
        <v>8.6</v>
      </c>
      <c r="G190" s="78"/>
      <c r="H190" s="78"/>
      <c r="I190" s="78"/>
      <c r="J190" s="78"/>
      <c r="K190" s="78"/>
      <c r="L190" s="78"/>
      <c r="M190" s="78"/>
      <c r="N190" s="78"/>
      <c r="O190" s="78">
        <f t="shared" si="31"/>
        <v>53.9</v>
      </c>
      <c r="P190" s="79"/>
    </row>
    <row r="191" spans="1:29" ht="16" customHeight="1">
      <c r="A191" t="s">
        <v>40</v>
      </c>
      <c r="B191" s="82" t="s">
        <v>517</v>
      </c>
      <c r="C191" s="78" t="s">
        <v>497</v>
      </c>
      <c r="D191" s="78">
        <v>63</v>
      </c>
      <c r="E191" s="78"/>
      <c r="F191" s="78"/>
      <c r="G191" s="78">
        <v>66.099999999999994</v>
      </c>
      <c r="H191" s="78"/>
      <c r="I191" s="78"/>
      <c r="J191" s="78"/>
      <c r="K191" s="78"/>
      <c r="L191" s="78"/>
      <c r="M191" s="78"/>
      <c r="N191" s="78"/>
      <c r="O191" s="78">
        <f t="shared" si="31"/>
        <v>129.1</v>
      </c>
      <c r="P191" s="79"/>
    </row>
    <row r="192" spans="1:29" ht="16" customHeight="1">
      <c r="A192" t="s">
        <v>40</v>
      </c>
      <c r="B192" s="82" t="s">
        <v>517</v>
      </c>
      <c r="C192" s="78" t="s">
        <v>498</v>
      </c>
      <c r="D192" s="78"/>
      <c r="E192" s="78"/>
      <c r="F192" s="78">
        <v>1.8</v>
      </c>
      <c r="G192" s="78"/>
      <c r="H192" s="78"/>
      <c r="I192" s="78">
        <v>300</v>
      </c>
      <c r="J192" s="78"/>
      <c r="K192" s="78"/>
      <c r="L192" s="78"/>
      <c r="M192" s="78"/>
      <c r="N192" s="78"/>
      <c r="O192" s="78">
        <f t="shared" si="31"/>
        <v>301.8</v>
      </c>
      <c r="P192" s="79"/>
    </row>
    <row r="193" spans="1:29" ht="16" customHeight="1">
      <c r="A193" t="s">
        <v>40</v>
      </c>
      <c r="B193" s="82" t="s">
        <v>517</v>
      </c>
      <c r="C193" s="78" t="s">
        <v>499</v>
      </c>
      <c r="D193" s="78">
        <v>54.2</v>
      </c>
      <c r="E193" s="78">
        <v>1.8</v>
      </c>
      <c r="F193" s="78">
        <v>51</v>
      </c>
      <c r="G193" s="78">
        <v>23.3</v>
      </c>
      <c r="H193" s="78"/>
      <c r="I193" s="78">
        <v>16.3</v>
      </c>
      <c r="J193" s="78"/>
      <c r="K193" s="78"/>
      <c r="L193" s="78"/>
      <c r="M193" s="78"/>
      <c r="N193" s="78">
        <v>1</v>
      </c>
      <c r="O193" s="78">
        <f t="shared" si="31"/>
        <v>147.60000000000002</v>
      </c>
      <c r="P193" s="79"/>
    </row>
    <row r="194" spans="1:29" ht="16" customHeight="1">
      <c r="A194" t="s">
        <v>40</v>
      </c>
      <c r="B194" s="82" t="s">
        <v>517</v>
      </c>
      <c r="C194" s="78" t="s">
        <v>422</v>
      </c>
      <c r="D194" s="78"/>
      <c r="E194" s="78"/>
      <c r="F194" s="78"/>
      <c r="G194" s="78">
        <v>11.2</v>
      </c>
      <c r="H194" s="78"/>
      <c r="I194" s="78"/>
      <c r="J194" s="78"/>
      <c r="K194" s="78"/>
      <c r="L194" s="78"/>
      <c r="M194" s="78"/>
      <c r="N194" s="78">
        <v>2.6</v>
      </c>
      <c r="O194" s="78">
        <f t="shared" si="31"/>
        <v>13.799999999999999</v>
      </c>
      <c r="P194" s="79"/>
    </row>
    <row r="195" spans="1:29" ht="16" customHeight="1">
      <c r="A195" t="s">
        <v>40</v>
      </c>
      <c r="B195" s="82" t="s">
        <v>517</v>
      </c>
      <c r="C195" s="78" t="s">
        <v>500</v>
      </c>
      <c r="D195" s="78">
        <v>1.8</v>
      </c>
      <c r="E195" s="78"/>
      <c r="F195" s="78">
        <v>56.9</v>
      </c>
      <c r="G195" s="78">
        <v>169.7</v>
      </c>
      <c r="H195" s="78"/>
      <c r="I195" s="78">
        <v>17.899999999999999</v>
      </c>
      <c r="J195" s="78"/>
      <c r="K195" s="78"/>
      <c r="L195" s="78"/>
      <c r="M195" s="78"/>
      <c r="N195" s="78">
        <f>19.2+3.6</f>
        <v>22.8</v>
      </c>
      <c r="O195" s="78">
        <f t="shared" si="31"/>
        <v>269.09999999999997</v>
      </c>
      <c r="P195" s="79"/>
    </row>
    <row r="196" spans="1:29" ht="16" customHeight="1">
      <c r="A196" t="s">
        <v>40</v>
      </c>
      <c r="B196" s="82" t="s">
        <v>517</v>
      </c>
      <c r="C196" s="73" t="s">
        <v>488</v>
      </c>
      <c r="D196" s="78">
        <f t="shared" ref="D196:J196" si="32">SUM(D184:D195)</f>
        <v>197.10000000000002</v>
      </c>
      <c r="E196" s="78">
        <f t="shared" si="32"/>
        <v>38.9</v>
      </c>
      <c r="F196" s="78">
        <f t="shared" si="32"/>
        <v>293.57</v>
      </c>
      <c r="G196" s="78">
        <f t="shared" si="32"/>
        <v>512.9</v>
      </c>
      <c r="H196" s="78">
        <f t="shared" si="32"/>
        <v>285</v>
      </c>
      <c r="I196" s="78">
        <f t="shared" si="32"/>
        <v>376.9</v>
      </c>
      <c r="J196" s="78">
        <f t="shared" si="32"/>
        <v>170</v>
      </c>
      <c r="K196" s="78"/>
      <c r="L196" s="78"/>
      <c r="M196" s="78">
        <f>SUM(M184:M195)</f>
        <v>399.15</v>
      </c>
      <c r="N196" s="78">
        <f>SUM(N184:N195)</f>
        <v>56.34</v>
      </c>
      <c r="O196" s="78">
        <f>SUM(D196:N196)</f>
        <v>2329.86</v>
      </c>
      <c r="P196" s="79"/>
      <c r="Q196" s="80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</row>
    <row r="197" spans="1:29" ht="16" customHeight="1">
      <c r="A197" t="s">
        <v>40</v>
      </c>
      <c r="B197" s="82" t="s">
        <v>519</v>
      </c>
      <c r="C197" s="78" t="s">
        <v>490</v>
      </c>
      <c r="D197" s="78"/>
      <c r="E197" s="78"/>
      <c r="F197" s="78">
        <v>1.3</v>
      </c>
      <c r="G197" s="78">
        <v>0.3</v>
      </c>
      <c r="H197" s="78">
        <v>460</v>
      </c>
      <c r="I197" s="78"/>
      <c r="J197" s="78"/>
      <c r="K197" s="78"/>
      <c r="L197" s="78"/>
      <c r="M197" s="78"/>
      <c r="N197" s="78">
        <v>4.7</v>
      </c>
      <c r="O197" s="78">
        <f t="shared" ref="O197:O208" si="33">SUM(D197:N197)</f>
        <v>466.3</v>
      </c>
      <c r="P197" s="79"/>
      <c r="Q197" s="80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</row>
    <row r="198" spans="1:29" ht="16" customHeight="1">
      <c r="A198" t="s">
        <v>40</v>
      </c>
      <c r="B198" s="82" t="s">
        <v>519</v>
      </c>
      <c r="C198" s="78" t="s">
        <v>491</v>
      </c>
      <c r="D198" s="78">
        <v>198</v>
      </c>
      <c r="E198" s="78"/>
      <c r="F198" s="78">
        <v>1.3</v>
      </c>
      <c r="G198" s="78"/>
      <c r="H198" s="78"/>
      <c r="I198" s="78"/>
      <c r="J198" s="78"/>
      <c r="K198" s="78"/>
      <c r="L198" s="78"/>
      <c r="M198" s="78"/>
      <c r="N198" s="78"/>
      <c r="O198" s="78">
        <f t="shared" si="33"/>
        <v>199.3</v>
      </c>
      <c r="P198" s="79"/>
      <c r="Q198" s="80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</row>
    <row r="199" spans="1:29" ht="16" customHeight="1">
      <c r="A199" t="s">
        <v>40</v>
      </c>
      <c r="B199" s="82" t="s">
        <v>519</v>
      </c>
      <c r="C199" s="78" t="s">
        <v>492</v>
      </c>
      <c r="D199" s="78">
        <v>288</v>
      </c>
      <c r="E199" s="78"/>
      <c r="F199" s="78">
        <v>24.8</v>
      </c>
      <c r="G199" s="78"/>
      <c r="H199" s="78"/>
      <c r="I199" s="78"/>
      <c r="J199" s="78"/>
      <c r="K199" s="78"/>
      <c r="L199" s="78"/>
      <c r="M199" s="78"/>
      <c r="N199" s="78">
        <v>4.4000000000000004</v>
      </c>
      <c r="O199" s="78">
        <f t="shared" si="33"/>
        <v>317.2</v>
      </c>
      <c r="P199" s="79"/>
      <c r="Q199" s="80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</row>
    <row r="200" spans="1:29" ht="16" customHeight="1">
      <c r="A200" t="s">
        <v>40</v>
      </c>
      <c r="B200" s="82" t="s">
        <v>519</v>
      </c>
      <c r="C200" s="78" t="s">
        <v>493</v>
      </c>
      <c r="D200" s="78">
        <v>86.3</v>
      </c>
      <c r="E200" s="78">
        <v>0.3</v>
      </c>
      <c r="F200" s="78">
        <v>2.2000000000000002</v>
      </c>
      <c r="G200" s="78">
        <v>145.1</v>
      </c>
      <c r="H200" s="78"/>
      <c r="I200" s="78"/>
      <c r="J200" s="78">
        <v>219</v>
      </c>
      <c r="K200" s="78"/>
      <c r="L200" s="78"/>
      <c r="M200" s="78"/>
      <c r="N200" s="78">
        <v>13.1</v>
      </c>
      <c r="O200" s="78">
        <f t="shared" si="33"/>
        <v>466</v>
      </c>
      <c r="P200" s="79"/>
      <c r="Q200" s="80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</row>
    <row r="201" spans="1:29" ht="16" customHeight="1">
      <c r="A201" t="s">
        <v>40</v>
      </c>
      <c r="B201" s="82" t="s">
        <v>519</v>
      </c>
      <c r="C201" s="78" t="s">
        <v>494</v>
      </c>
      <c r="D201" s="78">
        <v>12.4</v>
      </c>
      <c r="E201" s="78">
        <v>0.8</v>
      </c>
      <c r="F201" s="78">
        <v>4.2</v>
      </c>
      <c r="G201" s="78">
        <v>5.2</v>
      </c>
      <c r="H201" s="78"/>
      <c r="I201" s="78">
        <v>2.4</v>
      </c>
      <c r="J201" s="78"/>
      <c r="K201" s="78"/>
      <c r="L201" s="78"/>
      <c r="M201" s="78">
        <v>9</v>
      </c>
      <c r="N201" s="78"/>
      <c r="O201" s="78">
        <f t="shared" si="33"/>
        <v>34</v>
      </c>
      <c r="P201" s="79"/>
      <c r="Q201" s="80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</row>
    <row r="202" spans="1:29" ht="16" customHeight="1">
      <c r="A202" t="s">
        <v>40</v>
      </c>
      <c r="B202" s="82" t="s">
        <v>519</v>
      </c>
      <c r="C202" s="78" t="s">
        <v>495</v>
      </c>
      <c r="D202" s="78">
        <v>3.5</v>
      </c>
      <c r="E202" s="78">
        <v>0.7</v>
      </c>
      <c r="F202" s="78">
        <v>61.1</v>
      </c>
      <c r="G202" s="78">
        <v>29.5</v>
      </c>
      <c r="H202" s="78"/>
      <c r="I202" s="78">
        <v>11.4</v>
      </c>
      <c r="J202" s="78"/>
      <c r="K202" s="78"/>
      <c r="L202" s="78"/>
      <c r="M202" s="78"/>
      <c r="N202" s="78">
        <v>6.6</v>
      </c>
      <c r="O202" s="78">
        <f t="shared" si="33"/>
        <v>112.8</v>
      </c>
      <c r="P202" s="79"/>
      <c r="Q202" s="80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</row>
    <row r="203" spans="1:29" ht="16" customHeight="1">
      <c r="A203" t="s">
        <v>40</v>
      </c>
      <c r="B203" s="82" t="s">
        <v>519</v>
      </c>
      <c r="C203" s="78" t="s">
        <v>496</v>
      </c>
      <c r="D203" s="78">
        <v>12</v>
      </c>
      <c r="E203" s="78">
        <v>29</v>
      </c>
      <c r="F203" s="78">
        <v>2.5</v>
      </c>
      <c r="G203" s="78"/>
      <c r="H203" s="78"/>
      <c r="I203" s="78"/>
      <c r="J203" s="78"/>
      <c r="K203" s="78"/>
      <c r="L203" s="78"/>
      <c r="M203" s="78"/>
      <c r="N203" s="78"/>
      <c r="O203" s="78">
        <f t="shared" si="33"/>
        <v>43.5</v>
      </c>
      <c r="P203" s="79"/>
      <c r="Q203" s="80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</row>
    <row r="204" spans="1:29" ht="16" customHeight="1">
      <c r="A204" t="s">
        <v>40</v>
      </c>
      <c r="B204" s="82" t="s">
        <v>519</v>
      </c>
      <c r="C204" s="78" t="s">
        <v>497</v>
      </c>
      <c r="D204" s="78">
        <v>36</v>
      </c>
      <c r="E204" s="78"/>
      <c r="F204" s="78">
        <v>1</v>
      </c>
      <c r="G204" s="78">
        <f>49+7</f>
        <v>56</v>
      </c>
      <c r="H204" s="78"/>
      <c r="I204" s="78"/>
      <c r="J204" s="78"/>
      <c r="K204" s="78"/>
      <c r="L204" s="78"/>
      <c r="M204" s="78"/>
      <c r="N204" s="78"/>
      <c r="O204" s="78">
        <f t="shared" si="33"/>
        <v>93</v>
      </c>
      <c r="P204" s="79"/>
      <c r="Q204" s="80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</row>
    <row r="205" spans="1:29" ht="16" customHeight="1">
      <c r="A205" t="s">
        <v>40</v>
      </c>
      <c r="B205" s="82" t="s">
        <v>519</v>
      </c>
      <c r="C205" s="78" t="s">
        <v>498</v>
      </c>
      <c r="D205" s="78">
        <f>0.8+1.9</f>
        <v>2.7</v>
      </c>
      <c r="E205" s="78"/>
      <c r="F205" s="78">
        <v>1.9</v>
      </c>
      <c r="G205" s="78"/>
      <c r="H205" s="78"/>
      <c r="I205" s="78">
        <v>195</v>
      </c>
      <c r="J205" s="78"/>
      <c r="K205" s="78"/>
      <c r="L205" s="78"/>
      <c r="M205" s="78">
        <v>1</v>
      </c>
      <c r="N205" s="78"/>
      <c r="O205" s="78">
        <f t="shared" si="33"/>
        <v>200.6</v>
      </c>
      <c r="P205" s="79"/>
      <c r="Q205" s="80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</row>
    <row r="206" spans="1:29" ht="16" customHeight="1">
      <c r="A206" t="s">
        <v>40</v>
      </c>
      <c r="B206" s="82" t="s">
        <v>519</v>
      </c>
      <c r="C206" s="78" t="s">
        <v>499</v>
      </c>
      <c r="D206" s="78">
        <v>56.4</v>
      </c>
      <c r="E206" s="78">
        <v>3.7</v>
      </c>
      <c r="F206" s="78">
        <v>51.4</v>
      </c>
      <c r="G206" s="78">
        <v>5.9</v>
      </c>
      <c r="H206" s="78"/>
      <c r="I206" s="78">
        <v>10.3</v>
      </c>
      <c r="J206" s="78"/>
      <c r="K206" s="78"/>
      <c r="L206" s="78"/>
      <c r="M206" s="78"/>
      <c r="N206" s="78">
        <v>0.5</v>
      </c>
      <c r="O206" s="78">
        <f t="shared" si="33"/>
        <v>128.19999999999999</v>
      </c>
      <c r="P206" s="79"/>
      <c r="Q206" s="80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</row>
    <row r="207" spans="1:29" ht="16" customHeight="1">
      <c r="A207" t="s">
        <v>40</v>
      </c>
      <c r="B207" s="82" t="s">
        <v>519</v>
      </c>
      <c r="C207" s="78" t="s">
        <v>422</v>
      </c>
      <c r="D207" s="78"/>
      <c r="E207" s="78"/>
      <c r="F207" s="78">
        <v>0.5</v>
      </c>
      <c r="G207" s="78">
        <v>13.6</v>
      </c>
      <c r="H207" s="78"/>
      <c r="I207" s="78"/>
      <c r="J207" s="78"/>
      <c r="K207" s="78"/>
      <c r="L207" s="78"/>
      <c r="M207" s="78"/>
      <c r="N207" s="78">
        <v>0.3</v>
      </c>
      <c r="O207" s="78">
        <f t="shared" si="33"/>
        <v>14.4</v>
      </c>
      <c r="P207" s="79"/>
      <c r="Q207" s="80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</row>
    <row r="208" spans="1:29" ht="16" customHeight="1">
      <c r="A208" t="s">
        <v>40</v>
      </c>
      <c r="B208" s="82" t="s">
        <v>519</v>
      </c>
      <c r="C208" s="78" t="s">
        <v>500</v>
      </c>
      <c r="D208" s="78">
        <f>326.2+3</f>
        <v>329.2</v>
      </c>
      <c r="E208" s="78"/>
      <c r="F208" s="78">
        <v>2.5</v>
      </c>
      <c r="G208" s="78">
        <v>24.4</v>
      </c>
      <c r="H208" s="78"/>
      <c r="I208" s="78"/>
      <c r="J208" s="78"/>
      <c r="K208" s="78"/>
      <c r="L208" s="78"/>
      <c r="M208" s="78"/>
      <c r="N208" s="78">
        <v>1.5</v>
      </c>
      <c r="O208" s="78">
        <f t="shared" si="33"/>
        <v>357.59999999999997</v>
      </c>
      <c r="P208" s="79"/>
      <c r="Q208" s="80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</row>
    <row r="209" spans="1:29" ht="16" customHeight="1">
      <c r="A209" t="s">
        <v>40</v>
      </c>
      <c r="B209" s="82" t="s">
        <v>519</v>
      </c>
      <c r="C209" s="73" t="s">
        <v>488</v>
      </c>
      <c r="D209" s="78">
        <f t="shared" ref="D209:J209" si="34">SUM(D197:D208)</f>
        <v>1024.5</v>
      </c>
      <c r="E209" s="78">
        <f t="shared" si="34"/>
        <v>34.5</v>
      </c>
      <c r="F209" s="78">
        <f t="shared" si="34"/>
        <v>154.70000000000002</v>
      </c>
      <c r="G209" s="78">
        <f t="shared" si="34"/>
        <v>280</v>
      </c>
      <c r="H209" s="78">
        <f t="shared" si="34"/>
        <v>460</v>
      </c>
      <c r="I209" s="78">
        <f t="shared" si="34"/>
        <v>219.10000000000002</v>
      </c>
      <c r="J209" s="78">
        <f t="shared" si="34"/>
        <v>219</v>
      </c>
      <c r="K209" s="78"/>
      <c r="L209" s="78"/>
      <c r="M209" s="78">
        <f>SUM(M197:M208)</f>
        <v>10</v>
      </c>
      <c r="N209" s="78">
        <f>SUM(N197:N208)</f>
        <v>31.100000000000005</v>
      </c>
      <c r="O209" s="78">
        <f>SUM(D209:N209)</f>
        <v>2432.9</v>
      </c>
      <c r="P209" s="79"/>
      <c r="Q209" s="80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</row>
    <row r="210" spans="1:29" ht="16" customHeight="1">
      <c r="A210" t="s">
        <v>520</v>
      </c>
      <c r="B210" s="82" t="s">
        <v>521</v>
      </c>
      <c r="C210" s="82" t="s">
        <v>507</v>
      </c>
      <c r="D210" s="82"/>
      <c r="E210" s="82"/>
      <c r="F210" s="82"/>
      <c r="G210" s="84"/>
      <c r="H210" s="82"/>
      <c r="I210" s="82"/>
      <c r="J210" s="84">
        <v>30.1</v>
      </c>
      <c r="K210" s="82"/>
      <c r="L210" s="82"/>
      <c r="M210" s="82"/>
      <c r="N210" s="82"/>
      <c r="O210" s="82">
        <f t="shared" ref="O210:O211" si="35">SUM(D210:N210)</f>
        <v>30.1</v>
      </c>
      <c r="P210" s="79"/>
      <c r="Q210" s="80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</row>
    <row r="211" spans="1:29" ht="16" customHeight="1">
      <c r="A211" t="s">
        <v>520</v>
      </c>
      <c r="B211" s="82" t="s">
        <v>521</v>
      </c>
      <c r="C211" s="82" t="s">
        <v>522</v>
      </c>
      <c r="D211" s="82">
        <v>5.5</v>
      </c>
      <c r="E211" s="82">
        <v>2.2000000000000002</v>
      </c>
      <c r="F211" s="82">
        <v>1</v>
      </c>
      <c r="G211" s="84">
        <v>37.9</v>
      </c>
      <c r="H211" s="84">
        <v>41.5</v>
      </c>
      <c r="I211" s="84">
        <v>48.3</v>
      </c>
      <c r="J211" s="82"/>
      <c r="K211" s="82"/>
      <c r="L211" s="82"/>
      <c r="M211" s="82"/>
      <c r="N211" s="84">
        <v>13.3</v>
      </c>
      <c r="O211" s="82">
        <f t="shared" si="35"/>
        <v>149.69999999999999</v>
      </c>
      <c r="P211" s="79"/>
      <c r="Q211" s="80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</row>
    <row r="212" spans="1:29" ht="16" customHeight="1">
      <c r="A212" t="s">
        <v>520</v>
      </c>
      <c r="B212" s="82" t="s">
        <v>521</v>
      </c>
      <c r="C212" s="85" t="s">
        <v>488</v>
      </c>
      <c r="D212" s="82">
        <f t="shared" ref="D212:J212" si="36">SUM(D210:D211)</f>
        <v>5.5</v>
      </c>
      <c r="E212" s="82">
        <f t="shared" si="36"/>
        <v>2.2000000000000002</v>
      </c>
      <c r="F212" s="82">
        <f t="shared" si="36"/>
        <v>1</v>
      </c>
      <c r="G212" s="82">
        <f t="shared" si="36"/>
        <v>37.9</v>
      </c>
      <c r="H212" s="82">
        <f t="shared" si="36"/>
        <v>41.5</v>
      </c>
      <c r="I212" s="82">
        <f t="shared" si="36"/>
        <v>48.3</v>
      </c>
      <c r="J212" s="82">
        <f t="shared" si="36"/>
        <v>30.1</v>
      </c>
      <c r="K212" s="82"/>
      <c r="L212" s="82"/>
      <c r="M212" s="82"/>
      <c r="N212" s="82">
        <f>SUM(N211)</f>
        <v>13.3</v>
      </c>
      <c r="O212" s="82">
        <f>SUM(D212:N212)</f>
        <v>179.79999999999998</v>
      </c>
      <c r="P212" s="79"/>
      <c r="Q212" s="80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</row>
    <row r="213" spans="1:29" ht="16" customHeight="1">
      <c r="A213" t="s">
        <v>520</v>
      </c>
      <c r="B213" s="82" t="s">
        <v>523</v>
      </c>
      <c r="C213" s="82" t="s">
        <v>507</v>
      </c>
      <c r="D213" s="82"/>
      <c r="E213" s="82"/>
      <c r="F213" s="82"/>
      <c r="G213" s="84"/>
      <c r="H213" s="82"/>
      <c r="I213" s="82"/>
      <c r="J213" s="84">
        <v>9.3000000000000007</v>
      </c>
      <c r="K213" s="82"/>
      <c r="L213" s="82"/>
      <c r="M213" s="82"/>
      <c r="N213" s="82"/>
      <c r="O213" s="82">
        <f t="shared" ref="O213:O214" si="37">SUM(D213:N213)</f>
        <v>9.3000000000000007</v>
      </c>
      <c r="P213" s="79"/>
      <c r="Q213" s="80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</row>
    <row r="214" spans="1:29" ht="16" customHeight="1">
      <c r="A214" t="s">
        <v>520</v>
      </c>
      <c r="B214" s="82" t="s">
        <v>523</v>
      </c>
      <c r="C214" s="82" t="s">
        <v>522</v>
      </c>
      <c r="D214" s="82"/>
      <c r="E214" s="82">
        <v>2.2000000000000002</v>
      </c>
      <c r="F214" s="82">
        <v>0.5</v>
      </c>
      <c r="G214" s="84">
        <v>35.6</v>
      </c>
      <c r="H214" s="84">
        <v>22.4</v>
      </c>
      <c r="I214" s="84">
        <v>11.4</v>
      </c>
      <c r="J214" s="82"/>
      <c r="K214" s="82"/>
      <c r="L214" s="82"/>
      <c r="M214" s="82"/>
      <c r="N214" s="84">
        <v>9.8000000000000007</v>
      </c>
      <c r="O214" s="82">
        <f t="shared" si="37"/>
        <v>81.900000000000006</v>
      </c>
      <c r="P214" s="79"/>
      <c r="Q214" s="80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</row>
    <row r="215" spans="1:29" ht="16" customHeight="1">
      <c r="A215" t="s">
        <v>520</v>
      </c>
      <c r="B215" s="82" t="s">
        <v>523</v>
      </c>
      <c r="C215" s="85" t="s">
        <v>488</v>
      </c>
      <c r="D215" s="82"/>
      <c r="E215" s="82">
        <f t="shared" ref="E215:J215" si="38">SUM(E213:E214)</f>
        <v>2.2000000000000002</v>
      </c>
      <c r="F215" s="82">
        <f t="shared" si="38"/>
        <v>0.5</v>
      </c>
      <c r="G215" s="82">
        <f t="shared" si="38"/>
        <v>35.6</v>
      </c>
      <c r="H215" s="82">
        <f t="shared" si="38"/>
        <v>22.4</v>
      </c>
      <c r="I215" s="82">
        <f t="shared" si="38"/>
        <v>11.4</v>
      </c>
      <c r="J215" s="82">
        <f t="shared" si="38"/>
        <v>9.3000000000000007</v>
      </c>
      <c r="K215" s="82"/>
      <c r="L215" s="82"/>
      <c r="M215" s="82"/>
      <c r="N215" s="82">
        <f>SUM(N213:N214)</f>
        <v>9.8000000000000007</v>
      </c>
      <c r="O215" s="82">
        <f>SUM(O213:O214)</f>
        <v>91.2</v>
      </c>
      <c r="P215" s="79"/>
      <c r="Q215" s="80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</row>
    <row r="216" spans="1:29" ht="16" customHeight="1">
      <c r="A216" t="s">
        <v>520</v>
      </c>
      <c r="B216" s="82" t="s">
        <v>524</v>
      </c>
      <c r="C216" s="82" t="s">
        <v>507</v>
      </c>
      <c r="D216" s="82">
        <v>8</v>
      </c>
      <c r="E216" s="82"/>
      <c r="F216" s="82"/>
      <c r="G216" s="84">
        <v>3.8</v>
      </c>
      <c r="H216" s="82"/>
      <c r="I216" s="82"/>
      <c r="J216" s="84">
        <v>5.4</v>
      </c>
      <c r="K216" s="82"/>
      <c r="L216" s="86">
        <v>17</v>
      </c>
      <c r="M216" s="82"/>
      <c r="N216" s="82"/>
      <c r="O216" s="82">
        <f t="shared" ref="O216:O217" si="39">SUM(D216:N216)</f>
        <v>34.200000000000003</v>
      </c>
      <c r="P216" s="79"/>
      <c r="Q216" s="80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</row>
    <row r="217" spans="1:29" ht="16" customHeight="1">
      <c r="A217" t="s">
        <v>520</v>
      </c>
      <c r="B217" s="82" t="s">
        <v>524</v>
      </c>
      <c r="C217" s="82" t="s">
        <v>522</v>
      </c>
      <c r="D217" s="82">
        <v>44.2</v>
      </c>
      <c r="E217" s="82">
        <v>0.5</v>
      </c>
      <c r="F217" s="82">
        <v>0.5</v>
      </c>
      <c r="G217" s="84">
        <v>16.7</v>
      </c>
      <c r="H217" s="84">
        <v>26.1</v>
      </c>
      <c r="I217" s="84">
        <v>14.6</v>
      </c>
      <c r="J217" s="82"/>
      <c r="K217" s="82"/>
      <c r="L217" s="82"/>
      <c r="M217" s="82"/>
      <c r="N217" s="84">
        <v>7.6</v>
      </c>
      <c r="O217" s="82">
        <f t="shared" si="39"/>
        <v>110.19999999999999</v>
      </c>
      <c r="P217" s="79"/>
      <c r="Q217" s="80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</row>
    <row r="218" spans="1:29" ht="16" customHeight="1">
      <c r="A218" t="s">
        <v>520</v>
      </c>
      <c r="B218" s="82" t="s">
        <v>524</v>
      </c>
      <c r="C218" s="85" t="s">
        <v>488</v>
      </c>
      <c r="D218" s="82">
        <f t="shared" ref="D218:J218" si="40">SUM(D216:D217)</f>
        <v>52.2</v>
      </c>
      <c r="E218" s="82">
        <f t="shared" si="40"/>
        <v>0.5</v>
      </c>
      <c r="F218" s="82">
        <f t="shared" si="40"/>
        <v>0.5</v>
      </c>
      <c r="G218" s="82">
        <f t="shared" si="40"/>
        <v>20.5</v>
      </c>
      <c r="H218" s="82">
        <f t="shared" si="40"/>
        <v>26.1</v>
      </c>
      <c r="I218" s="82">
        <f t="shared" si="40"/>
        <v>14.6</v>
      </c>
      <c r="J218" s="82">
        <f t="shared" si="40"/>
        <v>5.4</v>
      </c>
      <c r="K218" s="82"/>
      <c r="L218" s="82">
        <f>SUM(L216:L217)</f>
        <v>17</v>
      </c>
      <c r="M218" s="82"/>
      <c r="N218" s="82">
        <f>SUM(N216:N217)</f>
        <v>7.6</v>
      </c>
      <c r="O218" s="82">
        <f>SUM(O216:O217)</f>
        <v>144.39999999999998</v>
      </c>
      <c r="P218" s="79"/>
      <c r="Q218" s="80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</row>
    <row r="219" spans="1:29" ht="16" customHeight="1">
      <c r="A219" t="s">
        <v>520</v>
      </c>
      <c r="B219" s="82" t="s">
        <v>525</v>
      </c>
      <c r="C219" s="82" t="s">
        <v>507</v>
      </c>
      <c r="D219" s="82"/>
      <c r="E219" s="82"/>
      <c r="F219" s="82"/>
      <c r="G219" s="84">
        <v>1.3</v>
      </c>
      <c r="H219" s="82"/>
      <c r="I219" s="82"/>
      <c r="J219" s="84">
        <v>2.9</v>
      </c>
      <c r="K219" s="82"/>
      <c r="L219" s="82"/>
      <c r="M219" s="82"/>
      <c r="N219" s="82"/>
      <c r="O219" s="82">
        <f t="shared" ref="O219:O220" si="41">SUM(D219:N219)</f>
        <v>4.2</v>
      </c>
      <c r="P219" s="79"/>
      <c r="Q219" s="80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</row>
    <row r="220" spans="1:29" ht="16" customHeight="1">
      <c r="A220" t="s">
        <v>520</v>
      </c>
      <c r="B220" s="82" t="s">
        <v>525</v>
      </c>
      <c r="C220" s="82" t="s">
        <v>522</v>
      </c>
      <c r="D220" s="82"/>
      <c r="E220" s="82">
        <v>1.5</v>
      </c>
      <c r="F220" s="82">
        <v>30.1</v>
      </c>
      <c r="G220" s="84">
        <v>36.200000000000003</v>
      </c>
      <c r="H220" s="84">
        <v>19.399999999999999</v>
      </c>
      <c r="I220" s="84">
        <v>16.100000000000001</v>
      </c>
      <c r="J220" s="82"/>
      <c r="K220" s="82"/>
      <c r="L220" s="82"/>
      <c r="M220" s="82"/>
      <c r="N220" s="84"/>
      <c r="O220" s="82">
        <f t="shared" si="41"/>
        <v>103.30000000000001</v>
      </c>
      <c r="P220" s="79"/>
      <c r="Q220" s="80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</row>
    <row r="221" spans="1:29" ht="16" customHeight="1">
      <c r="A221" t="s">
        <v>520</v>
      </c>
      <c r="B221" s="82" t="s">
        <v>525</v>
      </c>
      <c r="C221" s="85" t="s">
        <v>488</v>
      </c>
      <c r="D221" s="82"/>
      <c r="E221" s="82">
        <f t="shared" ref="E221:J221" si="42">SUM(E219:E220)</f>
        <v>1.5</v>
      </c>
      <c r="F221" s="82">
        <f t="shared" si="42"/>
        <v>30.1</v>
      </c>
      <c r="G221" s="82">
        <f t="shared" si="42"/>
        <v>37.5</v>
      </c>
      <c r="H221" s="82">
        <f t="shared" si="42"/>
        <v>19.399999999999999</v>
      </c>
      <c r="I221" s="82">
        <f t="shared" si="42"/>
        <v>16.100000000000001</v>
      </c>
      <c r="J221" s="82">
        <f t="shared" si="42"/>
        <v>2.9</v>
      </c>
      <c r="K221" s="82"/>
      <c r="L221" s="82"/>
      <c r="M221" s="82"/>
      <c r="N221" s="82"/>
      <c r="O221" s="82">
        <f>SUM(O219:O220)</f>
        <v>107.50000000000001</v>
      </c>
      <c r="P221" s="79"/>
      <c r="Q221" s="80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</row>
    <row r="222" spans="1:29" ht="16" customHeight="1">
      <c r="A222" t="s">
        <v>520</v>
      </c>
      <c r="B222" s="82" t="s">
        <v>526</v>
      </c>
      <c r="C222" s="82" t="s">
        <v>507</v>
      </c>
      <c r="D222" s="82">
        <v>10.7</v>
      </c>
      <c r="E222" s="82"/>
      <c r="F222" s="82"/>
      <c r="G222" s="84">
        <v>5.0999999999999996</v>
      </c>
      <c r="H222" s="82"/>
      <c r="I222" s="82"/>
      <c r="J222" s="84">
        <f xml:space="preserve"> 7.3</f>
        <v>7.3</v>
      </c>
      <c r="K222" s="82"/>
      <c r="L222" s="82">
        <v>22.74</v>
      </c>
      <c r="M222" s="82"/>
      <c r="N222" s="82"/>
      <c r="O222" s="82">
        <f t="shared" ref="O222:O223" si="43">SUM(D222:N222)</f>
        <v>45.839999999999996</v>
      </c>
      <c r="P222" s="79"/>
      <c r="Q222" s="80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</row>
    <row r="223" spans="1:29" ht="16" customHeight="1">
      <c r="A223" t="s">
        <v>520</v>
      </c>
      <c r="B223" s="82" t="s">
        <v>526</v>
      </c>
      <c r="C223" s="82" t="s">
        <v>522</v>
      </c>
      <c r="D223" s="82">
        <f>37.3-10.7</f>
        <v>26.599999999999998</v>
      </c>
      <c r="E223" s="82">
        <v>2.2999999999999998</v>
      </c>
      <c r="F223" s="82">
        <v>0.4</v>
      </c>
      <c r="G223" s="84">
        <v>19.8</v>
      </c>
      <c r="H223" s="84">
        <v>20.7</v>
      </c>
      <c r="I223" s="84">
        <v>15.1</v>
      </c>
      <c r="J223" s="82"/>
      <c r="K223" s="82"/>
      <c r="L223" s="82"/>
      <c r="M223" s="82"/>
      <c r="N223" s="84">
        <f>25.5-22.74</f>
        <v>2.7600000000000016</v>
      </c>
      <c r="O223" s="82">
        <f t="shared" si="43"/>
        <v>87.66</v>
      </c>
      <c r="P223" s="79"/>
      <c r="Q223" s="80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</row>
    <row r="224" spans="1:29" ht="16" customHeight="1">
      <c r="A224" t="s">
        <v>520</v>
      </c>
      <c r="B224" s="82" t="s">
        <v>526</v>
      </c>
      <c r="C224" s="85" t="s">
        <v>488</v>
      </c>
      <c r="D224" s="82">
        <f t="shared" ref="D224:J224" si="44">SUM(D222:D223)</f>
        <v>37.299999999999997</v>
      </c>
      <c r="E224" s="82">
        <f t="shared" si="44"/>
        <v>2.2999999999999998</v>
      </c>
      <c r="F224" s="82">
        <f t="shared" si="44"/>
        <v>0.4</v>
      </c>
      <c r="G224" s="82">
        <f t="shared" si="44"/>
        <v>24.9</v>
      </c>
      <c r="H224" s="82">
        <f t="shared" si="44"/>
        <v>20.7</v>
      </c>
      <c r="I224" s="82">
        <f t="shared" si="44"/>
        <v>15.1</v>
      </c>
      <c r="J224" s="82">
        <f t="shared" si="44"/>
        <v>7.3</v>
      </c>
      <c r="K224" s="82"/>
      <c r="L224" s="82">
        <f>SUM(L222:L223)</f>
        <v>22.74</v>
      </c>
      <c r="M224" s="82"/>
      <c r="N224" s="82">
        <f>SUM(N222:N223)</f>
        <v>2.7600000000000016</v>
      </c>
      <c r="O224" s="82">
        <f>SUM(O222:O223)</f>
        <v>133.5</v>
      </c>
      <c r="P224" s="79"/>
      <c r="Q224" s="80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</row>
    <row r="225" spans="1:29" ht="16" customHeight="1">
      <c r="A225" t="s">
        <v>520</v>
      </c>
      <c r="B225" s="82" t="s">
        <v>527</v>
      </c>
      <c r="C225" s="82" t="s">
        <v>507</v>
      </c>
      <c r="D225" s="82">
        <v>4.3</v>
      </c>
      <c r="E225" s="82"/>
      <c r="F225" s="82"/>
      <c r="G225" s="84">
        <v>0.3</v>
      </c>
      <c r="H225" s="82"/>
      <c r="I225" s="82">
        <v>1.1000000000000001</v>
      </c>
      <c r="J225" s="84">
        <v>8.1999999999999993</v>
      </c>
      <c r="K225" s="82"/>
      <c r="L225" s="82"/>
      <c r="M225" s="82"/>
      <c r="N225" s="82"/>
      <c r="O225" s="82">
        <f t="shared" ref="O225:O226" si="45">SUM(D225:N225)</f>
        <v>13.899999999999999</v>
      </c>
      <c r="P225" s="79"/>
      <c r="Q225" s="80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</row>
    <row r="226" spans="1:29" ht="16" customHeight="1">
      <c r="A226" t="s">
        <v>520</v>
      </c>
      <c r="B226" s="82" t="s">
        <v>527</v>
      </c>
      <c r="C226" s="82" t="s">
        <v>522</v>
      </c>
      <c r="D226" s="82"/>
      <c r="E226" s="82"/>
      <c r="F226" s="82">
        <v>4.5</v>
      </c>
      <c r="G226" s="84">
        <v>22.4</v>
      </c>
      <c r="H226" s="84">
        <v>29.7</v>
      </c>
      <c r="I226" s="84">
        <v>17.899999999999999</v>
      </c>
      <c r="J226" s="82"/>
      <c r="K226" s="82"/>
      <c r="L226" s="82"/>
      <c r="M226" s="82">
        <v>13.5</v>
      </c>
      <c r="N226" s="84">
        <v>4.4000000000000004</v>
      </c>
      <c r="O226" s="82">
        <f t="shared" si="45"/>
        <v>92.4</v>
      </c>
      <c r="P226" s="79"/>
      <c r="Q226" s="80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</row>
    <row r="227" spans="1:29" ht="16" customHeight="1">
      <c r="A227" t="s">
        <v>520</v>
      </c>
      <c r="B227" s="82" t="s">
        <v>527</v>
      </c>
      <c r="C227" s="85" t="s">
        <v>488</v>
      </c>
      <c r="D227" s="82">
        <f>SUM(D225:D226)</f>
        <v>4.3</v>
      </c>
      <c r="E227" s="82"/>
      <c r="F227" s="82">
        <f>SUM(F225:F226)</f>
        <v>4.5</v>
      </c>
      <c r="G227" s="82">
        <f>SUM(G225:G226)</f>
        <v>22.7</v>
      </c>
      <c r="H227" s="82">
        <f>SUM(H225:H226)</f>
        <v>29.7</v>
      </c>
      <c r="I227" s="82">
        <f>SUM(I225:I226)</f>
        <v>19</v>
      </c>
      <c r="J227" s="82">
        <f>SUM(J225:J226)</f>
        <v>8.1999999999999993</v>
      </c>
      <c r="K227" s="82"/>
      <c r="L227" s="82"/>
      <c r="M227" s="82">
        <f>SUM(M225:M226)</f>
        <v>13.5</v>
      </c>
      <c r="N227" s="82">
        <f>SUM(N225:N226)</f>
        <v>4.4000000000000004</v>
      </c>
      <c r="O227" s="82">
        <f>SUM(O225:O226)</f>
        <v>106.30000000000001</v>
      </c>
      <c r="P227" s="79"/>
      <c r="Q227" s="80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</row>
    <row r="228" spans="1:29" ht="16" customHeight="1">
      <c r="A228" t="s">
        <v>520</v>
      </c>
      <c r="B228" s="82" t="s">
        <v>528</v>
      </c>
      <c r="C228" s="82" t="s">
        <v>507</v>
      </c>
      <c r="D228" s="82">
        <v>7.2</v>
      </c>
      <c r="E228" s="82"/>
      <c r="F228" s="82"/>
      <c r="G228" s="84">
        <v>6</v>
      </c>
      <c r="H228" s="82"/>
      <c r="I228" s="82"/>
      <c r="J228" s="84">
        <v>7.4</v>
      </c>
      <c r="K228" s="82"/>
      <c r="L228" s="82">
        <f>18.1</f>
        <v>18.100000000000001</v>
      </c>
      <c r="M228" s="82"/>
      <c r="N228" s="82"/>
      <c r="O228" s="82">
        <f t="shared" ref="O228:O229" si="46">SUM(D228:N228)</f>
        <v>38.700000000000003</v>
      </c>
      <c r="P228" s="79"/>
      <c r="Q228" s="80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</row>
    <row r="229" spans="1:29" ht="16" customHeight="1">
      <c r="A229" t="s">
        <v>520</v>
      </c>
      <c r="B229" s="82" t="s">
        <v>528</v>
      </c>
      <c r="C229" s="82" t="s">
        <v>522</v>
      </c>
      <c r="D229" s="82">
        <v>10.5</v>
      </c>
      <c r="E229" s="82">
        <v>0.9</v>
      </c>
      <c r="F229" s="82">
        <v>22.8</v>
      </c>
      <c r="G229" s="84">
        <v>24.2</v>
      </c>
      <c r="H229" s="84">
        <v>30</v>
      </c>
      <c r="I229" s="84">
        <v>18.3</v>
      </c>
      <c r="J229" s="82"/>
      <c r="K229" s="82"/>
      <c r="L229" s="82"/>
      <c r="M229" s="82"/>
      <c r="N229" s="84">
        <f>19.2-18.1</f>
        <v>1.0999999999999979</v>
      </c>
      <c r="O229" s="82">
        <f t="shared" si="46"/>
        <v>107.8</v>
      </c>
      <c r="P229" s="79"/>
      <c r="Q229" s="80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</row>
    <row r="230" spans="1:29" ht="16" customHeight="1">
      <c r="A230" t="s">
        <v>520</v>
      </c>
      <c r="B230" s="82" t="s">
        <v>528</v>
      </c>
      <c r="C230" s="85" t="s">
        <v>488</v>
      </c>
      <c r="D230" s="82">
        <f t="shared" ref="D230:J230" si="47">SUM(D228:D229)</f>
        <v>17.7</v>
      </c>
      <c r="E230" s="82">
        <f t="shared" si="47"/>
        <v>0.9</v>
      </c>
      <c r="F230" s="82">
        <f t="shared" si="47"/>
        <v>22.8</v>
      </c>
      <c r="G230" s="82">
        <f t="shared" si="47"/>
        <v>30.2</v>
      </c>
      <c r="H230" s="82">
        <f t="shared" si="47"/>
        <v>30</v>
      </c>
      <c r="I230" s="82">
        <f t="shared" si="47"/>
        <v>18.3</v>
      </c>
      <c r="J230" s="82">
        <f t="shared" si="47"/>
        <v>7.4</v>
      </c>
      <c r="K230" s="82"/>
      <c r="L230" s="82">
        <f>SUM(L228:L229)</f>
        <v>18.100000000000001</v>
      </c>
      <c r="M230" s="82"/>
      <c r="N230" s="82">
        <f>SUM(N228:N229)</f>
        <v>1.0999999999999979</v>
      </c>
      <c r="O230" s="82">
        <f>SUM(O228:O229)</f>
        <v>146.5</v>
      </c>
      <c r="P230" s="79"/>
      <c r="Q230" s="80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</row>
    <row r="231" spans="1:29" ht="16" customHeight="1">
      <c r="A231" t="s">
        <v>520</v>
      </c>
      <c r="B231" s="82" t="s">
        <v>529</v>
      </c>
      <c r="C231" s="82" t="s">
        <v>507</v>
      </c>
      <c r="D231" s="82">
        <v>8.1999999999999993</v>
      </c>
      <c r="E231" s="82"/>
      <c r="F231" s="82"/>
      <c r="G231" s="84">
        <v>5.2</v>
      </c>
      <c r="H231" s="82"/>
      <c r="I231" s="82"/>
      <c r="J231" s="84">
        <v>7.6</v>
      </c>
      <c r="K231" s="82"/>
      <c r="L231" s="82">
        <v>13.6</v>
      </c>
      <c r="M231" s="82"/>
      <c r="N231" s="82"/>
      <c r="O231" s="82">
        <f>SUM(D231:N231)</f>
        <v>34.6</v>
      </c>
      <c r="P231" s="79"/>
      <c r="Q231" s="80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</row>
    <row r="232" spans="1:29" ht="16" customHeight="1">
      <c r="A232" t="s">
        <v>520</v>
      </c>
      <c r="B232" s="82" t="s">
        <v>529</v>
      </c>
      <c r="C232" s="82" t="s">
        <v>522</v>
      </c>
      <c r="D232" s="82"/>
      <c r="E232" s="82">
        <v>5.2</v>
      </c>
      <c r="F232" s="82">
        <v>0.9</v>
      </c>
      <c r="G232" s="84">
        <v>28.9</v>
      </c>
      <c r="H232" s="84">
        <v>32.1</v>
      </c>
      <c r="I232" s="84">
        <v>14.1</v>
      </c>
      <c r="J232" s="82"/>
      <c r="K232" s="82"/>
      <c r="L232" s="82"/>
      <c r="M232" s="82">
        <v>27</v>
      </c>
      <c r="N232" s="84">
        <f>30.4-17.3</f>
        <v>13.099999999999998</v>
      </c>
      <c r="O232" s="82">
        <f t="shared" ref="O232" si="48">SUM(D232:N232)</f>
        <v>121.29999999999998</v>
      </c>
      <c r="P232" s="79"/>
      <c r="Q232" s="80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</row>
    <row r="233" spans="1:29" ht="16" customHeight="1">
      <c r="A233" t="s">
        <v>520</v>
      </c>
      <c r="B233" s="82" t="s">
        <v>529</v>
      </c>
      <c r="C233" s="85" t="s">
        <v>488</v>
      </c>
      <c r="D233" s="82">
        <f t="shared" ref="D233:J233" si="49">SUM(D231:D232)</f>
        <v>8.1999999999999993</v>
      </c>
      <c r="E233" s="82">
        <f t="shared" si="49"/>
        <v>5.2</v>
      </c>
      <c r="F233" s="82">
        <f t="shared" si="49"/>
        <v>0.9</v>
      </c>
      <c r="G233" s="82">
        <f t="shared" si="49"/>
        <v>34.1</v>
      </c>
      <c r="H233" s="82">
        <f t="shared" si="49"/>
        <v>32.1</v>
      </c>
      <c r="I233" s="82">
        <f t="shared" si="49"/>
        <v>14.1</v>
      </c>
      <c r="J233" s="82">
        <f t="shared" si="49"/>
        <v>7.6</v>
      </c>
      <c r="K233" s="82"/>
      <c r="L233" s="82">
        <f>SUM(L231:L232)</f>
        <v>13.6</v>
      </c>
      <c r="M233" s="82">
        <f>SUM(M231:M232)</f>
        <v>27</v>
      </c>
      <c r="N233" s="82">
        <f>SUM(N231:N232)</f>
        <v>13.099999999999998</v>
      </c>
      <c r="O233" s="82">
        <f>SUM(O231:O232)</f>
        <v>155.89999999999998</v>
      </c>
      <c r="P233" s="79"/>
      <c r="Q233" s="80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</row>
    <row r="234" spans="1:29" ht="16" customHeight="1">
      <c r="A234" t="s">
        <v>520</v>
      </c>
      <c r="B234" s="82" t="s">
        <v>530</v>
      </c>
      <c r="C234" s="82" t="s">
        <v>507</v>
      </c>
      <c r="D234" s="82">
        <v>7</v>
      </c>
      <c r="E234" s="82"/>
      <c r="F234" s="82"/>
      <c r="G234" s="84">
        <v>3.7</v>
      </c>
      <c r="H234" s="82"/>
      <c r="I234" s="82"/>
      <c r="J234" s="84">
        <f>7.9</f>
        <v>7.9</v>
      </c>
      <c r="K234" s="82"/>
      <c r="L234" s="82">
        <v>14.7</v>
      </c>
      <c r="M234" s="82"/>
      <c r="N234" s="82"/>
      <c r="O234" s="82">
        <f t="shared" ref="O234:O235" si="50">SUM(D234:N234)</f>
        <v>33.299999999999997</v>
      </c>
      <c r="P234" s="79"/>
      <c r="Q234" s="80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</row>
    <row r="235" spans="1:29" ht="16" customHeight="1">
      <c r="A235" t="s">
        <v>520</v>
      </c>
      <c r="B235" s="82" t="s">
        <v>530</v>
      </c>
      <c r="C235" s="82" t="s">
        <v>522</v>
      </c>
      <c r="D235" s="82">
        <v>0.1</v>
      </c>
      <c r="E235" s="82">
        <v>0.3</v>
      </c>
      <c r="F235" s="82">
        <v>19.8</v>
      </c>
      <c r="G235" s="84">
        <v>24.3</v>
      </c>
      <c r="H235" s="84">
        <v>30.3</v>
      </c>
      <c r="I235" s="84">
        <v>14.8</v>
      </c>
      <c r="J235" s="82"/>
      <c r="K235" s="82"/>
      <c r="L235" s="82"/>
      <c r="M235" s="82"/>
      <c r="N235" s="84"/>
      <c r="O235" s="82">
        <f t="shared" si="50"/>
        <v>89.6</v>
      </c>
      <c r="P235" s="79"/>
      <c r="Q235" s="80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</row>
    <row r="236" spans="1:29" ht="16" customHeight="1">
      <c r="A236" t="s">
        <v>520</v>
      </c>
      <c r="B236" s="82" t="s">
        <v>530</v>
      </c>
      <c r="C236" s="85" t="s">
        <v>488</v>
      </c>
      <c r="D236" s="82">
        <f t="shared" ref="D236:J236" si="51">SUM(D234:D235)</f>
        <v>7.1</v>
      </c>
      <c r="E236" s="82">
        <f t="shared" si="51"/>
        <v>0.3</v>
      </c>
      <c r="F236" s="82">
        <f t="shared" si="51"/>
        <v>19.8</v>
      </c>
      <c r="G236" s="82">
        <f t="shared" si="51"/>
        <v>28</v>
      </c>
      <c r="H236" s="82">
        <f t="shared" si="51"/>
        <v>30.3</v>
      </c>
      <c r="I236" s="82">
        <f t="shared" si="51"/>
        <v>14.8</v>
      </c>
      <c r="J236" s="82">
        <f t="shared" si="51"/>
        <v>7.9</v>
      </c>
      <c r="K236" s="82"/>
      <c r="L236" s="82">
        <f>SUM(L234:L235)</f>
        <v>14.7</v>
      </c>
      <c r="M236" s="82"/>
      <c r="N236" s="82"/>
      <c r="O236" s="82">
        <f>SUM(O234:O235)</f>
        <v>122.89999999999999</v>
      </c>
      <c r="P236" s="79"/>
      <c r="Q236" s="80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</row>
    <row r="237" spans="1:29" ht="16" customHeight="1">
      <c r="A237" t="s">
        <v>520</v>
      </c>
      <c r="B237" s="82" t="s">
        <v>531</v>
      </c>
      <c r="C237" s="82" t="s">
        <v>507</v>
      </c>
      <c r="D237" s="82">
        <v>13.4</v>
      </c>
      <c r="E237" s="82"/>
      <c r="F237" s="82"/>
      <c r="G237" s="84">
        <v>8.6</v>
      </c>
      <c r="H237" s="82"/>
      <c r="I237" s="82">
        <v>0.6</v>
      </c>
      <c r="J237" s="84">
        <f>12.4</f>
        <v>12.4</v>
      </c>
      <c r="K237" s="82"/>
      <c r="L237" s="82">
        <v>21.7</v>
      </c>
      <c r="M237" s="82"/>
      <c r="N237" s="82"/>
      <c r="O237" s="82">
        <f t="shared" ref="O237:O238" si="52">SUM(D237:N237)</f>
        <v>56.7</v>
      </c>
      <c r="P237" s="79"/>
      <c r="Q237" s="80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</row>
    <row r="238" spans="1:29" ht="16" customHeight="1">
      <c r="A238" t="s">
        <v>520</v>
      </c>
      <c r="B238" s="82" t="s">
        <v>531</v>
      </c>
      <c r="C238" s="82" t="s">
        <v>522</v>
      </c>
      <c r="D238" s="82">
        <v>0.5</v>
      </c>
      <c r="E238" s="82">
        <v>0.2</v>
      </c>
      <c r="F238" s="82">
        <v>5.3</v>
      </c>
      <c r="G238" s="84">
        <v>47.5</v>
      </c>
      <c r="H238" s="84">
        <v>37.1</v>
      </c>
      <c r="I238" s="84">
        <v>14</v>
      </c>
      <c r="J238" s="82"/>
      <c r="K238" s="82"/>
      <c r="L238" s="82"/>
      <c r="M238" s="82"/>
      <c r="N238" s="84"/>
      <c r="O238" s="82">
        <f t="shared" si="52"/>
        <v>104.6</v>
      </c>
      <c r="P238" s="79"/>
      <c r="Q238" s="80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</row>
    <row r="239" spans="1:29" ht="16" customHeight="1">
      <c r="A239" t="s">
        <v>520</v>
      </c>
      <c r="B239" s="82" t="s">
        <v>531</v>
      </c>
      <c r="C239" s="85" t="s">
        <v>488</v>
      </c>
      <c r="D239" s="82">
        <f t="shared" ref="D239:J239" si="53">SUM(D237:D238)</f>
        <v>13.9</v>
      </c>
      <c r="E239" s="82">
        <f t="shared" si="53"/>
        <v>0.2</v>
      </c>
      <c r="F239" s="82">
        <f t="shared" si="53"/>
        <v>5.3</v>
      </c>
      <c r="G239" s="82">
        <f t="shared" si="53"/>
        <v>56.1</v>
      </c>
      <c r="H239" s="82">
        <f t="shared" si="53"/>
        <v>37.1</v>
      </c>
      <c r="I239" s="82">
        <f t="shared" si="53"/>
        <v>14.6</v>
      </c>
      <c r="J239" s="82">
        <f t="shared" si="53"/>
        <v>12.4</v>
      </c>
      <c r="K239" s="82"/>
      <c r="L239" s="82">
        <f>SUM(L237:L238)</f>
        <v>21.7</v>
      </c>
      <c r="M239" s="82"/>
      <c r="N239" s="82"/>
      <c r="O239" s="82">
        <f>SUM(O237:O238)</f>
        <v>161.30000000000001</v>
      </c>
      <c r="P239" s="79"/>
      <c r="Q239" s="80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</row>
    <row r="240" spans="1:29" ht="16" customHeight="1">
      <c r="A240" t="s">
        <v>520</v>
      </c>
      <c r="B240" s="82" t="s">
        <v>532</v>
      </c>
      <c r="C240" s="82" t="s">
        <v>507</v>
      </c>
      <c r="D240" s="82">
        <v>7.5</v>
      </c>
      <c r="E240" s="82"/>
      <c r="F240" s="82"/>
      <c r="G240" s="84">
        <v>5.4</v>
      </c>
      <c r="H240" s="82"/>
      <c r="I240" s="82"/>
      <c r="J240" s="84">
        <f>7.8</f>
        <v>7.8</v>
      </c>
      <c r="K240" s="82"/>
      <c r="L240" s="82">
        <f>20.4</f>
        <v>20.399999999999999</v>
      </c>
      <c r="M240" s="82"/>
      <c r="N240" s="82"/>
      <c r="O240" s="82">
        <f t="shared" ref="O240:O241" si="54">SUM(D240:N240)</f>
        <v>41.099999999999994</v>
      </c>
      <c r="P240" s="79"/>
      <c r="Q240" s="80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</row>
    <row r="241" spans="1:29" ht="16" customHeight="1">
      <c r="A241" t="s">
        <v>520</v>
      </c>
      <c r="B241" s="82" t="s">
        <v>532</v>
      </c>
      <c r="C241" s="82" t="s">
        <v>522</v>
      </c>
      <c r="D241" s="82">
        <v>1</v>
      </c>
      <c r="E241" s="82">
        <v>1.4</v>
      </c>
      <c r="F241" s="82">
        <v>4.9000000000000004</v>
      </c>
      <c r="G241" s="84">
        <v>28.5</v>
      </c>
      <c r="H241" s="84">
        <v>39</v>
      </c>
      <c r="I241" s="84">
        <v>26.3</v>
      </c>
      <c r="J241" s="82"/>
      <c r="K241" s="82"/>
      <c r="L241" s="82"/>
      <c r="M241" s="82"/>
      <c r="N241" s="84"/>
      <c r="O241" s="82">
        <f t="shared" si="54"/>
        <v>101.1</v>
      </c>
      <c r="P241" s="79"/>
      <c r="Q241" s="80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</row>
    <row r="242" spans="1:29" ht="16" customHeight="1">
      <c r="A242" t="s">
        <v>520</v>
      </c>
      <c r="B242" s="82" t="s">
        <v>532</v>
      </c>
      <c r="C242" s="85" t="s">
        <v>488</v>
      </c>
      <c r="D242" s="82">
        <f t="shared" ref="D242:J242" si="55">SUM(D240:D241)</f>
        <v>8.5</v>
      </c>
      <c r="E242" s="82">
        <f t="shared" si="55"/>
        <v>1.4</v>
      </c>
      <c r="F242" s="82">
        <f t="shared" si="55"/>
        <v>4.9000000000000004</v>
      </c>
      <c r="G242" s="82">
        <f t="shared" si="55"/>
        <v>33.9</v>
      </c>
      <c r="H242" s="82">
        <f t="shared" si="55"/>
        <v>39</v>
      </c>
      <c r="I242" s="82">
        <f t="shared" si="55"/>
        <v>26.3</v>
      </c>
      <c r="J242" s="82">
        <f t="shared" si="55"/>
        <v>7.8</v>
      </c>
      <c r="K242" s="82"/>
      <c r="L242" s="82">
        <f>SUM(L240:L241)</f>
        <v>20.399999999999999</v>
      </c>
      <c r="M242" s="82"/>
      <c r="N242" s="82"/>
      <c r="O242" s="82">
        <f>SUM(O240:O241)</f>
        <v>142.19999999999999</v>
      </c>
      <c r="P242" s="79"/>
      <c r="Q242" s="80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</row>
    <row r="243" spans="1:29" ht="16" customHeight="1">
      <c r="A243" t="s">
        <v>520</v>
      </c>
      <c r="B243" s="82" t="s">
        <v>533</v>
      </c>
      <c r="C243" s="82" t="s">
        <v>507</v>
      </c>
      <c r="D243" s="82">
        <v>0.4</v>
      </c>
      <c r="E243" s="82"/>
      <c r="F243" s="82"/>
      <c r="G243" s="84"/>
      <c r="H243" s="82"/>
      <c r="I243" s="82"/>
      <c r="J243" s="84">
        <v>5.7</v>
      </c>
      <c r="K243" s="82"/>
      <c r="L243" s="82">
        <v>20.2</v>
      </c>
      <c r="M243" s="82"/>
      <c r="N243" s="82"/>
      <c r="O243" s="82">
        <f t="shared" ref="O243:O244" si="56">SUM(D243:N243)</f>
        <v>26.3</v>
      </c>
      <c r="P243" s="79"/>
      <c r="Q243" s="80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</row>
    <row r="244" spans="1:29" ht="16" customHeight="1">
      <c r="A244" t="s">
        <v>520</v>
      </c>
      <c r="B244" s="82" t="s">
        <v>533</v>
      </c>
      <c r="C244" s="82" t="s">
        <v>522</v>
      </c>
      <c r="D244" s="82">
        <v>20.2</v>
      </c>
      <c r="E244" s="82">
        <v>2.35</v>
      </c>
      <c r="F244" s="82">
        <v>3.6</v>
      </c>
      <c r="G244" s="84">
        <v>15.05</v>
      </c>
      <c r="H244" s="84">
        <v>39</v>
      </c>
      <c r="I244" s="84">
        <v>17.600000000000001</v>
      </c>
      <c r="J244" s="82"/>
      <c r="K244" s="82"/>
      <c r="L244" s="82"/>
      <c r="M244" s="82"/>
      <c r="N244" s="84">
        <f>1.2+13.4</f>
        <v>14.6</v>
      </c>
      <c r="O244" s="82">
        <f t="shared" si="56"/>
        <v>112.4</v>
      </c>
      <c r="P244" s="79"/>
      <c r="Q244" s="80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</row>
    <row r="245" spans="1:29" ht="16" customHeight="1">
      <c r="A245" t="s">
        <v>520</v>
      </c>
      <c r="B245" s="82" t="s">
        <v>533</v>
      </c>
      <c r="C245" s="85" t="s">
        <v>488</v>
      </c>
      <c r="D245" s="82">
        <f t="shared" ref="D245:L245" si="57">SUM(D243:D244)</f>
        <v>20.599999999999998</v>
      </c>
      <c r="E245" s="82">
        <f t="shared" si="57"/>
        <v>2.35</v>
      </c>
      <c r="F245" s="82">
        <f t="shared" si="57"/>
        <v>3.6</v>
      </c>
      <c r="G245" s="82">
        <f t="shared" si="57"/>
        <v>15.05</v>
      </c>
      <c r="H245" s="82">
        <f t="shared" si="57"/>
        <v>39</v>
      </c>
      <c r="I245" s="82">
        <f t="shared" si="57"/>
        <v>17.600000000000001</v>
      </c>
      <c r="J245" s="82">
        <f t="shared" si="57"/>
        <v>5.7</v>
      </c>
      <c r="K245" s="82"/>
      <c r="L245" s="82">
        <f t="shared" si="57"/>
        <v>20.2</v>
      </c>
      <c r="M245" s="82"/>
      <c r="N245" s="82">
        <f t="shared" ref="N245:O245" si="58">SUM(N243:N244)</f>
        <v>14.6</v>
      </c>
      <c r="O245" s="82">
        <f t="shared" si="58"/>
        <v>138.70000000000002</v>
      </c>
      <c r="P245" s="79"/>
      <c r="Q245" s="80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</row>
    <row r="246" spans="1:29" ht="16" customHeight="1">
      <c r="A246" t="s">
        <v>91</v>
      </c>
      <c r="B246" s="87" t="s">
        <v>534</v>
      </c>
      <c r="C246" s="87" t="s">
        <v>490</v>
      </c>
      <c r="D246" s="82"/>
      <c r="E246" s="82"/>
      <c r="F246" s="82">
        <v>0.3</v>
      </c>
      <c r="G246" s="82"/>
      <c r="H246" s="82">
        <v>135</v>
      </c>
      <c r="I246" s="82"/>
      <c r="J246" s="82"/>
      <c r="K246" s="82"/>
      <c r="L246" s="82"/>
      <c r="M246" s="82"/>
      <c r="N246" s="82"/>
      <c r="O246" s="82">
        <f>SUM(D246:N246)</f>
        <v>135.30000000000001</v>
      </c>
      <c r="P246" s="79"/>
      <c r="Q246" s="80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</row>
    <row r="247" spans="1:29" ht="16" customHeight="1">
      <c r="A247" t="s">
        <v>91</v>
      </c>
      <c r="B247" s="87" t="s">
        <v>534</v>
      </c>
      <c r="C247" s="87" t="s">
        <v>535</v>
      </c>
      <c r="D247" s="82"/>
      <c r="E247" s="82"/>
      <c r="F247" s="82"/>
      <c r="G247" s="82">
        <v>75</v>
      </c>
      <c r="H247" s="82"/>
      <c r="I247" s="82"/>
      <c r="J247" s="82"/>
      <c r="K247" s="82"/>
      <c r="L247" s="82"/>
      <c r="M247" s="82"/>
      <c r="N247" s="82"/>
      <c r="O247" s="82">
        <f t="shared" ref="O247:O250" si="59">SUM(D247:N247)</f>
        <v>75</v>
      </c>
      <c r="P247" s="79"/>
      <c r="Q247" s="80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</row>
    <row r="248" spans="1:29" ht="16" customHeight="1">
      <c r="A248" t="s">
        <v>91</v>
      </c>
      <c r="B248" s="87" t="s">
        <v>534</v>
      </c>
      <c r="C248" s="87" t="s">
        <v>493</v>
      </c>
      <c r="D248" s="82"/>
      <c r="E248" s="82">
        <v>1.2</v>
      </c>
      <c r="F248" s="82">
        <v>20</v>
      </c>
      <c r="G248" s="82">
        <v>48.1</v>
      </c>
      <c r="H248" s="82"/>
      <c r="I248" s="82">
        <v>6.7</v>
      </c>
      <c r="J248" s="82">
        <f>55</f>
        <v>55</v>
      </c>
      <c r="K248" s="82"/>
      <c r="L248" s="82">
        <v>110</v>
      </c>
      <c r="M248" s="82"/>
      <c r="N248" s="82">
        <f>111.2-110</f>
        <v>1.2000000000000028</v>
      </c>
      <c r="O248" s="82">
        <f t="shared" si="59"/>
        <v>242.2</v>
      </c>
      <c r="P248" s="79"/>
      <c r="Q248" s="80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</row>
    <row r="249" spans="1:29" ht="16" customHeight="1">
      <c r="A249" t="s">
        <v>91</v>
      </c>
      <c r="B249" s="87" t="s">
        <v>534</v>
      </c>
      <c r="C249" s="87" t="s">
        <v>536</v>
      </c>
      <c r="D249" s="82">
        <v>45</v>
      </c>
      <c r="E249" s="82">
        <v>2.7</v>
      </c>
      <c r="F249" s="82">
        <v>7.8</v>
      </c>
      <c r="G249" s="82">
        <v>4.3</v>
      </c>
      <c r="H249" s="82"/>
      <c r="I249" s="82">
        <v>2.7</v>
      </c>
      <c r="J249" s="82"/>
      <c r="K249" s="82"/>
      <c r="L249" s="82"/>
      <c r="M249" s="82"/>
      <c r="N249" s="82">
        <v>0.3</v>
      </c>
      <c r="O249" s="82">
        <f t="shared" si="59"/>
        <v>62.8</v>
      </c>
      <c r="P249" s="79"/>
      <c r="Q249" s="80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</row>
    <row r="250" spans="1:29" ht="16" customHeight="1">
      <c r="A250" t="s">
        <v>91</v>
      </c>
      <c r="B250" s="87" t="s">
        <v>534</v>
      </c>
      <c r="C250" s="87" t="s">
        <v>537</v>
      </c>
      <c r="D250" s="82"/>
      <c r="E250" s="82"/>
      <c r="F250" s="82"/>
      <c r="G250" s="82"/>
      <c r="H250" s="82"/>
      <c r="I250" s="82">
        <v>45</v>
      </c>
      <c r="J250" s="82"/>
      <c r="K250" s="82"/>
      <c r="L250" s="82"/>
      <c r="M250" s="82"/>
      <c r="N250" s="82"/>
      <c r="O250" s="82">
        <f t="shared" si="59"/>
        <v>45</v>
      </c>
      <c r="P250" s="79"/>
      <c r="Q250" s="80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</row>
    <row r="251" spans="1:29" ht="16" customHeight="1">
      <c r="A251" t="s">
        <v>91</v>
      </c>
      <c r="B251" s="87" t="s">
        <v>534</v>
      </c>
      <c r="C251" s="88" t="s">
        <v>488</v>
      </c>
      <c r="D251" s="82">
        <f t="shared" ref="D251:J251" si="60">SUM(D246:D250)</f>
        <v>45</v>
      </c>
      <c r="E251" s="82">
        <f t="shared" si="60"/>
        <v>3.9000000000000004</v>
      </c>
      <c r="F251" s="82">
        <f t="shared" si="60"/>
        <v>28.1</v>
      </c>
      <c r="G251" s="82">
        <f t="shared" si="60"/>
        <v>127.39999999999999</v>
      </c>
      <c r="H251" s="82">
        <f t="shared" si="60"/>
        <v>135</v>
      </c>
      <c r="I251" s="82">
        <f t="shared" si="60"/>
        <v>54.4</v>
      </c>
      <c r="J251" s="82">
        <f t="shared" si="60"/>
        <v>55</v>
      </c>
      <c r="K251" s="82"/>
      <c r="L251" s="82">
        <f>SUM(L246:L250)</f>
        <v>110</v>
      </c>
      <c r="M251" s="82"/>
      <c r="N251" s="82">
        <f>SUM(N246:N250)</f>
        <v>1.5000000000000029</v>
      </c>
      <c r="O251" s="82">
        <f>SUM(O246:O250)</f>
        <v>560.29999999999995</v>
      </c>
      <c r="P251" s="79"/>
      <c r="Q251" s="80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</row>
    <row r="252" spans="1:29" ht="16" customHeight="1">
      <c r="A252" t="s">
        <v>91</v>
      </c>
      <c r="B252" s="87" t="s">
        <v>538</v>
      </c>
      <c r="C252" s="87" t="s">
        <v>490</v>
      </c>
      <c r="D252" s="82"/>
      <c r="E252" s="82"/>
      <c r="F252" s="82">
        <v>0.3</v>
      </c>
      <c r="G252" s="82"/>
      <c r="H252" s="82">
        <v>125</v>
      </c>
      <c r="I252" s="82"/>
      <c r="J252" s="82"/>
      <c r="K252" s="82"/>
      <c r="L252" s="82"/>
      <c r="M252" s="82"/>
      <c r="N252" s="82"/>
      <c r="O252" s="82">
        <f>SUM(D252:N252)</f>
        <v>125.3</v>
      </c>
      <c r="P252" s="79"/>
      <c r="Q252" s="80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</row>
    <row r="253" spans="1:29" ht="16" customHeight="1">
      <c r="A253" t="s">
        <v>91</v>
      </c>
      <c r="B253" s="87" t="s">
        <v>538</v>
      </c>
      <c r="C253" s="87" t="s">
        <v>535</v>
      </c>
      <c r="D253" s="82"/>
      <c r="E253" s="82"/>
      <c r="F253" s="82"/>
      <c r="G253" s="82">
        <v>65</v>
      </c>
      <c r="H253" s="82"/>
      <c r="I253" s="82"/>
      <c r="J253" s="82"/>
      <c r="K253" s="82"/>
      <c r="L253" s="82"/>
      <c r="M253" s="82"/>
      <c r="N253" s="82">
        <v>1</v>
      </c>
      <c r="O253" s="82">
        <f t="shared" ref="O253:O256" si="61">SUM(D253:N253)</f>
        <v>66</v>
      </c>
      <c r="P253" s="79"/>
      <c r="Q253" s="80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</row>
    <row r="254" spans="1:29" ht="16" customHeight="1">
      <c r="A254" t="s">
        <v>91</v>
      </c>
      <c r="B254" s="87" t="s">
        <v>538</v>
      </c>
      <c r="C254" s="87" t="s">
        <v>493</v>
      </c>
      <c r="D254" s="82"/>
      <c r="E254" s="82"/>
      <c r="F254" s="82">
        <v>20</v>
      </c>
      <c r="G254" s="82">
        <v>43.5</v>
      </c>
      <c r="H254" s="82"/>
      <c r="I254" s="82">
        <v>7.3</v>
      </c>
      <c r="J254" s="82">
        <f>60</f>
        <v>60</v>
      </c>
      <c r="K254" s="82"/>
      <c r="L254" s="82">
        <v>90</v>
      </c>
      <c r="M254" s="82"/>
      <c r="N254" s="82">
        <v>1.4</v>
      </c>
      <c r="O254" s="82">
        <f t="shared" si="61"/>
        <v>222.20000000000002</v>
      </c>
      <c r="P254" s="79"/>
      <c r="Q254" s="80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</row>
    <row r="255" spans="1:29" ht="16" customHeight="1">
      <c r="A255" t="s">
        <v>91</v>
      </c>
      <c r="B255" s="87" t="s">
        <v>538</v>
      </c>
      <c r="C255" s="87" t="s">
        <v>536</v>
      </c>
      <c r="D255" s="82"/>
      <c r="E255" s="82">
        <v>2.2000000000000002</v>
      </c>
      <c r="F255" s="82">
        <v>6.1</v>
      </c>
      <c r="G255" s="82">
        <v>41.3</v>
      </c>
      <c r="H255" s="82"/>
      <c r="I255" s="82">
        <v>2.4</v>
      </c>
      <c r="J255" s="82"/>
      <c r="K255" s="82"/>
      <c r="L255" s="82"/>
      <c r="M255" s="82"/>
      <c r="N255" s="82">
        <v>0.2</v>
      </c>
      <c r="O255" s="82">
        <f t="shared" si="61"/>
        <v>52.199999999999996</v>
      </c>
      <c r="P255" s="79"/>
      <c r="Q255" s="80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</row>
    <row r="256" spans="1:29" ht="16" customHeight="1">
      <c r="A256" t="s">
        <v>91</v>
      </c>
      <c r="B256" s="87" t="s">
        <v>538</v>
      </c>
      <c r="C256" s="87" t="s">
        <v>498</v>
      </c>
      <c r="D256" s="82"/>
      <c r="E256" s="82"/>
      <c r="F256" s="82"/>
      <c r="G256" s="82"/>
      <c r="H256" s="82"/>
      <c r="I256" s="82">
        <v>26.2</v>
      </c>
      <c r="J256" s="82"/>
      <c r="K256" s="82"/>
      <c r="L256" s="82"/>
      <c r="M256" s="82"/>
      <c r="N256" s="82"/>
      <c r="O256" s="82">
        <f t="shared" si="61"/>
        <v>26.2</v>
      </c>
      <c r="P256" s="79"/>
      <c r="Q256" s="80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</row>
    <row r="257" spans="1:29">
      <c r="A257" t="s">
        <v>91</v>
      </c>
      <c r="B257" s="87" t="s">
        <v>538</v>
      </c>
      <c r="C257" s="88" t="s">
        <v>488</v>
      </c>
      <c r="D257" s="82"/>
      <c r="E257" s="82">
        <f t="shared" ref="E257:J257" si="62">SUM(E252:E256)</f>
        <v>2.2000000000000002</v>
      </c>
      <c r="F257" s="82">
        <f t="shared" si="62"/>
        <v>26.4</v>
      </c>
      <c r="G257" s="82">
        <f t="shared" si="62"/>
        <v>149.80000000000001</v>
      </c>
      <c r="H257" s="82">
        <f t="shared" si="62"/>
        <v>125</v>
      </c>
      <c r="I257" s="82">
        <f t="shared" si="62"/>
        <v>35.9</v>
      </c>
      <c r="J257" s="82">
        <f t="shared" si="62"/>
        <v>60</v>
      </c>
      <c r="K257" s="82"/>
      <c r="L257" s="82">
        <f>SUM(L252:L256)</f>
        <v>90</v>
      </c>
      <c r="M257" s="82"/>
      <c r="N257" s="82">
        <f>SUM(N252:N256)</f>
        <v>2.6</v>
      </c>
      <c r="O257" s="82">
        <f>SUM(O252:O256)</f>
        <v>491.9</v>
      </c>
      <c r="P257" s="79"/>
      <c r="Q257" s="80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</row>
    <row r="258" spans="1:29">
      <c r="A258" t="s">
        <v>91</v>
      </c>
      <c r="B258" s="87" t="s">
        <v>539</v>
      </c>
      <c r="C258" s="87" t="s">
        <v>490</v>
      </c>
      <c r="D258" s="82"/>
      <c r="E258" s="82"/>
      <c r="F258" s="82"/>
      <c r="G258" s="82"/>
      <c r="H258" s="82">
        <v>129</v>
      </c>
      <c r="I258" s="82"/>
      <c r="J258" s="82"/>
      <c r="K258" s="82"/>
      <c r="L258" s="82"/>
      <c r="M258" s="82"/>
      <c r="N258" s="82"/>
      <c r="O258" s="82">
        <f t="shared" ref="O258:O262" si="63">SUM(D258:N258)</f>
        <v>129</v>
      </c>
      <c r="P258" s="79"/>
      <c r="Q258" s="80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</row>
    <row r="259" spans="1:29">
      <c r="A259" t="s">
        <v>91</v>
      </c>
      <c r="B259" s="87" t="s">
        <v>539</v>
      </c>
      <c r="C259" s="87" t="s">
        <v>535</v>
      </c>
      <c r="D259" s="82">
        <v>136</v>
      </c>
      <c r="E259" s="82"/>
      <c r="F259" s="82">
        <v>3.1</v>
      </c>
      <c r="G259" s="82">
        <v>12</v>
      </c>
      <c r="H259" s="82"/>
      <c r="I259" s="82"/>
      <c r="J259" s="82"/>
      <c r="K259" s="82"/>
      <c r="L259" s="82"/>
      <c r="M259" s="82"/>
      <c r="N259" s="82"/>
      <c r="O259" s="82">
        <f t="shared" si="63"/>
        <v>151.1</v>
      </c>
      <c r="P259" s="79"/>
      <c r="Q259" s="80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</row>
    <row r="260" spans="1:29">
      <c r="A260" t="s">
        <v>91</v>
      </c>
      <c r="B260" s="87" t="s">
        <v>539</v>
      </c>
      <c r="C260" s="87" t="s">
        <v>540</v>
      </c>
      <c r="D260" s="82"/>
      <c r="E260" s="82"/>
      <c r="F260" s="82"/>
      <c r="G260" s="82"/>
      <c r="H260" s="82"/>
      <c r="I260" s="82"/>
      <c r="J260" s="82">
        <f>154</f>
        <v>154</v>
      </c>
      <c r="K260" s="82"/>
      <c r="L260" s="82">
        <v>188</v>
      </c>
      <c r="M260" s="82"/>
      <c r="N260" s="82"/>
      <c r="O260" s="82">
        <f t="shared" si="63"/>
        <v>342</v>
      </c>
      <c r="P260" s="79"/>
      <c r="Q260" s="80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</row>
    <row r="261" spans="1:29">
      <c r="A261" t="s">
        <v>91</v>
      </c>
      <c r="B261" s="87" t="s">
        <v>539</v>
      </c>
      <c r="C261" s="87" t="s">
        <v>536</v>
      </c>
      <c r="D261" s="82">
        <v>1.2</v>
      </c>
      <c r="E261" s="82">
        <v>1.1000000000000001</v>
      </c>
      <c r="F261" s="82"/>
      <c r="G261" s="82">
        <v>24.4</v>
      </c>
      <c r="H261" s="82"/>
      <c r="I261" s="82"/>
      <c r="J261" s="82"/>
      <c r="K261" s="82"/>
      <c r="L261" s="82"/>
      <c r="M261" s="82"/>
      <c r="N261" s="82">
        <v>7.5</v>
      </c>
      <c r="O261" s="82">
        <f t="shared" si="63"/>
        <v>34.200000000000003</v>
      </c>
      <c r="P261" s="79"/>
      <c r="Q261" s="80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</row>
    <row r="262" spans="1:29">
      <c r="A262" t="s">
        <v>91</v>
      </c>
      <c r="B262" s="87" t="s">
        <v>539</v>
      </c>
      <c r="C262" s="87" t="s">
        <v>498</v>
      </c>
      <c r="D262" s="82"/>
      <c r="E262" s="82"/>
      <c r="F262" s="82">
        <f>9.2+0.2</f>
        <v>9.3999999999999986</v>
      </c>
      <c r="G262" s="82"/>
      <c r="H262" s="82"/>
      <c r="I262" s="82">
        <v>20.100000000000001</v>
      </c>
      <c r="J262" s="82"/>
      <c r="K262" s="82"/>
      <c r="L262" s="82"/>
      <c r="M262" s="82"/>
      <c r="N262" s="82"/>
      <c r="O262" s="82">
        <f t="shared" si="63"/>
        <v>29.5</v>
      </c>
      <c r="P262" s="79"/>
      <c r="Q262" s="80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</row>
    <row r="263" spans="1:29">
      <c r="A263" t="s">
        <v>91</v>
      </c>
      <c r="B263" s="87" t="s">
        <v>539</v>
      </c>
      <c r="C263" s="88" t="s">
        <v>488</v>
      </c>
      <c r="D263" s="82">
        <f t="shared" ref="D263:L263" si="64">SUM(D258:D262)</f>
        <v>137.19999999999999</v>
      </c>
      <c r="E263" s="82">
        <f t="shared" si="64"/>
        <v>1.1000000000000001</v>
      </c>
      <c r="F263" s="82">
        <f t="shared" si="64"/>
        <v>12.499999999999998</v>
      </c>
      <c r="G263" s="82">
        <f t="shared" si="64"/>
        <v>36.4</v>
      </c>
      <c r="H263" s="82">
        <f t="shared" si="64"/>
        <v>129</v>
      </c>
      <c r="I263" s="82">
        <f t="shared" si="64"/>
        <v>20.100000000000001</v>
      </c>
      <c r="J263" s="82">
        <f t="shared" si="64"/>
        <v>154</v>
      </c>
      <c r="K263" s="82"/>
      <c r="L263" s="82">
        <f t="shared" si="64"/>
        <v>188</v>
      </c>
      <c r="M263" s="82"/>
      <c r="N263" s="82">
        <f>SUM(N258:N262)</f>
        <v>7.5</v>
      </c>
      <c r="O263" s="82">
        <f>SUM(D263:N263)</f>
        <v>685.8</v>
      </c>
      <c r="P263" s="79"/>
      <c r="Q263" s="80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</row>
    <row r="264" spans="1:29"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79"/>
      <c r="Q264" s="80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</row>
    <row r="265" spans="1:29"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79"/>
      <c r="Q265" s="80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</row>
    <row r="266" spans="1:29"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79"/>
      <c r="Q266" s="80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</row>
    <row r="267" spans="1:29"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79"/>
      <c r="Q267" s="80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</row>
    <row r="268" spans="1:29"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79"/>
      <c r="Q268" s="80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</row>
    <row r="269" spans="1:29"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79"/>
      <c r="Q269" s="80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</row>
    <row r="270" spans="1:29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79"/>
      <c r="Q270" s="80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</row>
    <row r="271" spans="1:29"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79"/>
      <c r="Q271" s="80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</row>
    <row r="272" spans="1:29"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79"/>
      <c r="Q272" s="80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</row>
    <row r="273" spans="2:29"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79"/>
      <c r="Q273" s="80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</row>
    <row r="274" spans="2:29"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79"/>
      <c r="Q274" s="80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</row>
    <row r="275" spans="2:29"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79"/>
      <c r="Q275" s="80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</row>
    <row r="276" spans="2:29"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79"/>
      <c r="Q276" s="80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</row>
    <row r="277" spans="2:29"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79"/>
      <c r="Q277" s="80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</row>
    <row r="278" spans="2:29"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79"/>
      <c r="Q278" s="80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</row>
    <row r="279" spans="2:29"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79"/>
      <c r="Q279" s="80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</row>
    <row r="280" spans="2:29"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79"/>
      <c r="Q280" s="80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</row>
    <row r="281" spans="2:29"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79"/>
      <c r="Q281" s="80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</row>
    <row r="282" spans="2:29"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79"/>
      <c r="Q282" s="80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</row>
    <row r="283" spans="2:29"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79"/>
      <c r="Q283" s="80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</row>
    <row r="284" spans="2:29"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79"/>
      <c r="Q284" s="80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</row>
    <row r="285" spans="2:29"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79"/>
      <c r="Q285" s="80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</row>
    <row r="286" spans="2:29"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79"/>
      <c r="Q286" s="80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</row>
    <row r="287" spans="2:29"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79"/>
      <c r="Q287" s="80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</row>
    <row r="288" spans="2:29"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79"/>
      <c r="Q288" s="80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</row>
    <row r="289" spans="2:29"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79"/>
      <c r="Q289" s="80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</row>
    <row r="290" spans="2:29"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79"/>
      <c r="Q290" s="80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</row>
    <row r="291" spans="2:29"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79"/>
      <c r="Q291" s="80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</row>
    <row r="292" spans="2:29"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79"/>
      <c r="Q292" s="80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</row>
    <row r="293" spans="2:29"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79"/>
      <c r="Q293" s="80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</row>
    <row r="294" spans="2:29"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79"/>
      <c r="Q294" s="80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</row>
    <row r="295" spans="2:29"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79"/>
      <c r="Q295" s="80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</row>
    <row r="296" spans="2:29"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79"/>
      <c r="Q296" s="80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</row>
    <row r="297" spans="2:29"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79"/>
      <c r="Q297" s="80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</row>
    <row r="298" spans="2:29"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79"/>
      <c r="Q298" s="80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</row>
    <row r="299" spans="2:29"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79"/>
      <c r="Q299" s="80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</row>
    <row r="300" spans="2:29"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79"/>
      <c r="Q300" s="80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</row>
    <row r="301" spans="2:29"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79"/>
      <c r="Q301" s="80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</row>
    <row r="302" spans="2:29"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79"/>
      <c r="Q302" s="80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</row>
    <row r="303" spans="2:29"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79"/>
      <c r="Q303" s="80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</row>
    <row r="304" spans="2:29"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79"/>
      <c r="Q304" s="80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</row>
    <row r="305" spans="2:29"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79"/>
      <c r="Q305" s="80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</row>
    <row r="306" spans="2:29"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79"/>
      <c r="Q306" s="80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</row>
    <row r="307" spans="2:29"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79"/>
      <c r="Q307" s="80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</row>
    <row r="308" spans="2:29"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79"/>
      <c r="Q308" s="80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</row>
    <row r="309" spans="2:29"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79"/>
      <c r="Q309" s="80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</row>
    <row r="310" spans="2:29"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79"/>
      <c r="Q310" s="80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</row>
    <row r="311" spans="2:29"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79"/>
      <c r="Q311" s="80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</row>
    <row r="312" spans="2:29"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79"/>
      <c r="Q312" s="80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</row>
    <row r="313" spans="2:29"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79"/>
      <c r="Q313" s="80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</row>
    <row r="314" spans="2:29"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79"/>
      <c r="Q314" s="80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</row>
    <row r="315" spans="2:29"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79"/>
      <c r="Q315" s="80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</row>
    <row r="316" spans="2:29"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79"/>
      <c r="Q316" s="80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</row>
    <row r="317" spans="2:29"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79"/>
      <c r="Q317" s="80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</row>
    <row r="318" spans="2:29"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79"/>
      <c r="Q318" s="80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</row>
    <row r="319" spans="2:29"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79"/>
      <c r="Q319" s="80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</row>
    <row r="320" spans="2:29"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79"/>
      <c r="Q320" s="80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</row>
    <row r="321" spans="2:29"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79"/>
      <c r="Q321" s="80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</row>
    <row r="322" spans="2:29"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79"/>
      <c r="Q322" s="80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</row>
    <row r="323" spans="2:29"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79"/>
      <c r="Q323" s="80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</row>
    <row r="324" spans="2:29"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79"/>
      <c r="Q324" s="80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</row>
    <row r="325" spans="2:29"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79"/>
      <c r="Q325" s="80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</row>
    <row r="326" spans="2:29"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79"/>
      <c r="Q326" s="80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</row>
    <row r="327" spans="2:29"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79"/>
      <c r="Q327" s="80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</row>
    <row r="328" spans="2:29"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79"/>
      <c r="Q328" s="80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</row>
    <row r="329" spans="2:29"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79"/>
      <c r="Q329" s="80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</row>
    <row r="330" spans="2:29"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79"/>
      <c r="Q330" s="80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</row>
    <row r="331" spans="2:29"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79"/>
      <c r="Q331" s="80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</row>
    <row r="332" spans="2:29"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79"/>
      <c r="Q332" s="80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</row>
    <row r="333" spans="2:29"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79"/>
      <c r="Q333" s="80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</row>
    <row r="334" spans="2:29"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79"/>
      <c r="Q334" s="80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</row>
    <row r="335" spans="2:29"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79"/>
      <c r="Q335" s="80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</row>
    <row r="336" spans="2:29"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79"/>
      <c r="Q336" s="80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</row>
    <row r="337" spans="2:29"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79"/>
      <c r="Q337" s="80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</row>
    <row r="338" spans="2:29"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79"/>
      <c r="Q338" s="80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</row>
    <row r="339" spans="2:29"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79"/>
      <c r="Q339" s="80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</row>
    <row r="340" spans="2:29"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79"/>
      <c r="Q340" s="80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</row>
    <row r="341" spans="2:29"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79"/>
      <c r="Q341" s="80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</row>
    <row r="342" spans="2:29"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79"/>
      <c r="Q342" s="80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</row>
    <row r="343" spans="2:29"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79"/>
      <c r="Q343" s="80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</row>
    <row r="344" spans="2:29"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79"/>
      <c r="Q344" s="80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</row>
    <row r="345" spans="2:29"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79"/>
      <c r="Q345" s="80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</row>
    <row r="346" spans="2:29"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79"/>
      <c r="Q346" s="80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</row>
    <row r="347" spans="2:29"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79"/>
      <c r="Q347" s="80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</row>
    <row r="348" spans="2:29"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79"/>
      <c r="Q348" s="80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</row>
    <row r="349" spans="2:29"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79"/>
      <c r="Q349" s="80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</row>
    <row r="350" spans="2:29"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79"/>
      <c r="Q350" s="80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</row>
    <row r="351" spans="2:29"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79"/>
      <c r="Q351" s="80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</row>
    <row r="352" spans="2:29"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79"/>
      <c r="Q352" s="80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</row>
    <row r="353" spans="2:29"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79"/>
      <c r="Q353" s="80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</row>
    <row r="354" spans="2:29"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79"/>
      <c r="Q354" s="80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</row>
    <row r="355" spans="2:29"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79"/>
      <c r="Q355" s="80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</row>
    <row r="356" spans="2:29"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79"/>
      <c r="Q356" s="80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</row>
    <row r="357" spans="2:29"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79"/>
      <c r="Q357" s="80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</row>
    <row r="358" spans="2:29"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79"/>
      <c r="Q358" s="80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</row>
    <row r="359" spans="2:29"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79"/>
      <c r="Q359" s="80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</row>
    <row r="360" spans="2:29"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79"/>
      <c r="Q360" s="80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</row>
    <row r="361" spans="2:29"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79"/>
      <c r="Q361" s="80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</row>
    <row r="362" spans="2:29"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79"/>
      <c r="Q362" s="80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</row>
    <row r="363" spans="2:29"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79"/>
      <c r="Q363" s="80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</row>
    <row r="364" spans="2:29"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79"/>
      <c r="Q364" s="80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</row>
    <row r="365" spans="2:29"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79"/>
      <c r="Q365" s="80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</row>
    <row r="366" spans="2:29"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79"/>
      <c r="Q366" s="80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</row>
    <row r="367" spans="2:29"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79"/>
      <c r="Q367" s="80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</row>
    <row r="368" spans="2:29"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79"/>
      <c r="Q368" s="80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</row>
    <row r="369" spans="2:29"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79"/>
      <c r="Q369" s="80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</row>
    <row r="370" spans="2:29"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79"/>
      <c r="Q370" s="80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</row>
    <row r="371" spans="2:29"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79"/>
      <c r="Q371" s="80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</row>
    <row r="372" spans="2:29"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79"/>
      <c r="Q372" s="80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</row>
    <row r="373" spans="2:29"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79"/>
      <c r="Q373" s="80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</row>
    <row r="374" spans="2:29"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79"/>
      <c r="Q374" s="80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</row>
    <row r="375" spans="2:29"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79"/>
      <c r="Q375" s="80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</row>
    <row r="376" spans="2:29"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79"/>
      <c r="Q376" s="80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</row>
    <row r="377" spans="2:29"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79"/>
      <c r="Q377" s="80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</row>
    <row r="378" spans="2:29"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79"/>
      <c r="Q378" s="80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</row>
    <row r="379" spans="2:29"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79"/>
      <c r="Q379" s="80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</row>
    <row r="380" spans="2:29"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79"/>
      <c r="Q380" s="80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</row>
    <row r="381" spans="2:29"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79"/>
      <c r="Q381" s="80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</row>
    <row r="382" spans="2:29"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79"/>
      <c r="Q382" s="80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</row>
    <row r="383" spans="2:29"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79"/>
      <c r="Q383" s="80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</row>
    <row r="384" spans="2:29"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79"/>
      <c r="Q384" s="80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</row>
    <row r="385" spans="2:29"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79"/>
      <c r="Q385" s="80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</row>
    <row r="386" spans="2:29"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79"/>
      <c r="Q386" s="80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</row>
    <row r="387" spans="2:29"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79"/>
      <c r="Q387" s="80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</row>
    <row r="388" spans="2:29"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79"/>
      <c r="Q388" s="80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</row>
    <row r="389" spans="2:29"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79"/>
      <c r="Q389" s="80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</row>
    <row r="390" spans="2:29"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79"/>
      <c r="Q390" s="80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</row>
    <row r="391" spans="2:29"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79"/>
      <c r="Q391" s="80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</row>
    <row r="392" spans="2:29"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79"/>
      <c r="Q392" s="80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</row>
    <row r="393" spans="2:29"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79"/>
      <c r="Q393" s="80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</row>
    <row r="394" spans="2:29"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79"/>
      <c r="Q394" s="80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</row>
    <row r="395" spans="2:29"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79"/>
      <c r="Q395" s="80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</row>
    <row r="396" spans="2:29"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79"/>
      <c r="Q396" s="80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</row>
    <row r="397" spans="2:29"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79"/>
      <c r="Q397" s="80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</row>
    <row r="398" spans="2:29"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79"/>
      <c r="Q398" s="80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</row>
    <row r="399" spans="2:29"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79"/>
      <c r="Q399" s="80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</row>
    <row r="400" spans="2:29"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79"/>
      <c r="Q400" s="80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</row>
    <row r="401" spans="2:29"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79"/>
      <c r="Q401" s="80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</row>
    <row r="402" spans="2:29"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79"/>
      <c r="Q402" s="80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</row>
    <row r="403" spans="2:29"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79"/>
      <c r="Q403" s="80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</row>
    <row r="404" spans="2:29"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79"/>
      <c r="Q404" s="80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</row>
    <row r="405" spans="2:29"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79"/>
      <c r="Q405" s="80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</row>
    <row r="406" spans="2:29"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79"/>
      <c r="Q406" s="80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</row>
    <row r="407" spans="2:29"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79"/>
      <c r="Q407" s="80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</row>
    <row r="408" spans="2:29"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79"/>
      <c r="Q408" s="80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</row>
    <row r="409" spans="2:29"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79"/>
      <c r="Q409" s="80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</row>
    <row r="410" spans="2:29"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79"/>
      <c r="Q410" s="80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</row>
    <row r="411" spans="2:29"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79"/>
      <c r="Q411" s="80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</row>
    <row r="412" spans="2:29"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79"/>
      <c r="Q412" s="80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</row>
    <row r="413" spans="2:29"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79"/>
      <c r="Q413" s="80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</row>
    <row r="414" spans="2:29"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79"/>
      <c r="Q414" s="80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</row>
    <row r="415" spans="2:29"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79"/>
      <c r="Q415" s="80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</row>
    <row r="416" spans="2:29"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79"/>
      <c r="Q416" s="80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</row>
    <row r="417" spans="2:29"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79"/>
      <c r="Q417" s="80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</row>
    <row r="418" spans="2:29"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79"/>
      <c r="Q418" s="80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</row>
    <row r="419" spans="2:29"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79"/>
      <c r="Q419" s="80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</row>
    <row r="420" spans="2:29"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79"/>
      <c r="Q420" s="80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</row>
    <row r="421" spans="2:29"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79"/>
      <c r="Q421" s="80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</row>
    <row r="422" spans="2:29"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79"/>
      <c r="Q422" s="80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</row>
    <row r="423" spans="2:29"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79"/>
      <c r="Q423" s="80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</row>
    <row r="424" spans="2:29"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79"/>
      <c r="Q424" s="80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</row>
    <row r="425" spans="2:29"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79"/>
      <c r="Q425" s="80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</row>
    <row r="426" spans="2:29"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79"/>
      <c r="Q426" s="80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</row>
    <row r="427" spans="2:29"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79"/>
      <c r="Q427" s="80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</row>
    <row r="428" spans="2:29"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79"/>
      <c r="Q428" s="80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</row>
    <row r="429" spans="2:29"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79"/>
      <c r="Q429" s="80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</row>
    <row r="430" spans="2:29"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79"/>
      <c r="Q430" s="80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</row>
    <row r="431" spans="2:29"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79"/>
      <c r="Q431" s="80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</row>
    <row r="432" spans="2:29"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79"/>
      <c r="Q432" s="80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</row>
    <row r="433" spans="2:29"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79"/>
      <c r="Q433" s="80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</row>
    <row r="434" spans="2:29"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79"/>
      <c r="Q434" s="80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</row>
    <row r="435" spans="2:29"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79"/>
      <c r="Q435" s="80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</row>
    <row r="436" spans="2:29"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79"/>
      <c r="Q436" s="80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</row>
    <row r="437" spans="2:29"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79"/>
      <c r="Q437" s="80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</row>
    <row r="438" spans="2:29"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79"/>
      <c r="Q438" s="80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</row>
    <row r="439" spans="2:29"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79"/>
      <c r="Q439" s="80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</row>
    <row r="440" spans="2:29"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79"/>
      <c r="Q440" s="80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</row>
    <row r="441" spans="2:29"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79"/>
      <c r="Q441" s="80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</row>
    <row r="442" spans="2:29"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79"/>
      <c r="Q442" s="80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</row>
    <row r="443" spans="2:29"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79"/>
      <c r="Q443" s="80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</row>
    <row r="444" spans="2:29"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79"/>
      <c r="Q444" s="80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</row>
    <row r="445" spans="2:29"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79"/>
      <c r="Q445" s="80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</row>
    <row r="446" spans="2:29"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79"/>
      <c r="Q446" s="80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</row>
    <row r="447" spans="2:29"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79"/>
      <c r="Q447" s="80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</row>
    <row r="448" spans="2:29"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79"/>
      <c r="Q448" s="80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</row>
    <row r="449" spans="2:29"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79"/>
      <c r="Q449" s="80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</row>
    <row r="450" spans="2:29"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79"/>
      <c r="Q450" s="80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</row>
    <row r="451" spans="2:29"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79"/>
      <c r="Q451" s="80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</row>
    <row r="452" spans="2:29"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79"/>
      <c r="Q452" s="80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</row>
    <row r="453" spans="2:29"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79"/>
      <c r="Q453" s="80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</row>
    <row r="454" spans="2:29"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79"/>
      <c r="Q454" s="80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</row>
    <row r="455" spans="2:29"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79"/>
      <c r="Q455" s="80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</row>
    <row r="456" spans="2:29"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79"/>
      <c r="Q456" s="80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</row>
    <row r="457" spans="2:29"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79"/>
      <c r="Q457" s="80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</row>
    <row r="458" spans="2:29"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79"/>
      <c r="Q458" s="80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</row>
    <row r="459" spans="2:29"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79"/>
      <c r="Q459" s="80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</row>
    <row r="460" spans="2:29"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79"/>
      <c r="Q460" s="80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</row>
    <row r="461" spans="2:29"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79"/>
      <c r="Q461" s="80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</row>
    <row r="462" spans="2:29"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79"/>
      <c r="Q462" s="80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</row>
    <row r="463" spans="2:29"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79"/>
      <c r="Q463" s="80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</row>
    <row r="464" spans="2:29"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79"/>
      <c r="Q464" s="80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</row>
    <row r="465" spans="2:29"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79"/>
      <c r="Q465" s="80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</row>
    <row r="466" spans="2:29"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79"/>
      <c r="Q466" s="80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</row>
    <row r="467" spans="2:29"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79"/>
      <c r="Q467" s="80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</row>
    <row r="468" spans="2:29"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79"/>
      <c r="Q468" s="80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</row>
    <row r="469" spans="2:29"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79"/>
      <c r="Q469" s="80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</row>
    <row r="470" spans="2:29"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79"/>
      <c r="Q470" s="80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</row>
    <row r="471" spans="2:29"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79"/>
      <c r="Q471" s="80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</row>
    <row r="472" spans="2:29"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79"/>
      <c r="Q472" s="80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</row>
    <row r="473" spans="2:29"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79"/>
      <c r="Q473" s="80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</row>
    <row r="474" spans="2:29"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79"/>
      <c r="Q474" s="80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</row>
    <row r="475" spans="2:29"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79"/>
      <c r="Q475" s="80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</row>
    <row r="476" spans="2:29"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79"/>
      <c r="Q476" s="80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</row>
    <row r="477" spans="2:29"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79"/>
      <c r="Q477" s="80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</row>
    <row r="478" spans="2:29"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79"/>
      <c r="Q478" s="80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</row>
    <row r="479" spans="2:29"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79"/>
      <c r="Q479" s="80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</row>
    <row r="480" spans="2:29"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79"/>
      <c r="Q480" s="80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</row>
    <row r="481" spans="2:29"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79"/>
      <c r="Q481" s="80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</row>
    <row r="482" spans="2:29"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79"/>
      <c r="Q482" s="80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</row>
    <row r="483" spans="2:29"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79"/>
      <c r="Q483" s="80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</row>
    <row r="484" spans="2:29"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79"/>
      <c r="Q484" s="80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</row>
    <row r="485" spans="2:29"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79"/>
      <c r="Q485" s="80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</row>
    <row r="486" spans="2:29"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79"/>
      <c r="Q486" s="80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</row>
    <row r="487" spans="2:29"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79"/>
      <c r="Q487" s="80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</row>
    <row r="488" spans="2:29"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79"/>
      <c r="Q488" s="80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</row>
    <row r="489" spans="2:29"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79"/>
      <c r="Q489" s="80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</row>
    <row r="490" spans="2:29"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79"/>
      <c r="Q490" s="80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</row>
    <row r="491" spans="2:29"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79"/>
      <c r="Q491" s="80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</row>
    <row r="492" spans="2:29"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79"/>
      <c r="Q492" s="80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</row>
    <row r="493" spans="2:29"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79"/>
      <c r="Q493" s="80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</row>
    <row r="494" spans="2:29"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79"/>
      <c r="Q494" s="80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</row>
    <row r="495" spans="2:29"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79"/>
      <c r="Q495" s="80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</row>
    <row r="496" spans="2:29"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79"/>
      <c r="Q496" s="80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</row>
    <row r="497" spans="2:29"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79"/>
      <c r="Q497" s="80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</row>
    <row r="498" spans="2:29"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79"/>
      <c r="Q498" s="80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</row>
    <row r="499" spans="2:29"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79"/>
      <c r="Q499" s="80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</row>
    <row r="500" spans="2:29"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79"/>
      <c r="Q500" s="80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</row>
    <row r="501" spans="2:29"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79"/>
      <c r="Q501" s="80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</row>
    <row r="502" spans="2:29"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79"/>
      <c r="Q502" s="80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</row>
    <row r="503" spans="2:29"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79"/>
      <c r="Q503" s="80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</row>
    <row r="504" spans="2:29"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79"/>
      <c r="Q504" s="80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</row>
    <row r="505" spans="2:29"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79"/>
      <c r="Q505" s="80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</row>
    <row r="506" spans="2:29"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79"/>
      <c r="Q506" s="80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</row>
    <row r="507" spans="2:29"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79"/>
      <c r="Q507" s="80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</row>
    <row r="508" spans="2:29"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79"/>
      <c r="Q508" s="80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</row>
    <row r="509" spans="2:29"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79"/>
      <c r="Q509" s="80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</row>
    <row r="510" spans="2:29"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79"/>
      <c r="Q510" s="80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</row>
    <row r="511" spans="2:29"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79"/>
      <c r="Q511" s="80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</row>
    <row r="512" spans="2:29"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79"/>
      <c r="Q512" s="80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</row>
    <row r="513" spans="2:29"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79"/>
      <c r="Q513" s="80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</row>
    <row r="514" spans="2:29"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79"/>
      <c r="Q514" s="80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</row>
    <row r="515" spans="2:29"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79"/>
      <c r="Q515" s="80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</row>
    <row r="516" spans="2:29"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79"/>
      <c r="Q516" s="80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</row>
    <row r="517" spans="2:29"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79"/>
      <c r="Q517" s="80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</row>
    <row r="518" spans="2:29"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79"/>
      <c r="Q518" s="80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</row>
    <row r="519" spans="2:29"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79"/>
      <c r="Q519" s="80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</row>
    <row r="520" spans="2:29"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79"/>
      <c r="Q520" s="80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</row>
    <row r="521" spans="2:29"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79"/>
      <c r="Q521" s="80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</row>
    <row r="522" spans="2:29"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79"/>
      <c r="Q522" s="80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</row>
    <row r="523" spans="2:29"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79"/>
      <c r="Q523" s="80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</row>
    <row r="524" spans="2:29"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79"/>
      <c r="Q524" s="80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</row>
    <row r="525" spans="2:29"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79"/>
      <c r="Q525" s="80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</row>
    <row r="526" spans="2:29"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79"/>
      <c r="Q526" s="80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</row>
    <row r="527" spans="2:29"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79"/>
      <c r="Q527" s="80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</row>
    <row r="528" spans="2:29"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79"/>
      <c r="Q528" s="80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</row>
    <row r="529" spans="2:29"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79"/>
      <c r="Q529" s="80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</row>
    <row r="530" spans="2:29"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79"/>
      <c r="Q530" s="80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</row>
    <row r="531" spans="2:29"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79"/>
      <c r="Q531" s="80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</row>
    <row r="532" spans="2:29"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79"/>
      <c r="Q532" s="80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</row>
    <row r="533" spans="2:29"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79"/>
      <c r="Q533" s="80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</row>
    <row r="534" spans="2:29"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79"/>
      <c r="Q534" s="80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</row>
    <row r="535" spans="2:29"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79"/>
      <c r="Q535" s="80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</row>
    <row r="536" spans="2:29"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79"/>
      <c r="Q536" s="80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</row>
    <row r="537" spans="2:29"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79"/>
      <c r="Q537" s="80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</row>
    <row r="538" spans="2:29"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79"/>
      <c r="Q538" s="80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</row>
    <row r="539" spans="2:29"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79"/>
      <c r="Q539" s="80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</row>
    <row r="540" spans="2:29"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79"/>
      <c r="Q540" s="80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</row>
    <row r="541" spans="2:29"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79"/>
      <c r="Q541" s="80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</row>
    <row r="542" spans="2:29"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79"/>
      <c r="Q542" s="80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</row>
    <row r="543" spans="2:29"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79"/>
      <c r="Q543" s="80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</row>
    <row r="544" spans="2:29"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79"/>
      <c r="Q544" s="80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</row>
    <row r="545" spans="2:29"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79"/>
      <c r="Q545" s="80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</row>
    <row r="546" spans="2:29"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79"/>
      <c r="Q546" s="80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</row>
    <row r="547" spans="2:29"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79"/>
      <c r="Q547" s="80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</row>
    <row r="548" spans="2:29"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79"/>
      <c r="Q548" s="80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</row>
    <row r="549" spans="2:29"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79"/>
      <c r="Q549" s="80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</row>
    <row r="550" spans="2:29"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79"/>
      <c r="Q550" s="80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</row>
    <row r="551" spans="2:29"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79"/>
      <c r="Q551" s="80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</row>
    <row r="552" spans="2:29"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79"/>
      <c r="Q552" s="80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</row>
    <row r="553" spans="2:29"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79"/>
      <c r="Q553" s="80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</row>
    <row r="554" spans="2:29"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79"/>
      <c r="Q554" s="80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</row>
    <row r="555" spans="2:29"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79"/>
      <c r="Q555" s="80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</row>
    <row r="556" spans="2:29"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79"/>
      <c r="Q556" s="80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</row>
    <row r="557" spans="2:29"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79"/>
      <c r="Q557" s="80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</row>
    <row r="558" spans="2:29"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79"/>
      <c r="Q558" s="80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</row>
    <row r="559" spans="2:29"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79"/>
      <c r="Q559" s="80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</row>
    <row r="560" spans="2:29"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79"/>
      <c r="Q560" s="80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</row>
    <row r="561" spans="2:29"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79"/>
      <c r="Q561" s="80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</row>
    <row r="562" spans="2:29"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79"/>
      <c r="Q562" s="80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</row>
    <row r="563" spans="2:29"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79"/>
      <c r="Q563" s="80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</row>
    <row r="564" spans="2:29"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79"/>
      <c r="Q564" s="80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</row>
    <row r="565" spans="2:29"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79"/>
      <c r="Q565" s="80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</row>
    <row r="566" spans="2:29"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79"/>
      <c r="Q566" s="80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</row>
    <row r="567" spans="2:29"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79"/>
      <c r="Q567" s="80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</row>
    <row r="568" spans="2:29"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79"/>
      <c r="Q568" s="80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</row>
    <row r="569" spans="2:29"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79"/>
      <c r="Q569" s="80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</row>
    <row r="570" spans="2:29"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79"/>
      <c r="Q570" s="80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</row>
    <row r="571" spans="2:29"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79"/>
      <c r="Q571" s="80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</row>
    <row r="572" spans="2:29"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79"/>
      <c r="Q572" s="80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</row>
    <row r="573" spans="2:29"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79"/>
      <c r="Q573" s="80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</row>
    <row r="574" spans="2:29"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79"/>
      <c r="Q574" s="80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</row>
    <row r="575" spans="2:29"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79"/>
      <c r="Q575" s="80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</row>
    <row r="576" spans="2:29"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79"/>
      <c r="Q576" s="80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</row>
    <row r="577" spans="2:29"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79"/>
      <c r="Q577" s="80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</row>
    <row r="578" spans="2:29"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79"/>
      <c r="Q578" s="80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</row>
    <row r="579" spans="2:29"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79"/>
      <c r="Q579" s="80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</row>
    <row r="580" spans="2:29"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79"/>
      <c r="Q580" s="80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</row>
    <row r="581" spans="2:29"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79"/>
      <c r="Q581" s="80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</row>
    <row r="582" spans="2:29"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79"/>
      <c r="Q582" s="80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</row>
    <row r="583" spans="2:29"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79"/>
      <c r="Q583" s="80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</row>
    <row r="584" spans="2:29"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79"/>
      <c r="Q584" s="80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</row>
    <row r="585" spans="2:29"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79"/>
      <c r="Q585" s="80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</row>
    <row r="586" spans="2:29"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79"/>
      <c r="Q586" s="80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</row>
    <row r="587" spans="2:29"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79"/>
      <c r="Q587" s="80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</row>
    <row r="588" spans="2:29"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79"/>
      <c r="Q588" s="80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</row>
    <row r="589" spans="2:29"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79"/>
      <c r="Q589" s="80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</row>
    <row r="590" spans="2:29"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79"/>
      <c r="Q590" s="80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</row>
    <row r="591" spans="2:29"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79"/>
      <c r="Q591" s="80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</row>
    <row r="592" spans="2:29"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79"/>
      <c r="Q592" s="80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</row>
    <row r="593" spans="2:29"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79"/>
      <c r="Q593" s="80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</row>
    <row r="594" spans="2:29"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79"/>
      <c r="Q594" s="80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</row>
    <row r="595" spans="2:29"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79"/>
      <c r="Q595" s="80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</row>
    <row r="596" spans="2:29"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79"/>
      <c r="Q596" s="80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</row>
    <row r="597" spans="2:29"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79"/>
      <c r="Q597" s="80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</row>
    <row r="598" spans="2:29"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79"/>
      <c r="Q598" s="80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</row>
    <row r="599" spans="2:29"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79"/>
      <c r="Q599" s="80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</row>
    <row r="600" spans="2:29"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79"/>
      <c r="Q600" s="80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</row>
    <row r="601" spans="2:29"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79"/>
      <c r="Q601" s="80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</row>
    <row r="602" spans="2:29"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79"/>
      <c r="Q602" s="80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</row>
    <row r="603" spans="2:29"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79"/>
      <c r="Q603" s="80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</row>
    <row r="604" spans="2:29"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79"/>
      <c r="Q604" s="80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</row>
    <row r="605" spans="2:29"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79"/>
      <c r="Q605" s="80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</row>
    <row r="606" spans="2:29"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79"/>
      <c r="Q606" s="80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</row>
    <row r="607" spans="2:29"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79"/>
      <c r="Q607" s="80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</row>
    <row r="608" spans="2:29"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79"/>
      <c r="Q608" s="80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</row>
    <row r="609" spans="2:29"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79"/>
      <c r="Q609" s="80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</row>
    <row r="610" spans="2:29"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79"/>
      <c r="Q610" s="80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</row>
    <row r="611" spans="2:29"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79"/>
      <c r="Q611" s="80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</row>
    <row r="612" spans="2:29"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79"/>
      <c r="Q612" s="80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</row>
    <row r="613" spans="2:29"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79"/>
      <c r="Q613" s="80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</row>
    <row r="614" spans="2:29"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79"/>
      <c r="Q614" s="80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</row>
    <row r="615" spans="2:29"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79"/>
      <c r="Q615" s="80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</row>
    <row r="616" spans="2:29"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79"/>
      <c r="Q616" s="80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</row>
    <row r="617" spans="2:29"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79"/>
      <c r="Q617" s="80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</row>
    <row r="618" spans="2:29"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79"/>
      <c r="Q618" s="80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</row>
    <row r="619" spans="2:29"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79"/>
      <c r="Q619" s="80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</row>
    <row r="620" spans="2:29"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79"/>
      <c r="Q620" s="80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</row>
    <row r="621" spans="2:29"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79"/>
      <c r="Q621" s="80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</row>
    <row r="622" spans="2:29"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79"/>
      <c r="Q622" s="80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</row>
    <row r="623" spans="2:29"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79"/>
      <c r="Q623" s="80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</row>
    <row r="624" spans="2:29"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79"/>
      <c r="Q624" s="80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</row>
    <row r="625" spans="2:29"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79"/>
      <c r="Q625" s="80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</row>
    <row r="626" spans="2:29"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79"/>
      <c r="Q626" s="80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</row>
    <row r="627" spans="2:29"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79"/>
      <c r="Q627" s="80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</row>
    <row r="628" spans="2:29"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79"/>
      <c r="Q628" s="80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</row>
    <row r="629" spans="2:29"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79"/>
      <c r="Q629" s="80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</row>
    <row r="630" spans="2:29"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79"/>
      <c r="Q630" s="80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</row>
    <row r="631" spans="2:29"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79"/>
      <c r="Q631" s="80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</row>
    <row r="632" spans="2:29"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79"/>
      <c r="Q632" s="80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</row>
    <row r="633" spans="2:29"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79"/>
      <c r="Q633" s="80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</row>
    <row r="634" spans="2:29"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79"/>
      <c r="Q634" s="80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</row>
    <row r="635" spans="2:29"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79"/>
      <c r="Q635" s="80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</row>
    <row r="636" spans="2:29"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79"/>
      <c r="Q636" s="80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</row>
    <row r="637" spans="2:29"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79"/>
      <c r="Q637" s="80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</row>
    <row r="638" spans="2:29"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79"/>
      <c r="Q638" s="80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</row>
    <row r="639" spans="2:29"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79"/>
      <c r="Q639" s="80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</row>
    <row r="640" spans="2:29"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79"/>
      <c r="Q640" s="80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</row>
    <row r="641" spans="2:29"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79"/>
      <c r="Q641" s="80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</row>
    <row r="642" spans="2:29"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79"/>
      <c r="Q642" s="80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</row>
    <row r="643" spans="2:29"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79"/>
      <c r="Q643" s="80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</row>
    <row r="644" spans="2:29"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79"/>
      <c r="Q644" s="80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</row>
    <row r="645" spans="2:29"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79"/>
      <c r="Q645" s="80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</row>
    <row r="646" spans="2:29"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79"/>
      <c r="Q646" s="80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</row>
    <row r="647" spans="2:29"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79"/>
      <c r="Q647" s="80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</row>
    <row r="648" spans="2:29"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79"/>
      <c r="Q648" s="80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</row>
    <row r="649" spans="2:29"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79"/>
      <c r="Q649" s="80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</row>
    <row r="650" spans="2:29"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79"/>
      <c r="Q650" s="80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</row>
    <row r="651" spans="2:29"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79"/>
      <c r="Q651" s="80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</row>
    <row r="652" spans="2:29"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79"/>
      <c r="Q652" s="80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</row>
    <row r="653" spans="2:29"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79"/>
      <c r="Q653" s="80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</row>
    <row r="654" spans="2:29"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79"/>
      <c r="Q654" s="80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</row>
    <row r="655" spans="2:29"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79"/>
      <c r="Q655" s="80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</row>
    <row r="656" spans="2:29"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79"/>
      <c r="Q656" s="80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</row>
    <row r="657" spans="2:29"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79"/>
      <c r="Q657" s="80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</row>
    <row r="658" spans="2:29"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79"/>
      <c r="Q658" s="80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</row>
    <row r="659" spans="2:29"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79"/>
      <c r="Q659" s="80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</row>
    <row r="660" spans="2:29"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79"/>
      <c r="Q660" s="80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</row>
    <row r="661" spans="2:29"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79"/>
      <c r="Q661" s="80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</row>
    <row r="662" spans="2:29"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79"/>
      <c r="Q662" s="80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</row>
    <row r="663" spans="2:29"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79"/>
      <c r="Q663" s="80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</row>
    <row r="664" spans="2:29"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79"/>
      <c r="Q664" s="80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</row>
    <row r="665" spans="2:29"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79"/>
      <c r="Q665" s="80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</row>
    <row r="666" spans="2:29"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79"/>
      <c r="Q666" s="80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</row>
    <row r="667" spans="2:29"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79"/>
      <c r="Q667" s="80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</row>
    <row r="668" spans="2:29"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79"/>
      <c r="Q668" s="80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</row>
    <row r="669" spans="2:29"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79"/>
      <c r="Q669" s="80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</row>
    <row r="670" spans="2:29"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79"/>
      <c r="Q670" s="80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</row>
    <row r="671" spans="2:29"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79"/>
      <c r="Q671" s="80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</row>
    <row r="672" spans="2:29"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79"/>
      <c r="Q672" s="80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</row>
    <row r="673" spans="2:29"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79"/>
      <c r="Q673" s="80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</row>
    <row r="674" spans="2:29"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79"/>
      <c r="Q674" s="80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</row>
    <row r="675" spans="2:29"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79"/>
      <c r="Q675" s="80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</row>
    <row r="676" spans="2:29"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79"/>
      <c r="Q676" s="80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</row>
    <row r="677" spans="2:29"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79"/>
      <c r="Q677" s="80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</row>
    <row r="678" spans="2:29"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79"/>
      <c r="Q678" s="80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</row>
    <row r="679" spans="2:29"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79"/>
      <c r="Q679" s="80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</row>
    <row r="680" spans="2:29"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79"/>
      <c r="Q680" s="80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</row>
    <row r="681" spans="2:29"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79"/>
      <c r="Q681" s="80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</row>
    <row r="682" spans="2:29"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79"/>
      <c r="Q682" s="80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</row>
    <row r="683" spans="2:29"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79"/>
      <c r="Q683" s="80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</row>
    <row r="684" spans="2:29"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79"/>
      <c r="Q684" s="80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</row>
    <row r="685" spans="2:29"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79"/>
      <c r="Q685" s="80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</row>
    <row r="686" spans="2:29"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79"/>
      <c r="Q686" s="80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</row>
    <row r="687" spans="2:29"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79"/>
      <c r="Q687" s="80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</row>
    <row r="688" spans="2:29"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79"/>
      <c r="Q688" s="80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</row>
    <row r="689" spans="2:29"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79"/>
      <c r="Q689" s="80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</row>
    <row r="690" spans="2:29"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79"/>
      <c r="Q690" s="80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</row>
    <row r="691" spans="2:29"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79"/>
      <c r="Q691" s="80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</row>
    <row r="692" spans="2:29"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79"/>
      <c r="Q692" s="80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</row>
    <row r="693" spans="2:29"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79"/>
      <c r="Q693" s="80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</row>
    <row r="694" spans="2:29"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79"/>
      <c r="Q694" s="80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</row>
    <row r="695" spans="2:29"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79"/>
      <c r="Q695" s="80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</row>
    <row r="696" spans="2:29"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79"/>
      <c r="Q696" s="80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</row>
    <row r="697" spans="2:29"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79"/>
      <c r="Q697" s="80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</row>
    <row r="698" spans="2:29"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79"/>
      <c r="Q698" s="80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</row>
    <row r="699" spans="2:29"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79"/>
      <c r="Q699" s="80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</row>
    <row r="700" spans="2:29"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79"/>
      <c r="Q700" s="80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</row>
    <row r="701" spans="2:29"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79"/>
      <c r="Q701" s="80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</row>
    <row r="702" spans="2:29"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79"/>
      <c r="Q702" s="80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</row>
    <row r="703" spans="2:29"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79"/>
      <c r="Q703" s="80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</row>
    <row r="704" spans="2:29"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79"/>
      <c r="Q704" s="80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</row>
    <row r="705" spans="2:29"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79"/>
      <c r="Q705" s="80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</row>
    <row r="706" spans="2:29"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79"/>
      <c r="Q706" s="80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</row>
    <row r="707" spans="2:29"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79"/>
      <c r="Q707" s="80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</row>
    <row r="708" spans="2:29"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79"/>
      <c r="Q708" s="80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</row>
    <row r="709" spans="2:29"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79"/>
      <c r="Q709" s="80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</row>
    <row r="710" spans="2:29"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79"/>
      <c r="Q710" s="80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</row>
    <row r="711" spans="2:29"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79"/>
      <c r="Q711" s="80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</row>
    <row r="712" spans="2:29"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79"/>
      <c r="Q712" s="80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</row>
    <row r="713" spans="2:29"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79"/>
      <c r="Q713" s="80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</row>
    <row r="714" spans="2:29"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79"/>
      <c r="Q714" s="80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</row>
    <row r="715" spans="2:29"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79"/>
      <c r="Q715" s="80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</row>
    <row r="716" spans="2:29"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79"/>
      <c r="Q716" s="80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</row>
    <row r="717" spans="2:29"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79"/>
      <c r="Q717" s="80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</row>
    <row r="718" spans="2:29"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79"/>
      <c r="Q718" s="80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</row>
    <row r="719" spans="2:29"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79"/>
      <c r="Q719" s="80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</row>
    <row r="720" spans="2:29"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79"/>
      <c r="Q720" s="80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</row>
    <row r="721" spans="2:29"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79"/>
      <c r="Q721" s="80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</row>
    <row r="722" spans="2:29"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79"/>
      <c r="Q722" s="80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</row>
    <row r="723" spans="2:29"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79"/>
      <c r="Q723" s="80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</row>
    <row r="724" spans="2:29"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79"/>
      <c r="Q724" s="80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</row>
    <row r="725" spans="2:29"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79"/>
      <c r="Q725" s="80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</row>
    <row r="726" spans="2:29"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79"/>
      <c r="Q726" s="80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</row>
    <row r="727" spans="2:29"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79"/>
      <c r="Q727" s="80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</row>
    <row r="728" spans="2:29"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79"/>
      <c r="Q728" s="80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</row>
    <row r="729" spans="2:29"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79"/>
      <c r="Q729" s="80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</row>
    <row r="730" spans="2:29"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79"/>
      <c r="Q730" s="80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</row>
    <row r="731" spans="2:29"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79"/>
      <c r="Q731" s="80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</row>
    <row r="732" spans="2:29"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79"/>
      <c r="Q732" s="80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</row>
    <row r="733" spans="2:29"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79"/>
      <c r="Q733" s="80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</row>
    <row r="734" spans="2:29"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79"/>
      <c r="Q734" s="80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</row>
    <row r="735" spans="2:29"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79"/>
      <c r="Q735" s="80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</row>
    <row r="736" spans="2:29"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79"/>
      <c r="Q736" s="80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</row>
    <row r="737" spans="2:29"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79"/>
      <c r="Q737" s="80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</row>
    <row r="738" spans="2:29"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79"/>
      <c r="Q738" s="80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</row>
    <row r="739" spans="2:29"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79"/>
      <c r="Q739" s="80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</row>
    <row r="740" spans="2:29"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79"/>
      <c r="Q740" s="80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</row>
    <row r="741" spans="2:29"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79"/>
      <c r="Q741" s="80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</row>
    <row r="742" spans="2:29"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79"/>
      <c r="Q742" s="80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</row>
    <row r="743" spans="2:29"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79"/>
      <c r="Q743" s="80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</row>
    <row r="744" spans="2:29"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79"/>
      <c r="Q744" s="80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</row>
    <row r="745" spans="2:29"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79"/>
      <c r="Q745" s="80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</row>
    <row r="746" spans="2:29"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79"/>
      <c r="Q746" s="80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</row>
    <row r="747" spans="2:29"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79"/>
      <c r="Q747" s="80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</row>
    <row r="748" spans="2:29"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79"/>
      <c r="Q748" s="80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</row>
    <row r="749" spans="2:29"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79"/>
      <c r="Q749" s="80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</row>
    <row r="750" spans="2:29"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79"/>
      <c r="Q750" s="80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</row>
    <row r="751" spans="2:29"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79"/>
      <c r="Q751" s="80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</row>
    <row r="752" spans="2:29"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79"/>
      <c r="Q752" s="80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</row>
    <row r="753" spans="2:29"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79"/>
      <c r="Q753" s="80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</row>
    <row r="754" spans="2:29"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79"/>
      <c r="Q754" s="80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</row>
    <row r="755" spans="2:29"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79"/>
      <c r="Q755" s="80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</row>
    <row r="756" spans="2:29"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79"/>
      <c r="Q756" s="80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</row>
    <row r="757" spans="2:29"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79"/>
      <c r="Q757" s="80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</row>
    <row r="758" spans="2:29"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79"/>
      <c r="Q758" s="80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</row>
    <row r="759" spans="2:29"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79"/>
      <c r="Q759" s="80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</row>
    <row r="760" spans="2:29"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79"/>
      <c r="Q760" s="80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</row>
    <row r="761" spans="2:29"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79"/>
      <c r="Q761" s="80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</row>
    <row r="762" spans="2:29"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79"/>
      <c r="Q762" s="80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</row>
    <row r="763" spans="2:29"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79"/>
      <c r="Q763" s="80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</row>
    <row r="764" spans="2:29"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79"/>
      <c r="Q764" s="80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</row>
    <row r="765" spans="2:29"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79"/>
      <c r="Q765" s="80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</row>
    <row r="766" spans="2:29"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79"/>
      <c r="Q766" s="80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</row>
    <row r="767" spans="2:29"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79"/>
      <c r="Q767" s="80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</row>
    <row r="768" spans="2:29"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79"/>
      <c r="Q768" s="80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</row>
    <row r="769" spans="2:29"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79"/>
      <c r="Q769" s="80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</row>
    <row r="770" spans="2:29"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79"/>
      <c r="Q770" s="80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</row>
    <row r="771" spans="2:29"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79"/>
      <c r="Q771" s="80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</row>
    <row r="772" spans="2:29"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79"/>
      <c r="Q772" s="80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</row>
    <row r="773" spans="2:29"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79"/>
      <c r="Q773" s="80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</row>
    <row r="774" spans="2:29"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79"/>
      <c r="Q774" s="80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</row>
    <row r="775" spans="2:29"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79"/>
      <c r="Q775" s="80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</row>
    <row r="776" spans="2:29"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79"/>
      <c r="Q776" s="80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</row>
    <row r="777" spans="2:29"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79"/>
      <c r="Q777" s="80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</row>
    <row r="778" spans="2:29"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79"/>
      <c r="Q778" s="80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</row>
    <row r="779" spans="2:29"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79"/>
      <c r="Q779" s="80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</row>
    <row r="780" spans="2:29"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79"/>
      <c r="Q780" s="80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</row>
    <row r="781" spans="2:29"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79"/>
      <c r="Q781" s="80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</row>
    <row r="782" spans="2:29"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79"/>
      <c r="Q782" s="80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</row>
    <row r="783" spans="2:29"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79"/>
      <c r="Q783" s="80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</row>
    <row r="784" spans="2:29"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79"/>
      <c r="Q784" s="80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</row>
    <row r="785" spans="2:29"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79"/>
      <c r="Q785" s="80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</row>
    <row r="786" spans="2:29"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79"/>
      <c r="Q786" s="80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</row>
    <row r="787" spans="2:29"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79"/>
      <c r="Q787" s="80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</row>
    <row r="788" spans="2:29"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79"/>
      <c r="Q788" s="80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</row>
    <row r="789" spans="2:29"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79"/>
      <c r="Q789" s="80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</row>
    <row r="790" spans="2:29"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79"/>
      <c r="Q790" s="80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</row>
    <row r="791" spans="2:29"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79"/>
      <c r="Q791" s="80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</row>
    <row r="792" spans="2:29"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79"/>
      <c r="Q792" s="80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</row>
    <row r="793" spans="2:29"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79"/>
      <c r="Q793" s="80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</row>
    <row r="794" spans="2:29"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79"/>
      <c r="Q794" s="80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</row>
    <row r="795" spans="2:29"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79"/>
      <c r="Q795" s="80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</row>
    <row r="796" spans="2:29"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79"/>
      <c r="Q796" s="80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</row>
    <row r="797" spans="2:29"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79"/>
      <c r="Q797" s="80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</row>
    <row r="798" spans="2:29"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79"/>
      <c r="Q798" s="80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</row>
    <row r="799" spans="2:29"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79"/>
      <c r="Q799" s="80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</row>
    <row r="800" spans="2:29"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79"/>
      <c r="Q800" s="80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</row>
    <row r="801" spans="2:29"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79"/>
      <c r="Q801" s="80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</row>
    <row r="802" spans="2:29"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79"/>
      <c r="Q802" s="80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</row>
    <row r="803" spans="2:29"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79"/>
      <c r="Q803" s="80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</row>
    <row r="804" spans="2:29"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79"/>
      <c r="Q804" s="80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</row>
    <row r="805" spans="2:29"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79"/>
      <c r="Q805" s="80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</row>
    <row r="806" spans="2:29"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79"/>
      <c r="Q806" s="80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</row>
    <row r="807" spans="2:29"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79"/>
      <c r="Q807" s="80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</row>
    <row r="808" spans="2:29"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79"/>
      <c r="Q808" s="80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</row>
    <row r="809" spans="2:29"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79"/>
      <c r="Q809" s="80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</row>
    <row r="810" spans="2:29"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79"/>
      <c r="Q810" s="80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</row>
    <row r="811" spans="2:29"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79"/>
      <c r="Q811" s="80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</row>
    <row r="812" spans="2:29"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79"/>
      <c r="Q812" s="80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</row>
    <row r="813" spans="2:29"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79"/>
      <c r="Q813" s="80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</row>
    <row r="814" spans="2:29"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79"/>
      <c r="Q814" s="80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</row>
    <row r="815" spans="2:29"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79"/>
      <c r="Q815" s="80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</row>
    <row r="816" spans="2:29"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79"/>
      <c r="Q816" s="80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</row>
    <row r="817" spans="2:29"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79"/>
      <c r="Q817" s="80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</row>
    <row r="818" spans="2:29"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79"/>
      <c r="Q818" s="80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</row>
    <row r="819" spans="2:29"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79"/>
      <c r="Q819" s="80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</row>
    <row r="820" spans="2:29"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79"/>
      <c r="Q820" s="80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</row>
    <row r="821" spans="2:29"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79"/>
      <c r="Q821" s="80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</row>
    <row r="822" spans="2:29"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79"/>
      <c r="Q822" s="80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</row>
    <row r="823" spans="2:29"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79"/>
      <c r="Q823" s="80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</row>
    <row r="824" spans="2:29"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79"/>
      <c r="Q824" s="80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</row>
    <row r="825" spans="2:29"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79"/>
      <c r="Q825" s="80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</row>
    <row r="826" spans="2:29"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79"/>
      <c r="Q826" s="80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</row>
    <row r="827" spans="2:29"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79"/>
      <c r="Q827" s="80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</row>
    <row r="828" spans="2:29"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79"/>
      <c r="Q828" s="80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</row>
    <row r="829" spans="2:29"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79"/>
      <c r="Q829" s="80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</row>
    <row r="830" spans="2:29"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79"/>
      <c r="Q830" s="80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</row>
    <row r="831" spans="2:29"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79"/>
      <c r="Q831" s="80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</row>
    <row r="832" spans="2:29"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79"/>
      <c r="Q832" s="80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</row>
    <row r="833" spans="2:29"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79"/>
      <c r="Q833" s="80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</row>
    <row r="834" spans="2:29"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79"/>
      <c r="Q834" s="80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</row>
    <row r="835" spans="2:29"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79"/>
      <c r="Q835" s="80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</row>
    <row r="836" spans="2:29"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79"/>
      <c r="Q836" s="80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</row>
    <row r="837" spans="2:29"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79"/>
      <c r="Q837" s="80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</row>
    <row r="838" spans="2:29"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79"/>
      <c r="Q838" s="80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</row>
    <row r="839" spans="2:29"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79"/>
      <c r="Q839" s="80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</row>
    <row r="840" spans="2:29"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79"/>
      <c r="Q840" s="80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</row>
    <row r="841" spans="2:29"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79"/>
      <c r="Q841" s="80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</row>
    <row r="842" spans="2:29"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79"/>
      <c r="Q842" s="80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</row>
    <row r="843" spans="2:29"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79"/>
      <c r="Q843" s="80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</row>
    <row r="844" spans="2:29"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79"/>
      <c r="Q844" s="80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</row>
    <row r="845" spans="2:29"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79"/>
      <c r="Q845" s="80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</row>
    <row r="846" spans="2:29"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79"/>
      <c r="Q846" s="80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</row>
    <row r="847" spans="2:29"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79"/>
      <c r="Q847" s="80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</row>
    <row r="848" spans="2:29"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79"/>
      <c r="Q848" s="80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</row>
    <row r="849" spans="2:29"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79"/>
      <c r="Q849" s="80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</row>
    <row r="850" spans="2:29"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79"/>
      <c r="Q850" s="80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</row>
    <row r="851" spans="2:29"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79"/>
      <c r="Q851" s="80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</row>
    <row r="852" spans="2:29"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79"/>
      <c r="Q852" s="80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</row>
    <row r="853" spans="2:29"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79"/>
      <c r="Q853" s="80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</row>
    <row r="854" spans="2:29"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79"/>
      <c r="Q854" s="80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</row>
    <row r="855" spans="2:29"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79"/>
      <c r="Q855" s="80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</row>
    <row r="856" spans="2:29"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79"/>
      <c r="Q856" s="80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</row>
    <row r="857" spans="2:29"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79"/>
      <c r="Q857" s="80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</row>
    <row r="858" spans="2:29"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79"/>
      <c r="Q858" s="80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</row>
    <row r="859" spans="2:29"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79"/>
      <c r="Q859" s="80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</row>
    <row r="860" spans="2:29"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79"/>
      <c r="Q860" s="80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</row>
    <row r="861" spans="2:29"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79"/>
      <c r="Q861" s="80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</row>
    <row r="862" spans="2:29"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79"/>
      <c r="Q862" s="80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</row>
    <row r="863" spans="2:29"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79"/>
      <c r="Q863" s="80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</row>
    <row r="864" spans="2:29"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79"/>
      <c r="Q864" s="80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</row>
    <row r="865" spans="2:29"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79"/>
      <c r="Q865" s="80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</row>
    <row r="866" spans="2:29"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79"/>
      <c r="Q866" s="80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</row>
    <row r="867" spans="2:29"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79"/>
      <c r="Q867" s="80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</row>
    <row r="868" spans="2:29"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79"/>
      <c r="Q868" s="80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</row>
    <row r="869" spans="2:29"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79"/>
      <c r="Q869" s="80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</row>
    <row r="870" spans="2:29"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79"/>
      <c r="Q870" s="80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</row>
    <row r="871" spans="2:29"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79"/>
      <c r="Q871" s="80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</row>
    <row r="872" spans="2:29"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79"/>
      <c r="Q872" s="80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</row>
    <row r="873" spans="2:29"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79"/>
      <c r="Q873" s="80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</row>
    <row r="874" spans="2:29"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79"/>
      <c r="Q874" s="80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</row>
    <row r="875" spans="2:29"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79"/>
      <c r="Q875" s="80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</row>
    <row r="876" spans="2:29"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79"/>
      <c r="Q876" s="80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</row>
    <row r="877" spans="2:29"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79"/>
      <c r="Q877" s="80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</row>
    <row r="878" spans="2:29"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79"/>
      <c r="Q878" s="80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</row>
    <row r="879" spans="2:29"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79"/>
      <c r="Q879" s="80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</row>
    <row r="880" spans="2:29"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79"/>
      <c r="Q880" s="80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</row>
    <row r="881" spans="2:29"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79"/>
      <c r="Q881" s="80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</row>
    <row r="882" spans="2:29"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79"/>
      <c r="Q882" s="80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</row>
    <row r="883" spans="2:29"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79"/>
      <c r="Q883" s="80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</row>
    <row r="884" spans="2:29"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79"/>
      <c r="Q884" s="80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</row>
    <row r="885" spans="2:29"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79"/>
      <c r="Q885" s="80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</row>
    <row r="886" spans="2:29"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79"/>
      <c r="Q886" s="80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</row>
    <row r="887" spans="2:29"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79"/>
      <c r="Q887" s="80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</row>
    <row r="888" spans="2:29"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79"/>
      <c r="Q888" s="80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</row>
    <row r="889" spans="2:29"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79"/>
      <c r="Q889" s="80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</row>
    <row r="890" spans="2:29"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79"/>
      <c r="Q890" s="80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</row>
    <row r="891" spans="2:29"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79"/>
      <c r="Q891" s="80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</row>
    <row r="892" spans="2:29"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79"/>
      <c r="Q892" s="80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</row>
    <row r="893" spans="2:29"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79"/>
      <c r="Q893" s="80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</row>
    <row r="894" spans="2:29"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79"/>
      <c r="Q894" s="80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</row>
    <row r="895" spans="2:29"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79"/>
      <c r="Q895" s="80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</row>
    <row r="896" spans="2:29"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79"/>
      <c r="Q896" s="80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</row>
    <row r="897" spans="2:29"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79"/>
      <c r="Q897" s="80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</row>
    <row r="898" spans="2:29"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79"/>
      <c r="Q898" s="80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</row>
    <row r="899" spans="2:29"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79"/>
      <c r="Q899" s="80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</row>
    <row r="900" spans="2:29"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79"/>
      <c r="Q900" s="80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</row>
    <row r="901" spans="2:29"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79"/>
      <c r="Q901" s="80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</row>
    <row r="902" spans="2:29"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79"/>
      <c r="Q902" s="80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</row>
    <row r="903" spans="2:29"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79"/>
      <c r="Q903" s="80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</row>
    <row r="904" spans="2:29"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79"/>
      <c r="Q904" s="80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</row>
    <row r="905" spans="2:29"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79"/>
      <c r="Q905" s="80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</row>
    <row r="906" spans="2:29"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79"/>
      <c r="Q906" s="80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</row>
    <row r="907" spans="2:29"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79"/>
      <c r="Q907" s="80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</row>
    <row r="908" spans="2:29"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79"/>
      <c r="Q908" s="80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</row>
    <row r="909" spans="2:29"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79"/>
      <c r="Q909" s="80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</row>
    <row r="910" spans="2:29"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79"/>
      <c r="Q910" s="80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</row>
    <row r="911" spans="2:29"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79"/>
      <c r="Q911" s="80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</row>
    <row r="912" spans="2:29"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79"/>
      <c r="Q912" s="80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</row>
    <row r="913" spans="2:29"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79"/>
      <c r="Q913" s="80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</row>
    <row r="914" spans="2:29"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79"/>
      <c r="Q914" s="80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AF38-AC33-314A-A34D-D3DC298DC4EF}">
  <dimension ref="A1:F48"/>
  <sheetViews>
    <sheetView workbookViewId="0">
      <selection activeCell="K15" sqref="K15"/>
    </sheetView>
  </sheetViews>
  <sheetFormatPr baseColWidth="10" defaultRowHeight="16"/>
  <cols>
    <col min="6" max="6" width="12.1640625" bestFit="1" customWidth="1"/>
  </cols>
  <sheetData>
    <row r="1" spans="1:4" s="1" customFormat="1">
      <c r="A1" s="1" t="s">
        <v>171</v>
      </c>
      <c r="B1" s="1" t="s">
        <v>212</v>
      </c>
      <c r="C1" s="1" t="s">
        <v>250</v>
      </c>
      <c r="D1" s="1" t="s">
        <v>213</v>
      </c>
    </row>
    <row r="2" spans="1:4">
      <c r="A2" t="s">
        <v>210</v>
      </c>
      <c r="B2" t="s">
        <v>220</v>
      </c>
      <c r="C2">
        <v>22.18</v>
      </c>
      <c r="D2" s="16">
        <v>0.1386</v>
      </c>
    </row>
    <row r="3" spans="1:4">
      <c r="A3" t="s">
        <v>210</v>
      </c>
      <c r="B3" t="s">
        <v>221</v>
      </c>
      <c r="C3">
        <v>15.12</v>
      </c>
      <c r="D3" s="16">
        <v>9.4500000000000001E-2</v>
      </c>
    </row>
    <row r="4" spans="1:4">
      <c r="A4" t="s">
        <v>210</v>
      </c>
      <c r="B4" t="s">
        <v>222</v>
      </c>
      <c r="C4">
        <v>9.5299999999999994</v>
      </c>
      <c r="D4" s="16">
        <v>5.96E-2</v>
      </c>
    </row>
    <row r="5" spans="1:4">
      <c r="A5" t="s">
        <v>210</v>
      </c>
      <c r="B5" t="s">
        <v>223</v>
      </c>
      <c r="C5">
        <v>5.54</v>
      </c>
      <c r="D5" s="16">
        <v>3.4599999999999999E-2</v>
      </c>
    </row>
    <row r="6" spans="1:4">
      <c r="A6" t="s">
        <v>210</v>
      </c>
      <c r="B6" t="s">
        <v>224</v>
      </c>
      <c r="C6">
        <v>5.38</v>
      </c>
      <c r="D6" s="16">
        <v>3.3599999999999998E-2</v>
      </c>
    </row>
    <row r="7" spans="1:4">
      <c r="A7" t="s">
        <v>210</v>
      </c>
      <c r="B7" t="s">
        <v>225</v>
      </c>
      <c r="C7">
        <v>1.21</v>
      </c>
      <c r="D7" s="16">
        <v>7.6E-3</v>
      </c>
    </row>
    <row r="8" spans="1:4">
      <c r="A8" t="s">
        <v>210</v>
      </c>
      <c r="B8" t="s">
        <v>249</v>
      </c>
      <c r="C8">
        <v>0.88</v>
      </c>
      <c r="D8" s="16">
        <v>5.4999999999999997E-3</v>
      </c>
    </row>
    <row r="9" spans="1:4">
      <c r="A9" t="s">
        <v>210</v>
      </c>
      <c r="B9" t="s">
        <v>226</v>
      </c>
      <c r="C9">
        <v>0.44</v>
      </c>
      <c r="D9" s="16">
        <v>2.7000000000000001E-3</v>
      </c>
    </row>
    <row r="10" spans="1:4">
      <c r="A10" t="s">
        <v>210</v>
      </c>
      <c r="B10" t="s">
        <v>227</v>
      </c>
      <c r="C10">
        <v>0.31</v>
      </c>
      <c r="D10" s="16">
        <v>1.9E-3</v>
      </c>
    </row>
    <row r="11" spans="1:4">
      <c r="A11" t="s">
        <v>210</v>
      </c>
      <c r="B11" t="s">
        <v>228</v>
      </c>
      <c r="C11">
        <v>0.05</v>
      </c>
      <c r="D11" s="16">
        <v>2.9999999999999997E-4</v>
      </c>
    </row>
    <row r="12" spans="1:4">
      <c r="A12" t="s">
        <v>210</v>
      </c>
      <c r="B12" t="s">
        <v>229</v>
      </c>
      <c r="C12">
        <v>0.03</v>
      </c>
      <c r="D12" s="16">
        <v>2.0000000000000001E-4</v>
      </c>
    </row>
    <row r="13" spans="1:4">
      <c r="A13" t="s">
        <v>210</v>
      </c>
      <c r="B13" t="s">
        <v>230</v>
      </c>
      <c r="C13">
        <v>0.02</v>
      </c>
      <c r="D13" s="16">
        <v>1E-4</v>
      </c>
    </row>
    <row r="14" spans="1:4">
      <c r="A14" t="s">
        <v>210</v>
      </c>
      <c r="B14" t="s">
        <v>231</v>
      </c>
      <c r="C14">
        <v>0.01</v>
      </c>
      <c r="D14" s="16">
        <v>1E-4</v>
      </c>
    </row>
    <row r="15" spans="1:4">
      <c r="A15" t="s">
        <v>210</v>
      </c>
      <c r="B15" t="s">
        <v>232</v>
      </c>
      <c r="C15">
        <v>0.01</v>
      </c>
      <c r="D15" s="16">
        <v>1E-4</v>
      </c>
    </row>
    <row r="16" spans="1:4">
      <c r="A16" t="s">
        <v>210</v>
      </c>
      <c r="B16" t="s">
        <v>233</v>
      </c>
      <c r="C16">
        <v>0.01</v>
      </c>
      <c r="D16" s="16">
        <v>1E-4</v>
      </c>
    </row>
    <row r="17" spans="1:6">
      <c r="A17" t="s">
        <v>210</v>
      </c>
      <c r="B17" t="s">
        <v>234</v>
      </c>
      <c r="C17">
        <v>4.0000000000000002E-4</v>
      </c>
      <c r="D17" s="16">
        <v>0</v>
      </c>
      <c r="F17" s="25"/>
    </row>
    <row r="18" spans="1:6">
      <c r="A18" t="s">
        <v>210</v>
      </c>
      <c r="B18" t="s">
        <v>235</v>
      </c>
      <c r="C18">
        <v>4.0000000000000002E-4</v>
      </c>
      <c r="D18" s="16">
        <v>0</v>
      </c>
    </row>
    <row r="19" spans="1:6">
      <c r="A19" t="s">
        <v>210</v>
      </c>
      <c r="B19" t="s">
        <v>236</v>
      </c>
      <c r="C19">
        <v>2.0000000000000001E-4</v>
      </c>
      <c r="D19" s="16">
        <v>0</v>
      </c>
    </row>
    <row r="20" spans="1:6">
      <c r="A20" t="s">
        <v>210</v>
      </c>
      <c r="B20" t="s">
        <v>237</v>
      </c>
      <c r="C20">
        <v>1E-4</v>
      </c>
      <c r="D20" s="16">
        <v>0</v>
      </c>
    </row>
    <row r="21" spans="1:6">
      <c r="A21" t="s">
        <v>210</v>
      </c>
      <c r="B21" t="s">
        <v>238</v>
      </c>
      <c r="C21">
        <v>3.0000000000000001E-5</v>
      </c>
      <c r="D21" s="16">
        <v>0</v>
      </c>
    </row>
    <row r="22" spans="1:6">
      <c r="A22" t="s">
        <v>210</v>
      </c>
      <c r="B22" t="s">
        <v>251</v>
      </c>
      <c r="C22">
        <v>99.29</v>
      </c>
      <c r="D22" s="16">
        <v>0.62050000000000005</v>
      </c>
    </row>
    <row r="23" spans="1:6">
      <c r="A23" t="s">
        <v>40</v>
      </c>
      <c r="B23" t="s">
        <v>239</v>
      </c>
      <c r="C23">
        <v>43</v>
      </c>
      <c r="D23" s="16">
        <v>1.5100000000000001E-2</v>
      </c>
    </row>
    <row r="24" spans="1:6">
      <c r="A24" t="s">
        <v>40</v>
      </c>
      <c r="B24" t="s">
        <v>240</v>
      </c>
      <c r="C24">
        <v>142</v>
      </c>
      <c r="D24" s="16">
        <v>4.9799999999999997E-2</v>
      </c>
    </row>
    <row r="25" spans="1:6">
      <c r="A25" t="s">
        <v>40</v>
      </c>
      <c r="B25" t="s">
        <v>241</v>
      </c>
      <c r="C25">
        <v>281</v>
      </c>
      <c r="D25" s="16">
        <v>9.8500000000000004E-2</v>
      </c>
    </row>
    <row r="26" spans="1:6">
      <c r="A26" t="s">
        <v>40</v>
      </c>
      <c r="B26" t="s">
        <v>242</v>
      </c>
      <c r="C26">
        <v>267</v>
      </c>
      <c r="D26" s="16">
        <v>9.3600000000000003E-2</v>
      </c>
    </row>
    <row r="27" spans="1:6">
      <c r="A27" t="s">
        <v>40</v>
      </c>
      <c r="B27" t="s">
        <v>243</v>
      </c>
      <c r="C27">
        <v>3</v>
      </c>
      <c r="D27" s="16">
        <v>1.1000000000000001E-3</v>
      </c>
    </row>
    <row r="28" spans="1:6">
      <c r="A28" t="s">
        <v>40</v>
      </c>
      <c r="B28" t="s">
        <v>244</v>
      </c>
      <c r="C28">
        <v>36</v>
      </c>
      <c r="D28" s="16">
        <v>1.26E-2</v>
      </c>
    </row>
    <row r="29" spans="1:6">
      <c r="A29" t="s">
        <v>40</v>
      </c>
      <c r="B29" t="s">
        <v>252</v>
      </c>
      <c r="C29">
        <v>489</v>
      </c>
      <c r="D29" s="16">
        <v>0.1714</v>
      </c>
    </row>
    <row r="30" spans="1:6">
      <c r="A30" t="s">
        <v>40</v>
      </c>
      <c r="B30" t="s">
        <v>245</v>
      </c>
      <c r="C30">
        <v>4</v>
      </c>
      <c r="D30" s="16">
        <v>1.4E-3</v>
      </c>
    </row>
    <row r="31" spans="1:6">
      <c r="A31" t="s">
        <v>40</v>
      </c>
      <c r="B31" t="s">
        <v>246</v>
      </c>
      <c r="C31">
        <v>3</v>
      </c>
      <c r="D31" s="16">
        <v>1.1000000000000001E-3</v>
      </c>
    </row>
    <row r="32" spans="1:6">
      <c r="A32" t="s">
        <v>40</v>
      </c>
      <c r="B32" t="s">
        <v>247</v>
      </c>
      <c r="C32">
        <v>50</v>
      </c>
      <c r="D32" s="16">
        <v>1.7500000000000002E-2</v>
      </c>
    </row>
    <row r="33" spans="1:4">
      <c r="A33" t="s">
        <v>40</v>
      </c>
      <c r="B33" t="s">
        <v>253</v>
      </c>
      <c r="C33">
        <v>38</v>
      </c>
      <c r="D33" s="16">
        <v>1.3299999999999999E-2</v>
      </c>
    </row>
    <row r="34" spans="1:4">
      <c r="A34" t="s">
        <v>40</v>
      </c>
      <c r="B34" t="s">
        <v>248</v>
      </c>
      <c r="C34">
        <v>23</v>
      </c>
      <c r="D34" s="16">
        <v>8.0999999999999996E-3</v>
      </c>
    </row>
    <row r="35" spans="1:4">
      <c r="A35" t="s">
        <v>40</v>
      </c>
      <c r="B35" t="s">
        <v>254</v>
      </c>
      <c r="C35">
        <v>63</v>
      </c>
      <c r="D35" s="16">
        <v>2.2100000000000002E-2</v>
      </c>
    </row>
    <row r="36" spans="1:4">
      <c r="A36" t="s">
        <v>40</v>
      </c>
      <c r="B36" t="s">
        <v>255</v>
      </c>
      <c r="C36">
        <v>60</v>
      </c>
      <c r="D36" s="16">
        <v>2.1000000000000001E-2</v>
      </c>
    </row>
    <row r="37" spans="1:4">
      <c r="A37" t="s">
        <v>40</v>
      </c>
      <c r="B37" t="s">
        <v>256</v>
      </c>
      <c r="C37">
        <v>15</v>
      </c>
      <c r="D37" s="16">
        <v>5.3E-3</v>
      </c>
    </row>
    <row r="38" spans="1:4">
      <c r="A38" t="s">
        <v>40</v>
      </c>
      <c r="B38" t="s">
        <v>257</v>
      </c>
      <c r="C38">
        <v>122</v>
      </c>
      <c r="D38" s="16">
        <v>4.2799999999999998E-2</v>
      </c>
    </row>
    <row r="39" spans="1:4">
      <c r="A39" t="s">
        <v>40</v>
      </c>
      <c r="B39" t="s">
        <v>258</v>
      </c>
      <c r="C39">
        <v>501</v>
      </c>
      <c r="D39" s="16">
        <v>0.17560000000000001</v>
      </c>
    </row>
    <row r="40" spans="1:4">
      <c r="A40" t="s">
        <v>40</v>
      </c>
      <c r="B40" t="s">
        <v>259</v>
      </c>
      <c r="C40">
        <v>133</v>
      </c>
      <c r="D40" s="16">
        <v>4.6600000000000003E-2</v>
      </c>
    </row>
    <row r="41" spans="1:4">
      <c r="A41" t="s">
        <v>40</v>
      </c>
      <c r="B41" t="s">
        <v>260</v>
      </c>
      <c r="C41">
        <v>47</v>
      </c>
      <c r="D41" s="16">
        <v>1.6500000000000001E-2</v>
      </c>
    </row>
    <row r="42" spans="1:4">
      <c r="A42" t="s">
        <v>40</v>
      </c>
      <c r="B42" t="s">
        <v>261</v>
      </c>
      <c r="C42">
        <v>31</v>
      </c>
      <c r="D42" s="16">
        <v>1.09E-2</v>
      </c>
    </row>
    <row r="43" spans="1:4">
      <c r="A43" t="s">
        <v>40</v>
      </c>
      <c r="B43" t="s">
        <v>262</v>
      </c>
      <c r="C43">
        <v>50</v>
      </c>
      <c r="D43" s="16">
        <v>1.7500000000000002E-2</v>
      </c>
    </row>
    <row r="44" spans="1:4">
      <c r="A44" t="s">
        <v>40</v>
      </c>
      <c r="B44" t="s">
        <v>263</v>
      </c>
      <c r="C44">
        <v>5</v>
      </c>
      <c r="D44" s="16">
        <v>1.8E-3</v>
      </c>
    </row>
    <row r="45" spans="1:4">
      <c r="A45" t="s">
        <v>40</v>
      </c>
      <c r="B45" t="s">
        <v>264</v>
      </c>
      <c r="C45">
        <v>77</v>
      </c>
      <c r="D45" s="16">
        <v>2.7E-2</v>
      </c>
    </row>
    <row r="46" spans="1:4">
      <c r="A46" t="s">
        <v>40</v>
      </c>
      <c r="B46" t="s">
        <v>265</v>
      </c>
      <c r="C46">
        <v>7</v>
      </c>
      <c r="D46" s="16">
        <v>2.5000000000000001E-3</v>
      </c>
    </row>
    <row r="47" spans="1:4">
      <c r="A47" t="s">
        <v>40</v>
      </c>
      <c r="B47" t="s">
        <v>266</v>
      </c>
      <c r="C47">
        <v>1</v>
      </c>
      <c r="D47" s="16">
        <v>4.0000000000000002E-4</v>
      </c>
    </row>
    <row r="48" spans="1:4">
      <c r="A48" t="s">
        <v>40</v>
      </c>
      <c r="B48" t="s">
        <v>267</v>
      </c>
      <c r="C48">
        <v>362</v>
      </c>
      <c r="D48" s="16">
        <v>0.12690000000000001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Inputs</vt:lpstr>
      <vt:lpstr>Lifespans</vt:lpstr>
      <vt:lpstr>Lifespan</vt:lpstr>
      <vt:lpstr>Flows</vt:lpstr>
      <vt:lpstr>Stocks</vt:lpstr>
      <vt:lpstr>Dropdown</vt:lpstr>
      <vt:lpstr>BOM_longform</vt:lpstr>
      <vt:lpstr>BoM</vt:lpstr>
      <vt:lpstr>Composition</vt:lpstr>
      <vt:lpstr>EoL_Emissions_coefficients</vt:lpstr>
      <vt:lpstr>eBay_data</vt:lpstr>
      <vt:lpstr>Model</vt:lpstr>
      <vt:lpstr>Product_lifespan</vt:lpstr>
      <vt:lpstr>Mass</vt:lpstr>
      <vt:lpstr>Uses</vt:lpstr>
      <vt:lpstr>Energy</vt:lpstr>
      <vt:lpstr>Carbon</vt:lpstr>
      <vt:lpstr>Monetary</vt:lpstr>
      <vt:lpstr>Dummy</vt:lpstr>
      <vt:lpstr>Wrap_textiles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2022-08-02T00:09:07Z</dcterms:created>
  <dcterms:modified xsi:type="dcterms:W3CDTF">2023-02-15T18:19:09Z</dcterms:modified>
</cp:coreProperties>
</file>