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_raw\"/>
    </mc:Choice>
  </mc:AlternateContent>
  <xr:revisionPtr revIDLastSave="0" documentId="13_ncr:1_{FE323A51-781E-4089-8202-2DC66073811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nd point" sheetId="2" r:id="rId1"/>
    <sheet name="Protocol Inform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2" l="1"/>
  <c r="D39" i="2"/>
  <c r="D40" i="2"/>
  <c r="D41" i="2"/>
  <c r="D42" i="2"/>
  <c r="D43" i="2"/>
  <c r="D44" i="2"/>
  <c r="D45" i="2"/>
  <c r="D46" i="2"/>
  <c r="D47" i="2"/>
  <c r="D48" i="2"/>
  <c r="D38" i="2"/>
  <c r="O29" i="2"/>
  <c r="O30" i="2" s="1"/>
  <c r="P28" i="2"/>
  <c r="L28" i="2"/>
  <c r="M28" i="2"/>
  <c r="L25" i="2"/>
  <c r="L29" i="2" s="1"/>
  <c r="B34" i="2" l="1"/>
  <c r="J34" i="2"/>
  <c r="C33" i="2"/>
  <c r="E31" i="2"/>
  <c r="G29" i="2"/>
  <c r="M34" i="2"/>
  <c r="C28" i="2"/>
  <c r="G31" i="2"/>
  <c r="B35" i="2"/>
  <c r="F31" i="2"/>
  <c r="I34" i="2"/>
  <c r="D31" i="2"/>
  <c r="F29" i="2"/>
  <c r="L34" i="2"/>
  <c r="B32" i="2"/>
  <c r="H34" i="2"/>
  <c r="J32" i="2"/>
  <c r="C31" i="2"/>
  <c r="E29" i="2"/>
  <c r="M33" i="2"/>
  <c r="G33" i="2"/>
  <c r="D35" i="2"/>
  <c r="C35" i="2"/>
  <c r="M35" i="2"/>
  <c r="K34" i="2"/>
  <c r="D33" i="2"/>
  <c r="K32" i="2"/>
  <c r="B31" i="2"/>
  <c r="I32" i="2"/>
  <c r="K30" i="2"/>
  <c r="D29" i="2"/>
  <c r="L33" i="2"/>
  <c r="D28" i="2"/>
  <c r="B28" i="2"/>
  <c r="I29" i="2"/>
  <c r="H29" i="2"/>
  <c r="B33" i="2"/>
  <c r="G34" i="2"/>
  <c r="B30" i="2"/>
  <c r="F34" i="2"/>
  <c r="H32" i="2"/>
  <c r="J30" i="2"/>
  <c r="C29" i="2"/>
  <c r="M32" i="2"/>
  <c r="J29" i="2"/>
  <c r="E33" i="2"/>
  <c r="L35" i="2"/>
  <c r="B29" i="2"/>
  <c r="E34" i="2"/>
  <c r="G32" i="2"/>
  <c r="I30" i="2"/>
  <c r="K28" i="2"/>
  <c r="L32" i="2"/>
  <c r="E35" i="2"/>
  <c r="F33" i="2"/>
  <c r="F32" i="2"/>
  <c r="H30" i="2"/>
  <c r="J35" i="2"/>
  <c r="I28" i="2"/>
  <c r="I35" i="2"/>
  <c r="K33" i="2"/>
  <c r="D32" i="2"/>
  <c r="F30" i="2"/>
  <c r="H28" i="2"/>
  <c r="M30" i="2"/>
  <c r="I31" i="2"/>
  <c r="H31" i="2"/>
  <c r="D34" i="2"/>
  <c r="L31" i="2"/>
  <c r="H35" i="2"/>
  <c r="J33" i="2"/>
  <c r="C32" i="2"/>
  <c r="E30" i="2"/>
  <c r="G28" i="2"/>
  <c r="L30" i="2"/>
  <c r="K29" i="2"/>
  <c r="K35" i="2"/>
  <c r="J28" i="2"/>
  <c r="E32" i="2"/>
  <c r="G35" i="2"/>
  <c r="I33" i="2"/>
  <c r="K31" i="2"/>
  <c r="D30" i="2"/>
  <c r="F28" i="2"/>
  <c r="M29" i="2"/>
  <c r="M31" i="2"/>
  <c r="C34" i="2"/>
  <c r="G30" i="2"/>
  <c r="F35" i="2"/>
  <c r="H33" i="2"/>
  <c r="J31" i="2"/>
  <c r="C30" i="2"/>
  <c r="E28" i="2"/>
  <c r="P30" i="2"/>
  <c r="O31" i="2"/>
  <c r="P29" i="2"/>
  <c r="P31" i="2" l="1"/>
  <c r="O32" i="2"/>
  <c r="O33" i="2" l="1"/>
  <c r="P32" i="2"/>
  <c r="O34" i="2" l="1"/>
  <c r="P33" i="2"/>
  <c r="O35" i="2" l="1"/>
  <c r="P35" i="2" s="1"/>
  <c r="P34" i="2"/>
</calcChain>
</file>

<file path=xl/sharedStrings.xml><?xml version="1.0" encoding="utf-8"?>
<sst xmlns="http://schemas.openxmlformats.org/spreadsheetml/2006/main" count="95" uniqueCount="56">
  <si>
    <t>User: USER</t>
  </si>
  <si>
    <t>Path: C:\Program Files (x86)\BMG\Omega\User\Data\</t>
  </si>
  <si>
    <t>Test ID: 2820</t>
  </si>
  <si>
    <t>Test Name: BM chemoluminescence</t>
  </si>
  <si>
    <t>Date: 25-01-2024</t>
  </si>
  <si>
    <t>Time: 11:23:08</t>
  </si>
  <si>
    <t>ID1: H6N1/Cali ELISA Pig Sera Sample X 1-10  OLSE 25/01</t>
  </si>
  <si>
    <t>Luminescence</t>
  </si>
  <si>
    <t xml:space="preserve"> Basic settings </t>
  </si>
  <si>
    <t>Measurement type:</t>
  </si>
  <si>
    <t>Microplate name:</t>
  </si>
  <si>
    <t>NUNC 96</t>
  </si>
  <si>
    <t xml:space="preserve"> Endpoint settings </t>
  </si>
  <si>
    <t>Measurement interval time [s]:</t>
  </si>
  <si>
    <t xml:space="preserve"> Optic settings </t>
  </si>
  <si>
    <t>Emission:</t>
  </si>
  <si>
    <t>lens</t>
  </si>
  <si>
    <t>Gain:</t>
  </si>
  <si>
    <t xml:space="preserve"> General settings </t>
  </si>
  <si>
    <t>Top optic used</t>
  </si>
  <si>
    <t>Measurement head:</t>
  </si>
  <si>
    <t>7 (Fluorescence head)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</si>
  <si>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</si>
  <si>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</si>
  <si>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</si>
  <si>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</si>
  <si>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</si>
  <si>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Raw Data (lens)</t>
  </si>
  <si>
    <t>A</t>
  </si>
  <si>
    <t>B</t>
  </si>
  <si>
    <t>C</t>
  </si>
  <si>
    <t>D</t>
  </si>
  <si>
    <t>E</t>
  </si>
  <si>
    <t>F</t>
  </si>
  <si>
    <t>G</t>
  </si>
  <si>
    <t>H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</si>
  <si>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</si>
  <si>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</si>
  <si>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</si>
  <si>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</si>
  <si>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</si>
  <si>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</si>
  <si>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</si>
  <si>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</si>
  <si>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</si>
  <si>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</si>
  <si>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VIRUS</t>
  </si>
  <si>
    <t>POSITIVE</t>
  </si>
  <si>
    <t>NEGATIVE</t>
  </si>
  <si>
    <t>Virus 50% cut off</t>
  </si>
  <si>
    <t>Dilution</t>
  </si>
  <si>
    <t>Log10</t>
  </si>
  <si>
    <t>Calculated from GraphPad</t>
  </si>
  <si>
    <t>Positive</t>
  </si>
  <si>
    <t>50% NA inhibition titer</t>
  </si>
  <si>
    <t>pooled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</si>
</sst>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3" xfId="0" applyFill="1" applyBorder="1" applyAlignment="1">
      <alignment horizontal="right"/>
    </xf>
    <xf numFmtId="0" fontId="0" fillId="3" borderId="0" xfId="0" applyFill="1" applyAlignment="1">
      <alignment horizontal="right"/>
    </xf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48"/>
  <sheetViews>
    <sheetView tabSelected="1" topLeftCell="A21" workbookViewId="0">
      <selection activeCell="G41" sqref="G41"/>
    </sheetView>
  </sheetViews>
  <sheetFormatPr defaultRowHeight="14.5" x14ac:dyDescent="0.35"/>
  <cols>
    <col min="1" max="1" width="4.453125" customWidth="1"/>
  </cols>
  <sheetData>
    <row r="3" spans="1:13" x14ac:dyDescent="0.35">
      <c r="A3" t="s">
        <v>0</v>
      </c>
    </row>
    <row r="4" spans="1:13" x14ac:dyDescent="0.35">
      <c r="A4" t="s">
        <v>1</v>
      </c>
    </row>
    <row r="5" spans="1:13" x14ac:dyDescent="0.35">
      <c r="A5" t="s">
        <v>2</v>
      </c>
    </row>
    <row r="6" spans="1:13" x14ac:dyDescent="0.35">
      <c r="A6" t="s">
        <v>3</v>
      </c>
    </row>
    <row r="7" spans="1:13" x14ac:dyDescent="0.35">
      <c r="A7" t="s">
        <v>4</v>
      </c>
    </row>
    <row r="8" spans="1:13" x14ac:dyDescent="0.35">
      <c r="A8" t="s">
        <v>5</v>
      </c>
    </row>
    <row r="9" spans="1:13" x14ac:dyDescent="0.35">
      <c r="A9" t="s">
        <v>6</v>
      </c>
    </row>
    <row r="10" spans="1:13" x14ac:dyDescent="0.35">
      <c r="A10" t="s">
        <v>7</v>
      </c>
    </row>
    <row r="14" spans="1:13" x14ac:dyDescent="0.35">
      <c r="B14" t="s">
        <v>27</v>
      </c>
      <c r="I14" t="s">
        <v>55</v>
      </c>
    </row>
    <row r="15" spans="1:13" x14ac:dyDescent="0.35">
      <c r="B15" s="3" t="s">
        <v>36</v>
      </c>
      <c r="C15" s="3" t="s">
        <v>37</v>
      </c>
      <c r="D15" s="3" t="s">
        <v>38</v>
      </c>
      <c r="E15" s="3" t="s">
        <v>39</v>
      </c>
      <c r="F15" s="3" t="s">
        <v>40</v>
      </c>
      <c r="G15" s="3" t="s">
        <v>41</v>
      </c>
      <c r="H15" s="3" t="s">
        <v>42</v>
      </c>
      <c r="I15" s="3" t="s">
        <v>43</v>
      </c>
      <c r="J15" s="3" t="s">
        <v>44</v>
      </c>
      <c r="K15" s="3" t="s">
        <v>45</v>
      </c>
      <c r="L15" s="16" t="s">
        <v>46</v>
      </c>
      <c r="M15" s="3" t="s">
        <v>47</v>
      </c>
    </row>
    <row r="16" spans="1:13" x14ac:dyDescent="0.35">
      <c r="A16" s="3" t="s">
        <v>28</v>
      </c>
      <c r="B16" s="4">
        <v>20635</v>
      </c>
      <c r="C16" s="5">
        <v>8593</v>
      </c>
      <c r="D16" s="5">
        <v>32461</v>
      </c>
      <c r="E16" s="5">
        <v>19804</v>
      </c>
      <c r="F16" s="5">
        <v>41440</v>
      </c>
      <c r="G16" s="5">
        <v>12240</v>
      </c>
      <c r="H16" s="5">
        <v>7525</v>
      </c>
      <c r="I16" s="5">
        <v>217603</v>
      </c>
      <c r="J16" s="5">
        <v>13445</v>
      </c>
      <c r="K16" s="5">
        <v>9921</v>
      </c>
      <c r="L16" s="17">
        <v>368942</v>
      </c>
      <c r="M16" s="6">
        <v>338</v>
      </c>
    </row>
    <row r="17" spans="1:16" x14ac:dyDescent="0.35">
      <c r="A17" s="3" t="s">
        <v>29</v>
      </c>
      <c r="B17" s="7">
        <v>52061</v>
      </c>
      <c r="C17" s="8">
        <v>85857</v>
      </c>
      <c r="D17" s="8">
        <v>144211</v>
      </c>
      <c r="E17" s="8">
        <v>72517</v>
      </c>
      <c r="F17" s="8">
        <v>143051</v>
      </c>
      <c r="G17" s="8">
        <v>45957</v>
      </c>
      <c r="H17" s="8">
        <v>45581</v>
      </c>
      <c r="I17" s="8">
        <v>350018</v>
      </c>
      <c r="J17" s="8">
        <v>64959</v>
      </c>
      <c r="K17" s="8">
        <v>47725</v>
      </c>
      <c r="L17" s="18">
        <v>369898</v>
      </c>
      <c r="M17" s="9">
        <v>896</v>
      </c>
    </row>
    <row r="18" spans="1:16" x14ac:dyDescent="0.35">
      <c r="A18" s="3" t="s">
        <v>30</v>
      </c>
      <c r="B18" s="7">
        <v>150132</v>
      </c>
      <c r="C18" s="8">
        <v>223381</v>
      </c>
      <c r="D18" s="8">
        <v>255557</v>
      </c>
      <c r="E18" s="8">
        <v>188826</v>
      </c>
      <c r="F18" s="8">
        <v>265538</v>
      </c>
      <c r="G18" s="8">
        <v>130538</v>
      </c>
      <c r="H18" s="8">
        <v>160672</v>
      </c>
      <c r="I18" s="8">
        <v>354851</v>
      </c>
      <c r="J18" s="8">
        <v>183265</v>
      </c>
      <c r="K18" s="8">
        <v>161246</v>
      </c>
      <c r="L18" s="18">
        <v>361682</v>
      </c>
      <c r="M18" s="9">
        <v>8818</v>
      </c>
    </row>
    <row r="19" spans="1:16" x14ac:dyDescent="0.35">
      <c r="A19" s="3" t="s">
        <v>31</v>
      </c>
      <c r="B19" s="7">
        <v>257501</v>
      </c>
      <c r="C19" s="8">
        <v>287025</v>
      </c>
      <c r="D19" s="8">
        <v>313495</v>
      </c>
      <c r="E19" s="8">
        <v>293681</v>
      </c>
      <c r="F19" s="8">
        <v>324232</v>
      </c>
      <c r="G19" s="8">
        <v>257024</v>
      </c>
      <c r="H19" s="8">
        <v>287320</v>
      </c>
      <c r="I19" s="8">
        <v>366805</v>
      </c>
      <c r="J19" s="8">
        <v>301231</v>
      </c>
      <c r="K19" s="8">
        <v>288352</v>
      </c>
      <c r="L19" s="18">
        <v>361601</v>
      </c>
      <c r="M19" s="9">
        <v>56379</v>
      </c>
    </row>
    <row r="20" spans="1:16" x14ac:dyDescent="0.35">
      <c r="A20" s="3" t="s">
        <v>32</v>
      </c>
      <c r="B20" s="7">
        <v>335322</v>
      </c>
      <c r="C20" s="8">
        <v>333922</v>
      </c>
      <c r="D20" s="8">
        <v>358460</v>
      </c>
      <c r="E20" s="8">
        <v>327047</v>
      </c>
      <c r="F20" s="8">
        <v>356941</v>
      </c>
      <c r="G20" s="8">
        <v>335230</v>
      </c>
      <c r="H20" s="8">
        <v>346041</v>
      </c>
      <c r="I20" s="8">
        <v>370122</v>
      </c>
      <c r="J20" s="8">
        <v>358577</v>
      </c>
      <c r="K20" s="8">
        <v>357759</v>
      </c>
      <c r="L20" s="13">
        <v>504</v>
      </c>
      <c r="M20" s="9">
        <v>215461</v>
      </c>
    </row>
    <row r="21" spans="1:16" x14ac:dyDescent="0.35">
      <c r="A21" s="3" t="s">
        <v>33</v>
      </c>
      <c r="B21" s="7">
        <v>348147</v>
      </c>
      <c r="C21" s="8">
        <v>366358</v>
      </c>
      <c r="D21" s="8">
        <v>354421</v>
      </c>
      <c r="E21" s="8">
        <v>341930</v>
      </c>
      <c r="F21" s="8">
        <v>357560</v>
      </c>
      <c r="G21" s="8">
        <v>360207</v>
      </c>
      <c r="H21" s="8">
        <v>359000</v>
      </c>
      <c r="I21" s="8">
        <v>373210</v>
      </c>
      <c r="J21" s="8">
        <v>365745</v>
      </c>
      <c r="K21" s="8">
        <v>379738</v>
      </c>
      <c r="L21" s="13">
        <v>429</v>
      </c>
      <c r="M21" s="9">
        <v>316509</v>
      </c>
    </row>
    <row r="22" spans="1:16" x14ac:dyDescent="0.35">
      <c r="A22" s="3" t="s">
        <v>34</v>
      </c>
      <c r="B22" s="7">
        <v>363058</v>
      </c>
      <c r="C22" s="8">
        <v>361277</v>
      </c>
      <c r="D22" s="8">
        <v>346034</v>
      </c>
      <c r="E22" s="8">
        <v>339523</v>
      </c>
      <c r="F22" s="8">
        <v>349215</v>
      </c>
      <c r="G22" s="8">
        <v>348380</v>
      </c>
      <c r="H22" s="8">
        <v>350736</v>
      </c>
      <c r="I22" s="8">
        <v>217895</v>
      </c>
      <c r="J22" s="8">
        <v>365799</v>
      </c>
      <c r="K22" s="8">
        <v>350898</v>
      </c>
      <c r="L22" s="13">
        <v>343</v>
      </c>
      <c r="M22" s="9">
        <v>371841</v>
      </c>
    </row>
    <row r="23" spans="1:16" x14ac:dyDescent="0.35">
      <c r="A23" s="3" t="s">
        <v>35</v>
      </c>
      <c r="B23" s="10">
        <v>342967</v>
      </c>
      <c r="C23" s="11">
        <v>349158</v>
      </c>
      <c r="D23" s="11">
        <v>340161</v>
      </c>
      <c r="E23" s="11">
        <v>347380</v>
      </c>
      <c r="F23" s="11">
        <v>336034</v>
      </c>
      <c r="G23" s="11">
        <v>382930</v>
      </c>
      <c r="H23" s="11">
        <v>384552</v>
      </c>
      <c r="I23" s="11">
        <v>359707</v>
      </c>
      <c r="J23" s="11">
        <v>356967</v>
      </c>
      <c r="K23" s="11">
        <v>355840</v>
      </c>
      <c r="L23" s="14">
        <v>495</v>
      </c>
      <c r="M23" s="12">
        <v>368557</v>
      </c>
    </row>
    <row r="24" spans="1:16" x14ac:dyDescent="0.35">
      <c r="L24" s="15" t="s">
        <v>48</v>
      </c>
    </row>
    <row r="25" spans="1:16" x14ac:dyDescent="0.35">
      <c r="L25" s="19">
        <f>AVERAGE(L20:L23)</f>
        <v>442.75</v>
      </c>
    </row>
    <row r="26" spans="1:16" x14ac:dyDescent="0.35">
      <c r="L26" s="19"/>
    </row>
    <row r="27" spans="1:16" x14ac:dyDescent="0.35">
      <c r="B27" s="3" t="s">
        <v>36</v>
      </c>
      <c r="C27" s="3" t="s">
        <v>37</v>
      </c>
      <c r="D27" s="3" t="s">
        <v>38</v>
      </c>
      <c r="E27" s="3" t="s">
        <v>39</v>
      </c>
      <c r="F27" s="3" t="s">
        <v>40</v>
      </c>
      <c r="G27" s="3" t="s">
        <v>41</v>
      </c>
      <c r="H27" s="3" t="s">
        <v>42</v>
      </c>
      <c r="I27" s="3" t="s">
        <v>43</v>
      </c>
      <c r="J27" s="3" t="s">
        <v>44</v>
      </c>
      <c r="K27" s="3" t="s">
        <v>45</v>
      </c>
      <c r="L27" s="16" t="s">
        <v>46</v>
      </c>
      <c r="M27" s="3" t="s">
        <v>47</v>
      </c>
      <c r="O27" s="3" t="s">
        <v>50</v>
      </c>
      <c r="P27" s="3" t="s">
        <v>51</v>
      </c>
    </row>
    <row r="28" spans="1:16" x14ac:dyDescent="0.35">
      <c r="A28" s="3" t="s">
        <v>28</v>
      </c>
      <c r="B28" s="20">
        <f>B16-$L$25</f>
        <v>20192.25</v>
      </c>
      <c r="C28" s="21">
        <f t="shared" ref="C28:K28" si="0">C16-$L$25</f>
        <v>8150.25</v>
      </c>
      <c r="D28" s="21">
        <f t="shared" si="0"/>
        <v>32018.25</v>
      </c>
      <c r="E28" s="21">
        <f t="shared" si="0"/>
        <v>19361.25</v>
      </c>
      <c r="F28" s="21">
        <f t="shared" si="0"/>
        <v>40997.25</v>
      </c>
      <c r="G28" s="21">
        <f t="shared" si="0"/>
        <v>11797.25</v>
      </c>
      <c r="H28" s="21">
        <f t="shared" si="0"/>
        <v>7082.25</v>
      </c>
      <c r="I28" s="21">
        <f t="shared" si="0"/>
        <v>217160.25</v>
      </c>
      <c r="J28" s="21">
        <f t="shared" si="0"/>
        <v>13002.25</v>
      </c>
      <c r="K28" s="21">
        <f t="shared" si="0"/>
        <v>9478.25</v>
      </c>
      <c r="L28" s="21">
        <f>L16-$L$25</f>
        <v>368499.25</v>
      </c>
      <c r="M28" s="22">
        <f t="shared" ref="M28" si="1">M16-$L$25</f>
        <v>-104.75</v>
      </c>
      <c r="O28" s="8">
        <v>30</v>
      </c>
      <c r="P28" s="29">
        <f>LOG10(O28)</f>
        <v>1.4771212547196624</v>
      </c>
    </row>
    <row r="29" spans="1:16" x14ac:dyDescent="0.35">
      <c r="A29" s="3" t="s">
        <v>29</v>
      </c>
      <c r="B29" s="23">
        <f t="shared" ref="B29:K35" si="2">B17-$L$25</f>
        <v>51618.25</v>
      </c>
      <c r="C29" s="19">
        <f t="shared" si="2"/>
        <v>85414.25</v>
      </c>
      <c r="D29" s="19">
        <f t="shared" si="2"/>
        <v>143768.25</v>
      </c>
      <c r="E29" s="19">
        <f t="shared" si="2"/>
        <v>72074.25</v>
      </c>
      <c r="F29" s="19">
        <f t="shared" si="2"/>
        <v>142608.25</v>
      </c>
      <c r="G29" s="19">
        <f t="shared" si="2"/>
        <v>45514.25</v>
      </c>
      <c r="H29" s="19">
        <f t="shared" si="2"/>
        <v>45138.25</v>
      </c>
      <c r="I29" s="19">
        <f t="shared" si="2"/>
        <v>349575.25</v>
      </c>
      <c r="J29" s="19">
        <f t="shared" si="2"/>
        <v>64516.25</v>
      </c>
      <c r="K29" s="19">
        <f t="shared" si="2"/>
        <v>47282.25</v>
      </c>
      <c r="L29" s="19">
        <f t="shared" ref="L29:M29" si="3">L17-$L$25</f>
        <v>369455.25</v>
      </c>
      <c r="M29" s="24">
        <f t="shared" si="3"/>
        <v>453.25</v>
      </c>
      <c r="O29" s="8">
        <f>O28*4</f>
        <v>120</v>
      </c>
      <c r="P29" s="29">
        <f t="shared" ref="P29:P35" si="4">LOG10(O29)</f>
        <v>2.0791812460476247</v>
      </c>
    </row>
    <row r="30" spans="1:16" x14ac:dyDescent="0.35">
      <c r="A30" s="3" t="s">
        <v>30</v>
      </c>
      <c r="B30" s="23">
        <f t="shared" si="2"/>
        <v>149689.25</v>
      </c>
      <c r="C30" s="19">
        <f t="shared" si="2"/>
        <v>222938.25</v>
      </c>
      <c r="D30" s="19">
        <f t="shared" si="2"/>
        <v>255114.25</v>
      </c>
      <c r="E30" s="19">
        <f t="shared" si="2"/>
        <v>188383.25</v>
      </c>
      <c r="F30" s="19">
        <f t="shared" si="2"/>
        <v>265095.25</v>
      </c>
      <c r="G30" s="19">
        <f t="shared" si="2"/>
        <v>130095.25</v>
      </c>
      <c r="H30" s="19">
        <f t="shared" si="2"/>
        <v>160229.25</v>
      </c>
      <c r="I30" s="19">
        <f t="shared" si="2"/>
        <v>354408.25</v>
      </c>
      <c r="J30" s="19">
        <f t="shared" si="2"/>
        <v>182822.25</v>
      </c>
      <c r="K30" s="19">
        <f t="shared" si="2"/>
        <v>160803.25</v>
      </c>
      <c r="L30" s="19">
        <f t="shared" ref="L30:M30" si="5">L18-$L$25</f>
        <v>361239.25</v>
      </c>
      <c r="M30" s="24">
        <f t="shared" si="5"/>
        <v>8375.25</v>
      </c>
      <c r="O30" s="8">
        <f t="shared" ref="O30:O35" si="6">O29*4</f>
        <v>480</v>
      </c>
      <c r="P30" s="29">
        <f t="shared" si="4"/>
        <v>2.6812412373755872</v>
      </c>
    </row>
    <row r="31" spans="1:16" x14ac:dyDescent="0.35">
      <c r="A31" s="3" t="s">
        <v>31</v>
      </c>
      <c r="B31" s="23">
        <f t="shared" si="2"/>
        <v>257058.25</v>
      </c>
      <c r="C31" s="19">
        <f t="shared" si="2"/>
        <v>286582.25</v>
      </c>
      <c r="D31" s="19">
        <f t="shared" si="2"/>
        <v>313052.25</v>
      </c>
      <c r="E31" s="19">
        <f t="shared" si="2"/>
        <v>293238.25</v>
      </c>
      <c r="F31" s="19">
        <f t="shared" si="2"/>
        <v>323789.25</v>
      </c>
      <c r="G31" s="19">
        <f t="shared" si="2"/>
        <v>256581.25</v>
      </c>
      <c r="H31" s="19">
        <f t="shared" si="2"/>
        <v>286877.25</v>
      </c>
      <c r="I31" s="19">
        <f t="shared" si="2"/>
        <v>366362.25</v>
      </c>
      <c r="J31" s="19">
        <f t="shared" si="2"/>
        <v>300788.25</v>
      </c>
      <c r="K31" s="19">
        <f t="shared" si="2"/>
        <v>287909.25</v>
      </c>
      <c r="L31" s="19">
        <f t="shared" ref="L31:M31" si="7">L19-$L$25</f>
        <v>361158.25</v>
      </c>
      <c r="M31" s="24">
        <f t="shared" si="7"/>
        <v>55936.25</v>
      </c>
      <c r="O31" s="8">
        <f t="shared" si="6"/>
        <v>1920</v>
      </c>
      <c r="P31" s="29">
        <f t="shared" si="4"/>
        <v>3.2833012287035497</v>
      </c>
    </row>
    <row r="32" spans="1:16" x14ac:dyDescent="0.35">
      <c r="A32" s="3" t="s">
        <v>32</v>
      </c>
      <c r="B32" s="23">
        <f t="shared" si="2"/>
        <v>334879.25</v>
      </c>
      <c r="C32" s="19">
        <f t="shared" si="2"/>
        <v>333479.25</v>
      </c>
      <c r="D32" s="19">
        <f t="shared" si="2"/>
        <v>358017.25</v>
      </c>
      <c r="E32" s="19">
        <f t="shared" si="2"/>
        <v>326604.25</v>
      </c>
      <c r="F32" s="19">
        <f t="shared" si="2"/>
        <v>356498.25</v>
      </c>
      <c r="G32" s="19">
        <f t="shared" si="2"/>
        <v>334787.25</v>
      </c>
      <c r="H32" s="19">
        <f t="shared" si="2"/>
        <v>345598.25</v>
      </c>
      <c r="I32" s="19">
        <f t="shared" si="2"/>
        <v>369679.25</v>
      </c>
      <c r="J32" s="19">
        <f t="shared" si="2"/>
        <v>358134.25</v>
      </c>
      <c r="K32" s="19">
        <f t="shared" si="2"/>
        <v>357316.25</v>
      </c>
      <c r="L32" s="19">
        <f t="shared" ref="L32:M32" si="8">L20-$L$25</f>
        <v>61.25</v>
      </c>
      <c r="M32" s="24">
        <f t="shared" si="8"/>
        <v>215018.25</v>
      </c>
      <c r="O32" s="8">
        <f t="shared" si="6"/>
        <v>7680</v>
      </c>
      <c r="P32" s="29">
        <f t="shared" si="4"/>
        <v>3.8853612200315122</v>
      </c>
    </row>
    <row r="33" spans="1:16" x14ac:dyDescent="0.35">
      <c r="A33" s="3" t="s">
        <v>33</v>
      </c>
      <c r="B33" s="23">
        <f t="shared" si="2"/>
        <v>347704.25</v>
      </c>
      <c r="C33" s="19">
        <f t="shared" si="2"/>
        <v>365915.25</v>
      </c>
      <c r="D33" s="19">
        <f t="shared" si="2"/>
        <v>353978.25</v>
      </c>
      <c r="E33" s="19">
        <f t="shared" si="2"/>
        <v>341487.25</v>
      </c>
      <c r="F33" s="19">
        <f t="shared" si="2"/>
        <v>357117.25</v>
      </c>
      <c r="G33" s="19">
        <f t="shared" si="2"/>
        <v>359764.25</v>
      </c>
      <c r="H33" s="19">
        <f t="shared" si="2"/>
        <v>358557.25</v>
      </c>
      <c r="I33" s="19">
        <f t="shared" si="2"/>
        <v>372767.25</v>
      </c>
      <c r="J33" s="19">
        <f t="shared" si="2"/>
        <v>365302.25</v>
      </c>
      <c r="K33" s="19">
        <f t="shared" si="2"/>
        <v>379295.25</v>
      </c>
      <c r="L33" s="19">
        <f t="shared" ref="L33:M33" si="9">L21-$L$25</f>
        <v>-13.75</v>
      </c>
      <c r="M33" s="24">
        <f t="shared" si="9"/>
        <v>316066.25</v>
      </c>
      <c r="O33" s="8">
        <f t="shared" si="6"/>
        <v>30720</v>
      </c>
      <c r="P33" s="29">
        <f t="shared" si="4"/>
        <v>4.4874212113594742</v>
      </c>
    </row>
    <row r="34" spans="1:16" x14ac:dyDescent="0.35">
      <c r="A34" s="3" t="s">
        <v>34</v>
      </c>
      <c r="B34" s="23">
        <f t="shared" si="2"/>
        <v>362615.25</v>
      </c>
      <c r="C34" s="19">
        <f t="shared" si="2"/>
        <v>360834.25</v>
      </c>
      <c r="D34" s="19">
        <f t="shared" si="2"/>
        <v>345591.25</v>
      </c>
      <c r="E34" s="19">
        <f t="shared" si="2"/>
        <v>339080.25</v>
      </c>
      <c r="F34" s="19">
        <f t="shared" si="2"/>
        <v>348772.25</v>
      </c>
      <c r="G34" s="19">
        <f t="shared" si="2"/>
        <v>347937.25</v>
      </c>
      <c r="H34" s="19">
        <f t="shared" si="2"/>
        <v>350293.25</v>
      </c>
      <c r="I34" s="19">
        <f t="shared" si="2"/>
        <v>217452.25</v>
      </c>
      <c r="J34" s="19">
        <f t="shared" si="2"/>
        <v>365356.25</v>
      </c>
      <c r="K34" s="19">
        <f t="shared" si="2"/>
        <v>350455.25</v>
      </c>
      <c r="L34" s="19">
        <f t="shared" ref="L34:M34" si="10">L22-$L$25</f>
        <v>-99.75</v>
      </c>
      <c r="M34" s="24">
        <f t="shared" si="10"/>
        <v>371398.25</v>
      </c>
      <c r="O34" s="8">
        <f t="shared" si="6"/>
        <v>122880</v>
      </c>
      <c r="P34" s="29">
        <f t="shared" si="4"/>
        <v>5.0894812026874368</v>
      </c>
    </row>
    <row r="35" spans="1:16" x14ac:dyDescent="0.35">
      <c r="A35" s="3" t="s">
        <v>35</v>
      </c>
      <c r="B35" s="25">
        <f t="shared" si="2"/>
        <v>342524.25</v>
      </c>
      <c r="C35" s="26">
        <f t="shared" si="2"/>
        <v>348715.25</v>
      </c>
      <c r="D35" s="26">
        <f t="shared" si="2"/>
        <v>339718.25</v>
      </c>
      <c r="E35" s="26">
        <f t="shared" si="2"/>
        <v>346937.25</v>
      </c>
      <c r="F35" s="26">
        <f t="shared" si="2"/>
        <v>335591.25</v>
      </c>
      <c r="G35" s="26">
        <f t="shared" si="2"/>
        <v>382487.25</v>
      </c>
      <c r="H35" s="26">
        <f t="shared" si="2"/>
        <v>384109.25</v>
      </c>
      <c r="I35" s="26">
        <f t="shared" si="2"/>
        <v>359264.25</v>
      </c>
      <c r="J35" s="26">
        <f t="shared" si="2"/>
        <v>356524.25</v>
      </c>
      <c r="K35" s="26">
        <f t="shared" si="2"/>
        <v>355397.25</v>
      </c>
      <c r="L35" s="26">
        <f t="shared" ref="L35:M35" si="11">L23-$L$25</f>
        <v>52.25</v>
      </c>
      <c r="M35" s="27">
        <f t="shared" si="11"/>
        <v>368114.25</v>
      </c>
      <c r="O35" s="8">
        <f t="shared" si="6"/>
        <v>491520</v>
      </c>
      <c r="P35" s="29">
        <f t="shared" si="4"/>
        <v>5.6915411940153993</v>
      </c>
    </row>
    <row r="36" spans="1:16" x14ac:dyDescent="0.35">
      <c r="J36" t="s">
        <v>49</v>
      </c>
      <c r="L36" s="28">
        <f>AVERAGE(L28:L31)/2</f>
        <v>182544</v>
      </c>
    </row>
    <row r="37" spans="1:16" x14ac:dyDescent="0.35">
      <c r="B37" s="31" t="s">
        <v>52</v>
      </c>
      <c r="D37" s="1" t="s">
        <v>54</v>
      </c>
    </row>
    <row r="38" spans="1:16" x14ac:dyDescent="0.35">
      <c r="B38" s="3" t="s">
        <v>36</v>
      </c>
      <c r="C38" s="30">
        <v>2.8593997965368598</v>
      </c>
      <c r="D38" s="29">
        <f>POWER(10,C38)</f>
        <v>723.4354669274112</v>
      </c>
    </row>
    <row r="39" spans="1:16" x14ac:dyDescent="0.35">
      <c r="B39" s="3" t="s">
        <v>37</v>
      </c>
      <c r="C39" s="30">
        <v>2.5330982183154198</v>
      </c>
      <c r="D39" s="29">
        <f t="shared" ref="D39:D48" si="12">POWER(10,C39)</f>
        <v>341.27008318200302</v>
      </c>
    </row>
    <row r="40" spans="1:16" x14ac:dyDescent="0.35">
      <c r="B40" s="3" t="s">
        <v>38</v>
      </c>
      <c r="C40" s="30">
        <v>2.2742845530177802</v>
      </c>
      <c r="D40" s="29">
        <f t="shared" si="12"/>
        <v>188.05485628264486</v>
      </c>
    </row>
    <row r="41" spans="1:16" x14ac:dyDescent="0.35">
      <c r="B41" s="3" t="s">
        <v>39</v>
      </c>
      <c r="C41" s="30">
        <v>2.65119115249531</v>
      </c>
      <c r="D41" s="29">
        <f t="shared" si="12"/>
        <v>447.91040627123243</v>
      </c>
    </row>
    <row r="42" spans="1:16" x14ac:dyDescent="0.35">
      <c r="B42" s="3" t="s">
        <v>40</v>
      </c>
      <c r="C42" s="30">
        <v>2.2629628150477901</v>
      </c>
      <c r="D42" s="29">
        <f t="shared" si="12"/>
        <v>183.21575435476004</v>
      </c>
    </row>
    <row r="43" spans="1:16" x14ac:dyDescent="0.35">
      <c r="B43" s="3" t="s">
        <v>41</v>
      </c>
      <c r="C43" s="30">
        <v>2.9228591895563798</v>
      </c>
      <c r="D43" s="29">
        <f t="shared" si="12"/>
        <v>837.25777567637567</v>
      </c>
    </row>
    <row r="44" spans="1:16" x14ac:dyDescent="0.35">
      <c r="B44" s="3" t="s">
        <v>42</v>
      </c>
      <c r="C44" s="30">
        <v>2.77951851288076</v>
      </c>
      <c r="D44" s="29">
        <f t="shared" si="12"/>
        <v>601.89191949045858</v>
      </c>
    </row>
    <row r="45" spans="1:16" x14ac:dyDescent="0.35">
      <c r="B45" s="3" t="s">
        <v>43</v>
      </c>
      <c r="C45" s="30">
        <v>0</v>
      </c>
      <c r="D45" s="29">
        <f t="shared" si="12"/>
        <v>1</v>
      </c>
    </row>
    <row r="46" spans="1:16" x14ac:dyDescent="0.35">
      <c r="B46" s="3" t="s">
        <v>44</v>
      </c>
      <c r="C46" s="30">
        <v>2.67631511805922</v>
      </c>
      <c r="D46" s="29">
        <f t="shared" si="12"/>
        <v>474.58621354298998</v>
      </c>
    </row>
    <row r="47" spans="1:16" x14ac:dyDescent="0.35">
      <c r="B47" s="3" t="s">
        <v>45</v>
      </c>
      <c r="C47" s="30">
        <v>2.7724604166323101</v>
      </c>
      <c r="D47" s="29">
        <f t="shared" si="12"/>
        <v>592.18910988923665</v>
      </c>
    </row>
    <row r="48" spans="1:16" x14ac:dyDescent="0.35">
      <c r="B48" s="3" t="s">
        <v>53</v>
      </c>
      <c r="C48" s="30">
        <v>3.8001551489078298</v>
      </c>
      <c r="D48" s="29">
        <f t="shared" si="12"/>
        <v>6311.8279019675256</v>
      </c>
    </row>
  </sheetData>
  <conditionalFormatting sqref="B16:M23">
    <cfRule type="colorScale" priority="1">
      <colorScale>
        <cfvo type="min"/>
        <cfvo type="percentile" val="50"/>
        <cfvo type="max"/>
        <color rgb="FF00B0F0"/>
        <color theme="4" tint="0.79998168889431442"/>
        <color theme="0"/>
      </colorScale>
    </cfRule>
    <cfRule type="colorScale" priority="2">
      <colorScale>
        <cfvo type="min"/>
        <cfvo type="max"/>
        <color rgb="FFFFFF00"/>
        <color theme="0"/>
      </colorScale>
    </cfRule>
    <cfRule type="colorScale" priority="3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/>
  </sheetViews>
  <sheetFormatPr defaultRowHeight="14.5" x14ac:dyDescent="0.35"/>
  <cols>
    <col min="1" max="1" width="21.8164062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11" spans="1:2" x14ac:dyDescent="0.35">
      <c r="A11" s="1" t="s">
        <v>8</v>
      </c>
    </row>
    <row r="13" spans="1:2" x14ac:dyDescent="0.35">
      <c r="A13" s="2" t="s">
        <v>9</v>
      </c>
      <c r="B13" s="2" t="s">
        <v>7</v>
      </c>
    </row>
    <row r="14" spans="1:2" x14ac:dyDescent="0.35">
      <c r="A14" s="2" t="s">
        <v>10</v>
      </c>
      <c r="B14" s="2" t="s">
        <v>11</v>
      </c>
    </row>
    <row r="15" spans="1:2" x14ac:dyDescent="0.35">
      <c r="A15" s="2"/>
      <c r="B15" s="2"/>
    </row>
    <row r="17" spans="1:2" x14ac:dyDescent="0.35">
      <c r="A17" s="1" t="s">
        <v>12</v>
      </c>
    </row>
    <row r="19" spans="1:2" x14ac:dyDescent="0.35">
      <c r="A19" s="2" t="s">
        <v>13</v>
      </c>
      <c r="B19" s="2">
        <v>0.5</v>
      </c>
    </row>
    <row r="20" spans="1:2" x14ac:dyDescent="0.35">
      <c r="A20" s="2"/>
      <c r="B20" s="2"/>
    </row>
    <row r="22" spans="1:2" x14ac:dyDescent="0.35">
      <c r="A22" s="1" t="s">
        <v>14</v>
      </c>
    </row>
    <row r="24" spans="1:2" x14ac:dyDescent="0.35">
      <c r="A24" s="2" t="s">
        <v>15</v>
      </c>
      <c r="B24" s="2" t="s">
        <v>16</v>
      </c>
    </row>
    <row r="25" spans="1:2" x14ac:dyDescent="0.35">
      <c r="A25" s="2" t="s">
        <v>17</v>
      </c>
      <c r="B25" s="2">
        <v>2755</v>
      </c>
    </row>
    <row r="26" spans="1:2" x14ac:dyDescent="0.35">
      <c r="A26" s="2"/>
      <c r="B26" s="2"/>
    </row>
    <row r="28" spans="1:2" x14ac:dyDescent="0.35">
      <c r="A28" s="1" t="s">
        <v>18</v>
      </c>
    </row>
    <row r="29" spans="1:2" x14ac:dyDescent="0.35">
      <c r="A29" t="s">
        <v>19</v>
      </c>
    </row>
    <row r="31" spans="1:2" x14ac:dyDescent="0.35">
      <c r="A31" s="2" t="s">
        <v>20</v>
      </c>
      <c r="B31" s="2" t="s">
        <v>21</v>
      </c>
    </row>
    <row r="32" spans="1:2" x14ac:dyDescent="0.35">
      <c r="A32" s="2" t="s">
        <v>22</v>
      </c>
      <c r="B32" s="2">
        <v>0.2</v>
      </c>
    </row>
    <row r="33" spans="1:2" x14ac:dyDescent="0.35">
      <c r="A33" s="2" t="s">
        <v>23</v>
      </c>
      <c r="B33" s="2" t="s">
        <v>24</v>
      </c>
    </row>
    <row r="34" spans="1:2" x14ac:dyDescent="0.35">
      <c r="A34" s="2" t="s">
        <v>25</v>
      </c>
      <c r="B34" s="2" t="s">
        <v>26</v>
      </c>
    </row>
    <row r="35" spans="1:2" x14ac:dyDescent="0.35">
      <c r="A35" s="2"/>
      <c r="B35" s="2"/>
    </row>
  </sheetData>
  <pageMargins left="0.7" right="0.7" top="0.75" bottom="0.75" header="0.3" footer="0.3"/>
  <pageSetup paperSize="26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>Statens Serum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Influenza</dc:creator>
  <cp:lastModifiedBy>Magnus Hilarius Ohlin Jepsen</cp:lastModifiedBy>
  <dcterms:created xsi:type="dcterms:W3CDTF">2024-01-25T10:25:13Z</dcterms:created>
  <dcterms:modified xsi:type="dcterms:W3CDTF">2024-02-09T12:08:23Z</dcterms:modified>
</cp:coreProperties>
</file>