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ilarius\Downloads\ELLA data\"/>
    </mc:Choice>
  </mc:AlternateContent>
  <xr:revisionPtr revIDLastSave="0" documentId="13_ncr:1_{197A4266-0871-45AC-8F9B-90A562EC38D1}" xr6:coauthVersionLast="47" xr6:coauthVersionMax="47" xr10:uidLastSave="{00000000-0000-0000-0000-000000000000}"/>
  <bookViews>
    <workbookView xWindow="12710" yWindow="0" windowWidth="12980" windowHeight="13770" xr2:uid="{00000000-000D-0000-FFFF-FFFF00000000}"/>
  </bookViews>
  <sheets>
    <sheet name="End point" sheetId="2" r:id="rId1"/>
    <sheet name="Protocol Informa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2" l="1"/>
  <c r="D41" i="2"/>
  <c r="D42" i="2"/>
  <c r="D43" i="2"/>
  <c r="D44" i="2"/>
  <c r="D45" i="2"/>
  <c r="D46" i="2"/>
  <c r="D47" i="2"/>
  <c r="D48" i="2"/>
  <c r="D49" i="2"/>
  <c r="D39" i="2"/>
  <c r="O29" i="2"/>
  <c r="P29" i="2" s="1"/>
  <c r="P28" i="2"/>
  <c r="M29" i="2"/>
  <c r="L30" i="2"/>
  <c r="M30" i="2"/>
  <c r="L31" i="2"/>
  <c r="M31" i="2"/>
  <c r="L32" i="2"/>
  <c r="M32" i="2"/>
  <c r="M33" i="2"/>
  <c r="E29" i="2"/>
  <c r="F29" i="2"/>
  <c r="G29" i="2"/>
  <c r="H29" i="2"/>
  <c r="I29" i="2"/>
  <c r="J29" i="2"/>
  <c r="K29" i="2"/>
  <c r="B30" i="2"/>
  <c r="C30" i="2"/>
  <c r="K30" i="2"/>
  <c r="B31" i="2"/>
  <c r="C31" i="2"/>
  <c r="D31" i="2"/>
  <c r="E31" i="2"/>
  <c r="F31" i="2"/>
  <c r="G31" i="2"/>
  <c r="H31" i="2"/>
  <c r="I31" i="2"/>
  <c r="G32" i="2"/>
  <c r="H32" i="2"/>
  <c r="I32" i="2"/>
  <c r="J32" i="2"/>
  <c r="K32" i="2"/>
  <c r="B33" i="2"/>
  <c r="C33" i="2"/>
  <c r="D33" i="2"/>
  <c r="E33" i="2"/>
  <c r="C34" i="2"/>
  <c r="D34" i="2"/>
  <c r="E34" i="2"/>
  <c r="F34" i="2"/>
  <c r="G34" i="2"/>
  <c r="H34" i="2"/>
  <c r="I34" i="2"/>
  <c r="J34" i="2"/>
  <c r="K34" i="2"/>
  <c r="I35" i="2"/>
  <c r="J35" i="2"/>
  <c r="K35" i="2"/>
  <c r="C28" i="2"/>
  <c r="D28" i="2"/>
  <c r="E28" i="2"/>
  <c r="F28" i="2"/>
  <c r="G28" i="2"/>
  <c r="H28" i="2"/>
  <c r="L24" i="2"/>
  <c r="L33" i="2" s="1"/>
  <c r="H35" i="2" l="1"/>
  <c r="F32" i="2"/>
  <c r="D29" i="2"/>
  <c r="L29" i="2"/>
  <c r="K33" i="2"/>
  <c r="E32" i="2"/>
  <c r="I30" i="2"/>
  <c r="M28" i="2"/>
  <c r="B29" i="2"/>
  <c r="L28" i="2"/>
  <c r="L36" i="2" s="1"/>
  <c r="B34" i="2"/>
  <c r="J30" i="2"/>
  <c r="G35" i="2"/>
  <c r="C29" i="2"/>
  <c r="F35" i="2"/>
  <c r="J33" i="2"/>
  <c r="D32" i="2"/>
  <c r="H30" i="2"/>
  <c r="B28" i="2"/>
  <c r="E35" i="2"/>
  <c r="I33" i="2"/>
  <c r="C32" i="2"/>
  <c r="G30" i="2"/>
  <c r="M35" i="2"/>
  <c r="K28" i="2"/>
  <c r="D35" i="2"/>
  <c r="H33" i="2"/>
  <c r="B32" i="2"/>
  <c r="F30" i="2"/>
  <c r="L35" i="2"/>
  <c r="J28" i="2"/>
  <c r="C35" i="2"/>
  <c r="G33" i="2"/>
  <c r="K31" i="2"/>
  <c r="E30" i="2"/>
  <c r="M34" i="2"/>
  <c r="I28" i="2"/>
  <c r="B35" i="2"/>
  <c r="F33" i="2"/>
  <c r="J31" i="2"/>
  <c r="D30" i="2"/>
  <c r="L34" i="2"/>
  <c r="O30" i="2"/>
  <c r="P30" i="2" s="1"/>
  <c r="O31" i="2"/>
  <c r="O32" i="2" l="1"/>
  <c r="P31" i="2"/>
  <c r="P32" i="2" l="1"/>
  <c r="O33" i="2"/>
  <c r="P33" i="2" l="1"/>
  <c r="O34" i="2"/>
  <c r="P34" i="2" l="1"/>
  <c r="O35" i="2"/>
  <c r="P35" i="2" s="1"/>
</calcChain>
</file>

<file path=xl/sharedStrings.xml><?xml version="1.0" encoding="utf-8"?>
<sst xmlns="http://schemas.openxmlformats.org/spreadsheetml/2006/main" count="96" uniqueCount="67">
  <si>
    <t>User: USER</t>
  </si>
  <si>
    <t>Path: C:\Program Files (x86)\BMG\Omega\User\Data\</t>
  </si>
  <si>
    <t>Test ID: 2821</t>
  </si>
  <si>
    <t>Test Name: BM chemoluminescence</t>
  </si>
  <si>
    <t>Date: 25-01-2024</t>
  </si>
  <si>
    <t>Time: 11:42:30</t>
  </si>
  <si>
    <t>ID1: H6N1/Cali ELISA Pig Sera Sample Y1-10  MAOJ 25/01</t>
  </si>
  <si>
    <t>Luminescence</t>
  </si>
  <si>
    <t xml:space="preserve"> Basic settings </t>
  </si>
  <si>
    <t>Measurement type:</t>
  </si>
  <si>
    <t>Microplate name:</t>
  </si>
  <si>
    <t>NUNC 96</t>
  </si>
  <si>
    <t xml:space="preserve"> Endpoint settings </t>
  </si>
  <si>
    <t>Measurement interval time [s]:</t>
  </si>
  <si>
    <t xml:space="preserve"> Optic settings </t>
  </si>
  <si>
    <t>Emission:</t>
  </si>
  <si>
    <t>lens</t>
  </si>
  <si>
    <t>Gain:</t>
  </si>
  <si>
    <t xml:space="preserve"> General settings </t>
  </si>
  <si>
    <t>Top optic used</t>
  </si>
  <si>
    <t>Measurement head:</t>
  </si>
  <si>
    <t>7 (Fluorescence head)</t>
  </si>
  <si>
    <t>Settling time [s]:</t>
  </si>
  <si>
    <t>Reading direction:</t>
  </si>
  <si>
    <t>bidirectional, horizontal left to right, top to bottom</t>
  </si>
  <si>
    <t>Target temperature [°C]:</t>
  </si>
  <si>
    <t>set off</t>
  </si>
  <si>
    <t>Raw Data (lens)</t>
  </si>
  <si>
    <t>A</t>
  </si>
  <si>
    <t>B</t>
  </si>
  <si>
    <t>C</t>
  </si>
  <si>
    <t>D</t>
  </si>
  <si>
    <t>E</t>
  </si>
  <si>
    <t>F</t>
  </si>
  <si>
    <t>G</t>
  </si>
  <si>
    <t>H</t>
  </si>
  <si>
    <t>pooled sera from group 2</t>
  </si>
  <si>
    <t>pooled sera from group 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</si>
  <si>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</si>
  <si>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</si>
  <si>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</si>
  <si>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</si>
  <si>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</si>
  <si>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</si>
  <si>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</si>
  <si>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</si>
  <si>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</si>
  <si>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</si>
  <si>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VIRUS</t>
  </si>
  <si>
    <t>POSITIVE</t>
  </si>
  <si>
    <t>background</t>
  </si>
  <si>
    <t>50% virus cut off</t>
  </si>
  <si>
    <t>Dilution</t>
  </si>
  <si>
    <t>Log10</t>
  </si>
  <si>
    <t>Calculated from GraphPad</t>
  </si>
  <si>
    <t>Positive</t>
  </si>
  <si>
    <t>50% NA inhibition titer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</si>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</sst>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2" borderId="0" xfId="0" applyFont="1" applyFill="1" applyAlignment="1">
      <alignment horizontal="center"/>
    </xf>
    <xf numFmtId="1" fontId="0" fillId="0" borderId="2" xfId="0" applyNumberFormat="1" applyBorder="1"/>
    <xf numFmtId="1" fontId="0" fillId="0" borderId="1" xfId="0" applyNumberFormat="1" applyBorder="1"/>
    <xf numFmtId="2" fontId="0" fillId="0" borderId="0" xfId="0" applyNumberFormat="1"/>
    <xf numFmtId="0" fontId="2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49"/>
  <sheetViews>
    <sheetView tabSelected="1" topLeftCell="A13" workbookViewId="0">
      <selection activeCell="D27" sqref="D27"/>
    </sheetView>
  </sheetViews>
  <sheetFormatPr defaultRowHeight="14.5" x14ac:dyDescent="0.35"/>
  <cols>
    <col min="1" max="1" width="4.453125" customWidth="1"/>
  </cols>
  <sheetData>
    <row r="3" spans="1:13" x14ac:dyDescent="0.35">
      <c r="A3" t="s">
        <v>0</v>
      </c>
    </row>
    <row r="4" spans="1:13" x14ac:dyDescent="0.35">
      <c r="A4" t="s">
        <v>1</v>
      </c>
    </row>
    <row r="5" spans="1:13" x14ac:dyDescent="0.35">
      <c r="A5" t="s">
        <v>2</v>
      </c>
    </row>
    <row r="6" spans="1:13" x14ac:dyDescent="0.35">
      <c r="A6" t="s">
        <v>3</v>
      </c>
    </row>
    <row r="7" spans="1:13" x14ac:dyDescent="0.35">
      <c r="A7" t="s">
        <v>4</v>
      </c>
    </row>
    <row r="8" spans="1:13" x14ac:dyDescent="0.35">
      <c r="A8" t="s">
        <v>5</v>
      </c>
    </row>
    <row r="9" spans="1:13" x14ac:dyDescent="0.35">
      <c r="A9" t="s">
        <v>6</v>
      </c>
    </row>
    <row r="10" spans="1:13" x14ac:dyDescent="0.35">
      <c r="A10" t="s">
        <v>7</v>
      </c>
    </row>
    <row r="14" spans="1:13" x14ac:dyDescent="0.35">
      <c r="B14" t="s">
        <v>27</v>
      </c>
      <c r="J14" t="s">
        <v>36</v>
      </c>
      <c r="K14" t="s">
        <v>37</v>
      </c>
    </row>
    <row r="15" spans="1:13" x14ac:dyDescent="0.35">
      <c r="B15" s="3" t="s">
        <v>57</v>
      </c>
      <c r="C15" s="3" t="s">
        <v>58</v>
      </c>
      <c r="D15" s="3" t="s">
        <v>59</v>
      </c>
      <c r="E15" s="3" t="s">
        <v>60</v>
      </c>
      <c r="F15" s="3" t="s">
        <v>61</v>
      </c>
      <c r="G15" s="3" t="s">
        <v>62</v>
      </c>
      <c r="H15" s="3" t="s">
        <v>63</v>
      </c>
      <c r="I15" s="3" t="s">
        <v>64</v>
      </c>
      <c r="J15" s="3" t="s">
        <v>65</v>
      </c>
      <c r="K15" s="3" t="s">
        <v>66</v>
      </c>
      <c r="L15" s="13" t="s">
        <v>48</v>
      </c>
      <c r="M15" s="3" t="s">
        <v>49</v>
      </c>
    </row>
    <row r="16" spans="1:13" x14ac:dyDescent="0.35">
      <c r="A16" s="3" t="s">
        <v>28</v>
      </c>
      <c r="B16" s="4">
        <v>254526</v>
      </c>
      <c r="C16" s="5">
        <v>273940</v>
      </c>
      <c r="D16" s="5">
        <v>199662</v>
      </c>
      <c r="E16" s="5">
        <v>324642</v>
      </c>
      <c r="F16" s="5">
        <v>247774</v>
      </c>
      <c r="G16" s="5">
        <v>260186</v>
      </c>
      <c r="H16" s="5">
        <v>276728</v>
      </c>
      <c r="I16" s="5">
        <v>323677</v>
      </c>
      <c r="J16" s="5">
        <v>8718</v>
      </c>
      <c r="K16" s="5">
        <v>303899</v>
      </c>
      <c r="L16" s="5">
        <v>409149</v>
      </c>
      <c r="M16" s="6">
        <v>262</v>
      </c>
    </row>
    <row r="17" spans="1:16" x14ac:dyDescent="0.35">
      <c r="A17" s="3" t="s">
        <v>29</v>
      </c>
      <c r="B17" s="7">
        <v>335386</v>
      </c>
      <c r="C17" s="8">
        <v>367856</v>
      </c>
      <c r="D17" s="8">
        <v>322561</v>
      </c>
      <c r="E17" s="8">
        <v>381090</v>
      </c>
      <c r="F17" s="8">
        <v>337604</v>
      </c>
      <c r="G17" s="8">
        <v>348022</v>
      </c>
      <c r="H17" s="8">
        <v>332454</v>
      </c>
      <c r="I17" s="8">
        <v>364984</v>
      </c>
      <c r="J17" s="8">
        <v>68272</v>
      </c>
      <c r="K17" s="8">
        <v>364290</v>
      </c>
      <c r="L17" s="8">
        <v>376869</v>
      </c>
      <c r="M17" s="9">
        <v>1551</v>
      </c>
    </row>
    <row r="18" spans="1:16" x14ac:dyDescent="0.35">
      <c r="A18" s="3" t="s">
        <v>30</v>
      </c>
      <c r="B18" s="7">
        <v>349233</v>
      </c>
      <c r="C18" s="8">
        <v>339375</v>
      </c>
      <c r="D18" s="8">
        <v>338637</v>
      </c>
      <c r="E18" s="8">
        <v>357094</v>
      </c>
      <c r="F18" s="8">
        <v>332649</v>
      </c>
      <c r="G18" s="8">
        <v>349660</v>
      </c>
      <c r="H18" s="8">
        <v>339120</v>
      </c>
      <c r="I18" s="8">
        <v>377472</v>
      </c>
      <c r="J18" s="8">
        <v>180181</v>
      </c>
      <c r="K18" s="8">
        <v>390946</v>
      </c>
      <c r="L18" s="8">
        <v>406265</v>
      </c>
      <c r="M18" s="9">
        <v>8487</v>
      </c>
    </row>
    <row r="19" spans="1:16" x14ac:dyDescent="0.35">
      <c r="A19" s="3" t="s">
        <v>31</v>
      </c>
      <c r="B19" s="7">
        <v>376669</v>
      </c>
      <c r="C19" s="8">
        <v>337817</v>
      </c>
      <c r="D19" s="8">
        <v>362836</v>
      </c>
      <c r="E19" s="8">
        <v>357296</v>
      </c>
      <c r="F19" s="8">
        <v>344727</v>
      </c>
      <c r="G19" s="8">
        <v>361181</v>
      </c>
      <c r="H19" s="8">
        <v>399207</v>
      </c>
      <c r="I19" s="8">
        <v>383790</v>
      </c>
      <c r="J19" s="8">
        <v>309865</v>
      </c>
      <c r="K19" s="8">
        <v>398598</v>
      </c>
      <c r="L19" s="8">
        <v>410252</v>
      </c>
      <c r="M19" s="9">
        <v>81235</v>
      </c>
    </row>
    <row r="20" spans="1:16" x14ac:dyDescent="0.35">
      <c r="A20" s="3" t="s">
        <v>32</v>
      </c>
      <c r="B20" s="7">
        <v>359196</v>
      </c>
      <c r="C20" s="8">
        <v>393714</v>
      </c>
      <c r="D20" s="8">
        <v>367430</v>
      </c>
      <c r="E20" s="8">
        <v>355078</v>
      </c>
      <c r="F20" s="8">
        <v>366881</v>
      </c>
      <c r="G20" s="8">
        <v>346593</v>
      </c>
      <c r="H20" s="8">
        <v>363472</v>
      </c>
      <c r="I20" s="8">
        <v>386652</v>
      </c>
      <c r="J20" s="8">
        <v>377330</v>
      </c>
      <c r="K20" s="8">
        <v>381863</v>
      </c>
      <c r="L20" s="8">
        <v>498</v>
      </c>
      <c r="M20" s="9">
        <v>249840</v>
      </c>
    </row>
    <row r="21" spans="1:16" x14ac:dyDescent="0.35">
      <c r="A21" s="3" t="s">
        <v>33</v>
      </c>
      <c r="B21" s="7">
        <v>389285</v>
      </c>
      <c r="C21" s="8">
        <v>349901</v>
      </c>
      <c r="D21" s="8">
        <v>393394</v>
      </c>
      <c r="E21" s="8">
        <v>376303</v>
      </c>
      <c r="F21" s="8">
        <v>374408</v>
      </c>
      <c r="G21" s="8">
        <v>376966</v>
      </c>
      <c r="H21" s="8">
        <v>364738</v>
      </c>
      <c r="I21" s="8">
        <v>378713</v>
      </c>
      <c r="J21" s="8">
        <v>350161</v>
      </c>
      <c r="K21" s="8">
        <v>387499</v>
      </c>
      <c r="L21" s="8">
        <v>410</v>
      </c>
      <c r="M21" s="9">
        <v>376652</v>
      </c>
    </row>
    <row r="22" spans="1:16" x14ac:dyDescent="0.35">
      <c r="A22" s="3" t="s">
        <v>34</v>
      </c>
      <c r="B22" s="7">
        <v>389655</v>
      </c>
      <c r="C22" s="8">
        <v>369906</v>
      </c>
      <c r="D22" s="8">
        <v>377216</v>
      </c>
      <c r="E22" s="8">
        <v>377017</v>
      </c>
      <c r="F22" s="8">
        <v>367613</v>
      </c>
      <c r="G22" s="8">
        <v>364810</v>
      </c>
      <c r="H22" s="8">
        <v>377249</v>
      </c>
      <c r="I22" s="8">
        <v>373812</v>
      </c>
      <c r="J22" s="8">
        <v>397741</v>
      </c>
      <c r="K22" s="8">
        <v>394223</v>
      </c>
      <c r="L22" s="8">
        <v>415</v>
      </c>
      <c r="M22" s="9">
        <v>374951</v>
      </c>
    </row>
    <row r="23" spans="1:16" x14ac:dyDescent="0.35">
      <c r="A23" s="3" t="s">
        <v>35</v>
      </c>
      <c r="B23" s="10">
        <v>339301</v>
      </c>
      <c r="C23" s="11">
        <v>316418</v>
      </c>
      <c r="D23" s="11">
        <v>319730</v>
      </c>
      <c r="E23" s="11">
        <v>370981</v>
      </c>
      <c r="F23" s="11">
        <v>333168</v>
      </c>
      <c r="G23" s="11">
        <v>352509</v>
      </c>
      <c r="H23" s="11">
        <v>349870</v>
      </c>
      <c r="I23" s="11">
        <v>378062</v>
      </c>
      <c r="J23" s="11">
        <v>356081</v>
      </c>
      <c r="K23" s="11">
        <v>372290</v>
      </c>
      <c r="L23" s="11">
        <v>422</v>
      </c>
      <c r="M23" s="12">
        <v>355583</v>
      </c>
    </row>
    <row r="24" spans="1:16" x14ac:dyDescent="0.35">
      <c r="J24" t="s">
        <v>50</v>
      </c>
      <c r="L24">
        <f>AVERAGE(L20:L23)</f>
        <v>436.25</v>
      </c>
    </row>
    <row r="27" spans="1:16" x14ac:dyDescent="0.35">
      <c r="B27" s="3" t="s">
        <v>57</v>
      </c>
      <c r="C27" s="3" t="s">
        <v>58</v>
      </c>
      <c r="D27" s="3" t="s">
        <v>59</v>
      </c>
      <c r="E27" s="3" t="s">
        <v>60</v>
      </c>
      <c r="F27" s="3" t="s">
        <v>61</v>
      </c>
      <c r="G27" s="3" t="s">
        <v>62</v>
      </c>
      <c r="H27" s="3" t="s">
        <v>63</v>
      </c>
      <c r="I27" s="3" t="s">
        <v>64</v>
      </c>
      <c r="J27" s="3" t="s">
        <v>65</v>
      </c>
      <c r="K27" s="3" t="s">
        <v>66</v>
      </c>
      <c r="L27" s="13" t="s">
        <v>48</v>
      </c>
      <c r="M27" s="3" t="s">
        <v>49</v>
      </c>
      <c r="O27" s="3" t="s">
        <v>52</v>
      </c>
      <c r="P27" s="3" t="s">
        <v>53</v>
      </c>
    </row>
    <row r="28" spans="1:16" x14ac:dyDescent="0.35">
      <c r="A28" s="3" t="s">
        <v>28</v>
      </c>
      <c r="B28" s="14">
        <f>B16-$L$24</f>
        <v>254089.75</v>
      </c>
      <c r="C28" s="14">
        <f t="shared" ref="C28:K28" si="0">C16-$L$24</f>
        <v>273503.75</v>
      </c>
      <c r="D28" s="14">
        <f t="shared" si="0"/>
        <v>199225.75</v>
      </c>
      <c r="E28" s="14">
        <f t="shared" si="0"/>
        <v>324205.75</v>
      </c>
      <c r="F28" s="14">
        <f t="shared" si="0"/>
        <v>247337.75</v>
      </c>
      <c r="G28" s="14">
        <f t="shared" si="0"/>
        <v>259749.75</v>
      </c>
      <c r="H28" s="14">
        <f t="shared" si="0"/>
        <v>276291.75</v>
      </c>
      <c r="I28" s="14">
        <f t="shared" si="0"/>
        <v>323240.75</v>
      </c>
      <c r="J28" s="14">
        <f t="shared" si="0"/>
        <v>8281.75</v>
      </c>
      <c r="K28" s="14">
        <f t="shared" si="0"/>
        <v>303462.75</v>
      </c>
      <c r="L28" s="14">
        <f>L16-$L$24</f>
        <v>408712.75</v>
      </c>
      <c r="M28" s="14">
        <f t="shared" ref="M28" si="1">M16-$L$24</f>
        <v>-174.25</v>
      </c>
      <c r="O28" s="8">
        <v>30</v>
      </c>
      <c r="P28" s="16">
        <f>LOG10(O28)</f>
        <v>1.4771212547196624</v>
      </c>
    </row>
    <row r="29" spans="1:16" x14ac:dyDescent="0.35">
      <c r="A29" s="3" t="s">
        <v>29</v>
      </c>
      <c r="B29" s="14">
        <f t="shared" ref="B29:K29" si="2">B17-$L$24</f>
        <v>334949.75</v>
      </c>
      <c r="C29" s="14">
        <f t="shared" si="2"/>
        <v>367419.75</v>
      </c>
      <c r="D29" s="14">
        <f t="shared" si="2"/>
        <v>322124.75</v>
      </c>
      <c r="E29" s="14">
        <f t="shared" si="2"/>
        <v>380653.75</v>
      </c>
      <c r="F29" s="14">
        <f t="shared" si="2"/>
        <v>337167.75</v>
      </c>
      <c r="G29" s="14">
        <f t="shared" si="2"/>
        <v>347585.75</v>
      </c>
      <c r="H29" s="14">
        <f t="shared" si="2"/>
        <v>332017.75</v>
      </c>
      <c r="I29" s="14">
        <f t="shared" si="2"/>
        <v>364547.75</v>
      </c>
      <c r="J29" s="14">
        <f t="shared" si="2"/>
        <v>67835.75</v>
      </c>
      <c r="K29" s="14">
        <f t="shared" si="2"/>
        <v>363853.75</v>
      </c>
      <c r="L29" s="14">
        <f t="shared" ref="L29:M29" si="3">L17-$L$24</f>
        <v>376432.75</v>
      </c>
      <c r="M29" s="14">
        <f t="shared" si="3"/>
        <v>1114.75</v>
      </c>
      <c r="O29" s="8">
        <f>O28*4</f>
        <v>120</v>
      </c>
      <c r="P29" s="16">
        <f t="shared" ref="P29:P35" si="4">LOG10(O29)</f>
        <v>2.0791812460476247</v>
      </c>
    </row>
    <row r="30" spans="1:16" x14ac:dyDescent="0.35">
      <c r="A30" s="3" t="s">
        <v>30</v>
      </c>
      <c r="B30" s="14">
        <f t="shared" ref="B30:K30" si="5">B18-$L$24</f>
        <v>348796.75</v>
      </c>
      <c r="C30" s="14">
        <f t="shared" si="5"/>
        <v>338938.75</v>
      </c>
      <c r="D30" s="14">
        <f t="shared" si="5"/>
        <v>338200.75</v>
      </c>
      <c r="E30" s="14">
        <f t="shared" si="5"/>
        <v>356657.75</v>
      </c>
      <c r="F30" s="14">
        <f t="shared" si="5"/>
        <v>332212.75</v>
      </c>
      <c r="G30" s="14">
        <f t="shared" si="5"/>
        <v>349223.75</v>
      </c>
      <c r="H30" s="14">
        <f t="shared" si="5"/>
        <v>338683.75</v>
      </c>
      <c r="I30" s="14">
        <f t="shared" si="5"/>
        <v>377035.75</v>
      </c>
      <c r="J30" s="14">
        <f t="shared" si="5"/>
        <v>179744.75</v>
      </c>
      <c r="K30" s="14">
        <f t="shared" si="5"/>
        <v>390509.75</v>
      </c>
      <c r="L30" s="14">
        <f t="shared" ref="L30:M30" si="6">L18-$L$24</f>
        <v>405828.75</v>
      </c>
      <c r="M30" s="14">
        <f t="shared" si="6"/>
        <v>8050.75</v>
      </c>
      <c r="O30" s="8">
        <f t="shared" ref="O30:O35" si="7">O29*4</f>
        <v>480</v>
      </c>
      <c r="P30" s="16">
        <f t="shared" si="4"/>
        <v>2.6812412373755872</v>
      </c>
    </row>
    <row r="31" spans="1:16" x14ac:dyDescent="0.35">
      <c r="A31" s="3" t="s">
        <v>31</v>
      </c>
      <c r="B31" s="14">
        <f t="shared" ref="B31:K31" si="8">B19-$L$24</f>
        <v>376232.75</v>
      </c>
      <c r="C31" s="14">
        <f t="shared" si="8"/>
        <v>337380.75</v>
      </c>
      <c r="D31" s="14">
        <f t="shared" si="8"/>
        <v>362399.75</v>
      </c>
      <c r="E31" s="14">
        <f t="shared" si="8"/>
        <v>356859.75</v>
      </c>
      <c r="F31" s="14">
        <f t="shared" si="8"/>
        <v>344290.75</v>
      </c>
      <c r="G31" s="14">
        <f t="shared" si="8"/>
        <v>360744.75</v>
      </c>
      <c r="H31" s="14">
        <f t="shared" si="8"/>
        <v>398770.75</v>
      </c>
      <c r="I31" s="14">
        <f t="shared" si="8"/>
        <v>383353.75</v>
      </c>
      <c r="J31" s="14">
        <f t="shared" si="8"/>
        <v>309428.75</v>
      </c>
      <c r="K31" s="14">
        <f t="shared" si="8"/>
        <v>398161.75</v>
      </c>
      <c r="L31" s="14">
        <f t="shared" ref="L31:M31" si="9">L19-$L$24</f>
        <v>409815.75</v>
      </c>
      <c r="M31" s="14">
        <f t="shared" si="9"/>
        <v>80798.75</v>
      </c>
      <c r="O31" s="8">
        <f t="shared" si="7"/>
        <v>1920</v>
      </c>
      <c r="P31" s="16">
        <f t="shared" si="4"/>
        <v>3.2833012287035497</v>
      </c>
    </row>
    <row r="32" spans="1:16" x14ac:dyDescent="0.35">
      <c r="A32" s="3" t="s">
        <v>32</v>
      </c>
      <c r="B32" s="14">
        <f t="shared" ref="B32:K32" si="10">B20-$L$24</f>
        <v>358759.75</v>
      </c>
      <c r="C32" s="14">
        <f t="shared" si="10"/>
        <v>393277.75</v>
      </c>
      <c r="D32" s="14">
        <f t="shared" si="10"/>
        <v>366993.75</v>
      </c>
      <c r="E32" s="14">
        <f t="shared" si="10"/>
        <v>354641.75</v>
      </c>
      <c r="F32" s="14">
        <f t="shared" si="10"/>
        <v>366444.75</v>
      </c>
      <c r="G32" s="14">
        <f t="shared" si="10"/>
        <v>346156.75</v>
      </c>
      <c r="H32" s="14">
        <f t="shared" si="10"/>
        <v>363035.75</v>
      </c>
      <c r="I32" s="14">
        <f t="shared" si="10"/>
        <v>386215.75</v>
      </c>
      <c r="J32" s="14">
        <f t="shared" si="10"/>
        <v>376893.75</v>
      </c>
      <c r="K32" s="14">
        <f t="shared" si="10"/>
        <v>381426.75</v>
      </c>
      <c r="L32" s="14">
        <f t="shared" ref="L32:M32" si="11">L20-$L$24</f>
        <v>61.75</v>
      </c>
      <c r="M32" s="14">
        <f t="shared" si="11"/>
        <v>249403.75</v>
      </c>
      <c r="O32" s="8">
        <f t="shared" si="7"/>
        <v>7680</v>
      </c>
      <c r="P32" s="16">
        <f t="shared" si="4"/>
        <v>3.8853612200315122</v>
      </c>
    </row>
    <row r="33" spans="1:16" x14ac:dyDescent="0.35">
      <c r="A33" s="3" t="s">
        <v>33</v>
      </c>
      <c r="B33" s="14">
        <f t="shared" ref="B33:K33" si="12">B21-$L$24</f>
        <v>388848.75</v>
      </c>
      <c r="C33" s="14">
        <f t="shared" si="12"/>
        <v>349464.75</v>
      </c>
      <c r="D33" s="14">
        <f t="shared" si="12"/>
        <v>392957.75</v>
      </c>
      <c r="E33" s="14">
        <f t="shared" si="12"/>
        <v>375866.75</v>
      </c>
      <c r="F33" s="14">
        <f t="shared" si="12"/>
        <v>373971.75</v>
      </c>
      <c r="G33" s="14">
        <f t="shared" si="12"/>
        <v>376529.75</v>
      </c>
      <c r="H33" s="14">
        <f t="shared" si="12"/>
        <v>364301.75</v>
      </c>
      <c r="I33" s="14">
        <f t="shared" si="12"/>
        <v>378276.75</v>
      </c>
      <c r="J33" s="14">
        <f t="shared" si="12"/>
        <v>349724.75</v>
      </c>
      <c r="K33" s="14">
        <f t="shared" si="12"/>
        <v>387062.75</v>
      </c>
      <c r="L33" s="14">
        <f t="shared" ref="L33:M33" si="13">L21-$L$24</f>
        <v>-26.25</v>
      </c>
      <c r="M33" s="14">
        <f t="shared" si="13"/>
        <v>376215.75</v>
      </c>
      <c r="O33" s="8">
        <f t="shared" si="7"/>
        <v>30720</v>
      </c>
      <c r="P33" s="16">
        <f t="shared" si="4"/>
        <v>4.4874212113594742</v>
      </c>
    </row>
    <row r="34" spans="1:16" x14ac:dyDescent="0.35">
      <c r="A34" s="3" t="s">
        <v>34</v>
      </c>
      <c r="B34" s="14">
        <f t="shared" ref="B34:K34" si="14">B22-$L$24</f>
        <v>389218.75</v>
      </c>
      <c r="C34" s="14">
        <f t="shared" si="14"/>
        <v>369469.75</v>
      </c>
      <c r="D34" s="14">
        <f t="shared" si="14"/>
        <v>376779.75</v>
      </c>
      <c r="E34" s="14">
        <f t="shared" si="14"/>
        <v>376580.75</v>
      </c>
      <c r="F34" s="14">
        <f t="shared" si="14"/>
        <v>367176.75</v>
      </c>
      <c r="G34" s="14">
        <f t="shared" si="14"/>
        <v>364373.75</v>
      </c>
      <c r="H34" s="14">
        <f t="shared" si="14"/>
        <v>376812.75</v>
      </c>
      <c r="I34" s="14">
        <f t="shared" si="14"/>
        <v>373375.75</v>
      </c>
      <c r="J34" s="14">
        <f t="shared" si="14"/>
        <v>397304.75</v>
      </c>
      <c r="K34" s="14">
        <f t="shared" si="14"/>
        <v>393786.75</v>
      </c>
      <c r="L34" s="14">
        <f t="shared" ref="L34:M34" si="15">L22-$L$24</f>
        <v>-21.25</v>
      </c>
      <c r="M34" s="14">
        <f t="shared" si="15"/>
        <v>374514.75</v>
      </c>
      <c r="O34" s="8">
        <f t="shared" si="7"/>
        <v>122880</v>
      </c>
      <c r="P34" s="16">
        <f t="shared" si="4"/>
        <v>5.0894812026874368</v>
      </c>
    </row>
    <row r="35" spans="1:16" x14ac:dyDescent="0.35">
      <c r="A35" s="3" t="s">
        <v>35</v>
      </c>
      <c r="B35" s="14">
        <f t="shared" ref="B35:K35" si="16">B23-$L$24</f>
        <v>338864.75</v>
      </c>
      <c r="C35" s="14">
        <f t="shared" si="16"/>
        <v>315981.75</v>
      </c>
      <c r="D35" s="14">
        <f t="shared" si="16"/>
        <v>319293.75</v>
      </c>
      <c r="E35" s="14">
        <f t="shared" si="16"/>
        <v>370544.75</v>
      </c>
      <c r="F35" s="14">
        <f t="shared" si="16"/>
        <v>332731.75</v>
      </c>
      <c r="G35" s="14">
        <f t="shared" si="16"/>
        <v>352072.75</v>
      </c>
      <c r="H35" s="14">
        <f t="shared" si="16"/>
        <v>349433.75</v>
      </c>
      <c r="I35" s="14">
        <f t="shared" si="16"/>
        <v>377625.75</v>
      </c>
      <c r="J35" s="14">
        <f t="shared" si="16"/>
        <v>355644.75</v>
      </c>
      <c r="K35" s="14">
        <f t="shared" si="16"/>
        <v>371853.75</v>
      </c>
      <c r="L35" s="14">
        <f t="shared" ref="L35:M35" si="17">L23-$L$24</f>
        <v>-14.25</v>
      </c>
      <c r="M35" s="14">
        <f t="shared" si="17"/>
        <v>355146.75</v>
      </c>
      <c r="O35" s="8">
        <f t="shared" si="7"/>
        <v>491520</v>
      </c>
      <c r="P35" s="16">
        <f t="shared" si="4"/>
        <v>5.6915411940153993</v>
      </c>
    </row>
    <row r="36" spans="1:16" x14ac:dyDescent="0.35">
      <c r="K36" t="s">
        <v>51</v>
      </c>
      <c r="L36" s="15">
        <f>AVERAGE(L28:L31)/2</f>
        <v>200098.75</v>
      </c>
    </row>
    <row r="38" spans="1:16" x14ac:dyDescent="0.35">
      <c r="B38" s="17" t="s">
        <v>54</v>
      </c>
      <c r="D38" s="1" t="s">
        <v>56</v>
      </c>
    </row>
    <row r="39" spans="1:16" x14ac:dyDescent="0.35">
      <c r="B39" s="3" t="s">
        <v>38</v>
      </c>
      <c r="C39" s="18">
        <v>1.26975804032941</v>
      </c>
      <c r="D39" s="16">
        <f>POWER(10,C39)</f>
        <v>18.61049995911149</v>
      </c>
    </row>
    <row r="40" spans="1:16" x14ac:dyDescent="0.35">
      <c r="B40" s="3" t="s">
        <v>39</v>
      </c>
      <c r="C40" s="18">
        <v>0</v>
      </c>
      <c r="D40" s="16">
        <f t="shared" ref="D40:D49" si="18">POWER(10,C40)</f>
        <v>1</v>
      </c>
    </row>
    <row r="41" spans="1:16" x14ac:dyDescent="0.35">
      <c r="B41" s="3" t="s">
        <v>40</v>
      </c>
      <c r="C41" s="18">
        <v>1.4809705919623199</v>
      </c>
      <c r="D41" s="16">
        <f t="shared" si="18"/>
        <v>30.267084690836313</v>
      </c>
    </row>
    <row r="42" spans="1:16" x14ac:dyDescent="0.35">
      <c r="B42" s="3" t="s">
        <v>41</v>
      </c>
      <c r="C42" s="18">
        <v>0</v>
      </c>
      <c r="D42" s="16">
        <f t="shared" si="18"/>
        <v>1</v>
      </c>
    </row>
    <row r="43" spans="1:16" x14ac:dyDescent="0.35">
      <c r="B43" s="3" t="s">
        <v>42</v>
      </c>
      <c r="C43" s="18">
        <v>1.3142411168639601</v>
      </c>
      <c r="D43" s="16">
        <f t="shared" si="18"/>
        <v>20.617742763531904</v>
      </c>
    </row>
    <row r="44" spans="1:16" x14ac:dyDescent="0.35">
      <c r="B44" s="3" t="s">
        <v>43</v>
      </c>
      <c r="C44" s="18">
        <v>1.3381575835953501</v>
      </c>
      <c r="D44" s="16">
        <f t="shared" si="18"/>
        <v>21.785000969305763</v>
      </c>
    </row>
    <row r="45" spans="1:16" x14ac:dyDescent="0.35">
      <c r="B45" s="3" t="s">
        <v>44</v>
      </c>
      <c r="C45" s="18">
        <v>0</v>
      </c>
      <c r="D45" s="16">
        <f t="shared" si="18"/>
        <v>1</v>
      </c>
    </row>
    <row r="46" spans="1:16" x14ac:dyDescent="0.35">
      <c r="B46" s="3" t="s">
        <v>45</v>
      </c>
      <c r="C46" s="18">
        <v>0</v>
      </c>
      <c r="D46" s="16">
        <f t="shared" si="18"/>
        <v>1</v>
      </c>
    </row>
    <row r="47" spans="1:16" x14ac:dyDescent="0.35">
      <c r="B47" s="3" t="s">
        <v>46</v>
      </c>
      <c r="C47" s="18">
        <v>2.7412036791474801</v>
      </c>
      <c r="D47" s="16">
        <f t="shared" si="18"/>
        <v>551.06607950321654</v>
      </c>
    </row>
    <row r="48" spans="1:16" x14ac:dyDescent="0.35">
      <c r="B48" s="3" t="s">
        <v>47</v>
      </c>
      <c r="C48" s="18">
        <v>0</v>
      </c>
      <c r="D48" s="16">
        <f t="shared" si="18"/>
        <v>1</v>
      </c>
    </row>
    <row r="49" spans="2:4" x14ac:dyDescent="0.35">
      <c r="B49" s="3" t="s">
        <v>55</v>
      </c>
      <c r="C49" s="18">
        <v>3.7056410868858598</v>
      </c>
      <c r="D49" s="16">
        <f t="shared" si="18"/>
        <v>5077.3965886011811</v>
      </c>
    </row>
  </sheetData>
  <phoneticPr fontId="4" type="noConversion"/>
  <conditionalFormatting sqref="B16:M23">
    <cfRule type="colorScale" priority="1">
      <colorScale>
        <cfvo type="min"/>
        <cfvo type="percentile" val="50"/>
        <cfvo type="max"/>
        <color rgb="FF00B0F0"/>
        <color theme="4" tint="0.59999389629810485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"/>
  <sheetViews>
    <sheetView workbookViewId="0"/>
  </sheetViews>
  <sheetFormatPr defaultRowHeight="14.5" x14ac:dyDescent="0.35"/>
  <cols>
    <col min="1" max="1" width="21.81640625" customWidth="1"/>
  </cols>
  <sheetData>
    <row r="1" spans="1:2" x14ac:dyDescent="0.35">
      <c r="A1" t="s">
        <v>0</v>
      </c>
    </row>
    <row r="2" spans="1:2" x14ac:dyDescent="0.35">
      <c r="A2" t="s">
        <v>1</v>
      </c>
    </row>
    <row r="3" spans="1:2" x14ac:dyDescent="0.35">
      <c r="A3" t="s">
        <v>2</v>
      </c>
    </row>
    <row r="4" spans="1:2" x14ac:dyDescent="0.35">
      <c r="A4" t="s">
        <v>3</v>
      </c>
    </row>
    <row r="5" spans="1:2" x14ac:dyDescent="0.35">
      <c r="A5" t="s">
        <v>4</v>
      </c>
    </row>
    <row r="6" spans="1:2" x14ac:dyDescent="0.35">
      <c r="A6" t="s">
        <v>5</v>
      </c>
    </row>
    <row r="7" spans="1:2" x14ac:dyDescent="0.35">
      <c r="A7" t="s">
        <v>6</v>
      </c>
    </row>
    <row r="8" spans="1:2" x14ac:dyDescent="0.35">
      <c r="A8" t="s">
        <v>7</v>
      </c>
    </row>
    <row r="11" spans="1:2" x14ac:dyDescent="0.35">
      <c r="A11" s="1" t="s">
        <v>8</v>
      </c>
    </row>
    <row r="13" spans="1:2" x14ac:dyDescent="0.35">
      <c r="A13" s="2" t="s">
        <v>9</v>
      </c>
      <c r="B13" s="2" t="s">
        <v>7</v>
      </c>
    </row>
    <row r="14" spans="1:2" x14ac:dyDescent="0.35">
      <c r="A14" s="2" t="s">
        <v>10</v>
      </c>
      <c r="B14" s="2" t="s">
        <v>11</v>
      </c>
    </row>
    <row r="15" spans="1:2" x14ac:dyDescent="0.35">
      <c r="A15" s="2"/>
      <c r="B15" s="2"/>
    </row>
    <row r="17" spans="1:2" x14ac:dyDescent="0.35">
      <c r="A17" s="1" t="s">
        <v>12</v>
      </c>
    </row>
    <row r="19" spans="1:2" x14ac:dyDescent="0.35">
      <c r="A19" s="2" t="s">
        <v>13</v>
      </c>
      <c r="B19" s="2">
        <v>0.5</v>
      </c>
    </row>
    <row r="20" spans="1:2" x14ac:dyDescent="0.35">
      <c r="A20" s="2"/>
      <c r="B20" s="2"/>
    </row>
    <row r="22" spans="1:2" x14ac:dyDescent="0.35">
      <c r="A22" s="1" t="s">
        <v>14</v>
      </c>
    </row>
    <row r="24" spans="1:2" x14ac:dyDescent="0.35">
      <c r="A24" s="2" t="s">
        <v>15</v>
      </c>
      <c r="B24" s="2" t="s">
        <v>16</v>
      </c>
    </row>
    <row r="25" spans="1:2" x14ac:dyDescent="0.35">
      <c r="A25" s="2" t="s">
        <v>17</v>
      </c>
      <c r="B25" s="2">
        <v>2755</v>
      </c>
    </row>
    <row r="26" spans="1:2" x14ac:dyDescent="0.35">
      <c r="A26" s="2"/>
      <c r="B26" s="2"/>
    </row>
    <row r="28" spans="1:2" x14ac:dyDescent="0.35">
      <c r="A28" s="1" t="s">
        <v>18</v>
      </c>
    </row>
    <row r="29" spans="1:2" x14ac:dyDescent="0.35">
      <c r="A29" t="s">
        <v>19</v>
      </c>
    </row>
    <row r="31" spans="1:2" x14ac:dyDescent="0.35">
      <c r="A31" s="2" t="s">
        <v>20</v>
      </c>
      <c r="B31" s="2" t="s">
        <v>21</v>
      </c>
    </row>
    <row r="32" spans="1:2" x14ac:dyDescent="0.35">
      <c r="A32" s="2" t="s">
        <v>22</v>
      </c>
      <c r="B32" s="2">
        <v>0.2</v>
      </c>
    </row>
    <row r="33" spans="1:2" x14ac:dyDescent="0.35">
      <c r="A33" s="2" t="s">
        <v>23</v>
      </c>
      <c r="B33" s="2" t="s">
        <v>24</v>
      </c>
    </row>
    <row r="34" spans="1:2" x14ac:dyDescent="0.35">
      <c r="A34" s="2" t="s">
        <v>25</v>
      </c>
      <c r="B34" s="2" t="s">
        <v>26</v>
      </c>
    </row>
    <row r="35" spans="1:2" x14ac:dyDescent="0.35">
      <c r="A35" s="2"/>
      <c r="B35" s="2"/>
    </row>
  </sheetData>
  <pageMargins left="0.7" right="0.7" top="0.75" bottom="0.75" header="0.3" footer="0.3"/>
  <pageSetup paperSize="262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Protocol Information</vt:lpstr>
    </vt:vector>
  </TitlesOfParts>
  <Company>Statens Serum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Influenza</dc:creator>
  <cp:lastModifiedBy>Magnus Hilarius Ohlin Jepsen</cp:lastModifiedBy>
  <dcterms:created xsi:type="dcterms:W3CDTF">2024-01-25T10:44:39Z</dcterms:created>
  <dcterms:modified xsi:type="dcterms:W3CDTF">2024-02-07T08:19:12Z</dcterms:modified>
</cp:coreProperties>
</file>