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<sst xmlns="http://schemas.openxmlformats.org/spreadsheetml/2006/main" uniqueCount="219">
  <si>
    <t>start</t>
  </si>
  <si>
    <t>content</t>
  </si>
  <si>
    <t>group</t>
  </si>
  <si>
    <t>Categoria</t>
  </si>
  <si>
    <t>Transfer in</t>
  </si>
  <si>
    <t>Dinner Cangrejo loco</t>
  </si>
  <si>
    <t>Transfer in big group</t>
  </si>
  <si>
    <t>Morning</t>
  </si>
  <si>
    <t>Conference</t>
  </si>
  <si>
    <t>Lunch</t>
  </si>
  <si>
    <t>Buffet dinner hotel</t>
  </si>
  <si>
    <t>Afternoon</t>
  </si>
  <si>
    <t>Full day Conference</t>
  </si>
  <si>
    <t>Dinner</t>
  </si>
  <si>
    <t>Dinner outside</t>
  </si>
  <si>
    <t>Half day Conference</t>
  </si>
  <si>
    <t>Gala dinner</t>
  </si>
  <si>
    <t>Transfer Out</t>
  </si>
  <si>
    <t>DATE</t>
  </si>
  <si>
    <t>CAT</t>
  </si>
  <si>
    <t>Owner</t>
  </si>
  <si>
    <t>Quantity</t>
  </si>
  <si>
    <t>Concept</t>
  </si>
  <si>
    <t>withVAT</t>
  </si>
  <si>
    <t>Total</t>
  </si>
  <si>
    <t>Accom</t>
  </si>
  <si>
    <t xml:space="preserve">H10 MARINA </t>
  </si>
  <si>
    <t>DUIs, b.breakfast included</t>
  </si>
  <si>
    <t>DUIs, b.breakfast included (21 rooms x 4 nights)</t>
  </si>
  <si>
    <t>DOBs, b.breakfast included (17 rooms x 4 nights)</t>
  </si>
  <si>
    <t xml:space="preserve">City tax </t>
  </si>
  <si>
    <t>Room</t>
  </si>
  <si>
    <t xml:space="preserve">Plenary room Icaria — Full day rate </t>
  </si>
  <si>
    <t xml:space="preserve">Plenary room Icaria  - Half day rate </t>
  </si>
  <si>
    <t>Breakout rooms - full day rate - rate per room per day (3 rooms x 2 days)</t>
  </si>
  <si>
    <t>Av</t>
  </si>
  <si>
    <t xml:space="preserve">Hire cost of main meeting room including screen, projector, internet connection and 2 mics </t>
  </si>
  <si>
    <t>F&amp;B</t>
  </si>
  <si>
    <t xml:space="preserve">Basic Coffee break - rate per service per person from (estimated 55 persons x 4 coffee breaks) from </t>
  </si>
  <si>
    <t xml:space="preserve">Buffet Lunch or dinner - rate per service per person from (estimated 55 persons x 4 lunches and 2 dinners ) from </t>
  </si>
  <si>
    <t>Trnsf</t>
  </si>
  <si>
    <t xml:space="preserve">Transfer in </t>
  </si>
  <si>
    <t xml:space="preserve">Minivan transfer for 5 people from Barcelona airport to hotel in Barcelona city - rate per transfer per way from </t>
  </si>
  <si>
    <t xml:space="preserve">Transfer for dinner </t>
  </si>
  <si>
    <t xml:space="preserve">Minivan transfer at disposal 4 hours for dinner from hotel to Restaurant el Cangrejo loco and back after dinner from </t>
  </si>
  <si>
    <t>Rest</t>
  </si>
  <si>
    <t xml:space="preserve">Cangrejo Loco </t>
  </si>
  <si>
    <t xml:space="preserve">Dinner in Cangrejo Loco - rate per person from </t>
  </si>
  <si>
    <t xml:space="preserve">59 seater coach for transfer from Barcelona airport to hotel in the city - rate per person from (from 8am to 8pm) </t>
  </si>
  <si>
    <t xml:space="preserve">Optional: Mineral water on board - rate per bottle from </t>
  </si>
  <si>
    <t>Transfer for dinner</t>
  </si>
  <si>
    <t xml:space="preserve">59 seater coach 4 hours at disposal for dinner - Hotel - Restaurant in Barcelona and back to hotel after dinner </t>
  </si>
  <si>
    <t xml:space="preserve">Arenal Restaurant </t>
  </si>
  <si>
    <t xml:space="preserve">Dinner in Restaurant Arenal including supplement for dinner at the terrace - 3 courses menu including drink package and coffee - rate per person from </t>
  </si>
  <si>
    <t xml:space="preserve">59 seater coach 4 hours at disposal for dinner - Hotel - venue in Barcelona and back to hotel after dinner </t>
  </si>
  <si>
    <t xml:space="preserve">VENUE </t>
  </si>
  <si>
    <t xml:space="preserve">Oleum Restaurant </t>
  </si>
  <si>
    <t xml:space="preserve">Welcome cocktail to be served in the same room - rate per person from </t>
  </si>
  <si>
    <t xml:space="preserve">Gala dinner menu- rate per person from (exclusivity for a minimum of 45 paying guests) </t>
  </si>
  <si>
    <t xml:space="preserve">Basic flower arrangements from </t>
  </si>
  <si>
    <t>Entr</t>
  </si>
  <si>
    <t xml:space="preserve">Spanish guitarist - 1,30h show with breaks from </t>
  </si>
  <si>
    <t xml:space="preserve">Rumba Catalana show - 3 guitarist and 2 dancers - mobile show - from </t>
  </si>
  <si>
    <t xml:space="preserve">Technicians and transport from </t>
  </si>
  <si>
    <t xml:space="preserve">Optional: Oleum restaurant extra lighting from </t>
  </si>
  <si>
    <t xml:space="preserve">Optional: Stage lighting from </t>
  </si>
  <si>
    <t xml:space="preserve">Optional: Basic sound system from </t>
  </si>
  <si>
    <t xml:space="preserve">Optional: Stage from </t>
  </si>
  <si>
    <t xml:space="preserve">Optional: Flamenco show. - 25 minutes duration : 1 guitarist, percusionist, singer and dancers (2) from </t>
  </si>
  <si>
    <t xml:space="preserve">Optional: Mics and tv for flamenco show from </t>
  </si>
  <si>
    <t xml:space="preserve">Transfer OUT </t>
  </si>
  <si>
    <t xml:space="preserve">71 seater coach for transfer from Barcelona airport to hotel in the city - rate per person from (from 8am to 8pm) </t>
  </si>
  <si>
    <t xml:space="preserve">Total </t>
  </si>
  <si>
    <t xml:space="preserve">OPTIONAL HOTEL SB ICARIA </t>
  </si>
  <si>
    <t xml:space="preserve">Plenary room Europa - Full day rate </t>
  </si>
  <si>
    <t xml:space="preserve">Plenary room Europa - Half day rate </t>
  </si>
  <si>
    <t xml:space="preserve">Breakout rooms - half day rate - rate per room per day </t>
  </si>
  <si>
    <t xml:space="preserve">Sound system main meeting room - rate per day </t>
  </si>
  <si>
    <t xml:space="preserve">Extra mic - rate per unit (estimated 1 per day) </t>
  </si>
  <si>
    <t xml:space="preserve">Technician - rate per hour (mandatory if we contract more than 3 mics) </t>
  </si>
  <si>
    <t>AV</t>
  </si>
  <si>
    <t xml:space="preserve">Flipchart - rate per unit from </t>
  </si>
  <si>
    <t xml:space="preserve">Coffee break - rate per service per person from (estimated 55 persons x 4 coffee breaks) from </t>
  </si>
  <si>
    <t>OPTIONAL HOTEL SB GLOW</t>
  </si>
  <si>
    <t xml:space="preserve">Plenary roomGARDEN 2 - Full day rate </t>
  </si>
  <si>
    <t xml:space="preserve">OPTIONAL HOTEL </t>
  </si>
  <si>
    <t>BARCELONA PRINCESS</t>
  </si>
  <si>
    <t xml:space="preserve">Plenary room Mediterraneo 127sqm — Full day rate </t>
  </si>
  <si>
    <t xml:space="preserve">Plenary room Mediterraneo  - Half day rate </t>
  </si>
  <si>
    <t>Pack audio for main meeting room including: scree, projector, flipchart, basic sound system and 1 mic, technician half day (working day)</t>
  </si>
  <si>
    <t xml:space="preserve">VINCCI MARITIMO </t>
  </si>
  <si>
    <t xml:space="preserve">Plenary room Mar 180sqm — Full day rate </t>
  </si>
  <si>
    <t xml:space="preserve">Plenary room Mar 180sqm — Half  day rate </t>
  </si>
  <si>
    <t xml:space="preserve">Breakout rooms - full day rate - rate per room per day - only 2 breakout rooms available </t>
  </si>
  <si>
    <t xml:space="preserve">Screen and projector pack </t>
  </si>
  <si>
    <t xml:space="preserve">3 courses lunch  or dinner - rate per service per person from (estimated 55 persons x 4 lunches and 2 dinners ) from </t>
  </si>
  <si>
    <t>HILTON DIAGONAL MAR</t>
  </si>
  <si>
    <t xml:space="preserve">Plenary room meeting room 5+6  — Full day rate </t>
  </si>
  <si>
    <t xml:space="preserve">Minimum charge 60 pax </t>
  </si>
  <si>
    <t xml:space="preserve">DDR package including 2 coffee breaks, lunch and main meeting room - rate per person per day </t>
  </si>
  <si>
    <t xml:space="preserve">DDR package including 1 coffee breaks, lunch and main meeting room - rate per person per day </t>
  </si>
  <si>
    <t xml:space="preserve">Drink package - rate per person per service fromo </t>
  </si>
  <si>
    <t>AC BARCELONA BY MARRIOT</t>
  </si>
  <si>
    <t xml:space="preserve">Plenary room Montjuic — Half day rate </t>
  </si>
  <si>
    <t xml:space="preserve">Beamer 2000 L- rate per day from </t>
  </si>
  <si>
    <t xml:space="preserve">Screen 2,4x1,8 - rate per day from </t>
  </si>
  <si>
    <t xml:space="preserve">Optional Restaurant </t>
  </si>
  <si>
    <t xml:space="preserve">Dinner in Restaurant Tinglado - 3 courses menu, drink package and coffee included - rate per person from </t>
  </si>
  <si>
    <t xml:space="preserve">Dinner in Restaurant Marina Bay  - 3 courses menu, drink package and coffee included - rate per person from </t>
  </si>
  <si>
    <t xml:space="preserve">Dinner in Restaurant La Barceloneta - 3 courses menu, drink package and coffee included - rate per person from </t>
  </si>
  <si>
    <t xml:space="preserve">Dinner in Restaurant One ocean club  - 3 courses menu, drink package and coffee included - rate per person from </t>
  </si>
  <si>
    <t xml:space="preserve">Dinner in Restaurant ikibana Sarria - 3 courses menu, drink package and coffee included - rate per person from </t>
  </si>
  <si>
    <t xml:space="preserve">Dinner in Restaurant Can Fisher  - 3 courses menu, drink package and coffee included - rate per person from </t>
  </si>
  <si>
    <t xml:space="preserve">Dinner in Restaurant Cal Pintxo- 3 courses menu, drink package and coffee included - rate per person from </t>
  </si>
  <si>
    <t xml:space="preserve">Dinner in Restaurant mana 75- 3 courses menu, drink package and coffee included - rate per person from </t>
  </si>
  <si>
    <t xml:space="preserve">Dinner in Restaurant Los Caracoles - 3 courses menu, drink package and coffee included - rate per person from </t>
  </si>
  <si>
    <t xml:space="preserve">The Glassroom </t>
  </si>
  <si>
    <t xml:space="preserve">hire cost of the venue </t>
  </si>
  <si>
    <t xml:space="preserve">Welcome drink from </t>
  </si>
  <si>
    <t xml:space="preserve">Gala dinner menu- rate per person from </t>
  </si>
  <si>
    <t xml:space="preserve">Open bar after dinner - 1 hour - rate per person from </t>
  </si>
  <si>
    <t xml:space="preserve">Dj for party </t>
  </si>
  <si>
    <t xml:space="preserve">Jean leon Winery </t>
  </si>
  <si>
    <t xml:space="preserve">hire cost of the venue including winery guide visit </t>
  </si>
  <si>
    <t xml:space="preserve">Wine tasting - rate per person from </t>
  </si>
  <si>
    <t xml:space="preserve">Apetizers with welcome drink - rate per person from </t>
  </si>
  <si>
    <t xml:space="preserve">3 courses menu - drink package included rom </t>
  </si>
  <si>
    <t xml:space="preserve">Casa Mila </t>
  </si>
  <si>
    <t>hire cost of the venue</t>
  </si>
  <si>
    <t>Category</t>
  </si>
  <si>
    <t>Location</t>
  </si>
  <si>
    <t>Longitude</t>
  </si>
  <si>
    <t>Latitude</t>
  </si>
  <si>
    <t>Address</t>
  </si>
  <si>
    <t>City</t>
  </si>
  <si>
    <t xml:space="preserve">SB GLOW </t>
  </si>
  <si>
    <t>2.1911498</t>
  </si>
  <si>
    <t>41.402175</t>
  </si>
  <si>
    <t>Carrer de Badajoz, 148, 08018 Barcelona</t>
  </si>
  <si>
    <t>Barcelona</t>
  </si>
  <si>
    <t xml:space="preserve">SB ICARIA </t>
  </si>
  <si>
    <t>2.1994532</t>
  </si>
  <si>
    <t>41.3936649</t>
  </si>
  <si>
    <t>Av. d'Icària, 195, 08005 Barcelona</t>
  </si>
  <si>
    <t xml:space="preserve">AC BARCELONA </t>
  </si>
  <si>
    <t>2.2188449</t>
  </si>
  <si>
    <t>41.4101986</t>
  </si>
  <si>
    <t>Passeig del Taulat, 08019 Barcelona, Spain</t>
  </si>
  <si>
    <t xml:space="preserve">Barcelona Princess </t>
  </si>
  <si>
    <t>2.218544</t>
  </si>
  <si>
    <t>41.410809</t>
  </si>
  <si>
    <t>Avinguda Diagonal, 1, 08019 Barcelona</t>
  </si>
  <si>
    <t xml:space="preserve">Hilton diagonal Mar </t>
  </si>
  <si>
    <t>2.2177557</t>
  </si>
  <si>
    <t>41.4084365</t>
  </si>
  <si>
    <t>Passeig del Taulat, 262-264, 08019 Barcelona, Spain</t>
  </si>
  <si>
    <t>2.1926519</t>
  </si>
  <si>
    <t>41.393156</t>
  </si>
  <si>
    <t>Avinguda del Bogatell, 0805 Barcelona, Spain</t>
  </si>
  <si>
    <t>2.211912</t>
  </si>
  <si>
    <t>41.4080936</t>
  </si>
  <si>
    <t xml:space="preserve"> Carrer de Llull, 340, 08029 Barcelona, Spain</t>
  </si>
  <si>
    <t xml:space="preserve">Barceloneta </t>
  </si>
  <si>
    <t>2.1880005</t>
  </si>
  <si>
    <t>41.3755733</t>
  </si>
  <si>
    <t>Moll dels Pescador, Port Vell, Carrer de l'Escar, 22, 08039 Barcelona</t>
  </si>
  <si>
    <t>Ocean Club</t>
  </si>
  <si>
    <t>2.1871941</t>
  </si>
  <si>
    <t>41.3790732</t>
  </si>
  <si>
    <t>Moll de la Barceloneta, 1, 08003 Barcelona</t>
  </si>
  <si>
    <t>Ikibana sarria</t>
  </si>
  <si>
    <t>2.1345846</t>
  </si>
  <si>
    <t>41.3946046</t>
  </si>
  <si>
    <t>Carrer del Dr. Fleming, 11, 08017 Barcelona</t>
  </si>
  <si>
    <t>Can fisher</t>
  </si>
  <si>
    <t>2.1947384</t>
  </si>
  <si>
    <t>41.3862392</t>
  </si>
  <si>
    <r>
      <rPr>
        <b val="1"/>
        <sz val="10"/>
        <color indexed="12"/>
        <rFont val="Arial"/>
      </rPr>
      <t> </t>
    </r>
    <r>
      <rPr>
        <sz val="10"/>
        <color indexed="12"/>
        <rFont val="Arial"/>
      </rPr>
      <t>Av. del Litoral, 64, 08005 Barcelona</t>
    </r>
  </si>
  <si>
    <t>Mana 75</t>
  </si>
  <si>
    <t>2.1884028</t>
  </si>
  <si>
    <t>41.3687343</t>
  </si>
  <si>
    <t>Passeig de Joan de Borbó, 101, 08039 Barcelona</t>
  </si>
  <si>
    <t xml:space="preserve">Cal Pintxo </t>
  </si>
  <si>
    <t>2.1855685</t>
  </si>
  <si>
    <t>41.3805405</t>
  </si>
  <si>
    <t>Plaça de Pau Vila, 1, 08039 Barcelona</t>
  </si>
  <si>
    <t xml:space="preserve">Los Caracoles </t>
  </si>
  <si>
    <t>2.1765082</t>
  </si>
  <si>
    <t>41.3796584</t>
  </si>
  <si>
    <t>Carrer dels Escudellers, 14, 08002 Barcelona, Spain</t>
  </si>
  <si>
    <t>Tinglado</t>
  </si>
  <si>
    <t>2.2008832</t>
  </si>
  <si>
    <t>41.3881704</t>
  </si>
  <si>
    <t>Moll de Gregal, 08005 Barcelona</t>
  </si>
  <si>
    <t xml:space="preserve">Marina Bay </t>
  </si>
  <si>
    <t>2.1975017</t>
  </si>
  <si>
    <t>41.3863077</t>
  </si>
  <si>
    <t>Carrer de la Marina, 19-21, 08005 Barcelona</t>
  </si>
  <si>
    <t xml:space="preserve">Arenal </t>
  </si>
  <si>
    <t>2.1948376</t>
  </si>
  <si>
    <t>41.3834058</t>
  </si>
  <si>
    <t>Passeig Marítim de la Barceloneta, s/n, 08003 Barcelona</t>
  </si>
  <si>
    <t xml:space="preserve">Venue </t>
  </si>
  <si>
    <t xml:space="preserve">Oleum </t>
  </si>
  <si>
    <t>2.1551699999999983</t>
  </si>
  <si>
    <t>41.3693</t>
  </si>
  <si>
    <t>Carrer del Mirador del Palau Nacional, 08038 Barcelona</t>
  </si>
  <si>
    <t>Pedrera</t>
  </si>
  <si>
    <t>2.1617621</t>
  </si>
  <si>
    <t>41.3953996</t>
  </si>
  <si>
    <t>Provença, 261-265, 08008 Barcelona</t>
  </si>
  <si>
    <t xml:space="preserve">Glassroom </t>
  </si>
  <si>
    <t>2.1670814</t>
  </si>
  <si>
    <t>41.3908063</t>
  </si>
  <si>
    <t>Passeig de Gràcia, 32, 08007 Barcelona</t>
  </si>
  <si>
    <t xml:space="preserve">Torre de Bellesguard </t>
  </si>
  <si>
    <t>2.1268595</t>
  </si>
  <si>
    <t>41.4095585</t>
  </si>
  <si>
    <t>Carrer de Bellesguard, 20, 08022 Barcelona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</si>
</sst>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€-2] 0.00"/>
    <numFmt numFmtId="60" formatCode="[$€-2] #,##0.00"/>
  </numFmts>
  <fonts count="5">
    <font>
      <sz val="11"/>
      <color indexed="8"/>
      <name val="Calibri"/>
    </font>
    <font>
      <sz val="14"/>
      <color indexed="8"/>
      <name val="Calibri"/>
    </font>
    <font>
      <sz val="10"/>
      <color indexed="11"/>
      <name val="Arial"/>
    </font>
    <font>
      <sz val="10"/>
      <color indexed="12"/>
      <name val="Arial"/>
    </font>
    <font>
      <b val="1"/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16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60" fontId="0" borderId="1" applyNumberFormat="1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right" vertical="bottom" wrapText="1"/>
    </xf>
    <xf numFmtId="49" fontId="0" fillId="2" borderId="1" applyNumberFormat="1" applyFont="1" applyFill="1" applyBorder="1" applyAlignment="1" applyProtection="0">
      <alignment horizontal="right"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59" fontId="0" borderId="3" applyNumberFormat="1" applyFont="1" applyFill="0" applyBorder="1" applyAlignment="1" applyProtection="0">
      <alignment vertical="bottom"/>
    </xf>
    <xf numFmtId="59" fontId="0" borderId="6" applyNumberFormat="1" applyFont="1" applyFill="0" applyBorder="1" applyAlignment="1" applyProtection="0">
      <alignment vertical="bottom"/>
    </xf>
    <xf numFmtId="59" fontId="0" borderId="9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333333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01"/>
  <sheetViews>
    <sheetView workbookViewId="0" showGridLines="0" defaultGridColor="1"/>
  </sheetViews>
  <sheetFormatPr defaultColWidth="14.5" defaultRowHeight="15" customHeight="1" outlineLevelRow="0" outlineLevelCol="0"/>
  <cols>
    <col min="1" max="1" width="8.85156" style="1" customWidth="1"/>
    <col min="2" max="2" width="15.6719" style="1" customWidth="1"/>
    <col min="3" max="3" width="22" style="1" customWidth="1"/>
    <col min="4" max="11" width="8.85156" style="1" customWidth="1"/>
    <col min="12" max="256" width="14.5" style="1" customWidth="1"/>
  </cols>
  <sheetData>
    <row r="1" ht="13.5" customHeight="1">
      <c r="A1" s="2"/>
      <c r="B1" s="2"/>
      <c r="C1" s="2"/>
      <c r="D1" s="2"/>
      <c r="E1" s="2"/>
      <c r="F1" s="2"/>
      <c r="G1" s="2"/>
      <c r="H1" s="3"/>
      <c r="I1" s="4"/>
      <c r="J1" s="4"/>
      <c r="K1" s="5"/>
    </row>
    <row r="2" ht="13.5" customHeight="1">
      <c r="A2" s="2"/>
      <c r="B2" t="s" s="6">
        <v>0</v>
      </c>
      <c r="C2" t="s" s="6">
        <v>1</v>
      </c>
      <c r="D2" t="s" s="6">
        <v>2</v>
      </c>
      <c r="E2" s="2"/>
      <c r="F2" s="6"/>
      <c r="G2" t="s" s="6">
        <v>3</v>
      </c>
      <c r="H2" s="7"/>
      <c r="I2" s="8"/>
      <c r="J2" s="8"/>
      <c r="K2" s="9"/>
    </row>
    <row r="3" ht="13.5" customHeight="1">
      <c r="A3" s="2"/>
      <c r="B3" s="10">
        <v>43695.416666666664</v>
      </c>
      <c r="C3" t="s" s="6">
        <v>4</v>
      </c>
      <c r="D3" s="11">
        <v>1</v>
      </c>
      <c r="E3" s="2"/>
      <c r="F3" s="2"/>
      <c r="G3" s="2"/>
      <c r="H3" s="7"/>
      <c r="I3" s="8"/>
      <c r="J3" s="8"/>
      <c r="K3" s="9"/>
    </row>
    <row r="4" ht="13.5" customHeight="1">
      <c r="A4" s="2"/>
      <c r="B4" s="10">
        <v>43695.833333333336</v>
      </c>
      <c r="C4" t="s" s="6">
        <v>5</v>
      </c>
      <c r="D4" s="11">
        <v>4</v>
      </c>
      <c r="E4" s="2"/>
      <c r="F4" s="2"/>
      <c r="G4" s="6"/>
      <c r="H4" s="7"/>
      <c r="I4" s="8"/>
      <c r="J4" s="8"/>
      <c r="K4" s="9"/>
    </row>
    <row r="5" ht="13.5" customHeight="1">
      <c r="A5" s="2"/>
      <c r="B5" s="10">
        <v>43696.416666666664</v>
      </c>
      <c r="C5" t="s" s="6">
        <v>6</v>
      </c>
      <c r="D5" s="11">
        <v>1</v>
      </c>
      <c r="E5" s="2"/>
      <c r="F5" s="11">
        <v>1</v>
      </c>
      <c r="G5" t="s" s="6">
        <v>7</v>
      </c>
      <c r="H5" s="7"/>
      <c r="I5" s="8"/>
      <c r="J5" s="8"/>
      <c r="K5" s="9"/>
    </row>
    <row r="6" ht="13.5" customHeight="1">
      <c r="A6" s="2"/>
      <c r="B6" s="10">
        <v>43696.666666666664</v>
      </c>
      <c r="C6" t="s" s="6">
        <v>8</v>
      </c>
      <c r="D6" s="11">
        <v>3</v>
      </c>
      <c r="E6" s="2"/>
      <c r="F6" s="11">
        <v>2</v>
      </c>
      <c r="G6" t="s" s="6">
        <v>9</v>
      </c>
      <c r="H6" s="7"/>
      <c r="I6" s="8"/>
      <c r="J6" s="8"/>
      <c r="K6" s="9"/>
    </row>
    <row r="7" ht="13.5" customHeight="1">
      <c r="A7" s="2"/>
      <c r="B7" s="10">
        <v>43696.833333333336</v>
      </c>
      <c r="C7" t="s" s="6">
        <v>10</v>
      </c>
      <c r="D7" s="11">
        <v>4</v>
      </c>
      <c r="E7" s="2"/>
      <c r="F7" s="11">
        <v>3</v>
      </c>
      <c r="G7" t="s" s="6">
        <v>11</v>
      </c>
      <c r="H7" s="7"/>
      <c r="I7" s="8"/>
      <c r="J7" s="8"/>
      <c r="K7" s="9"/>
    </row>
    <row r="8" ht="13.5" customHeight="1">
      <c r="A8" s="2"/>
      <c r="B8" s="10">
        <v>43697.354166666664</v>
      </c>
      <c r="C8" t="s" s="6">
        <v>12</v>
      </c>
      <c r="D8" s="11">
        <v>1</v>
      </c>
      <c r="E8" s="2"/>
      <c r="F8" s="11">
        <v>4</v>
      </c>
      <c r="G8" t="s" s="6">
        <v>13</v>
      </c>
      <c r="H8" s="7"/>
      <c r="I8" s="8"/>
      <c r="J8" s="8"/>
      <c r="K8" s="9"/>
    </row>
    <row r="9" ht="13.5" customHeight="1">
      <c r="A9" s="2"/>
      <c r="B9" s="10">
        <v>43697.854166666664</v>
      </c>
      <c r="C9" t="s" s="6">
        <v>14</v>
      </c>
      <c r="D9" s="11">
        <v>4</v>
      </c>
      <c r="E9" s="2"/>
      <c r="F9" s="2"/>
      <c r="G9" s="2"/>
      <c r="H9" s="7"/>
      <c r="I9" s="8"/>
      <c r="J9" s="8"/>
      <c r="K9" s="9"/>
    </row>
    <row r="10" ht="13.5" customHeight="1">
      <c r="A10" s="2"/>
      <c r="B10" s="10">
        <v>43698.354166666664</v>
      </c>
      <c r="C10" t="s" s="6">
        <v>12</v>
      </c>
      <c r="D10" s="11">
        <v>1</v>
      </c>
      <c r="E10" s="2"/>
      <c r="F10" s="2"/>
      <c r="G10" s="2"/>
      <c r="H10" s="7"/>
      <c r="I10" s="8"/>
      <c r="J10" s="8"/>
      <c r="K10" s="9"/>
    </row>
    <row r="11" ht="13.5" customHeight="1">
      <c r="A11" s="2"/>
      <c r="B11" s="10">
        <v>43698.854166666664</v>
      </c>
      <c r="C11" t="s" s="6">
        <v>10</v>
      </c>
      <c r="D11" s="11">
        <v>4</v>
      </c>
      <c r="E11" s="2"/>
      <c r="F11" s="2"/>
      <c r="G11" s="2"/>
      <c r="H11" s="7"/>
      <c r="I11" s="8"/>
      <c r="J11" s="8"/>
      <c r="K11" s="9"/>
    </row>
    <row r="12" ht="13.5" customHeight="1">
      <c r="A12" s="2"/>
      <c r="B12" s="10">
        <v>43699.395833333336</v>
      </c>
      <c r="C12" t="s" s="6">
        <v>15</v>
      </c>
      <c r="D12" s="11">
        <v>1</v>
      </c>
      <c r="E12" s="2"/>
      <c r="F12" s="2"/>
      <c r="G12" s="2"/>
      <c r="H12" s="7"/>
      <c r="I12" s="8"/>
      <c r="J12" s="8"/>
      <c r="K12" s="9"/>
    </row>
    <row r="13" ht="13.5" customHeight="1">
      <c r="A13" s="2"/>
      <c r="B13" s="10">
        <v>43699.8125</v>
      </c>
      <c r="C13" t="s" s="6">
        <v>16</v>
      </c>
      <c r="D13" s="11">
        <v>4</v>
      </c>
      <c r="E13" s="2"/>
      <c r="F13" s="2"/>
      <c r="G13" s="2"/>
      <c r="H13" s="7"/>
      <c r="I13" s="8"/>
      <c r="J13" s="8"/>
      <c r="K13" s="9"/>
    </row>
    <row r="14" ht="13.5" customHeight="1">
      <c r="A14" s="2"/>
      <c r="B14" s="10">
        <v>43700.395833333336</v>
      </c>
      <c r="C14" t="s" s="6">
        <v>17</v>
      </c>
      <c r="D14" s="11">
        <v>1</v>
      </c>
      <c r="E14" s="2"/>
      <c r="F14" s="2"/>
      <c r="G14" s="2"/>
      <c r="H14" s="7"/>
      <c r="I14" s="8"/>
      <c r="J14" s="8"/>
      <c r="K14" s="9"/>
    </row>
    <row r="15" ht="15" customHeight="1">
      <c r="A15" s="3"/>
      <c r="B15" s="4"/>
      <c r="C15" s="4"/>
      <c r="D15" s="4"/>
      <c r="E15" s="4"/>
      <c r="F15" s="4"/>
      <c r="G15" s="4"/>
      <c r="H15" s="8"/>
      <c r="I15" s="8"/>
      <c r="J15" s="8"/>
      <c r="K15" s="9"/>
    </row>
    <row r="16" ht="15" customHeight="1">
      <c r="A16" s="7"/>
      <c r="B16" s="8"/>
      <c r="C16" s="8"/>
      <c r="D16" s="8"/>
      <c r="E16" s="8"/>
      <c r="F16" s="8"/>
      <c r="G16" s="8"/>
      <c r="H16" s="8"/>
      <c r="I16" s="8"/>
      <c r="J16" s="8"/>
      <c r="K16" s="9"/>
    </row>
    <row r="17" ht="15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9"/>
    </row>
    <row r="18" ht="15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9"/>
    </row>
    <row r="19" ht="15" customHeight="1">
      <c r="A19" s="7"/>
      <c r="B19" s="8"/>
      <c r="C19" s="8"/>
      <c r="D19" s="8"/>
      <c r="E19" s="8"/>
      <c r="F19" s="8"/>
      <c r="G19" s="8"/>
      <c r="H19" s="8"/>
      <c r="I19" s="8"/>
      <c r="J19" s="8"/>
      <c r="K19" s="9"/>
    </row>
    <row r="20" ht="15" customHeight="1">
      <c r="A20" s="7"/>
      <c r="B20" s="8"/>
      <c r="C20" s="8"/>
      <c r="D20" s="8"/>
      <c r="E20" s="8"/>
      <c r="F20" s="8"/>
      <c r="G20" s="8"/>
      <c r="H20" s="8"/>
      <c r="I20" s="8"/>
      <c r="J20" s="8"/>
      <c r="K20" s="9"/>
    </row>
    <row r="21" ht="15" customHeight="1">
      <c r="A21" s="7"/>
      <c r="B21" s="8"/>
      <c r="C21" s="8"/>
      <c r="D21" s="8"/>
      <c r="E21" s="8"/>
      <c r="F21" s="8"/>
      <c r="G21" s="8"/>
      <c r="H21" s="8"/>
      <c r="I21" s="8"/>
      <c r="J21" s="8"/>
      <c r="K21" s="9"/>
    </row>
    <row r="22" ht="15.75" customHeight="1">
      <c r="A22" s="7"/>
      <c r="B22" s="8"/>
      <c r="C22" s="8"/>
      <c r="D22" s="8"/>
      <c r="E22" s="8"/>
      <c r="F22" s="8"/>
      <c r="G22" s="8"/>
      <c r="H22" s="8"/>
      <c r="I22" s="8"/>
      <c r="J22" s="8"/>
      <c r="K22" s="9"/>
    </row>
    <row r="23" ht="15.7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9"/>
    </row>
    <row r="24" ht="15.7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9"/>
    </row>
    <row r="25" ht="15.7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9"/>
    </row>
    <row r="26" ht="15.7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9"/>
    </row>
    <row r="27" ht="15.7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9"/>
    </row>
    <row r="28" ht="15.7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9"/>
    </row>
    <row r="29" ht="15.75" customHeight="1">
      <c r="A29" s="7"/>
      <c r="B29" s="8"/>
      <c r="C29" s="8"/>
      <c r="D29" s="8"/>
      <c r="E29" s="8"/>
      <c r="F29" s="8"/>
      <c r="G29" s="8"/>
      <c r="H29" s="8"/>
      <c r="I29" s="8"/>
      <c r="J29" s="8"/>
      <c r="K29" s="9"/>
    </row>
    <row r="30" ht="15.75" customHeight="1">
      <c r="A30" s="7"/>
      <c r="B30" s="8"/>
      <c r="C30" s="8"/>
      <c r="D30" s="8"/>
      <c r="E30" s="8"/>
      <c r="F30" s="8"/>
      <c r="G30" s="8"/>
      <c r="H30" s="8"/>
      <c r="I30" s="8"/>
      <c r="J30" s="8"/>
      <c r="K30" s="9"/>
    </row>
    <row r="31" ht="15.75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9"/>
    </row>
    <row r="32" ht="15.75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9"/>
    </row>
    <row r="33" ht="15.75" customHeight="1">
      <c r="A33" s="7"/>
      <c r="B33" s="8"/>
      <c r="C33" s="8"/>
      <c r="D33" s="8"/>
      <c r="E33" s="8"/>
      <c r="F33" s="8"/>
      <c r="G33" s="8"/>
      <c r="H33" s="8"/>
      <c r="I33" s="8"/>
      <c r="J33" s="8"/>
      <c r="K33" s="9"/>
    </row>
    <row r="34" ht="15.75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9"/>
    </row>
    <row r="35" ht="15.75" customHeight="1">
      <c r="A35" s="7"/>
      <c r="B35" s="8"/>
      <c r="C35" s="8"/>
      <c r="D35" s="8"/>
      <c r="E35" s="8"/>
      <c r="F35" s="8"/>
      <c r="G35" s="8"/>
      <c r="H35" s="8"/>
      <c r="I35" s="8"/>
      <c r="J35" s="8"/>
      <c r="K35" s="9"/>
    </row>
    <row r="36" ht="15.75" customHeight="1">
      <c r="A36" s="7"/>
      <c r="B36" s="8"/>
      <c r="C36" s="8"/>
      <c r="D36" s="8"/>
      <c r="E36" s="8"/>
      <c r="F36" s="8"/>
      <c r="G36" s="8"/>
      <c r="H36" s="8"/>
      <c r="I36" s="8"/>
      <c r="J36" s="8"/>
      <c r="K36" s="9"/>
    </row>
    <row r="37" ht="15.75" customHeight="1">
      <c r="A37" s="7"/>
      <c r="B37" s="8"/>
      <c r="C37" s="8"/>
      <c r="D37" s="8"/>
      <c r="E37" s="8"/>
      <c r="F37" s="8"/>
      <c r="G37" s="8"/>
      <c r="H37" s="8"/>
      <c r="I37" s="8"/>
      <c r="J37" s="8"/>
      <c r="K37" s="9"/>
    </row>
    <row r="38" ht="15.7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9"/>
    </row>
    <row r="39" ht="15.7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9"/>
    </row>
    <row r="40" ht="15.75" customHeight="1">
      <c r="A40" s="7"/>
      <c r="B40" s="8"/>
      <c r="C40" s="8"/>
      <c r="D40" s="8"/>
      <c r="E40" s="8"/>
      <c r="F40" s="8"/>
      <c r="G40" s="8"/>
      <c r="H40" s="8"/>
      <c r="I40" s="8"/>
      <c r="J40" s="8"/>
      <c r="K40" s="9"/>
    </row>
    <row r="41" ht="15.75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9"/>
    </row>
    <row r="42" ht="15.75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9"/>
    </row>
    <row r="43" ht="15.7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9"/>
    </row>
    <row r="44" ht="15.7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9"/>
    </row>
    <row r="45" ht="15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9"/>
    </row>
    <row r="46" ht="15.7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9"/>
    </row>
    <row r="47" ht="15.75" customHeight="1">
      <c r="A47" s="7"/>
      <c r="B47" s="8"/>
      <c r="C47" s="8"/>
      <c r="D47" s="8"/>
      <c r="E47" s="8"/>
      <c r="F47" s="8"/>
      <c r="G47" s="8"/>
      <c r="H47" s="8"/>
      <c r="I47" s="8"/>
      <c r="J47" s="8"/>
      <c r="K47" s="9"/>
    </row>
    <row r="48" ht="15.75" customHeight="1">
      <c r="A48" s="7"/>
      <c r="B48" s="8"/>
      <c r="C48" s="8"/>
      <c r="D48" s="8"/>
      <c r="E48" s="8"/>
      <c r="F48" s="8"/>
      <c r="G48" s="8"/>
      <c r="H48" s="8"/>
      <c r="I48" s="8"/>
      <c r="J48" s="8"/>
      <c r="K48" s="9"/>
    </row>
    <row r="49" ht="15.75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9"/>
    </row>
    <row r="50" ht="15.75" customHeight="1">
      <c r="A50" s="7"/>
      <c r="B50" s="8"/>
      <c r="C50" s="8"/>
      <c r="D50" s="8"/>
      <c r="E50" s="8"/>
      <c r="F50" s="8"/>
      <c r="G50" s="8"/>
      <c r="H50" s="8"/>
      <c r="I50" s="8"/>
      <c r="J50" s="8"/>
      <c r="K50" s="9"/>
    </row>
    <row r="51" ht="15.75" customHeight="1">
      <c r="A51" s="7"/>
      <c r="B51" s="8"/>
      <c r="C51" s="8"/>
      <c r="D51" s="8"/>
      <c r="E51" s="8"/>
      <c r="F51" s="8"/>
      <c r="G51" s="8"/>
      <c r="H51" s="8"/>
      <c r="I51" s="8"/>
      <c r="J51" s="8"/>
      <c r="K51" s="9"/>
    </row>
    <row r="52" ht="15.75" customHeight="1">
      <c r="A52" s="7"/>
      <c r="B52" s="8"/>
      <c r="C52" s="8"/>
      <c r="D52" s="8"/>
      <c r="E52" s="8"/>
      <c r="F52" s="8"/>
      <c r="G52" s="8"/>
      <c r="H52" s="8"/>
      <c r="I52" s="8"/>
      <c r="J52" s="8"/>
      <c r="K52" s="9"/>
    </row>
    <row r="53" ht="15.75" customHeight="1">
      <c r="A53" s="7"/>
      <c r="B53" s="8"/>
      <c r="C53" s="8"/>
      <c r="D53" s="8"/>
      <c r="E53" s="8"/>
      <c r="F53" s="8"/>
      <c r="G53" s="8"/>
      <c r="H53" s="8"/>
      <c r="I53" s="8"/>
      <c r="J53" s="8"/>
      <c r="K53" s="9"/>
    </row>
    <row r="54" ht="15.75" customHeight="1">
      <c r="A54" s="7"/>
      <c r="B54" s="8"/>
      <c r="C54" s="8"/>
      <c r="D54" s="8"/>
      <c r="E54" s="8"/>
      <c r="F54" s="8"/>
      <c r="G54" s="8"/>
      <c r="H54" s="8"/>
      <c r="I54" s="8"/>
      <c r="J54" s="8"/>
      <c r="K54" s="9"/>
    </row>
    <row r="55" ht="15.75" customHeight="1">
      <c r="A55" s="7"/>
      <c r="B55" s="8"/>
      <c r="C55" s="8"/>
      <c r="D55" s="8"/>
      <c r="E55" s="8"/>
      <c r="F55" s="8"/>
      <c r="G55" s="8"/>
      <c r="H55" s="8"/>
      <c r="I55" s="8"/>
      <c r="J55" s="8"/>
      <c r="K55" s="9"/>
    </row>
    <row r="56" ht="15.75" customHeight="1">
      <c r="A56" s="7"/>
      <c r="B56" s="8"/>
      <c r="C56" s="8"/>
      <c r="D56" s="8"/>
      <c r="E56" s="8"/>
      <c r="F56" s="8"/>
      <c r="G56" s="8"/>
      <c r="H56" s="8"/>
      <c r="I56" s="8"/>
      <c r="J56" s="8"/>
      <c r="K56" s="9"/>
    </row>
    <row r="57" ht="15.75" customHeight="1">
      <c r="A57" s="7"/>
      <c r="B57" s="8"/>
      <c r="C57" s="8"/>
      <c r="D57" s="8"/>
      <c r="E57" s="8"/>
      <c r="F57" s="8"/>
      <c r="G57" s="8"/>
      <c r="H57" s="8"/>
      <c r="I57" s="8"/>
      <c r="J57" s="8"/>
      <c r="K57" s="9"/>
    </row>
    <row r="58" ht="15.75" customHeight="1">
      <c r="A58" s="7"/>
      <c r="B58" s="8"/>
      <c r="C58" s="8"/>
      <c r="D58" s="8"/>
      <c r="E58" s="8"/>
      <c r="F58" s="8"/>
      <c r="G58" s="8"/>
      <c r="H58" s="8"/>
      <c r="I58" s="8"/>
      <c r="J58" s="8"/>
      <c r="K58" s="9"/>
    </row>
    <row r="59" ht="15.75" customHeight="1">
      <c r="A59" s="7"/>
      <c r="B59" s="8"/>
      <c r="C59" s="8"/>
      <c r="D59" s="8"/>
      <c r="E59" s="8"/>
      <c r="F59" s="8"/>
      <c r="G59" s="8"/>
      <c r="H59" s="8"/>
      <c r="I59" s="8"/>
      <c r="J59" s="8"/>
      <c r="K59" s="9"/>
    </row>
    <row r="60" ht="15.75" customHeight="1">
      <c r="A60" s="7"/>
      <c r="B60" s="8"/>
      <c r="C60" s="8"/>
      <c r="D60" s="8"/>
      <c r="E60" s="8"/>
      <c r="F60" s="8"/>
      <c r="G60" s="8"/>
      <c r="H60" s="8"/>
      <c r="I60" s="8"/>
      <c r="J60" s="8"/>
      <c r="K60" s="9"/>
    </row>
    <row r="61" ht="15.75" customHeight="1">
      <c r="A61" s="7"/>
      <c r="B61" s="8"/>
      <c r="C61" s="8"/>
      <c r="D61" s="8"/>
      <c r="E61" s="8"/>
      <c r="F61" s="8"/>
      <c r="G61" s="8"/>
      <c r="H61" s="8"/>
      <c r="I61" s="8"/>
      <c r="J61" s="8"/>
      <c r="K61" s="9"/>
    </row>
    <row r="62" ht="15.75" customHeight="1">
      <c r="A62" s="7"/>
      <c r="B62" s="8"/>
      <c r="C62" s="8"/>
      <c r="D62" s="8"/>
      <c r="E62" s="8"/>
      <c r="F62" s="8"/>
      <c r="G62" s="8"/>
      <c r="H62" s="8"/>
      <c r="I62" s="8"/>
      <c r="J62" s="8"/>
      <c r="K62" s="9"/>
    </row>
    <row r="63" ht="15.75" customHeight="1">
      <c r="A63" s="7"/>
      <c r="B63" s="8"/>
      <c r="C63" s="8"/>
      <c r="D63" s="8"/>
      <c r="E63" s="8"/>
      <c r="F63" s="8"/>
      <c r="G63" s="8"/>
      <c r="H63" s="8"/>
      <c r="I63" s="8"/>
      <c r="J63" s="8"/>
      <c r="K63" s="9"/>
    </row>
    <row r="64" ht="15.75" customHeight="1">
      <c r="A64" s="7"/>
      <c r="B64" s="8"/>
      <c r="C64" s="8"/>
      <c r="D64" s="8"/>
      <c r="E64" s="8"/>
      <c r="F64" s="8"/>
      <c r="G64" s="8"/>
      <c r="H64" s="8"/>
      <c r="I64" s="8"/>
      <c r="J64" s="8"/>
      <c r="K64" s="9"/>
    </row>
    <row r="65" ht="15.75" customHeight="1">
      <c r="A65" s="7"/>
      <c r="B65" s="8"/>
      <c r="C65" s="8"/>
      <c r="D65" s="8"/>
      <c r="E65" s="8"/>
      <c r="F65" s="8"/>
      <c r="G65" s="8"/>
      <c r="H65" s="8"/>
      <c r="I65" s="8"/>
      <c r="J65" s="8"/>
      <c r="K65" s="9"/>
    </row>
    <row r="66" ht="15.75" customHeight="1">
      <c r="A66" s="7"/>
      <c r="B66" s="8"/>
      <c r="C66" s="8"/>
      <c r="D66" s="8"/>
      <c r="E66" s="8"/>
      <c r="F66" s="8"/>
      <c r="G66" s="8"/>
      <c r="H66" s="8"/>
      <c r="I66" s="8"/>
      <c r="J66" s="8"/>
      <c r="K66" s="9"/>
    </row>
    <row r="67" ht="15.75" customHeight="1">
      <c r="A67" s="7"/>
      <c r="B67" s="8"/>
      <c r="C67" s="8"/>
      <c r="D67" s="8"/>
      <c r="E67" s="8"/>
      <c r="F67" s="8"/>
      <c r="G67" s="8"/>
      <c r="H67" s="8"/>
      <c r="I67" s="8"/>
      <c r="J67" s="8"/>
      <c r="K67" s="9"/>
    </row>
    <row r="68" ht="15.75" customHeight="1">
      <c r="A68" s="7"/>
      <c r="B68" s="8"/>
      <c r="C68" s="8"/>
      <c r="D68" s="8"/>
      <c r="E68" s="8"/>
      <c r="F68" s="8"/>
      <c r="G68" s="8"/>
      <c r="H68" s="8"/>
      <c r="I68" s="8"/>
      <c r="J68" s="8"/>
      <c r="K68" s="9"/>
    </row>
    <row r="69" ht="15.75" customHeight="1">
      <c r="A69" s="7"/>
      <c r="B69" s="8"/>
      <c r="C69" s="8"/>
      <c r="D69" s="8"/>
      <c r="E69" s="8"/>
      <c r="F69" s="8"/>
      <c r="G69" s="8"/>
      <c r="H69" s="8"/>
      <c r="I69" s="8"/>
      <c r="J69" s="8"/>
      <c r="K69" s="9"/>
    </row>
    <row r="70" ht="15.75" customHeight="1">
      <c r="A70" s="7"/>
      <c r="B70" s="8"/>
      <c r="C70" s="8"/>
      <c r="D70" s="8"/>
      <c r="E70" s="8"/>
      <c r="F70" s="8"/>
      <c r="G70" s="8"/>
      <c r="H70" s="8"/>
      <c r="I70" s="8"/>
      <c r="J70" s="8"/>
      <c r="K70" s="9"/>
    </row>
    <row r="71" ht="15.75" customHeight="1">
      <c r="A71" s="7"/>
      <c r="B71" s="8"/>
      <c r="C71" s="8"/>
      <c r="D71" s="8"/>
      <c r="E71" s="8"/>
      <c r="F71" s="8"/>
      <c r="G71" s="8"/>
      <c r="H71" s="8"/>
      <c r="I71" s="8"/>
      <c r="J71" s="8"/>
      <c r="K71" s="9"/>
    </row>
    <row r="72" ht="15.75" customHeight="1">
      <c r="A72" s="7"/>
      <c r="B72" s="8"/>
      <c r="C72" s="8"/>
      <c r="D72" s="8"/>
      <c r="E72" s="8"/>
      <c r="F72" s="8"/>
      <c r="G72" s="8"/>
      <c r="H72" s="8"/>
      <c r="I72" s="8"/>
      <c r="J72" s="8"/>
      <c r="K72" s="9"/>
    </row>
    <row r="73" ht="15.75" customHeight="1">
      <c r="A73" s="7"/>
      <c r="B73" s="8"/>
      <c r="C73" s="8"/>
      <c r="D73" s="8"/>
      <c r="E73" s="8"/>
      <c r="F73" s="8"/>
      <c r="G73" s="8"/>
      <c r="H73" s="8"/>
      <c r="I73" s="8"/>
      <c r="J73" s="8"/>
      <c r="K73" s="9"/>
    </row>
    <row r="74" ht="15.75" customHeight="1">
      <c r="A74" s="7"/>
      <c r="B74" s="8"/>
      <c r="C74" s="8"/>
      <c r="D74" s="8"/>
      <c r="E74" s="8"/>
      <c r="F74" s="8"/>
      <c r="G74" s="8"/>
      <c r="H74" s="8"/>
      <c r="I74" s="8"/>
      <c r="J74" s="8"/>
      <c r="K74" s="9"/>
    </row>
    <row r="75" ht="15.75" customHeight="1">
      <c r="A75" s="7"/>
      <c r="B75" s="8"/>
      <c r="C75" s="8"/>
      <c r="D75" s="8"/>
      <c r="E75" s="8"/>
      <c r="F75" s="8"/>
      <c r="G75" s="8"/>
      <c r="H75" s="8"/>
      <c r="I75" s="8"/>
      <c r="J75" s="8"/>
      <c r="K75" s="9"/>
    </row>
    <row r="76" ht="15.75" customHeight="1">
      <c r="A76" s="7"/>
      <c r="B76" s="8"/>
      <c r="C76" s="8"/>
      <c r="D76" s="8"/>
      <c r="E76" s="8"/>
      <c r="F76" s="8"/>
      <c r="G76" s="8"/>
      <c r="H76" s="8"/>
      <c r="I76" s="8"/>
      <c r="J76" s="8"/>
      <c r="K76" s="9"/>
    </row>
    <row r="77" ht="15.75" customHeight="1">
      <c r="A77" s="7"/>
      <c r="B77" s="8"/>
      <c r="C77" s="8"/>
      <c r="D77" s="8"/>
      <c r="E77" s="8"/>
      <c r="F77" s="8"/>
      <c r="G77" s="8"/>
      <c r="H77" s="8"/>
      <c r="I77" s="8"/>
      <c r="J77" s="8"/>
      <c r="K77" s="9"/>
    </row>
    <row r="78" ht="15.75" customHeight="1">
      <c r="A78" s="7"/>
      <c r="B78" s="8"/>
      <c r="C78" s="8"/>
      <c r="D78" s="8"/>
      <c r="E78" s="8"/>
      <c r="F78" s="8"/>
      <c r="G78" s="8"/>
      <c r="H78" s="8"/>
      <c r="I78" s="8"/>
      <c r="J78" s="8"/>
      <c r="K78" s="9"/>
    </row>
    <row r="79" ht="15.75" customHeight="1">
      <c r="A79" s="7"/>
      <c r="B79" s="8"/>
      <c r="C79" s="8"/>
      <c r="D79" s="8"/>
      <c r="E79" s="8"/>
      <c r="F79" s="8"/>
      <c r="G79" s="8"/>
      <c r="H79" s="8"/>
      <c r="I79" s="8"/>
      <c r="J79" s="8"/>
      <c r="K79" s="9"/>
    </row>
    <row r="80" ht="15.75" customHeight="1">
      <c r="A80" s="7"/>
      <c r="B80" s="8"/>
      <c r="C80" s="8"/>
      <c r="D80" s="8"/>
      <c r="E80" s="8"/>
      <c r="F80" s="8"/>
      <c r="G80" s="8"/>
      <c r="H80" s="8"/>
      <c r="I80" s="8"/>
      <c r="J80" s="8"/>
      <c r="K80" s="9"/>
    </row>
    <row r="81" ht="15.75" customHeight="1">
      <c r="A81" s="7"/>
      <c r="B81" s="8"/>
      <c r="C81" s="8"/>
      <c r="D81" s="8"/>
      <c r="E81" s="8"/>
      <c r="F81" s="8"/>
      <c r="G81" s="8"/>
      <c r="H81" s="8"/>
      <c r="I81" s="8"/>
      <c r="J81" s="8"/>
      <c r="K81" s="9"/>
    </row>
    <row r="82" ht="15.75" customHeight="1">
      <c r="A82" s="7"/>
      <c r="B82" s="8"/>
      <c r="C82" s="8"/>
      <c r="D82" s="8"/>
      <c r="E82" s="8"/>
      <c r="F82" s="8"/>
      <c r="G82" s="8"/>
      <c r="H82" s="8"/>
      <c r="I82" s="8"/>
      <c r="J82" s="8"/>
      <c r="K82" s="9"/>
    </row>
    <row r="83" ht="15.75" customHeight="1">
      <c r="A83" s="7"/>
      <c r="B83" s="8"/>
      <c r="C83" s="8"/>
      <c r="D83" s="8"/>
      <c r="E83" s="8"/>
      <c r="F83" s="8"/>
      <c r="G83" s="8"/>
      <c r="H83" s="8"/>
      <c r="I83" s="8"/>
      <c r="J83" s="8"/>
      <c r="K83" s="9"/>
    </row>
    <row r="84" ht="15.75" customHeight="1">
      <c r="A84" s="7"/>
      <c r="B84" s="8"/>
      <c r="C84" s="8"/>
      <c r="D84" s="8"/>
      <c r="E84" s="8"/>
      <c r="F84" s="8"/>
      <c r="G84" s="8"/>
      <c r="H84" s="8"/>
      <c r="I84" s="8"/>
      <c r="J84" s="8"/>
      <c r="K84" s="9"/>
    </row>
    <row r="85" ht="15.75" customHeight="1">
      <c r="A85" s="7"/>
      <c r="B85" s="8"/>
      <c r="C85" s="8"/>
      <c r="D85" s="8"/>
      <c r="E85" s="8"/>
      <c r="F85" s="8"/>
      <c r="G85" s="8"/>
      <c r="H85" s="8"/>
      <c r="I85" s="8"/>
      <c r="J85" s="8"/>
      <c r="K85" s="9"/>
    </row>
    <row r="86" ht="15.75" customHeight="1">
      <c r="A86" s="7"/>
      <c r="B86" s="8"/>
      <c r="C86" s="8"/>
      <c r="D86" s="8"/>
      <c r="E86" s="8"/>
      <c r="F86" s="8"/>
      <c r="G86" s="8"/>
      <c r="H86" s="8"/>
      <c r="I86" s="8"/>
      <c r="J86" s="8"/>
      <c r="K86" s="9"/>
    </row>
    <row r="87" ht="15.75" customHeight="1">
      <c r="A87" s="7"/>
      <c r="B87" s="8"/>
      <c r="C87" s="8"/>
      <c r="D87" s="8"/>
      <c r="E87" s="8"/>
      <c r="F87" s="8"/>
      <c r="G87" s="8"/>
      <c r="H87" s="8"/>
      <c r="I87" s="8"/>
      <c r="J87" s="8"/>
      <c r="K87" s="9"/>
    </row>
    <row r="88" ht="15.75" customHeight="1">
      <c r="A88" s="7"/>
      <c r="B88" s="8"/>
      <c r="C88" s="8"/>
      <c r="D88" s="8"/>
      <c r="E88" s="8"/>
      <c r="F88" s="8"/>
      <c r="G88" s="8"/>
      <c r="H88" s="8"/>
      <c r="I88" s="8"/>
      <c r="J88" s="8"/>
      <c r="K88" s="9"/>
    </row>
    <row r="89" ht="15.75" customHeight="1">
      <c r="A89" s="7"/>
      <c r="B89" s="8"/>
      <c r="C89" s="8"/>
      <c r="D89" s="8"/>
      <c r="E89" s="8"/>
      <c r="F89" s="8"/>
      <c r="G89" s="8"/>
      <c r="H89" s="8"/>
      <c r="I89" s="8"/>
      <c r="J89" s="8"/>
      <c r="K89" s="9"/>
    </row>
    <row r="90" ht="15.75" customHeight="1">
      <c r="A90" s="7"/>
      <c r="B90" s="8"/>
      <c r="C90" s="8"/>
      <c r="D90" s="8"/>
      <c r="E90" s="8"/>
      <c r="F90" s="8"/>
      <c r="G90" s="8"/>
      <c r="H90" s="8"/>
      <c r="I90" s="8"/>
      <c r="J90" s="8"/>
      <c r="K90" s="9"/>
    </row>
    <row r="91" ht="15.75" customHeight="1">
      <c r="A91" s="7"/>
      <c r="B91" s="8"/>
      <c r="C91" s="8"/>
      <c r="D91" s="8"/>
      <c r="E91" s="8"/>
      <c r="F91" s="8"/>
      <c r="G91" s="8"/>
      <c r="H91" s="8"/>
      <c r="I91" s="8"/>
      <c r="J91" s="8"/>
      <c r="K91" s="9"/>
    </row>
    <row r="92" ht="15.75" customHeight="1">
      <c r="A92" s="7"/>
      <c r="B92" s="8"/>
      <c r="C92" s="8"/>
      <c r="D92" s="8"/>
      <c r="E92" s="8"/>
      <c r="F92" s="8"/>
      <c r="G92" s="8"/>
      <c r="H92" s="8"/>
      <c r="I92" s="8"/>
      <c r="J92" s="8"/>
      <c r="K92" s="9"/>
    </row>
    <row r="93" ht="15.75" customHeight="1">
      <c r="A93" s="7"/>
      <c r="B93" s="8"/>
      <c r="C93" s="8"/>
      <c r="D93" s="8"/>
      <c r="E93" s="8"/>
      <c r="F93" s="8"/>
      <c r="G93" s="8"/>
      <c r="H93" s="8"/>
      <c r="I93" s="8"/>
      <c r="J93" s="8"/>
      <c r="K93" s="9"/>
    </row>
    <row r="94" ht="15.75" customHeight="1">
      <c r="A94" s="7"/>
      <c r="B94" s="8"/>
      <c r="C94" s="8"/>
      <c r="D94" s="8"/>
      <c r="E94" s="8"/>
      <c r="F94" s="8"/>
      <c r="G94" s="8"/>
      <c r="H94" s="8"/>
      <c r="I94" s="8"/>
      <c r="J94" s="8"/>
      <c r="K94" s="9"/>
    </row>
    <row r="95" ht="15.75" customHeight="1">
      <c r="A95" s="7"/>
      <c r="B95" s="8"/>
      <c r="C95" s="8"/>
      <c r="D95" s="8"/>
      <c r="E95" s="8"/>
      <c r="F95" s="8"/>
      <c r="G95" s="8"/>
      <c r="H95" s="8"/>
      <c r="I95" s="8"/>
      <c r="J95" s="8"/>
      <c r="K95" s="9"/>
    </row>
    <row r="96" ht="15.75" customHeight="1">
      <c r="A96" s="7"/>
      <c r="B96" s="8"/>
      <c r="C96" s="8"/>
      <c r="D96" s="8"/>
      <c r="E96" s="8"/>
      <c r="F96" s="8"/>
      <c r="G96" s="8"/>
      <c r="H96" s="8"/>
      <c r="I96" s="8"/>
      <c r="J96" s="8"/>
      <c r="K96" s="9"/>
    </row>
    <row r="97" ht="15.75" customHeight="1">
      <c r="A97" s="7"/>
      <c r="B97" s="8"/>
      <c r="C97" s="8"/>
      <c r="D97" s="8"/>
      <c r="E97" s="8"/>
      <c r="F97" s="8"/>
      <c r="G97" s="8"/>
      <c r="H97" s="8"/>
      <c r="I97" s="8"/>
      <c r="J97" s="8"/>
      <c r="K97" s="9"/>
    </row>
    <row r="98" ht="15.75" customHeight="1">
      <c r="A98" s="7"/>
      <c r="B98" s="8"/>
      <c r="C98" s="8"/>
      <c r="D98" s="8"/>
      <c r="E98" s="8"/>
      <c r="F98" s="8"/>
      <c r="G98" s="8"/>
      <c r="H98" s="8"/>
      <c r="I98" s="8"/>
      <c r="J98" s="8"/>
      <c r="K98" s="9"/>
    </row>
    <row r="99" ht="15.75" customHeight="1">
      <c r="A99" s="7"/>
      <c r="B99" s="8"/>
      <c r="C99" s="8"/>
      <c r="D99" s="8"/>
      <c r="E99" s="8"/>
      <c r="F99" s="8"/>
      <c r="G99" s="8"/>
      <c r="H99" s="8"/>
      <c r="I99" s="8"/>
      <c r="J99" s="8"/>
      <c r="K99" s="9"/>
    </row>
    <row r="100" ht="15.75" customHeight="1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9"/>
    </row>
    <row r="101" ht="15.7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4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&amp;C&amp;"Calibri,Regular"&amp;11&amp;K000000000000&amp;P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K203"/>
  <sheetViews>
    <sheetView workbookViewId="0" showGridLines="0" defaultGridColor="1"/>
  </sheetViews>
  <sheetFormatPr defaultColWidth="14.5" defaultRowHeight="15" customHeight="1" outlineLevelRow="0" outlineLevelCol="0"/>
  <cols>
    <col min="1" max="1" width="8.85156" style="15" customWidth="1"/>
    <col min="2" max="2" width="12.3516" style="15" customWidth="1"/>
    <col min="3" max="3" width="8.85156" style="15" customWidth="1"/>
    <col min="4" max="4" width="23.1484" style="15" customWidth="1"/>
    <col min="5" max="5" width="7.5" style="15" customWidth="1"/>
    <col min="6" max="6" width="46.8516" style="15" customWidth="1"/>
    <col min="7" max="8" width="10.9688" style="15" customWidth="1"/>
    <col min="9" max="11" width="8.85156" style="15" customWidth="1"/>
    <col min="12" max="256" width="14.5" style="15" customWidth="1"/>
  </cols>
  <sheetData>
    <row r="1" ht="13.5" customHeight="1">
      <c r="A1" s="2"/>
      <c r="B1" s="2"/>
      <c r="C1" s="2"/>
      <c r="D1" s="2"/>
      <c r="E1" s="2"/>
      <c r="F1" s="2"/>
      <c r="G1" s="16"/>
      <c r="H1" s="16"/>
      <c r="I1" s="3"/>
      <c r="J1" s="4"/>
      <c r="K1" s="5"/>
    </row>
    <row r="2" ht="13.5" customHeight="1">
      <c r="A2" s="2"/>
      <c r="B2" t="s" s="6">
        <v>18</v>
      </c>
      <c r="C2" t="s" s="6">
        <v>19</v>
      </c>
      <c r="D2" t="s" s="6">
        <v>20</v>
      </c>
      <c r="E2" t="s" s="6">
        <v>21</v>
      </c>
      <c r="F2" t="s" s="6">
        <v>22</v>
      </c>
      <c r="G2" t="s" s="6">
        <v>23</v>
      </c>
      <c r="H2" t="s" s="6">
        <v>24</v>
      </c>
      <c r="I2" s="7"/>
      <c r="J2" s="8"/>
      <c r="K2" s="9"/>
    </row>
    <row r="3" ht="13.5" customHeight="1">
      <c r="A3" s="2"/>
      <c r="B3" s="10">
        <v>43695</v>
      </c>
      <c r="C3" t="s" s="6">
        <v>25</v>
      </c>
      <c r="D3" t="s" s="6">
        <v>26</v>
      </c>
      <c r="E3" s="11">
        <v>5</v>
      </c>
      <c r="F3" t="s" s="17">
        <v>27</v>
      </c>
      <c r="G3" s="16">
        <v>169</v>
      </c>
      <c r="H3" s="16">
        <f>G3*E3</f>
        <v>845</v>
      </c>
      <c r="I3" s="7"/>
      <c r="J3" s="8"/>
      <c r="K3" s="9"/>
    </row>
    <row r="4" ht="13.5" customHeight="1">
      <c r="A4" s="2"/>
      <c r="B4" s="10">
        <v>43696</v>
      </c>
      <c r="C4" t="s" s="6">
        <v>25</v>
      </c>
      <c r="D4" s="2"/>
      <c r="E4" s="11">
        <f>21*4</f>
        <v>84</v>
      </c>
      <c r="F4" t="s" s="17">
        <v>28</v>
      </c>
      <c r="G4" s="16">
        <v>169</v>
      </c>
      <c r="H4" s="16">
        <f>G4*E4</f>
        <v>14196</v>
      </c>
      <c r="I4" s="7"/>
      <c r="J4" s="8"/>
      <c r="K4" s="9"/>
    </row>
    <row r="5" ht="13.5" customHeight="1">
      <c r="A5" s="2"/>
      <c r="B5" s="10">
        <v>43696</v>
      </c>
      <c r="C5" t="s" s="6">
        <v>25</v>
      </c>
      <c r="D5" s="6"/>
      <c r="E5" s="11">
        <f>17*4</f>
        <v>68</v>
      </c>
      <c r="F5" t="s" s="17">
        <v>29</v>
      </c>
      <c r="G5" s="16">
        <v>179</v>
      </c>
      <c r="H5" s="16">
        <f>G5*E5</f>
        <v>12172</v>
      </c>
      <c r="I5" s="7"/>
      <c r="J5" s="8"/>
      <c r="K5" s="9"/>
    </row>
    <row r="6" ht="13.5" customHeight="1">
      <c r="A6" s="2"/>
      <c r="B6" s="10">
        <v>43696</v>
      </c>
      <c r="C6" t="s" s="6">
        <v>25</v>
      </c>
      <c r="D6" s="2"/>
      <c r="E6" s="11">
        <f>(5+84+(68*2))</f>
        <v>225</v>
      </c>
      <c r="F6" t="s" s="17">
        <v>30</v>
      </c>
      <c r="G6" s="16">
        <v>1.1</v>
      </c>
      <c r="H6" s="16">
        <f>G6*E6</f>
        <v>247.5</v>
      </c>
      <c r="I6" s="7"/>
      <c r="J6" s="8"/>
      <c r="K6" s="9"/>
    </row>
    <row r="7" ht="13.5" customHeight="1">
      <c r="A7" s="2"/>
      <c r="B7" s="10">
        <v>43696</v>
      </c>
      <c r="C7" t="s" s="6">
        <v>31</v>
      </c>
      <c r="D7" s="6"/>
      <c r="E7" s="11">
        <v>2</v>
      </c>
      <c r="F7" t="s" s="17">
        <v>32</v>
      </c>
      <c r="G7" s="16">
        <v>650</v>
      </c>
      <c r="H7" s="16">
        <f>G7*E7</f>
        <v>1300</v>
      </c>
      <c r="I7" s="7"/>
      <c r="J7" s="8"/>
      <c r="K7" s="9"/>
    </row>
    <row r="8" ht="13.5" customHeight="1">
      <c r="A8" s="2"/>
      <c r="B8" s="10">
        <v>43696</v>
      </c>
      <c r="C8" t="s" s="6">
        <v>31</v>
      </c>
      <c r="D8" s="2"/>
      <c r="E8" s="11">
        <v>2</v>
      </c>
      <c r="F8" t="s" s="17">
        <v>33</v>
      </c>
      <c r="G8" s="16">
        <v>550</v>
      </c>
      <c r="H8" s="16">
        <f>G8*E8</f>
        <v>1100</v>
      </c>
      <c r="I8" s="7"/>
      <c r="J8" s="8"/>
      <c r="K8" s="9"/>
    </row>
    <row r="9" ht="27" customHeight="1">
      <c r="A9" s="2"/>
      <c r="B9" s="10">
        <v>43696</v>
      </c>
      <c r="C9" t="s" s="6">
        <v>31</v>
      </c>
      <c r="D9" s="2"/>
      <c r="E9" s="11">
        <v>6</v>
      </c>
      <c r="F9" t="s" s="17">
        <v>34</v>
      </c>
      <c r="G9" s="16">
        <v>450</v>
      </c>
      <c r="H9" s="16">
        <f>G9*E9</f>
        <v>2700</v>
      </c>
      <c r="I9" s="7"/>
      <c r="J9" s="8"/>
      <c r="K9" s="9"/>
    </row>
    <row r="10" ht="32.45" customHeight="1">
      <c r="A10" s="2"/>
      <c r="B10" s="10">
        <v>43696</v>
      </c>
      <c r="C10" t="s" s="6">
        <v>35</v>
      </c>
      <c r="D10" s="6"/>
      <c r="E10" s="2"/>
      <c r="F10" t="s" s="17">
        <v>36</v>
      </c>
      <c r="G10" s="16"/>
      <c r="H10" s="16"/>
      <c r="I10" s="7"/>
      <c r="J10" s="8"/>
      <c r="K10" s="9"/>
    </row>
    <row r="11" ht="26.25" customHeight="1">
      <c r="A11" s="2"/>
      <c r="B11" s="10">
        <v>43696</v>
      </c>
      <c r="C11" t="s" s="6">
        <v>37</v>
      </c>
      <c r="D11" s="6"/>
      <c r="E11" s="11">
        <f>55*4</f>
        <v>220</v>
      </c>
      <c r="F11" t="s" s="17">
        <v>38</v>
      </c>
      <c r="G11" s="16">
        <v>9</v>
      </c>
      <c r="H11" s="16">
        <f>G11*E11</f>
        <v>1980</v>
      </c>
      <c r="I11" s="7"/>
      <c r="J11" s="8"/>
      <c r="K11" s="9"/>
    </row>
    <row r="12" ht="39" customHeight="1">
      <c r="A12" s="2"/>
      <c r="B12" s="10">
        <v>43696</v>
      </c>
      <c r="C12" t="s" s="6">
        <v>37</v>
      </c>
      <c r="D12" s="6"/>
      <c r="E12" s="11">
        <f>55*6</f>
        <v>330</v>
      </c>
      <c r="F12" t="s" s="17">
        <v>39</v>
      </c>
      <c r="G12" s="16">
        <v>36.5</v>
      </c>
      <c r="H12" s="16">
        <f>G12*E12</f>
        <v>12045</v>
      </c>
      <c r="I12" s="7"/>
      <c r="J12" s="8"/>
      <c r="K12" s="9"/>
    </row>
    <row r="13" ht="39" customHeight="1">
      <c r="A13" s="2"/>
      <c r="B13" s="10">
        <v>43695</v>
      </c>
      <c r="C13" t="s" s="6">
        <v>40</v>
      </c>
      <c r="D13" t="s" s="6">
        <v>41</v>
      </c>
      <c r="E13" s="11">
        <v>1</v>
      </c>
      <c r="F13" t="s" s="17">
        <v>42</v>
      </c>
      <c r="G13" s="18">
        <v>103</v>
      </c>
      <c r="H13" s="18">
        <f>G13*E13</f>
        <v>103</v>
      </c>
      <c r="I13" s="7"/>
      <c r="J13" s="8"/>
      <c r="K13" s="9"/>
    </row>
    <row r="14" ht="39" customHeight="1">
      <c r="A14" s="2"/>
      <c r="B14" s="10">
        <v>43695</v>
      </c>
      <c r="C14" t="s" s="6">
        <v>40</v>
      </c>
      <c r="D14" t="s" s="6">
        <v>43</v>
      </c>
      <c r="E14" s="11">
        <v>1</v>
      </c>
      <c r="F14" t="s" s="17">
        <v>44</v>
      </c>
      <c r="G14" s="16">
        <f>((225+23)*1.1)/0.8</f>
        <v>341</v>
      </c>
      <c r="H14" s="16">
        <f>G14*E14</f>
        <v>341</v>
      </c>
      <c r="I14" s="7"/>
      <c r="J14" s="8"/>
      <c r="K14" s="9"/>
    </row>
    <row r="15" ht="39" customHeight="1">
      <c r="A15" s="2"/>
      <c r="B15" s="10">
        <v>43695</v>
      </c>
      <c r="C15" t="s" s="6">
        <v>45</v>
      </c>
      <c r="D15" t="s" s="6">
        <v>46</v>
      </c>
      <c r="E15" s="11">
        <v>5</v>
      </c>
      <c r="F15" t="s" s="17">
        <v>47</v>
      </c>
      <c r="G15" s="16">
        <f>36/0.8</f>
        <v>45</v>
      </c>
      <c r="H15" s="16">
        <f>G15*E15</f>
        <v>225</v>
      </c>
      <c r="I15" s="7"/>
      <c r="J15" s="8"/>
      <c r="K15" s="9"/>
    </row>
    <row r="16" ht="39" customHeight="1">
      <c r="A16" s="2"/>
      <c r="B16" s="10">
        <v>43696</v>
      </c>
      <c r="C16" t="s" s="6">
        <v>40</v>
      </c>
      <c r="D16" t="s" s="6">
        <v>41</v>
      </c>
      <c r="E16" s="11">
        <v>1</v>
      </c>
      <c r="F16" t="s" s="17">
        <v>48</v>
      </c>
      <c r="G16" s="16">
        <v>235</v>
      </c>
      <c r="H16" s="16">
        <f>G16*E16</f>
        <v>235</v>
      </c>
      <c r="I16" s="7"/>
      <c r="J16" s="8"/>
      <c r="K16" s="9"/>
    </row>
    <row r="17" ht="26.25" customHeight="1">
      <c r="A17" s="2"/>
      <c r="B17" s="10">
        <v>43696</v>
      </c>
      <c r="C17" t="s" s="6">
        <v>40</v>
      </c>
      <c r="D17" s="6"/>
      <c r="E17" s="2"/>
      <c r="F17" t="s" s="17">
        <v>49</v>
      </c>
      <c r="G17" s="16">
        <v>1.5</v>
      </c>
      <c r="H17" s="16">
        <f>G17*E17</f>
        <v>0</v>
      </c>
      <c r="I17" s="7"/>
      <c r="J17" s="8"/>
      <c r="K17" s="9"/>
    </row>
    <row r="18" ht="27" customHeight="1">
      <c r="A18" s="2"/>
      <c r="B18" s="10">
        <v>43697</v>
      </c>
      <c r="C18" t="s" s="6">
        <v>40</v>
      </c>
      <c r="D18" t="s" s="6">
        <v>50</v>
      </c>
      <c r="E18" s="11">
        <v>1</v>
      </c>
      <c r="F18" t="s" s="17">
        <v>51</v>
      </c>
      <c r="G18" s="16">
        <f t="shared" si="21" ref="G18:G20">(376*1.1)/0.85</f>
        <v>486.5882352941177</v>
      </c>
      <c r="H18" s="16">
        <f>G18*E18</f>
        <v>486.5882352941177</v>
      </c>
      <c r="I18" s="7"/>
      <c r="J18" s="8"/>
      <c r="K18" s="9"/>
    </row>
    <row r="19" ht="13.5" customHeight="1">
      <c r="A19" s="2"/>
      <c r="B19" s="10">
        <v>43697</v>
      </c>
      <c r="C19" t="s" s="6">
        <v>45</v>
      </c>
      <c r="D19" t="s" s="6">
        <v>52</v>
      </c>
      <c r="E19" s="11">
        <v>55</v>
      </c>
      <c r="F19" t="s" s="17">
        <v>53</v>
      </c>
      <c r="G19" s="16">
        <f>(36*1.1)/0.8</f>
        <v>49.5</v>
      </c>
      <c r="H19" s="16">
        <f>G19*E19</f>
        <v>2722.5</v>
      </c>
      <c r="I19" s="7"/>
      <c r="J19" s="8"/>
      <c r="K19" s="9"/>
    </row>
    <row r="20" ht="27" customHeight="1">
      <c r="A20" s="2"/>
      <c r="B20" s="10">
        <v>43699</v>
      </c>
      <c r="C20" t="s" s="6">
        <v>40</v>
      </c>
      <c r="D20" t="s" s="6">
        <v>50</v>
      </c>
      <c r="E20" s="11">
        <v>1</v>
      </c>
      <c r="F20" t="s" s="17">
        <v>54</v>
      </c>
      <c r="G20" s="16">
        <f t="shared" si="21"/>
        <v>486.5882352941177</v>
      </c>
      <c r="H20" s="16">
        <f>G20*E20</f>
        <v>486.5882352941177</v>
      </c>
      <c r="I20" s="7"/>
      <c r="J20" s="8"/>
      <c r="K20" s="9"/>
    </row>
    <row r="21" ht="27" customHeight="1">
      <c r="A21" s="2"/>
      <c r="B21" s="10">
        <v>43699</v>
      </c>
      <c r="C21" t="s" s="6">
        <v>55</v>
      </c>
      <c r="D21" t="s" s="6">
        <v>56</v>
      </c>
      <c r="E21" s="11">
        <v>55</v>
      </c>
      <c r="F21" t="s" s="17">
        <v>57</v>
      </c>
      <c r="G21" s="16">
        <f>(12*1.1)/0.9</f>
        <v>14.66666666666667</v>
      </c>
      <c r="H21" s="16">
        <f>E21*G21</f>
        <v>806.6666666666667</v>
      </c>
      <c r="I21" s="7"/>
      <c r="J21" s="8"/>
      <c r="K21" s="9"/>
    </row>
    <row r="22" ht="27" customHeight="1">
      <c r="A22" s="2"/>
      <c r="B22" s="10">
        <v>43699</v>
      </c>
      <c r="C22" t="s" s="6">
        <v>55</v>
      </c>
      <c r="D22" t="s" s="6">
        <v>56</v>
      </c>
      <c r="E22" s="11">
        <v>55</v>
      </c>
      <c r="F22" t="s" s="17">
        <v>58</v>
      </c>
      <c r="G22" s="16">
        <f>(72*1.1)/0.9</f>
        <v>88</v>
      </c>
      <c r="H22" s="16">
        <f>E22*G22</f>
        <v>4840</v>
      </c>
      <c r="I22" s="7"/>
      <c r="J22" s="8"/>
      <c r="K22" s="9"/>
    </row>
    <row r="23" ht="13.5" customHeight="1">
      <c r="A23" s="2"/>
      <c r="B23" s="10">
        <v>43699</v>
      </c>
      <c r="C23" t="s" s="6">
        <v>55</v>
      </c>
      <c r="D23" t="s" s="6">
        <v>56</v>
      </c>
      <c r="E23" s="11">
        <v>6</v>
      </c>
      <c r="F23" t="s" s="17">
        <v>59</v>
      </c>
      <c r="G23" s="16">
        <v>35</v>
      </c>
      <c r="H23" s="16">
        <f>E23*G23</f>
        <v>210</v>
      </c>
      <c r="I23" s="7"/>
      <c r="J23" s="8"/>
      <c r="K23" s="9"/>
    </row>
    <row r="24" ht="13.5" customHeight="1">
      <c r="A24" s="2"/>
      <c r="B24" s="10">
        <v>43699</v>
      </c>
      <c r="C24" t="s" s="6">
        <v>60</v>
      </c>
      <c r="D24" t="s" s="6">
        <v>56</v>
      </c>
      <c r="E24" s="11">
        <v>1</v>
      </c>
      <c r="F24" t="s" s="17">
        <v>61</v>
      </c>
      <c r="G24" s="16">
        <f>(450*1.21)/0.8</f>
        <v>680.625</v>
      </c>
      <c r="H24" s="16">
        <f>E24*G24</f>
        <v>680.625</v>
      </c>
      <c r="I24" s="7"/>
      <c r="J24" s="8"/>
      <c r="K24" s="9"/>
    </row>
    <row r="25" ht="32" customHeight="1">
      <c r="A25" s="2"/>
      <c r="B25" s="10">
        <v>43699</v>
      </c>
      <c r="C25" t="s" s="6">
        <v>60</v>
      </c>
      <c r="D25" t="s" s="6">
        <v>56</v>
      </c>
      <c r="E25" s="11">
        <v>1</v>
      </c>
      <c r="F25" t="s" s="17">
        <v>62</v>
      </c>
      <c r="G25" s="16">
        <f>(1600*1.21)/0.8</f>
        <v>2420</v>
      </c>
      <c r="H25" s="16">
        <f>E25*G25</f>
        <v>2420</v>
      </c>
      <c r="I25" s="7"/>
      <c r="J25" s="8"/>
      <c r="K25" s="9"/>
    </row>
    <row r="26" ht="32" customHeight="1">
      <c r="A26" s="2"/>
      <c r="B26" s="10">
        <v>43699</v>
      </c>
      <c r="C26" t="s" s="6">
        <v>60</v>
      </c>
      <c r="D26" t="s" s="6">
        <v>56</v>
      </c>
      <c r="E26" s="2"/>
      <c r="F26" t="s" s="17">
        <v>63</v>
      </c>
      <c r="G26" s="16">
        <f>(780*1.21)/0.8</f>
        <v>1179.75</v>
      </c>
      <c r="H26" s="16">
        <f>E26*G26</f>
        <v>0</v>
      </c>
      <c r="I26" s="7"/>
      <c r="J26" s="8"/>
      <c r="K26" s="9"/>
    </row>
    <row r="27" ht="32" customHeight="1">
      <c r="A27" s="2"/>
      <c r="B27" s="10">
        <v>43699</v>
      </c>
      <c r="C27" t="s" s="6">
        <v>60</v>
      </c>
      <c r="D27" t="s" s="6">
        <v>56</v>
      </c>
      <c r="E27" s="2"/>
      <c r="F27" t="s" s="17">
        <v>64</v>
      </c>
      <c r="G27" s="16">
        <f>(600*1.21)/0.8</f>
        <v>907.5</v>
      </c>
      <c r="H27" s="16">
        <f>E27*G27</f>
        <v>0</v>
      </c>
      <c r="I27" s="7"/>
      <c r="J27" s="8"/>
      <c r="K27" s="9"/>
    </row>
    <row r="28" ht="32" customHeight="1">
      <c r="A28" s="2"/>
      <c r="B28" s="10">
        <v>43699</v>
      </c>
      <c r="C28" t="s" s="6">
        <v>60</v>
      </c>
      <c r="D28" t="s" s="6">
        <v>56</v>
      </c>
      <c r="E28" s="2"/>
      <c r="F28" t="s" s="17">
        <v>65</v>
      </c>
      <c r="G28" s="16">
        <f>(210*1.21)/0.8</f>
        <v>317.625</v>
      </c>
      <c r="H28" s="16">
        <f>E28*G28</f>
        <v>0</v>
      </c>
      <c r="I28" s="7"/>
      <c r="J28" s="8"/>
      <c r="K28" s="9"/>
    </row>
    <row r="29" ht="13.5" customHeight="1">
      <c r="A29" s="2"/>
      <c r="B29" s="10">
        <v>43699</v>
      </c>
      <c r="C29" t="s" s="6">
        <v>60</v>
      </c>
      <c r="D29" t="s" s="6">
        <v>56</v>
      </c>
      <c r="E29" s="2"/>
      <c r="F29" t="s" s="17">
        <v>66</v>
      </c>
      <c r="G29" s="16">
        <f>(300*1.21)/0.8</f>
        <v>453.75</v>
      </c>
      <c r="H29" s="16">
        <f>E29*G29</f>
        <v>0</v>
      </c>
      <c r="I29" s="7"/>
      <c r="J29" s="8"/>
      <c r="K29" s="9"/>
    </row>
    <row r="30" ht="13.5" customHeight="1">
      <c r="A30" s="2"/>
      <c r="B30" s="10">
        <v>43699</v>
      </c>
      <c r="C30" t="s" s="6">
        <v>60</v>
      </c>
      <c r="D30" t="s" s="6">
        <v>56</v>
      </c>
      <c r="E30" s="2"/>
      <c r="F30" t="s" s="17">
        <v>67</v>
      </c>
      <c r="G30" s="16">
        <f>(150*1.21)/0.8</f>
        <v>226.875</v>
      </c>
      <c r="H30" s="16">
        <f>E30*G30</f>
        <v>0</v>
      </c>
      <c r="I30" s="7"/>
      <c r="J30" s="8"/>
      <c r="K30" s="9"/>
    </row>
    <row r="31" ht="27" customHeight="1">
      <c r="A31" s="2"/>
      <c r="B31" s="10">
        <v>43699</v>
      </c>
      <c r="C31" t="s" s="6">
        <v>60</v>
      </c>
      <c r="D31" t="s" s="6">
        <v>56</v>
      </c>
      <c r="E31" s="2"/>
      <c r="F31" t="s" s="17">
        <v>68</v>
      </c>
      <c r="G31" s="16">
        <f>(1550*1.21)/0.8</f>
        <v>2344.375</v>
      </c>
      <c r="H31" s="16">
        <f>E31*G31</f>
        <v>0</v>
      </c>
      <c r="I31" s="7"/>
      <c r="J31" s="8"/>
      <c r="K31" s="9"/>
    </row>
    <row r="32" ht="13.5" customHeight="1">
      <c r="A32" s="2"/>
      <c r="B32" s="10">
        <v>43699</v>
      </c>
      <c r="C32" t="s" s="6">
        <v>60</v>
      </c>
      <c r="D32" t="s" s="6">
        <v>56</v>
      </c>
      <c r="E32" s="2"/>
      <c r="F32" t="s" s="17">
        <v>69</v>
      </c>
      <c r="G32" s="16">
        <f>(160*1.21)/0.8</f>
        <v>242</v>
      </c>
      <c r="H32" s="16">
        <f>E32*G32</f>
        <v>0</v>
      </c>
      <c r="I32" s="7"/>
      <c r="J32" s="8"/>
      <c r="K32" s="9"/>
    </row>
    <row r="33" ht="13.5" customHeight="1">
      <c r="A33" s="2"/>
      <c r="B33" s="10">
        <v>43700</v>
      </c>
      <c r="C33" t="s" s="6">
        <v>40</v>
      </c>
      <c r="D33" t="s" s="6">
        <v>70</v>
      </c>
      <c r="E33" s="11">
        <v>1</v>
      </c>
      <c r="F33" t="s" s="17">
        <v>71</v>
      </c>
      <c r="G33" s="16">
        <v>307</v>
      </c>
      <c r="H33" s="16">
        <f>G33*E33</f>
        <v>307</v>
      </c>
      <c r="I33" s="7"/>
      <c r="J33" s="8"/>
      <c r="K33" s="9"/>
    </row>
    <row r="34" ht="13.5" customHeight="1">
      <c r="A34" s="2"/>
      <c r="B34" s="10"/>
      <c r="C34" s="6"/>
      <c r="D34" s="2"/>
      <c r="E34" s="2"/>
      <c r="F34" s="19"/>
      <c r="G34" s="16"/>
      <c r="H34" s="16"/>
      <c r="I34" s="7"/>
      <c r="J34" s="8"/>
      <c r="K34" s="9"/>
    </row>
    <row r="35" ht="13.5" customHeight="1">
      <c r="A35" s="2"/>
      <c r="B35" s="10"/>
      <c r="C35" s="6"/>
      <c r="D35" s="2"/>
      <c r="E35" s="2"/>
      <c r="F35" t="s" s="20">
        <v>72</v>
      </c>
      <c r="G35" s="16"/>
      <c r="H35" s="16">
        <f>SUM(H3:H33)</f>
        <v>60449.4681372549</v>
      </c>
      <c r="I35" s="7"/>
      <c r="J35" s="8"/>
      <c r="K35" s="9"/>
    </row>
    <row r="36" ht="13.5" customHeight="1">
      <c r="A36" s="2"/>
      <c r="B36" s="10"/>
      <c r="C36" s="6"/>
      <c r="D36" s="2"/>
      <c r="E36" s="2"/>
      <c r="F36" s="21"/>
      <c r="G36" s="16"/>
      <c r="H36" s="16"/>
      <c r="I36" s="7"/>
      <c r="J36" s="8"/>
      <c r="K36" s="9"/>
    </row>
    <row r="37" ht="13.5" customHeight="1">
      <c r="A37" s="2"/>
      <c r="B37" s="10"/>
      <c r="C37" s="6"/>
      <c r="D37" s="2"/>
      <c r="E37" s="2"/>
      <c r="F37" s="21"/>
      <c r="G37" s="16"/>
      <c r="H37" s="16"/>
      <c r="I37" s="7"/>
      <c r="J37" s="8"/>
      <c r="K37" s="9"/>
    </row>
    <row r="38" ht="13.5" customHeight="1">
      <c r="A38" s="2"/>
      <c r="B38" s="10">
        <v>43695</v>
      </c>
      <c r="C38" t="s" s="6">
        <v>25</v>
      </c>
      <c r="D38" t="s" s="6">
        <v>73</v>
      </c>
      <c r="E38" s="2"/>
      <c r="F38" t="s" s="17">
        <v>27</v>
      </c>
      <c r="G38" s="16">
        <v>175</v>
      </c>
      <c r="H38" s="16">
        <f>G38*E38</f>
        <v>0</v>
      </c>
      <c r="I38" s="7"/>
      <c r="J38" s="8"/>
      <c r="K38" s="9"/>
    </row>
    <row r="39" ht="13.5" customHeight="1">
      <c r="A39" s="2"/>
      <c r="B39" s="10">
        <v>43696</v>
      </c>
      <c r="C39" t="s" s="6">
        <v>25</v>
      </c>
      <c r="D39" s="2"/>
      <c r="E39" s="2"/>
      <c r="F39" t="s" s="17">
        <v>28</v>
      </c>
      <c r="G39" s="16">
        <v>175</v>
      </c>
      <c r="H39" s="16">
        <f>G39*E39</f>
        <v>0</v>
      </c>
      <c r="I39" s="7"/>
      <c r="J39" s="8"/>
      <c r="K39" s="9"/>
    </row>
    <row r="40" ht="13.5" customHeight="1">
      <c r="A40" s="2"/>
      <c r="B40" s="10">
        <v>43696</v>
      </c>
      <c r="C40" t="s" s="6">
        <v>25</v>
      </c>
      <c r="D40" s="6"/>
      <c r="E40" s="2"/>
      <c r="F40" t="s" s="17">
        <v>29</v>
      </c>
      <c r="G40" s="16">
        <v>190</v>
      </c>
      <c r="H40" s="16">
        <f>G40*E40</f>
        <v>0</v>
      </c>
      <c r="I40" s="7"/>
      <c r="J40" s="8"/>
      <c r="K40" s="9"/>
    </row>
    <row r="41" ht="13.5" customHeight="1">
      <c r="A41" s="2"/>
      <c r="B41" s="10">
        <v>43696</v>
      </c>
      <c r="C41" t="s" s="6">
        <v>25</v>
      </c>
      <c r="D41" s="2"/>
      <c r="E41" s="2"/>
      <c r="F41" t="s" s="17">
        <v>30</v>
      </c>
      <c r="G41" s="16">
        <v>1.21</v>
      </c>
      <c r="H41" s="16">
        <f>G41*E41</f>
        <v>0</v>
      </c>
      <c r="I41" s="7"/>
      <c r="J41" s="8"/>
      <c r="K41" s="9"/>
    </row>
    <row r="42" ht="13.5" customHeight="1">
      <c r="A42" s="2"/>
      <c r="B42" s="10">
        <v>43696</v>
      </c>
      <c r="C42" t="s" s="6">
        <v>31</v>
      </c>
      <c r="D42" s="6"/>
      <c r="E42" s="2"/>
      <c r="F42" t="s" s="17">
        <v>74</v>
      </c>
      <c r="G42" s="16">
        <v>1100</v>
      </c>
      <c r="H42" s="16">
        <f>G42*E42</f>
        <v>0</v>
      </c>
      <c r="I42" s="7"/>
      <c r="J42" s="8"/>
      <c r="K42" s="9"/>
    </row>
    <row r="43" ht="13.5" customHeight="1">
      <c r="A43" s="2"/>
      <c r="B43" s="10">
        <v>43696</v>
      </c>
      <c r="C43" t="s" s="6">
        <v>31</v>
      </c>
      <c r="D43" s="2"/>
      <c r="E43" s="2"/>
      <c r="F43" t="s" s="17">
        <v>75</v>
      </c>
      <c r="G43" s="16">
        <v>850</v>
      </c>
      <c r="H43" s="16">
        <f>G43*E43</f>
        <v>0</v>
      </c>
      <c r="I43" s="7"/>
      <c r="J43" s="8"/>
      <c r="K43" s="9"/>
    </row>
    <row r="44" ht="13.5" customHeight="1">
      <c r="A44" s="2"/>
      <c r="B44" s="10">
        <v>43696</v>
      </c>
      <c r="C44" t="s" s="6">
        <v>31</v>
      </c>
      <c r="D44" s="2"/>
      <c r="E44" s="2"/>
      <c r="F44" t="s" s="17">
        <v>34</v>
      </c>
      <c r="G44" s="16">
        <v>365</v>
      </c>
      <c r="H44" s="16">
        <f>G44*E44</f>
        <v>0</v>
      </c>
      <c r="I44" s="7"/>
      <c r="J44" s="8"/>
      <c r="K44" s="9"/>
    </row>
    <row r="45" ht="13.5" customHeight="1">
      <c r="A45" s="2"/>
      <c r="B45" s="10">
        <v>43696</v>
      </c>
      <c r="C45" t="s" s="6">
        <v>31</v>
      </c>
      <c r="D45" s="2"/>
      <c r="E45" s="2"/>
      <c r="F45" t="s" s="17">
        <v>76</v>
      </c>
      <c r="G45" s="16">
        <v>275</v>
      </c>
      <c r="H45" s="16">
        <f>G45*E45</f>
        <v>0</v>
      </c>
      <c r="I45" s="7"/>
      <c r="J45" s="8"/>
      <c r="K45" s="9"/>
    </row>
    <row r="46" ht="13.5" customHeight="1">
      <c r="A46" s="2"/>
      <c r="B46" s="10">
        <v>43696</v>
      </c>
      <c r="C46" t="s" s="6">
        <v>35</v>
      </c>
      <c r="D46" s="6"/>
      <c r="E46" s="2"/>
      <c r="F46" t="s" s="17">
        <v>77</v>
      </c>
      <c r="G46" s="16">
        <f>180/0.8</f>
        <v>225</v>
      </c>
      <c r="H46" s="16">
        <f>G46*E46</f>
        <v>0</v>
      </c>
      <c r="I46" s="7"/>
      <c r="J46" s="8"/>
      <c r="K46" s="9"/>
    </row>
    <row r="47" ht="13.5" customHeight="1">
      <c r="A47" s="2"/>
      <c r="B47" s="10">
        <v>43696</v>
      </c>
      <c r="C47" t="s" s="6">
        <v>35</v>
      </c>
      <c r="D47" s="6"/>
      <c r="E47" s="2"/>
      <c r="F47" t="s" s="17">
        <v>78</v>
      </c>
      <c r="G47" s="16">
        <f t="shared" si="62" ref="G47:G48">60/0.8</f>
        <v>75</v>
      </c>
      <c r="H47" s="16">
        <f>G47*E47</f>
        <v>0</v>
      </c>
      <c r="I47" s="7"/>
      <c r="J47" s="8"/>
      <c r="K47" s="9"/>
    </row>
    <row r="48" ht="13.5" customHeight="1">
      <c r="A48" s="2"/>
      <c r="B48" s="10">
        <v>43696</v>
      </c>
      <c r="C48" t="s" s="6">
        <v>35</v>
      </c>
      <c r="D48" s="2"/>
      <c r="E48" s="2"/>
      <c r="F48" t="s" s="17">
        <v>79</v>
      </c>
      <c r="G48" s="16">
        <f t="shared" si="62"/>
        <v>75</v>
      </c>
      <c r="H48" s="16">
        <f>G48*E48</f>
        <v>0</v>
      </c>
      <c r="I48" s="7"/>
      <c r="J48" s="8"/>
      <c r="K48" s="9"/>
    </row>
    <row r="49" ht="13.5" customHeight="1">
      <c r="A49" s="2"/>
      <c r="B49" s="10">
        <v>43696</v>
      </c>
      <c r="C49" t="s" s="6">
        <v>80</v>
      </c>
      <c r="D49" s="2"/>
      <c r="E49" s="2"/>
      <c r="F49" t="s" s="17">
        <v>81</v>
      </c>
      <c r="G49" s="16">
        <f t="shared" si="66" ref="G49:G63">20/0.8</f>
        <v>25</v>
      </c>
      <c r="H49" s="16">
        <f>G49*E49</f>
        <v>0</v>
      </c>
      <c r="I49" s="7"/>
      <c r="J49" s="8"/>
      <c r="K49" s="9"/>
    </row>
    <row r="50" ht="13.5" customHeight="1">
      <c r="A50" s="2"/>
      <c r="B50" s="10">
        <v>43696</v>
      </c>
      <c r="C50" t="s" s="6">
        <v>37</v>
      </c>
      <c r="D50" s="6"/>
      <c r="E50" s="2"/>
      <c r="F50" t="s" s="17">
        <v>82</v>
      </c>
      <c r="G50" s="16">
        <v>6.5</v>
      </c>
      <c r="H50" s="16">
        <f>G50*E50</f>
        <v>0</v>
      </c>
      <c r="I50" s="7"/>
      <c r="J50" s="8"/>
      <c r="K50" s="9"/>
    </row>
    <row r="51" ht="13.5" customHeight="1">
      <c r="A51" s="2"/>
      <c r="B51" s="10">
        <v>43696</v>
      </c>
      <c r="C51" t="s" s="6">
        <v>37</v>
      </c>
      <c r="D51" s="6"/>
      <c r="E51" s="2"/>
      <c r="F51" t="s" s="17">
        <v>39</v>
      </c>
      <c r="G51" s="16">
        <v>37</v>
      </c>
      <c r="H51" s="16">
        <f>G51*E51</f>
        <v>0</v>
      </c>
      <c r="I51" s="7"/>
      <c r="J51" s="8"/>
      <c r="K51" s="9"/>
    </row>
    <row r="52" ht="13.5" customHeight="1">
      <c r="A52" s="2"/>
      <c r="B52" s="10"/>
      <c r="C52" s="6"/>
      <c r="D52" s="6"/>
      <c r="E52" s="2"/>
      <c r="F52" s="17"/>
      <c r="G52" s="16"/>
      <c r="H52" s="16"/>
      <c r="I52" s="7"/>
      <c r="J52" s="8"/>
      <c r="K52" s="9"/>
    </row>
    <row r="53" ht="13.5" customHeight="1">
      <c r="A53" s="2"/>
      <c r="B53" s="10">
        <v>43695</v>
      </c>
      <c r="C53" t="s" s="6">
        <v>25</v>
      </c>
      <c r="D53" t="s" s="6">
        <v>83</v>
      </c>
      <c r="E53" s="2"/>
      <c r="F53" t="s" s="17">
        <v>27</v>
      </c>
      <c r="G53" s="16">
        <v>165</v>
      </c>
      <c r="H53" s="16">
        <f>G53*E53</f>
        <v>0</v>
      </c>
      <c r="I53" s="7"/>
      <c r="J53" s="8"/>
      <c r="K53" s="9"/>
    </row>
    <row r="54" ht="13.5" customHeight="1">
      <c r="A54" s="2"/>
      <c r="B54" s="10">
        <v>43696</v>
      </c>
      <c r="C54" t="s" s="6">
        <v>25</v>
      </c>
      <c r="D54" s="2"/>
      <c r="E54" s="2"/>
      <c r="F54" t="s" s="17">
        <v>28</v>
      </c>
      <c r="G54" s="16">
        <v>165</v>
      </c>
      <c r="H54" s="16">
        <f>G54*E54</f>
        <v>0</v>
      </c>
      <c r="I54" s="7"/>
      <c r="J54" s="8"/>
      <c r="K54" s="9"/>
    </row>
    <row r="55" ht="13.5" customHeight="1">
      <c r="A55" s="2"/>
      <c r="B55" s="10">
        <v>43696</v>
      </c>
      <c r="C55" t="s" s="6">
        <v>25</v>
      </c>
      <c r="D55" s="6"/>
      <c r="E55" s="2"/>
      <c r="F55" t="s" s="17">
        <v>29</v>
      </c>
      <c r="G55" s="16">
        <v>185</v>
      </c>
      <c r="H55" s="16">
        <f>G55*E55</f>
        <v>0</v>
      </c>
      <c r="I55" s="7"/>
      <c r="J55" s="8"/>
      <c r="K55" s="9"/>
    </row>
    <row r="56" ht="13.5" customHeight="1">
      <c r="A56" s="2"/>
      <c r="B56" s="10">
        <v>43696</v>
      </c>
      <c r="C56" t="s" s="6">
        <v>25</v>
      </c>
      <c r="D56" s="2"/>
      <c r="E56" s="2"/>
      <c r="F56" t="s" s="17">
        <v>30</v>
      </c>
      <c r="G56" s="16">
        <v>1.1</v>
      </c>
      <c r="H56" s="16">
        <f>G56*E56</f>
        <v>0</v>
      </c>
      <c r="I56" s="7"/>
      <c r="J56" s="8"/>
      <c r="K56" s="9"/>
    </row>
    <row r="57" ht="13.5" customHeight="1">
      <c r="A57" s="2"/>
      <c r="B57" s="10">
        <v>43696</v>
      </c>
      <c r="C57" t="s" s="6">
        <v>31</v>
      </c>
      <c r="D57" s="6"/>
      <c r="E57" s="2"/>
      <c r="F57" t="s" s="17">
        <v>84</v>
      </c>
      <c r="G57" s="16">
        <v>1700</v>
      </c>
      <c r="H57" s="16">
        <f>G57*E57</f>
        <v>0</v>
      </c>
      <c r="I57" s="7"/>
      <c r="J57" s="8"/>
      <c r="K57" s="9"/>
    </row>
    <row r="58" ht="13.5" customHeight="1">
      <c r="A58" s="2"/>
      <c r="B58" s="10">
        <v>43696</v>
      </c>
      <c r="C58" t="s" s="6">
        <v>31</v>
      </c>
      <c r="D58" s="2"/>
      <c r="E58" s="2"/>
      <c r="F58" t="s" s="17">
        <v>75</v>
      </c>
      <c r="G58" s="16">
        <v>1190</v>
      </c>
      <c r="H58" s="16">
        <f>G58*E58</f>
        <v>0</v>
      </c>
      <c r="I58" s="7"/>
      <c r="J58" s="8"/>
      <c r="K58" s="9"/>
    </row>
    <row r="59" ht="13.5" customHeight="1">
      <c r="A59" s="2"/>
      <c r="B59" s="10">
        <v>43696</v>
      </c>
      <c r="C59" t="s" s="6">
        <v>31</v>
      </c>
      <c r="D59" s="2"/>
      <c r="E59" s="2"/>
      <c r="F59" t="s" s="17">
        <v>34</v>
      </c>
      <c r="G59" s="16">
        <v>550</v>
      </c>
      <c r="H59" s="16">
        <f>G59*E59</f>
        <v>0</v>
      </c>
      <c r="I59" s="7"/>
      <c r="J59" s="8"/>
      <c r="K59" s="9"/>
    </row>
    <row r="60" ht="13.5" customHeight="1">
      <c r="A60" s="2"/>
      <c r="B60" s="10">
        <v>43696</v>
      </c>
      <c r="C60" t="s" s="6">
        <v>31</v>
      </c>
      <c r="D60" s="2"/>
      <c r="E60" s="2"/>
      <c r="F60" t="s" s="17">
        <v>76</v>
      </c>
      <c r="G60" s="16">
        <v>386</v>
      </c>
      <c r="H60" s="16">
        <f>G60*E60</f>
        <v>0</v>
      </c>
      <c r="I60" s="7"/>
      <c r="J60" s="8"/>
      <c r="K60" s="9"/>
    </row>
    <row r="61" ht="13.5" customHeight="1">
      <c r="A61" s="2"/>
      <c r="B61" s="10">
        <v>43696</v>
      </c>
      <c r="C61" t="s" s="6">
        <v>35</v>
      </c>
      <c r="D61" s="6"/>
      <c r="E61" s="2"/>
      <c r="F61" t="s" s="17">
        <v>77</v>
      </c>
      <c r="G61" s="16">
        <f>250/0.8</f>
        <v>312.5</v>
      </c>
      <c r="H61" s="16">
        <f>G61*E61</f>
        <v>0</v>
      </c>
      <c r="I61" s="7"/>
      <c r="J61" s="8"/>
      <c r="K61" s="9"/>
    </row>
    <row r="62" ht="13.5" customHeight="1">
      <c r="A62" s="2"/>
      <c r="B62" s="10">
        <v>43696</v>
      </c>
      <c r="C62" t="s" s="6">
        <v>35</v>
      </c>
      <c r="D62" s="6"/>
      <c r="E62" s="2"/>
      <c r="F62" t="s" s="17">
        <v>78</v>
      </c>
      <c r="G62" s="16">
        <f>69/0.8</f>
        <v>86.25</v>
      </c>
      <c r="H62" s="16">
        <f>G62*E62</f>
        <v>0</v>
      </c>
      <c r="I62" s="7"/>
      <c r="J62" s="8"/>
      <c r="K62" s="9"/>
    </row>
    <row r="63" ht="13.5" customHeight="1">
      <c r="A63" s="2"/>
      <c r="B63" s="10">
        <v>43696</v>
      </c>
      <c r="C63" t="s" s="6">
        <v>80</v>
      </c>
      <c r="D63" s="2"/>
      <c r="E63" s="2"/>
      <c r="F63" t="s" s="17">
        <v>81</v>
      </c>
      <c r="G63" s="16">
        <f t="shared" si="66"/>
        <v>25</v>
      </c>
      <c r="H63" s="16">
        <f>G63*E63</f>
        <v>0</v>
      </c>
      <c r="I63" s="7"/>
      <c r="J63" s="8"/>
      <c r="K63" s="9"/>
    </row>
    <row r="64" ht="13.5" customHeight="1">
      <c r="A64" s="2"/>
      <c r="B64" s="10">
        <v>43696</v>
      </c>
      <c r="C64" t="s" s="6">
        <v>37</v>
      </c>
      <c r="D64" s="6"/>
      <c r="E64" s="2"/>
      <c r="F64" t="s" s="17">
        <v>82</v>
      </c>
      <c r="G64" s="16">
        <v>9</v>
      </c>
      <c r="H64" s="16">
        <f>G64*E64</f>
        <v>0</v>
      </c>
      <c r="I64" s="7"/>
      <c r="J64" s="8"/>
      <c r="K64" s="9"/>
    </row>
    <row r="65" ht="13.5" customHeight="1">
      <c r="A65" s="2"/>
      <c r="B65" s="10">
        <v>43696</v>
      </c>
      <c r="C65" t="s" s="6">
        <v>37</v>
      </c>
      <c r="D65" s="6"/>
      <c r="E65" s="2"/>
      <c r="F65" t="s" s="17">
        <v>39</v>
      </c>
      <c r="G65" s="16">
        <v>37</v>
      </c>
      <c r="H65" s="16">
        <f>G65*E65</f>
        <v>0</v>
      </c>
      <c r="I65" s="7"/>
      <c r="J65" s="8"/>
      <c r="K65" s="9"/>
    </row>
    <row r="66" ht="13.5" customHeight="1">
      <c r="A66" s="2"/>
      <c r="B66" s="10"/>
      <c r="C66" s="6"/>
      <c r="D66" s="6"/>
      <c r="E66" s="2"/>
      <c r="F66" s="17"/>
      <c r="G66" s="16"/>
      <c r="H66" s="16"/>
      <c r="I66" s="7"/>
      <c r="J66" s="8"/>
      <c r="K66" s="9"/>
    </row>
    <row r="67" ht="13.5" customHeight="1">
      <c r="A67" s="2"/>
      <c r="B67" s="10">
        <v>43695</v>
      </c>
      <c r="C67" t="s" s="6">
        <v>25</v>
      </c>
      <c r="D67" t="s" s="6">
        <v>85</v>
      </c>
      <c r="E67" s="2"/>
      <c r="F67" t="s" s="17">
        <v>27</v>
      </c>
      <c r="G67" s="16">
        <f t="shared" si="86" ref="G67:G68">175*1.1</f>
        <v>192.5</v>
      </c>
      <c r="H67" s="16">
        <f>G67*E67</f>
        <v>0</v>
      </c>
      <c r="I67" s="7"/>
      <c r="J67" s="8"/>
      <c r="K67" s="9"/>
    </row>
    <row r="68" ht="13.5" customHeight="1">
      <c r="A68" s="2"/>
      <c r="B68" s="10">
        <v>43696</v>
      </c>
      <c r="C68" t="s" s="6">
        <v>25</v>
      </c>
      <c r="D68" t="s" s="6">
        <v>86</v>
      </c>
      <c r="E68" s="2"/>
      <c r="F68" t="s" s="17">
        <v>28</v>
      </c>
      <c r="G68" s="16">
        <f t="shared" si="86"/>
        <v>192.5</v>
      </c>
      <c r="H68" s="16">
        <f>G68*E68</f>
        <v>0</v>
      </c>
      <c r="I68" s="7"/>
      <c r="J68" s="8"/>
      <c r="K68" s="9"/>
    </row>
    <row r="69" ht="13.5" customHeight="1">
      <c r="A69" s="2"/>
      <c r="B69" s="10">
        <v>43696</v>
      </c>
      <c r="C69" t="s" s="6">
        <v>25</v>
      </c>
      <c r="D69" s="6"/>
      <c r="E69" s="2"/>
      <c r="F69" t="s" s="17">
        <v>29</v>
      </c>
      <c r="G69" s="16">
        <f t="shared" si="90" ref="G69:G91">190*1.1</f>
        <v>209</v>
      </c>
      <c r="H69" s="16">
        <f>G69*E69</f>
        <v>0</v>
      </c>
      <c r="I69" s="7"/>
      <c r="J69" s="8"/>
      <c r="K69" s="9"/>
    </row>
    <row r="70" ht="13.5" customHeight="1">
      <c r="A70" s="2"/>
      <c r="B70" s="10">
        <v>43696</v>
      </c>
      <c r="C70" t="s" s="6">
        <v>25</v>
      </c>
      <c r="D70" s="2"/>
      <c r="E70" s="2"/>
      <c r="F70" t="s" s="17">
        <v>30</v>
      </c>
      <c r="G70" s="16">
        <v>1.1</v>
      </c>
      <c r="H70" s="16">
        <f>G70*E70</f>
        <v>0</v>
      </c>
      <c r="I70" s="7"/>
      <c r="J70" s="8"/>
      <c r="K70" s="9"/>
    </row>
    <row r="71" ht="13.5" customHeight="1">
      <c r="A71" s="2"/>
      <c r="B71" s="10">
        <v>43696</v>
      </c>
      <c r="C71" t="s" s="6">
        <v>31</v>
      </c>
      <c r="D71" s="6"/>
      <c r="E71" s="2"/>
      <c r="F71" t="s" s="17">
        <v>87</v>
      </c>
      <c r="G71" s="16">
        <f t="shared" si="93" ref="G71:G105">800*1.21</f>
        <v>968</v>
      </c>
      <c r="H71" s="16">
        <f>G71*E71</f>
        <v>0</v>
      </c>
      <c r="I71" s="7"/>
      <c r="J71" s="8"/>
      <c r="K71" s="9"/>
    </row>
    <row r="72" ht="13.5" customHeight="1">
      <c r="A72" s="2"/>
      <c r="B72" s="10">
        <v>43696</v>
      </c>
      <c r="C72" t="s" s="6">
        <v>31</v>
      </c>
      <c r="D72" s="2"/>
      <c r="E72" s="2"/>
      <c r="F72" t="s" s="17">
        <v>88</v>
      </c>
      <c r="G72" s="16">
        <f>520*1.21</f>
        <v>629.1999999999999</v>
      </c>
      <c r="H72" s="16">
        <f>G72*E72</f>
        <v>0</v>
      </c>
      <c r="I72" s="7"/>
      <c r="J72" s="8"/>
      <c r="K72" s="9"/>
    </row>
    <row r="73" ht="13.5" customHeight="1">
      <c r="A73" s="2"/>
      <c r="B73" s="10">
        <v>43696</v>
      </c>
      <c r="C73" t="s" s="6">
        <v>31</v>
      </c>
      <c r="D73" s="2"/>
      <c r="E73" s="2"/>
      <c r="F73" t="s" s="17">
        <v>34</v>
      </c>
      <c r="G73" s="16">
        <f t="shared" si="97" ref="G73:G108">250*1.21</f>
        <v>302.5</v>
      </c>
      <c r="H73" s="16">
        <f>G73*E73</f>
        <v>0</v>
      </c>
      <c r="I73" s="7"/>
      <c r="J73" s="8"/>
      <c r="K73" s="9"/>
    </row>
    <row r="74" ht="13.5" customHeight="1">
      <c r="A74" s="2"/>
      <c r="B74" s="10">
        <v>43696</v>
      </c>
      <c r="C74" t="s" s="6">
        <v>35</v>
      </c>
      <c r="D74" s="6"/>
      <c r="E74" s="2"/>
      <c r="F74" t="s" s="17">
        <v>89</v>
      </c>
      <c r="G74" s="16">
        <f>(385*1.21)/0.8</f>
        <v>582.3124999999999</v>
      </c>
      <c r="H74" s="16">
        <f>G74*E74</f>
        <v>0</v>
      </c>
      <c r="I74" s="7"/>
      <c r="J74" s="8"/>
      <c r="K74" s="9"/>
    </row>
    <row r="75" ht="13.5" customHeight="1">
      <c r="A75" s="2"/>
      <c r="B75" s="10">
        <v>43696</v>
      </c>
      <c r="C75" t="s" s="6">
        <v>37</v>
      </c>
      <c r="D75" s="6"/>
      <c r="E75" s="2"/>
      <c r="F75" t="s" s="17">
        <v>82</v>
      </c>
      <c r="G75" s="16">
        <v>12</v>
      </c>
      <c r="H75" s="16">
        <f>G75*E75</f>
        <v>0</v>
      </c>
      <c r="I75" s="7"/>
      <c r="J75" s="8"/>
      <c r="K75" s="9"/>
    </row>
    <row r="76" ht="13.5" customHeight="1">
      <c r="A76" s="2"/>
      <c r="B76" s="10">
        <v>43696</v>
      </c>
      <c r="C76" t="s" s="6">
        <v>37</v>
      </c>
      <c r="D76" s="6"/>
      <c r="E76" s="2"/>
      <c r="F76" t="s" s="17">
        <v>39</v>
      </c>
      <c r="G76" s="16">
        <v>41.5</v>
      </c>
      <c r="H76" s="16">
        <f>G76*E76</f>
        <v>0</v>
      </c>
      <c r="I76" s="7"/>
      <c r="J76" s="8"/>
      <c r="K76" s="9"/>
    </row>
    <row r="77" ht="13.5" customHeight="1">
      <c r="A77" s="2"/>
      <c r="B77" s="10"/>
      <c r="C77" s="6"/>
      <c r="D77" s="6"/>
      <c r="E77" s="2"/>
      <c r="F77" s="17"/>
      <c r="G77" s="16"/>
      <c r="H77" s="16"/>
      <c r="I77" s="7"/>
      <c r="J77" s="8"/>
      <c r="K77" s="9"/>
    </row>
    <row r="78" ht="13.5" customHeight="1">
      <c r="A78" s="2"/>
      <c r="B78" s="10">
        <v>43695</v>
      </c>
      <c r="C78" t="s" s="6">
        <v>25</v>
      </c>
      <c r="D78" t="s" s="6">
        <v>85</v>
      </c>
      <c r="E78" s="2"/>
      <c r="F78" t="s" s="17">
        <v>27</v>
      </c>
      <c r="G78" s="16">
        <v>163</v>
      </c>
      <c r="H78" s="16">
        <f>G78*E78</f>
        <v>0</v>
      </c>
      <c r="I78" s="7"/>
      <c r="J78" s="8"/>
      <c r="K78" s="9"/>
    </row>
    <row r="79" ht="13.5" customHeight="1">
      <c r="A79" s="2"/>
      <c r="B79" s="10">
        <v>43696</v>
      </c>
      <c r="C79" t="s" s="6">
        <v>25</v>
      </c>
      <c r="D79" t="s" s="6">
        <v>90</v>
      </c>
      <c r="E79" s="2"/>
      <c r="F79" t="s" s="17">
        <v>28</v>
      </c>
      <c r="G79" s="16">
        <v>163</v>
      </c>
      <c r="H79" s="16">
        <f>G79*E79</f>
        <v>0</v>
      </c>
      <c r="I79" s="7"/>
      <c r="J79" s="8"/>
      <c r="K79" s="9"/>
    </row>
    <row r="80" ht="13.5" customHeight="1">
      <c r="A80" s="2"/>
      <c r="B80" s="10">
        <v>43696</v>
      </c>
      <c r="C80" t="s" s="6">
        <v>25</v>
      </c>
      <c r="D80" s="6"/>
      <c r="E80" s="2"/>
      <c r="F80" t="s" s="17">
        <v>29</v>
      </c>
      <c r="G80" s="16">
        <v>180</v>
      </c>
      <c r="H80" s="16">
        <f>G80*E80</f>
        <v>0</v>
      </c>
      <c r="I80" s="7"/>
      <c r="J80" s="8"/>
      <c r="K80" s="9"/>
    </row>
    <row r="81" ht="13.5" customHeight="1">
      <c r="A81" s="2"/>
      <c r="B81" s="10">
        <v>43696</v>
      </c>
      <c r="C81" t="s" s="6">
        <v>25</v>
      </c>
      <c r="D81" s="2"/>
      <c r="E81" s="2"/>
      <c r="F81" t="s" s="17">
        <v>30</v>
      </c>
      <c r="G81" s="16">
        <v>1.1</v>
      </c>
      <c r="H81" s="16">
        <f>G81*E81</f>
        <v>0</v>
      </c>
      <c r="I81" s="7"/>
      <c r="J81" s="8"/>
      <c r="K81" s="9"/>
    </row>
    <row r="82" ht="13.5" customHeight="1">
      <c r="A82" s="2"/>
      <c r="B82" s="10">
        <v>43696</v>
      </c>
      <c r="C82" t="s" s="6">
        <v>31</v>
      </c>
      <c r="D82" s="6"/>
      <c r="E82" s="2"/>
      <c r="F82" t="s" s="17">
        <v>91</v>
      </c>
      <c r="G82" s="16">
        <f>650*1.21</f>
        <v>786.5</v>
      </c>
      <c r="H82" s="16">
        <f>G82*E82</f>
        <v>0</v>
      </c>
      <c r="I82" s="7"/>
      <c r="J82" s="8"/>
      <c r="K82" s="9"/>
    </row>
    <row r="83" ht="13.5" customHeight="1">
      <c r="A83" s="2"/>
      <c r="B83" s="10">
        <v>43696</v>
      </c>
      <c r="C83" t="s" s="6">
        <v>31</v>
      </c>
      <c r="D83" s="2"/>
      <c r="E83" s="2"/>
      <c r="F83" t="s" s="17">
        <v>92</v>
      </c>
      <c r="G83" s="16">
        <f t="shared" si="109" ref="G83:G84">500*1.21</f>
        <v>605</v>
      </c>
      <c r="H83" s="16">
        <f>G83*E83</f>
        <v>0</v>
      </c>
      <c r="I83" s="7"/>
      <c r="J83" s="8"/>
      <c r="K83" s="9"/>
    </row>
    <row r="84" ht="27" customHeight="1">
      <c r="A84" s="2"/>
      <c r="B84" s="10">
        <v>43696</v>
      </c>
      <c r="C84" t="s" s="6">
        <v>31</v>
      </c>
      <c r="D84" s="2"/>
      <c r="E84" s="2"/>
      <c r="F84" t="s" s="17">
        <v>93</v>
      </c>
      <c r="G84" s="16">
        <f t="shared" si="109"/>
        <v>605</v>
      </c>
      <c r="H84" s="16">
        <f>G84*E84</f>
        <v>0</v>
      </c>
      <c r="I84" s="7"/>
      <c r="J84" s="8"/>
      <c r="K84" s="9"/>
    </row>
    <row r="85" ht="13.5" customHeight="1">
      <c r="A85" s="2"/>
      <c r="B85" s="10">
        <v>43696</v>
      </c>
      <c r="C85" t="s" s="6">
        <v>35</v>
      </c>
      <c r="D85" s="6"/>
      <c r="E85" s="2"/>
      <c r="F85" t="s" s="17">
        <v>94</v>
      </c>
      <c r="G85" s="16">
        <v>155</v>
      </c>
      <c r="H85" s="16">
        <f>G85*E85</f>
        <v>0</v>
      </c>
      <c r="I85" s="7"/>
      <c r="J85" s="8"/>
      <c r="K85" s="9"/>
    </row>
    <row r="86" ht="13.5" customHeight="1">
      <c r="A86" s="2"/>
      <c r="B86" s="10">
        <v>43696</v>
      </c>
      <c r="C86" t="s" s="6">
        <v>37</v>
      </c>
      <c r="D86" s="6"/>
      <c r="E86" s="2"/>
      <c r="F86" t="s" s="17">
        <v>82</v>
      </c>
      <c r="G86" s="16">
        <v>9</v>
      </c>
      <c r="H86" s="16">
        <f>G86*E86</f>
        <v>0</v>
      </c>
      <c r="I86" s="7"/>
      <c r="J86" s="8"/>
      <c r="K86" s="9"/>
    </row>
    <row r="87" ht="13.5" customHeight="1">
      <c r="A87" s="2"/>
      <c r="B87" s="10">
        <v>43696</v>
      </c>
      <c r="C87" t="s" s="6">
        <v>37</v>
      </c>
      <c r="D87" s="6"/>
      <c r="E87" s="2"/>
      <c r="F87" t="s" s="17">
        <v>95</v>
      </c>
      <c r="G87" s="16">
        <v>35</v>
      </c>
      <c r="H87" s="16">
        <f>G87*E87</f>
        <v>0</v>
      </c>
      <c r="I87" s="7"/>
      <c r="J87" s="8"/>
      <c r="K87" s="9"/>
    </row>
    <row r="88" ht="13.5" customHeight="1">
      <c r="A88" s="2"/>
      <c r="B88" s="10"/>
      <c r="C88" s="6"/>
      <c r="D88" s="2"/>
      <c r="E88" s="2"/>
      <c r="F88" s="21"/>
      <c r="G88" s="16"/>
      <c r="H88" s="16"/>
      <c r="I88" s="7"/>
      <c r="J88" s="8"/>
      <c r="K88" s="9"/>
    </row>
    <row r="89" ht="13.5" customHeight="1">
      <c r="A89" s="2"/>
      <c r="B89" s="10">
        <v>43695</v>
      </c>
      <c r="C89" t="s" s="6">
        <v>25</v>
      </c>
      <c r="D89" t="s" s="6">
        <v>85</v>
      </c>
      <c r="E89" s="2"/>
      <c r="F89" t="s" s="17">
        <v>27</v>
      </c>
      <c r="G89" s="16">
        <v>189</v>
      </c>
      <c r="H89" s="16">
        <f>G89*E89</f>
        <v>0</v>
      </c>
      <c r="I89" s="7"/>
      <c r="J89" s="8"/>
      <c r="K89" s="9"/>
    </row>
    <row r="90" ht="13.5" customHeight="1">
      <c r="A90" s="2"/>
      <c r="B90" s="10">
        <v>43696</v>
      </c>
      <c r="C90" t="s" s="6">
        <v>25</v>
      </c>
      <c r="D90" t="s" s="6">
        <v>96</v>
      </c>
      <c r="E90" s="2"/>
      <c r="F90" t="s" s="17">
        <v>28</v>
      </c>
      <c r="G90" s="16">
        <v>189</v>
      </c>
      <c r="H90" s="16">
        <f>G90*E90</f>
        <v>0</v>
      </c>
      <c r="I90" s="7"/>
      <c r="J90" s="8"/>
      <c r="K90" s="9"/>
    </row>
    <row r="91" ht="13.5" customHeight="1">
      <c r="A91" s="2"/>
      <c r="B91" s="10">
        <v>43696</v>
      </c>
      <c r="C91" t="s" s="6">
        <v>25</v>
      </c>
      <c r="D91" s="6"/>
      <c r="E91" s="2"/>
      <c r="F91" t="s" s="17">
        <v>29</v>
      </c>
      <c r="G91" s="16">
        <f t="shared" si="90"/>
        <v>209</v>
      </c>
      <c r="H91" s="16">
        <f>G91*E91</f>
        <v>0</v>
      </c>
      <c r="I91" s="7"/>
      <c r="J91" s="8"/>
      <c r="K91" s="9"/>
    </row>
    <row r="92" ht="13.5" customHeight="1">
      <c r="A92" s="2"/>
      <c r="B92" s="10">
        <v>43696</v>
      </c>
      <c r="C92" t="s" s="6">
        <v>25</v>
      </c>
      <c r="D92" s="2"/>
      <c r="E92" s="2"/>
      <c r="F92" t="s" s="17">
        <v>30</v>
      </c>
      <c r="G92" s="16">
        <v>1.1</v>
      </c>
      <c r="H92" s="16">
        <f>G92*E92</f>
        <v>0</v>
      </c>
      <c r="I92" s="7"/>
      <c r="J92" s="8"/>
      <c r="K92" s="9"/>
    </row>
    <row r="93" ht="13.5" customHeight="1">
      <c r="A93" s="2"/>
      <c r="B93" s="10">
        <v>43696</v>
      </c>
      <c r="C93" t="s" s="6">
        <v>31</v>
      </c>
      <c r="D93" s="6"/>
      <c r="E93" s="2"/>
      <c r="F93" t="s" s="17">
        <v>97</v>
      </c>
      <c r="G93" s="16">
        <f>1150</f>
        <v>1150</v>
      </c>
      <c r="H93" s="16">
        <f>G93*E93</f>
        <v>0</v>
      </c>
      <c r="I93" s="7"/>
      <c r="J93" s="8"/>
      <c r="K93" s="9"/>
    </row>
    <row r="94" ht="27" customHeight="1">
      <c r="A94" s="2"/>
      <c r="B94" s="10">
        <v>43696</v>
      </c>
      <c r="C94" t="s" s="6">
        <v>31</v>
      </c>
      <c r="D94" t="s" s="6">
        <v>98</v>
      </c>
      <c r="E94" s="2"/>
      <c r="F94" t="s" s="17">
        <v>99</v>
      </c>
      <c r="G94" s="16">
        <v>95</v>
      </c>
      <c r="H94" s="16">
        <f>G94*E94</f>
        <v>0</v>
      </c>
      <c r="I94" s="7"/>
      <c r="J94" s="8"/>
      <c r="K94" s="9"/>
    </row>
    <row r="95" ht="27" customHeight="1">
      <c r="A95" s="2"/>
      <c r="B95" s="10">
        <v>43696</v>
      </c>
      <c r="C95" t="s" s="6">
        <v>31</v>
      </c>
      <c r="D95" t="s" s="6">
        <v>98</v>
      </c>
      <c r="E95" s="2"/>
      <c r="F95" t="s" s="17">
        <v>100</v>
      </c>
      <c r="G95" s="16">
        <v>82.5</v>
      </c>
      <c r="H95" s="16">
        <f>G95*E95</f>
        <v>0</v>
      </c>
      <c r="I95" s="7"/>
      <c r="J95" s="8"/>
      <c r="K95" s="9"/>
    </row>
    <row r="96" ht="13.5" customHeight="1">
      <c r="A96" s="2"/>
      <c r="B96" s="10">
        <v>43696</v>
      </c>
      <c r="C96" t="s" s="6">
        <v>31</v>
      </c>
      <c r="D96" s="2"/>
      <c r="E96" s="2"/>
      <c r="F96" t="s" s="17">
        <v>34</v>
      </c>
      <c r="G96" s="16">
        <v>575</v>
      </c>
      <c r="H96" s="16">
        <f>G96*E96</f>
        <v>0</v>
      </c>
      <c r="I96" s="7"/>
      <c r="J96" s="8"/>
      <c r="K96" s="9"/>
    </row>
    <row r="97" ht="13.5" customHeight="1">
      <c r="A97" s="2"/>
      <c r="B97" s="10">
        <v>43696</v>
      </c>
      <c r="C97" t="s" s="6">
        <v>37</v>
      </c>
      <c r="D97" s="6"/>
      <c r="E97" s="2"/>
      <c r="F97" t="s" s="17">
        <v>82</v>
      </c>
      <c r="G97" s="16">
        <v>12.5</v>
      </c>
      <c r="H97" s="16">
        <f>G97*E97</f>
        <v>0</v>
      </c>
      <c r="I97" s="7"/>
      <c r="J97" s="8"/>
      <c r="K97" s="9"/>
    </row>
    <row r="98" ht="13.5" customHeight="1">
      <c r="A98" s="2"/>
      <c r="B98" s="10">
        <v>43696</v>
      </c>
      <c r="C98" t="s" s="6">
        <v>37</v>
      </c>
      <c r="D98" s="6"/>
      <c r="E98" s="2"/>
      <c r="F98" t="s" s="17">
        <v>39</v>
      </c>
      <c r="G98" s="16">
        <v>49</v>
      </c>
      <c r="H98" s="16">
        <f>G98*E98</f>
        <v>0</v>
      </c>
      <c r="I98" s="7"/>
      <c r="J98" s="8"/>
      <c r="K98" s="9"/>
    </row>
    <row r="99" ht="13.5" customHeight="1">
      <c r="A99" s="2"/>
      <c r="B99" s="10">
        <v>43696</v>
      </c>
      <c r="C99" t="s" s="6">
        <v>37</v>
      </c>
      <c r="D99" s="2"/>
      <c r="E99" s="2"/>
      <c r="F99" t="s" s="17">
        <v>101</v>
      </c>
      <c r="G99" s="16">
        <v>22</v>
      </c>
      <c r="H99" s="16"/>
      <c r="I99" s="7"/>
      <c r="J99" s="8"/>
      <c r="K99" s="9"/>
    </row>
    <row r="100" ht="13.5" customHeight="1">
      <c r="A100" s="2"/>
      <c r="B100" s="10"/>
      <c r="C100" s="6"/>
      <c r="D100" s="2"/>
      <c r="E100" s="2"/>
      <c r="F100" s="21"/>
      <c r="G100" s="16"/>
      <c r="H100" s="16"/>
      <c r="I100" s="7"/>
      <c r="J100" s="8"/>
      <c r="K100" s="9"/>
    </row>
    <row r="101" ht="13.5" customHeight="1">
      <c r="A101" s="2"/>
      <c r="B101" s="10">
        <v>43695</v>
      </c>
      <c r="C101" t="s" s="6">
        <v>25</v>
      </c>
      <c r="D101" t="s" s="6">
        <v>85</v>
      </c>
      <c r="E101" s="2"/>
      <c r="F101" t="s" s="17">
        <v>27</v>
      </c>
      <c r="G101" s="16">
        <f t="shared" si="128" ref="G101:G102">179*1.1</f>
        <v>196.9</v>
      </c>
      <c r="H101" s="16">
        <f>G101*E101</f>
        <v>0</v>
      </c>
      <c r="I101" s="7"/>
      <c r="J101" s="8"/>
      <c r="K101" s="9"/>
    </row>
    <row r="102" ht="13.5" customHeight="1">
      <c r="A102" s="2"/>
      <c r="B102" s="10">
        <v>43696</v>
      </c>
      <c r="C102" t="s" s="6">
        <v>25</v>
      </c>
      <c r="D102" t="s" s="6">
        <v>102</v>
      </c>
      <c r="E102" s="2"/>
      <c r="F102" t="s" s="17">
        <v>28</v>
      </c>
      <c r="G102" s="16">
        <f t="shared" si="128"/>
        <v>196.9</v>
      </c>
      <c r="H102" s="16">
        <f>G102*E102</f>
        <v>0</v>
      </c>
      <c r="I102" s="7"/>
      <c r="J102" s="8"/>
      <c r="K102" s="9"/>
    </row>
    <row r="103" ht="13.5" customHeight="1">
      <c r="A103" s="2"/>
      <c r="B103" s="10">
        <v>43696</v>
      </c>
      <c r="C103" t="s" s="6">
        <v>25</v>
      </c>
      <c r="D103" s="6"/>
      <c r="E103" s="2"/>
      <c r="F103" t="s" s="17">
        <v>29</v>
      </c>
      <c r="G103" s="16">
        <f>199*1.1</f>
        <v>218.9</v>
      </c>
      <c r="H103" s="16">
        <f>G103*E103</f>
        <v>0</v>
      </c>
      <c r="I103" s="7"/>
      <c r="J103" s="8"/>
      <c r="K103" s="9"/>
    </row>
    <row r="104" ht="13.5" customHeight="1">
      <c r="A104" s="2"/>
      <c r="B104" s="10">
        <v>43696</v>
      </c>
      <c r="C104" t="s" s="6">
        <v>25</v>
      </c>
      <c r="D104" s="2"/>
      <c r="E104" s="2"/>
      <c r="F104" t="s" s="17">
        <v>30</v>
      </c>
      <c r="G104" s="16">
        <v>1.1</v>
      </c>
      <c r="H104" s="16">
        <f>G104*E104</f>
        <v>0</v>
      </c>
      <c r="I104" s="7"/>
      <c r="J104" s="8"/>
      <c r="K104" s="9"/>
    </row>
    <row r="105" ht="13.5" customHeight="1">
      <c r="A105" s="2"/>
      <c r="B105" s="10">
        <v>43696</v>
      </c>
      <c r="C105" t="s" s="6">
        <v>31</v>
      </c>
      <c r="D105" s="6"/>
      <c r="E105" s="2"/>
      <c r="F105" t="s" s="17">
        <v>103</v>
      </c>
      <c r="G105" s="16">
        <f t="shared" si="93"/>
        <v>968</v>
      </c>
      <c r="H105" s="16">
        <f>G105*E105</f>
        <v>0</v>
      </c>
      <c r="I105" s="7"/>
      <c r="J105" s="8"/>
      <c r="K105" s="9"/>
    </row>
    <row r="106" ht="27" customHeight="1">
      <c r="A106" s="2"/>
      <c r="B106" s="10">
        <v>43696</v>
      </c>
      <c r="C106" t="s" s="6">
        <v>31</v>
      </c>
      <c r="D106" s="2"/>
      <c r="E106" s="2"/>
      <c r="F106" t="s" s="17">
        <v>99</v>
      </c>
      <c r="G106" s="16">
        <f>97.8*1.21</f>
        <v>118.338</v>
      </c>
      <c r="H106" s="16">
        <f>G106*E106</f>
        <v>0</v>
      </c>
      <c r="I106" s="7"/>
      <c r="J106" s="8"/>
      <c r="K106" s="9"/>
    </row>
    <row r="107" ht="33.9" customHeight="1">
      <c r="A107" s="2"/>
      <c r="B107" s="10">
        <v>43696</v>
      </c>
      <c r="C107" t="s" s="6">
        <v>31</v>
      </c>
      <c r="D107" s="2"/>
      <c r="E107" s="2"/>
      <c r="F107" t="s" s="17">
        <v>100</v>
      </c>
      <c r="G107" s="16">
        <f>84.6*1.21</f>
        <v>102.366</v>
      </c>
      <c r="H107" s="16">
        <f>G107*E107</f>
        <v>0</v>
      </c>
      <c r="I107" s="7"/>
      <c r="J107" s="8"/>
      <c r="K107" s="9"/>
    </row>
    <row r="108" ht="13.5" customHeight="1">
      <c r="A108" s="2"/>
      <c r="B108" s="10">
        <v>43696</v>
      </c>
      <c r="C108" t="s" s="6">
        <v>31</v>
      </c>
      <c r="D108" s="2"/>
      <c r="E108" s="2"/>
      <c r="F108" t="s" s="17">
        <v>34</v>
      </c>
      <c r="G108" s="16">
        <f t="shared" si="97"/>
        <v>302.5</v>
      </c>
      <c r="H108" s="16">
        <f>G108*E108</f>
        <v>0</v>
      </c>
      <c r="I108" s="7"/>
      <c r="J108" s="8"/>
      <c r="K108" s="9"/>
    </row>
    <row r="109" ht="13.5" customHeight="1">
      <c r="A109" s="2"/>
      <c r="B109" s="10">
        <v>43696</v>
      </c>
      <c r="C109" t="s" s="6">
        <v>35</v>
      </c>
      <c r="D109" s="6"/>
      <c r="E109" s="2"/>
      <c r="F109" t="s" s="17">
        <v>104</v>
      </c>
      <c r="G109" s="16">
        <v>230</v>
      </c>
      <c r="H109" s="16">
        <f>G109*E109</f>
        <v>0</v>
      </c>
      <c r="I109" s="7"/>
      <c r="J109" s="8"/>
      <c r="K109" s="9"/>
    </row>
    <row r="110" ht="13.5" customHeight="1">
      <c r="A110" s="2"/>
      <c r="B110" s="10">
        <v>43696</v>
      </c>
      <c r="C110" t="s" s="6">
        <v>35</v>
      </c>
      <c r="D110" s="6"/>
      <c r="E110" s="2"/>
      <c r="F110" t="s" s="17">
        <v>105</v>
      </c>
      <c r="G110" s="16">
        <v>79</v>
      </c>
      <c r="H110" s="16">
        <f>G110*E110</f>
        <v>0</v>
      </c>
      <c r="I110" s="7"/>
      <c r="J110" s="8"/>
      <c r="K110" s="9"/>
    </row>
    <row r="111" ht="13.5" customHeight="1">
      <c r="A111" s="2"/>
      <c r="B111" s="10">
        <v>43696</v>
      </c>
      <c r="C111" t="s" s="6">
        <v>37</v>
      </c>
      <c r="D111" s="6"/>
      <c r="E111" s="2"/>
      <c r="F111" t="s" s="17">
        <v>82</v>
      </c>
      <c r="G111" s="16">
        <v>12</v>
      </c>
      <c r="H111" s="16">
        <f>G111*E111</f>
        <v>0</v>
      </c>
      <c r="I111" s="7"/>
      <c r="J111" s="8"/>
      <c r="K111" s="9"/>
    </row>
    <row r="112" ht="13.5" customHeight="1">
      <c r="A112" s="2"/>
      <c r="B112" s="10">
        <v>43696</v>
      </c>
      <c r="C112" t="s" s="6">
        <v>37</v>
      </c>
      <c r="D112" s="6"/>
      <c r="E112" s="2"/>
      <c r="F112" t="s" s="17">
        <v>39</v>
      </c>
      <c r="G112" s="16">
        <v>53</v>
      </c>
      <c r="H112" s="16">
        <f>G112*E112</f>
        <v>0</v>
      </c>
      <c r="I112" s="7"/>
      <c r="J112" s="8"/>
      <c r="K112" s="9"/>
    </row>
    <row r="113" ht="13.5" customHeight="1">
      <c r="A113" s="2"/>
      <c r="B113" s="10"/>
      <c r="C113" s="6"/>
      <c r="D113" s="2"/>
      <c r="E113" s="2"/>
      <c r="F113" s="21"/>
      <c r="G113" s="16"/>
      <c r="H113" s="16"/>
      <c r="I113" s="7"/>
      <c r="J113" s="8"/>
      <c r="K113" s="9"/>
    </row>
    <row r="114" ht="27" customHeight="1">
      <c r="A114" s="2"/>
      <c r="B114" s="10">
        <v>43697</v>
      </c>
      <c r="C114" t="s" s="6">
        <v>45</v>
      </c>
      <c r="D114" t="s" s="6">
        <v>106</v>
      </c>
      <c r="E114" s="2"/>
      <c r="F114" t="s" s="17">
        <v>107</v>
      </c>
      <c r="G114" s="16">
        <v>44.5</v>
      </c>
      <c r="H114" s="16"/>
      <c r="I114" s="7"/>
      <c r="J114" s="8"/>
      <c r="K114" s="9"/>
    </row>
    <row r="115" ht="39" customHeight="1">
      <c r="A115" s="2"/>
      <c r="B115" s="10">
        <v>43697</v>
      </c>
      <c r="C115" t="s" s="6">
        <v>45</v>
      </c>
      <c r="D115" t="s" s="6">
        <v>106</v>
      </c>
      <c r="E115" s="2"/>
      <c r="F115" t="s" s="17">
        <v>108</v>
      </c>
      <c r="G115" s="16">
        <v>44.5</v>
      </c>
      <c r="H115" s="16"/>
      <c r="I115" s="7"/>
      <c r="J115" s="8"/>
      <c r="K115" s="9"/>
    </row>
    <row r="116" ht="39" customHeight="1">
      <c r="A116" s="2"/>
      <c r="B116" s="10">
        <v>43697</v>
      </c>
      <c r="C116" t="s" s="6">
        <v>45</v>
      </c>
      <c r="D116" t="s" s="6">
        <v>106</v>
      </c>
      <c r="E116" s="2"/>
      <c r="F116" t="s" s="17">
        <v>109</v>
      </c>
      <c r="G116" s="16">
        <f>58/0.8</f>
        <v>72.5</v>
      </c>
      <c r="H116" s="16"/>
      <c r="I116" s="7"/>
      <c r="J116" s="8"/>
      <c r="K116" s="9"/>
    </row>
    <row r="117" ht="39" customHeight="1">
      <c r="A117" s="2"/>
      <c r="B117" s="10">
        <v>43697</v>
      </c>
      <c r="C117" t="s" s="6">
        <v>45</v>
      </c>
      <c r="D117" t="s" s="6">
        <v>106</v>
      </c>
      <c r="E117" s="2"/>
      <c r="F117" t="s" s="17">
        <v>110</v>
      </c>
      <c r="G117" s="16">
        <f>57/0.8</f>
        <v>71.25</v>
      </c>
      <c r="H117" s="16"/>
      <c r="I117" s="7"/>
      <c r="J117" s="8"/>
      <c r="K117" s="9"/>
    </row>
    <row r="118" ht="39" customHeight="1">
      <c r="A118" s="2"/>
      <c r="B118" s="10">
        <v>43697</v>
      </c>
      <c r="C118" t="s" s="6">
        <v>45</v>
      </c>
      <c r="D118" t="s" s="6">
        <v>106</v>
      </c>
      <c r="E118" s="2"/>
      <c r="F118" t="s" s="17">
        <v>111</v>
      </c>
      <c r="G118" s="16">
        <f>45/0.8</f>
        <v>56.25</v>
      </c>
      <c r="H118" s="16"/>
      <c r="I118" s="7"/>
      <c r="J118" s="8"/>
      <c r="K118" s="9"/>
    </row>
    <row r="119" ht="39" customHeight="1">
      <c r="A119" s="2"/>
      <c r="B119" s="10">
        <v>43697</v>
      </c>
      <c r="C119" t="s" s="6">
        <v>45</v>
      </c>
      <c r="D119" t="s" s="6">
        <v>106</v>
      </c>
      <c r="E119" s="2"/>
      <c r="F119" t="s" s="17">
        <v>112</v>
      </c>
      <c r="G119" s="16">
        <f>46/0.8</f>
        <v>57.5</v>
      </c>
      <c r="H119" s="16"/>
      <c r="I119" s="7"/>
      <c r="J119" s="8"/>
      <c r="K119" s="9"/>
    </row>
    <row r="120" ht="33.6" customHeight="1">
      <c r="A120" s="2"/>
      <c r="B120" s="10">
        <v>43697</v>
      </c>
      <c r="C120" t="s" s="6">
        <v>45</v>
      </c>
      <c r="D120" t="s" s="6">
        <v>106</v>
      </c>
      <c r="E120" s="2"/>
      <c r="F120" t="s" s="17">
        <v>113</v>
      </c>
      <c r="G120" s="16">
        <f>48/0.8</f>
        <v>60</v>
      </c>
      <c r="H120" s="16"/>
      <c r="I120" s="7"/>
      <c r="J120" s="8"/>
      <c r="K120" s="9"/>
    </row>
    <row r="121" ht="27" customHeight="1">
      <c r="A121" s="2"/>
      <c r="B121" s="10">
        <v>43697</v>
      </c>
      <c r="C121" t="s" s="6">
        <v>45</v>
      </c>
      <c r="D121" t="s" s="6">
        <v>106</v>
      </c>
      <c r="E121" s="2"/>
      <c r="F121" t="s" s="17">
        <v>114</v>
      </c>
      <c r="G121" s="16">
        <f>40/0.8</f>
        <v>50</v>
      </c>
      <c r="H121" s="16"/>
      <c r="I121" s="7"/>
      <c r="J121" s="8"/>
      <c r="K121" s="9"/>
    </row>
    <row r="122" ht="39" customHeight="1">
      <c r="A122" s="2"/>
      <c r="B122" s="10">
        <v>43697</v>
      </c>
      <c r="C122" t="s" s="6">
        <v>45</v>
      </c>
      <c r="D122" t="s" s="6">
        <v>106</v>
      </c>
      <c r="E122" s="2"/>
      <c r="F122" t="s" s="17">
        <v>115</v>
      </c>
      <c r="G122" s="16">
        <f>41.6/0.8</f>
        <v>52</v>
      </c>
      <c r="H122" s="16"/>
      <c r="I122" s="7"/>
      <c r="J122" s="8"/>
      <c r="K122" s="9"/>
    </row>
    <row r="123" ht="13.5" customHeight="1">
      <c r="A123" s="2"/>
      <c r="B123" s="10"/>
      <c r="C123" s="6"/>
      <c r="D123" s="2"/>
      <c r="E123" s="2"/>
      <c r="F123" s="21"/>
      <c r="G123" s="16"/>
      <c r="H123" s="16"/>
      <c r="I123" s="7"/>
      <c r="J123" s="8"/>
      <c r="K123" s="9"/>
    </row>
    <row r="124" ht="13.5" customHeight="1">
      <c r="A124" s="2"/>
      <c r="B124" s="10">
        <v>43699</v>
      </c>
      <c r="C124" t="s" s="6">
        <v>55</v>
      </c>
      <c r="D124" t="s" s="6">
        <v>116</v>
      </c>
      <c r="E124" s="2"/>
      <c r="F124" t="s" s="17">
        <v>117</v>
      </c>
      <c r="G124" s="16">
        <f>(700*1.1)/0.8</f>
        <v>962.5000000000001</v>
      </c>
      <c r="H124" s="16">
        <f>E124*G124</f>
        <v>0</v>
      </c>
      <c r="I124" s="7"/>
      <c r="J124" s="8"/>
      <c r="K124" s="9"/>
    </row>
    <row r="125" ht="13.5" customHeight="1">
      <c r="A125" s="2"/>
      <c r="B125" s="10">
        <v>43699</v>
      </c>
      <c r="C125" t="s" s="6">
        <v>55</v>
      </c>
      <c r="D125" s="2"/>
      <c r="E125" s="2"/>
      <c r="F125" t="s" s="17">
        <v>118</v>
      </c>
      <c r="G125" s="16">
        <v>15.15</v>
      </c>
      <c r="H125" s="16">
        <f>E125*G125</f>
        <v>0</v>
      </c>
      <c r="I125" s="7"/>
      <c r="J125" s="8"/>
      <c r="K125" s="9"/>
    </row>
    <row r="126" ht="13.5" customHeight="1">
      <c r="A126" s="2"/>
      <c r="B126" s="10">
        <v>43699</v>
      </c>
      <c r="C126" t="s" s="6">
        <v>55</v>
      </c>
      <c r="D126" s="2"/>
      <c r="E126" s="2"/>
      <c r="F126" t="s" s="17">
        <v>119</v>
      </c>
      <c r="G126" s="16">
        <v>103</v>
      </c>
      <c r="H126" s="16">
        <f>E126*G126</f>
        <v>0</v>
      </c>
      <c r="I126" s="7"/>
      <c r="J126" s="8"/>
      <c r="K126" s="9"/>
    </row>
    <row r="127" ht="13.5" customHeight="1">
      <c r="A127" s="2"/>
      <c r="B127" s="10">
        <v>43699</v>
      </c>
      <c r="C127" t="s" s="6">
        <v>55</v>
      </c>
      <c r="D127" s="2"/>
      <c r="E127" s="2"/>
      <c r="F127" t="s" s="17">
        <v>120</v>
      </c>
      <c r="G127" s="16">
        <v>14</v>
      </c>
      <c r="H127" s="16">
        <f>E127*G127</f>
        <v>0</v>
      </c>
      <c r="I127" s="7"/>
      <c r="J127" s="8"/>
      <c r="K127" s="9"/>
    </row>
    <row r="128" ht="13.5" customHeight="1">
      <c r="A128" s="2"/>
      <c r="B128" s="10">
        <v>43699</v>
      </c>
      <c r="C128" t="s" s="6">
        <v>55</v>
      </c>
      <c r="D128" s="2"/>
      <c r="E128" s="2"/>
      <c r="F128" t="s" s="17">
        <v>121</v>
      </c>
      <c r="G128" s="16">
        <f>(400*1.21)/0.8</f>
        <v>605</v>
      </c>
      <c r="H128" s="16">
        <f>E128*G128</f>
        <v>0</v>
      </c>
      <c r="I128" s="7"/>
      <c r="J128" s="8"/>
      <c r="K128" s="9"/>
    </row>
    <row r="129" ht="13.5" customHeight="1">
      <c r="A129" s="2"/>
      <c r="B129" s="10"/>
      <c r="C129" s="6"/>
      <c r="D129" s="2"/>
      <c r="E129" s="2"/>
      <c r="F129" s="21"/>
      <c r="G129" s="16"/>
      <c r="H129" s="16"/>
      <c r="I129" s="7"/>
      <c r="J129" s="8"/>
      <c r="K129" s="9"/>
    </row>
    <row r="130" ht="13.5" customHeight="1">
      <c r="A130" s="2"/>
      <c r="B130" s="10">
        <v>43699</v>
      </c>
      <c r="C130" t="s" s="6">
        <v>55</v>
      </c>
      <c r="D130" t="s" s="6">
        <v>122</v>
      </c>
      <c r="E130" s="2"/>
      <c r="F130" t="s" s="17">
        <v>123</v>
      </c>
      <c r="G130" s="16">
        <f>(750*1.21)/0.8</f>
        <v>1134.375</v>
      </c>
      <c r="H130" s="16">
        <f>E130*G130</f>
        <v>0</v>
      </c>
      <c r="I130" s="7"/>
      <c r="J130" s="8"/>
      <c r="K130" s="9"/>
    </row>
    <row r="131" ht="13.5" customHeight="1">
      <c r="A131" s="2"/>
      <c r="B131" s="10">
        <v>43699</v>
      </c>
      <c r="C131" t="s" s="6">
        <v>55</v>
      </c>
      <c r="D131" s="2"/>
      <c r="E131" s="2"/>
      <c r="F131" t="s" s="17">
        <v>124</v>
      </c>
      <c r="G131" s="16">
        <f>(5*1.21)/0.8</f>
        <v>7.562499999999999</v>
      </c>
      <c r="H131" s="16">
        <f>E131*G131</f>
        <v>0</v>
      </c>
      <c r="I131" s="7"/>
      <c r="J131" s="8"/>
      <c r="K131" s="9"/>
    </row>
    <row r="132" ht="13.5" customHeight="1">
      <c r="A132" s="2"/>
      <c r="B132" s="10">
        <v>43699</v>
      </c>
      <c r="C132" t="s" s="6">
        <v>55</v>
      </c>
      <c r="D132" s="2"/>
      <c r="E132" s="2"/>
      <c r="F132" t="s" s="17">
        <v>125</v>
      </c>
      <c r="G132" s="16">
        <f>(7*1.1)/0.8</f>
        <v>9.625</v>
      </c>
      <c r="H132" s="16">
        <f>E132*G132</f>
        <v>0</v>
      </c>
      <c r="I132" s="7"/>
      <c r="J132" s="8"/>
      <c r="K132" s="9"/>
    </row>
    <row r="133" ht="13.5" customHeight="1">
      <c r="A133" s="2"/>
      <c r="B133" s="10">
        <v>43699</v>
      </c>
      <c r="C133" t="s" s="6">
        <v>55</v>
      </c>
      <c r="D133" s="2"/>
      <c r="E133" s="2"/>
      <c r="F133" t="s" s="17">
        <v>126</v>
      </c>
      <c r="G133" s="16">
        <f>(64*1.1)/0.8</f>
        <v>88</v>
      </c>
      <c r="H133" s="16">
        <f>E133*G133</f>
        <v>0</v>
      </c>
      <c r="I133" s="7"/>
      <c r="J133" s="8"/>
      <c r="K133" s="9"/>
    </row>
    <row r="134" ht="13.5" customHeight="1">
      <c r="A134" s="2"/>
      <c r="B134" s="10">
        <v>43699</v>
      </c>
      <c r="C134" t="s" s="6">
        <v>55</v>
      </c>
      <c r="D134" s="2"/>
      <c r="E134" s="2"/>
      <c r="F134" t="s" s="17">
        <v>120</v>
      </c>
      <c r="G134" s="16">
        <f>(11*1.1)/0.8</f>
        <v>15.125</v>
      </c>
      <c r="H134" s="16">
        <f>E134*G134</f>
        <v>0</v>
      </c>
      <c r="I134" s="7"/>
      <c r="J134" s="8"/>
      <c r="K134" s="9"/>
    </row>
    <row r="135" ht="13.5" customHeight="1">
      <c r="A135" s="2"/>
      <c r="B135" s="10"/>
      <c r="C135" s="6"/>
      <c r="D135" s="2"/>
      <c r="E135" s="2"/>
      <c r="F135" s="21"/>
      <c r="G135" s="16"/>
      <c r="H135" s="16"/>
      <c r="I135" s="7"/>
      <c r="J135" s="8"/>
      <c r="K135" s="9"/>
    </row>
    <row r="136" ht="13.5" customHeight="1">
      <c r="A136" s="2"/>
      <c r="B136" s="10">
        <v>43699</v>
      </c>
      <c r="C136" t="s" s="6">
        <v>55</v>
      </c>
      <c r="D136" t="s" s="6">
        <v>127</v>
      </c>
      <c r="E136" s="2"/>
      <c r="F136" t="s" s="17">
        <v>128</v>
      </c>
      <c r="G136" s="16">
        <f>(2100*1.21)/0.9</f>
        <v>2823.333333333333</v>
      </c>
      <c r="H136" s="16">
        <f>E136*G136</f>
        <v>0</v>
      </c>
      <c r="I136" s="7"/>
      <c r="J136" s="8"/>
      <c r="K136" s="9"/>
    </row>
    <row r="137" ht="13.5" customHeight="1">
      <c r="A137" s="2"/>
      <c r="B137" s="10">
        <v>43699</v>
      </c>
      <c r="C137" t="s" s="6">
        <v>55</v>
      </c>
      <c r="D137" s="2"/>
      <c r="E137" s="2"/>
      <c r="F137" t="s" s="17">
        <v>125</v>
      </c>
      <c r="G137" s="16">
        <f>(9*1.1)/0.9</f>
        <v>11</v>
      </c>
      <c r="H137" s="16">
        <f>E137*G137</f>
        <v>0</v>
      </c>
      <c r="I137" s="7"/>
      <c r="J137" s="8"/>
      <c r="K137" s="9"/>
    </row>
    <row r="138" ht="13.5" customHeight="1">
      <c r="A138" s="2"/>
      <c r="B138" s="10">
        <v>43699</v>
      </c>
      <c r="C138" t="s" s="6">
        <v>55</v>
      </c>
      <c r="D138" s="2"/>
      <c r="E138" s="2"/>
      <c r="F138" t="s" s="17">
        <v>126</v>
      </c>
      <c r="G138" s="16">
        <f>(95*1.1)/0.9</f>
        <v>116.1111111111111</v>
      </c>
      <c r="H138" s="16">
        <f>E138*G138</f>
        <v>0</v>
      </c>
      <c r="I138" s="7"/>
      <c r="J138" s="8"/>
      <c r="K138" s="9"/>
    </row>
    <row r="139" ht="13.5" customHeight="1">
      <c r="A139" s="2"/>
      <c r="B139" s="10">
        <v>43699</v>
      </c>
      <c r="C139" t="s" s="6">
        <v>55</v>
      </c>
      <c r="D139" s="2"/>
      <c r="E139" s="2"/>
      <c r="F139" t="s" s="17">
        <v>120</v>
      </c>
      <c r="G139" s="16">
        <f>(8.8*1.1)/0.9</f>
        <v>10.75555555555556</v>
      </c>
      <c r="H139" s="16">
        <f>E139*G139</f>
        <v>0</v>
      </c>
      <c r="I139" s="7"/>
      <c r="J139" s="8"/>
      <c r="K139" s="9"/>
    </row>
    <row r="140" ht="13.5" customHeight="1">
      <c r="A140" s="2"/>
      <c r="B140" s="10"/>
      <c r="C140" s="6"/>
      <c r="D140" s="2"/>
      <c r="E140" s="2"/>
      <c r="F140" s="21"/>
      <c r="G140" s="16"/>
      <c r="H140" s="16"/>
      <c r="I140" s="7"/>
      <c r="J140" s="8"/>
      <c r="K140" s="9"/>
    </row>
    <row r="141" ht="15.75" customHeight="1">
      <c r="A141" s="3"/>
      <c r="B141" s="4"/>
      <c r="C141" s="4"/>
      <c r="D141" s="4"/>
      <c r="E141" s="4"/>
      <c r="F141" s="4"/>
      <c r="G141" s="22"/>
      <c r="H141" s="22"/>
      <c r="I141" s="8"/>
      <c r="J141" s="8"/>
      <c r="K141" s="9"/>
    </row>
    <row r="142" ht="15.75" customHeight="1">
      <c r="A142" s="7"/>
      <c r="B142" s="8"/>
      <c r="C142" s="8"/>
      <c r="D142" s="8"/>
      <c r="E142" s="8"/>
      <c r="F142" s="8"/>
      <c r="G142" s="23"/>
      <c r="H142" s="23"/>
      <c r="I142" s="8"/>
      <c r="J142" s="8"/>
      <c r="K142" s="9"/>
    </row>
    <row r="143" ht="15.75" customHeight="1">
      <c r="A143" s="7"/>
      <c r="B143" s="8"/>
      <c r="C143" s="8"/>
      <c r="D143" s="8"/>
      <c r="E143" s="8"/>
      <c r="F143" s="8"/>
      <c r="G143" s="23"/>
      <c r="H143" s="23"/>
      <c r="I143" s="8"/>
      <c r="J143" s="8"/>
      <c r="K143" s="9"/>
    </row>
    <row r="144" ht="15.75" customHeight="1">
      <c r="A144" s="7"/>
      <c r="B144" s="8"/>
      <c r="C144" s="8"/>
      <c r="D144" s="8"/>
      <c r="E144" s="8"/>
      <c r="F144" s="8"/>
      <c r="G144" s="23"/>
      <c r="H144" s="23"/>
      <c r="I144" s="8"/>
      <c r="J144" s="8"/>
      <c r="K144" s="9"/>
    </row>
    <row r="145" ht="15.75" customHeight="1">
      <c r="A145" s="7"/>
      <c r="B145" s="8"/>
      <c r="C145" s="8"/>
      <c r="D145" s="8"/>
      <c r="E145" s="8"/>
      <c r="F145" s="8"/>
      <c r="G145" s="23"/>
      <c r="H145" s="23"/>
      <c r="I145" s="8"/>
      <c r="J145" s="8"/>
      <c r="K145" s="9"/>
    </row>
    <row r="146" ht="15.75" customHeight="1">
      <c r="A146" s="7"/>
      <c r="B146" s="8"/>
      <c r="C146" s="8"/>
      <c r="D146" s="8"/>
      <c r="E146" s="8"/>
      <c r="F146" s="8"/>
      <c r="G146" s="23"/>
      <c r="H146" s="23"/>
      <c r="I146" s="8"/>
      <c r="J146" s="8"/>
      <c r="K146" s="9"/>
    </row>
    <row r="147" ht="15.75" customHeight="1">
      <c r="A147" s="7"/>
      <c r="B147" s="8"/>
      <c r="C147" s="8"/>
      <c r="D147" s="8"/>
      <c r="E147" s="8"/>
      <c r="F147" s="8"/>
      <c r="G147" s="23"/>
      <c r="H147" s="23"/>
      <c r="I147" s="8"/>
      <c r="J147" s="8"/>
      <c r="K147" s="9"/>
    </row>
    <row r="148" ht="15.75" customHeight="1">
      <c r="A148" s="7"/>
      <c r="B148" s="8"/>
      <c r="C148" s="8"/>
      <c r="D148" s="8"/>
      <c r="E148" s="8"/>
      <c r="F148" s="8"/>
      <c r="G148" s="23"/>
      <c r="H148" s="23"/>
      <c r="I148" s="8"/>
      <c r="J148" s="8"/>
      <c r="K148" s="9"/>
    </row>
    <row r="149" ht="15.75" customHeight="1">
      <c r="A149" s="7"/>
      <c r="B149" s="8"/>
      <c r="C149" s="8"/>
      <c r="D149" s="8"/>
      <c r="E149" s="8"/>
      <c r="F149" s="8"/>
      <c r="G149" s="23"/>
      <c r="H149" s="23"/>
      <c r="I149" s="8"/>
      <c r="J149" s="8"/>
      <c r="K149" s="9"/>
    </row>
    <row r="150" ht="15.75" customHeight="1">
      <c r="A150" s="7"/>
      <c r="B150" s="8"/>
      <c r="C150" s="8"/>
      <c r="D150" s="8"/>
      <c r="E150" s="8"/>
      <c r="F150" s="8"/>
      <c r="G150" s="23"/>
      <c r="H150" s="23"/>
      <c r="I150" s="8"/>
      <c r="J150" s="8"/>
      <c r="K150" s="9"/>
    </row>
    <row r="151" ht="15.75" customHeight="1">
      <c r="A151" s="7"/>
      <c r="B151" s="8"/>
      <c r="C151" s="8"/>
      <c r="D151" s="8"/>
      <c r="E151" s="8"/>
      <c r="F151" s="8"/>
      <c r="G151" s="23"/>
      <c r="H151" s="23"/>
      <c r="I151" s="8"/>
      <c r="J151" s="8"/>
      <c r="K151" s="9"/>
    </row>
    <row r="152" ht="15.75" customHeight="1">
      <c r="A152" s="7"/>
      <c r="B152" s="8"/>
      <c r="C152" s="8"/>
      <c r="D152" s="8"/>
      <c r="E152" s="8"/>
      <c r="F152" s="8"/>
      <c r="G152" s="23"/>
      <c r="H152" s="23"/>
      <c r="I152" s="8"/>
      <c r="J152" s="8"/>
      <c r="K152" s="9"/>
    </row>
    <row r="153" ht="15.75" customHeight="1">
      <c r="A153" s="7"/>
      <c r="B153" s="8"/>
      <c r="C153" s="8"/>
      <c r="D153" s="8"/>
      <c r="E153" s="8"/>
      <c r="F153" s="8"/>
      <c r="G153" s="23"/>
      <c r="H153" s="23"/>
      <c r="I153" s="8"/>
      <c r="J153" s="8"/>
      <c r="K153" s="9"/>
    </row>
    <row r="154" ht="15.75" customHeight="1">
      <c r="A154" s="7"/>
      <c r="B154" s="8"/>
      <c r="C154" s="8"/>
      <c r="D154" s="8"/>
      <c r="E154" s="8"/>
      <c r="F154" s="8"/>
      <c r="G154" s="23"/>
      <c r="H154" s="23"/>
      <c r="I154" s="8"/>
      <c r="J154" s="8"/>
      <c r="K154" s="9"/>
    </row>
    <row r="155" ht="15.75" customHeight="1">
      <c r="A155" s="7"/>
      <c r="B155" s="8"/>
      <c r="C155" s="8"/>
      <c r="D155" s="8"/>
      <c r="E155" s="8"/>
      <c r="F155" s="8"/>
      <c r="G155" s="23"/>
      <c r="H155" s="23"/>
      <c r="I155" s="8"/>
      <c r="J155" s="8"/>
      <c r="K155" s="9"/>
    </row>
    <row r="156" ht="15.75" customHeight="1">
      <c r="A156" s="7"/>
      <c r="B156" s="8"/>
      <c r="C156" s="8"/>
      <c r="D156" s="8"/>
      <c r="E156" s="8"/>
      <c r="F156" s="8"/>
      <c r="G156" s="23"/>
      <c r="H156" s="23"/>
      <c r="I156" s="8"/>
      <c r="J156" s="8"/>
      <c r="K156" s="9"/>
    </row>
    <row r="157" ht="15.75" customHeight="1">
      <c r="A157" s="7"/>
      <c r="B157" s="8"/>
      <c r="C157" s="8"/>
      <c r="D157" s="8"/>
      <c r="E157" s="8"/>
      <c r="F157" s="8"/>
      <c r="G157" s="23"/>
      <c r="H157" s="23"/>
      <c r="I157" s="8"/>
      <c r="J157" s="8"/>
      <c r="K157" s="9"/>
    </row>
    <row r="158" ht="15.75" customHeight="1">
      <c r="A158" s="7"/>
      <c r="B158" s="8"/>
      <c r="C158" s="8"/>
      <c r="D158" s="8"/>
      <c r="E158" s="8"/>
      <c r="F158" s="8"/>
      <c r="G158" s="23"/>
      <c r="H158" s="23"/>
      <c r="I158" s="8"/>
      <c r="J158" s="8"/>
      <c r="K158" s="9"/>
    </row>
    <row r="159" ht="15.75" customHeight="1">
      <c r="A159" s="7"/>
      <c r="B159" s="8"/>
      <c r="C159" s="8"/>
      <c r="D159" s="8"/>
      <c r="E159" s="8"/>
      <c r="F159" s="8"/>
      <c r="G159" s="23"/>
      <c r="H159" s="23"/>
      <c r="I159" s="8"/>
      <c r="J159" s="8"/>
      <c r="K159" s="9"/>
    </row>
    <row r="160" ht="15.75" customHeight="1">
      <c r="A160" s="7"/>
      <c r="B160" s="8"/>
      <c r="C160" s="8"/>
      <c r="D160" s="8"/>
      <c r="E160" s="8"/>
      <c r="F160" s="8"/>
      <c r="G160" s="23"/>
      <c r="H160" s="23"/>
      <c r="I160" s="8"/>
      <c r="J160" s="8"/>
      <c r="K160" s="9"/>
    </row>
    <row r="161" ht="15.75" customHeight="1">
      <c r="A161" s="7"/>
      <c r="B161" s="8"/>
      <c r="C161" s="8"/>
      <c r="D161" s="8"/>
      <c r="E161" s="8"/>
      <c r="F161" s="8"/>
      <c r="G161" s="23"/>
      <c r="H161" s="23"/>
      <c r="I161" s="8"/>
      <c r="J161" s="8"/>
      <c r="K161" s="9"/>
    </row>
    <row r="162" ht="15.75" customHeight="1">
      <c r="A162" s="7"/>
      <c r="B162" s="8"/>
      <c r="C162" s="8"/>
      <c r="D162" s="8"/>
      <c r="E162" s="8"/>
      <c r="F162" s="8"/>
      <c r="G162" s="23"/>
      <c r="H162" s="23"/>
      <c r="I162" s="8"/>
      <c r="J162" s="8"/>
      <c r="K162" s="9"/>
    </row>
    <row r="163" ht="15.75" customHeight="1">
      <c r="A163" s="7"/>
      <c r="B163" s="8"/>
      <c r="C163" s="8"/>
      <c r="D163" s="8"/>
      <c r="E163" s="8"/>
      <c r="F163" s="8"/>
      <c r="G163" s="23"/>
      <c r="H163" s="23"/>
      <c r="I163" s="8"/>
      <c r="J163" s="8"/>
      <c r="K163" s="9"/>
    </row>
    <row r="164" ht="15.75" customHeight="1">
      <c r="A164" s="7"/>
      <c r="B164" s="8"/>
      <c r="C164" s="8"/>
      <c r="D164" s="8"/>
      <c r="E164" s="8"/>
      <c r="F164" s="8"/>
      <c r="G164" s="23"/>
      <c r="H164" s="23"/>
      <c r="I164" s="8"/>
      <c r="J164" s="8"/>
      <c r="K164" s="9"/>
    </row>
    <row r="165" ht="15.75" customHeight="1">
      <c r="A165" s="7"/>
      <c r="B165" s="8"/>
      <c r="C165" s="8"/>
      <c r="D165" s="8"/>
      <c r="E165" s="8"/>
      <c r="F165" s="8"/>
      <c r="G165" s="23"/>
      <c r="H165" s="23"/>
      <c r="I165" s="8"/>
      <c r="J165" s="8"/>
      <c r="K165" s="9"/>
    </row>
    <row r="166" ht="15.75" customHeight="1">
      <c r="A166" s="7"/>
      <c r="B166" s="8"/>
      <c r="C166" s="8"/>
      <c r="D166" s="8"/>
      <c r="E166" s="8"/>
      <c r="F166" s="8"/>
      <c r="G166" s="23"/>
      <c r="H166" s="23"/>
      <c r="I166" s="8"/>
      <c r="J166" s="8"/>
      <c r="K166" s="9"/>
    </row>
    <row r="167" ht="15.75" customHeight="1">
      <c r="A167" s="7"/>
      <c r="B167" s="8"/>
      <c r="C167" s="8"/>
      <c r="D167" s="8"/>
      <c r="E167" s="8"/>
      <c r="F167" s="8"/>
      <c r="G167" s="23"/>
      <c r="H167" s="23"/>
      <c r="I167" s="8"/>
      <c r="J167" s="8"/>
      <c r="K167" s="9"/>
    </row>
    <row r="168" ht="15.75" customHeight="1">
      <c r="A168" s="7"/>
      <c r="B168" s="8"/>
      <c r="C168" s="8"/>
      <c r="D168" s="8"/>
      <c r="E168" s="8"/>
      <c r="F168" s="8"/>
      <c r="G168" s="23"/>
      <c r="H168" s="23"/>
      <c r="I168" s="8"/>
      <c r="J168" s="8"/>
      <c r="K168" s="9"/>
    </row>
    <row r="169" ht="15.75" customHeight="1">
      <c r="A169" s="7"/>
      <c r="B169" s="8"/>
      <c r="C169" s="8"/>
      <c r="D169" s="8"/>
      <c r="E169" s="8"/>
      <c r="F169" s="8"/>
      <c r="G169" s="23"/>
      <c r="H169" s="23"/>
      <c r="I169" s="8"/>
      <c r="J169" s="8"/>
      <c r="K169" s="9"/>
    </row>
    <row r="170" ht="15.75" customHeight="1">
      <c r="A170" s="7"/>
      <c r="B170" s="8"/>
      <c r="C170" s="8"/>
      <c r="D170" s="8"/>
      <c r="E170" s="8"/>
      <c r="F170" s="8"/>
      <c r="G170" s="23"/>
      <c r="H170" s="23"/>
      <c r="I170" s="8"/>
      <c r="J170" s="8"/>
      <c r="K170" s="9"/>
    </row>
    <row r="171" ht="15.75" customHeight="1">
      <c r="A171" s="7"/>
      <c r="B171" s="8"/>
      <c r="C171" s="8"/>
      <c r="D171" s="8"/>
      <c r="E171" s="8"/>
      <c r="F171" s="8"/>
      <c r="G171" s="23"/>
      <c r="H171" s="23"/>
      <c r="I171" s="8"/>
      <c r="J171" s="8"/>
      <c r="K171" s="9"/>
    </row>
    <row r="172" ht="15.75" customHeight="1">
      <c r="A172" s="7"/>
      <c r="B172" s="8"/>
      <c r="C172" s="8"/>
      <c r="D172" s="8"/>
      <c r="E172" s="8"/>
      <c r="F172" s="8"/>
      <c r="G172" s="23"/>
      <c r="H172" s="23"/>
      <c r="I172" s="8"/>
      <c r="J172" s="8"/>
      <c r="K172" s="9"/>
    </row>
    <row r="173" ht="15.75" customHeight="1">
      <c r="A173" s="7"/>
      <c r="B173" s="8"/>
      <c r="C173" s="8"/>
      <c r="D173" s="8"/>
      <c r="E173" s="8"/>
      <c r="F173" s="8"/>
      <c r="G173" s="23"/>
      <c r="H173" s="23"/>
      <c r="I173" s="8"/>
      <c r="J173" s="8"/>
      <c r="K173" s="9"/>
    </row>
    <row r="174" ht="15.75" customHeight="1">
      <c r="A174" s="7"/>
      <c r="B174" s="8"/>
      <c r="C174" s="8"/>
      <c r="D174" s="8"/>
      <c r="E174" s="8"/>
      <c r="F174" s="8"/>
      <c r="G174" s="23"/>
      <c r="H174" s="23"/>
      <c r="I174" s="8"/>
      <c r="J174" s="8"/>
      <c r="K174" s="9"/>
    </row>
    <row r="175" ht="15.75" customHeight="1">
      <c r="A175" s="7"/>
      <c r="B175" s="8"/>
      <c r="C175" s="8"/>
      <c r="D175" s="8"/>
      <c r="E175" s="8"/>
      <c r="F175" s="8"/>
      <c r="G175" s="23"/>
      <c r="H175" s="23"/>
      <c r="I175" s="8"/>
      <c r="J175" s="8"/>
      <c r="K175" s="9"/>
    </row>
    <row r="176" ht="15.75" customHeight="1">
      <c r="A176" s="7"/>
      <c r="B176" s="8"/>
      <c r="C176" s="8"/>
      <c r="D176" s="8"/>
      <c r="E176" s="8"/>
      <c r="F176" s="8"/>
      <c r="G176" s="23"/>
      <c r="H176" s="23"/>
      <c r="I176" s="8"/>
      <c r="J176" s="8"/>
      <c r="K176" s="9"/>
    </row>
    <row r="177" ht="15.75" customHeight="1">
      <c r="A177" s="7"/>
      <c r="B177" s="8"/>
      <c r="C177" s="8"/>
      <c r="D177" s="8"/>
      <c r="E177" s="8"/>
      <c r="F177" s="8"/>
      <c r="G177" s="23"/>
      <c r="H177" s="23"/>
      <c r="I177" s="8"/>
      <c r="J177" s="8"/>
      <c r="K177" s="9"/>
    </row>
    <row r="178" ht="15.75" customHeight="1">
      <c r="A178" s="7"/>
      <c r="B178" s="8"/>
      <c r="C178" s="8"/>
      <c r="D178" s="8"/>
      <c r="E178" s="8"/>
      <c r="F178" s="8"/>
      <c r="G178" s="23"/>
      <c r="H178" s="23"/>
      <c r="I178" s="8"/>
      <c r="J178" s="8"/>
      <c r="K178" s="9"/>
    </row>
    <row r="179" ht="15.75" customHeight="1">
      <c r="A179" s="7"/>
      <c r="B179" s="8"/>
      <c r="C179" s="8"/>
      <c r="D179" s="8"/>
      <c r="E179" s="8"/>
      <c r="F179" s="8"/>
      <c r="G179" s="23"/>
      <c r="H179" s="23"/>
      <c r="I179" s="8"/>
      <c r="J179" s="8"/>
      <c r="K179" s="9"/>
    </row>
    <row r="180" ht="15.75" customHeight="1">
      <c r="A180" s="7"/>
      <c r="B180" s="8"/>
      <c r="C180" s="8"/>
      <c r="D180" s="8"/>
      <c r="E180" s="8"/>
      <c r="F180" s="8"/>
      <c r="G180" s="23"/>
      <c r="H180" s="23"/>
      <c r="I180" s="8"/>
      <c r="J180" s="8"/>
      <c r="K180" s="9"/>
    </row>
    <row r="181" ht="15.75" customHeight="1">
      <c r="A181" s="7"/>
      <c r="B181" s="8"/>
      <c r="C181" s="8"/>
      <c r="D181" s="8"/>
      <c r="E181" s="8"/>
      <c r="F181" s="8"/>
      <c r="G181" s="23"/>
      <c r="H181" s="23"/>
      <c r="I181" s="8"/>
      <c r="J181" s="8"/>
      <c r="K181" s="9"/>
    </row>
    <row r="182" ht="15.75" customHeight="1">
      <c r="A182" s="7"/>
      <c r="B182" s="8"/>
      <c r="C182" s="8"/>
      <c r="D182" s="8"/>
      <c r="E182" s="8"/>
      <c r="F182" s="8"/>
      <c r="G182" s="23"/>
      <c r="H182" s="23"/>
      <c r="I182" s="8"/>
      <c r="J182" s="8"/>
      <c r="K182" s="9"/>
    </row>
    <row r="183" ht="15.75" customHeight="1">
      <c r="A183" s="7"/>
      <c r="B183" s="8"/>
      <c r="C183" s="8"/>
      <c r="D183" s="8"/>
      <c r="E183" s="8"/>
      <c r="F183" s="8"/>
      <c r="G183" s="23"/>
      <c r="H183" s="23"/>
      <c r="I183" s="8"/>
      <c r="J183" s="8"/>
      <c r="K183" s="9"/>
    </row>
    <row r="184" ht="15.75" customHeight="1">
      <c r="A184" s="7"/>
      <c r="B184" s="8"/>
      <c r="C184" s="8"/>
      <c r="D184" s="8"/>
      <c r="E184" s="8"/>
      <c r="F184" s="8"/>
      <c r="G184" s="23"/>
      <c r="H184" s="23"/>
      <c r="I184" s="8"/>
      <c r="J184" s="8"/>
      <c r="K184" s="9"/>
    </row>
    <row r="185" ht="15.75" customHeight="1">
      <c r="A185" s="7"/>
      <c r="B185" s="8"/>
      <c r="C185" s="8"/>
      <c r="D185" s="8"/>
      <c r="E185" s="8"/>
      <c r="F185" s="8"/>
      <c r="G185" s="23"/>
      <c r="H185" s="23"/>
      <c r="I185" s="8"/>
      <c r="J185" s="8"/>
      <c r="K185" s="9"/>
    </row>
    <row r="186" ht="15.75" customHeight="1">
      <c r="A186" s="7"/>
      <c r="B186" s="8"/>
      <c r="C186" s="8"/>
      <c r="D186" s="8"/>
      <c r="E186" s="8"/>
      <c r="F186" s="8"/>
      <c r="G186" s="23"/>
      <c r="H186" s="23"/>
      <c r="I186" s="8"/>
      <c r="J186" s="8"/>
      <c r="K186" s="9"/>
    </row>
    <row r="187" ht="15.75" customHeight="1">
      <c r="A187" s="7"/>
      <c r="B187" s="8"/>
      <c r="C187" s="8"/>
      <c r="D187" s="8"/>
      <c r="E187" s="8"/>
      <c r="F187" s="8"/>
      <c r="G187" s="23"/>
      <c r="H187" s="23"/>
      <c r="I187" s="8"/>
      <c r="J187" s="8"/>
      <c r="K187" s="9"/>
    </row>
    <row r="188" ht="15.75" customHeight="1">
      <c r="A188" s="7"/>
      <c r="B188" s="8"/>
      <c r="C188" s="8"/>
      <c r="D188" s="8"/>
      <c r="E188" s="8"/>
      <c r="F188" s="8"/>
      <c r="G188" s="23"/>
      <c r="H188" s="23"/>
      <c r="I188" s="8"/>
      <c r="J188" s="8"/>
      <c r="K188" s="9"/>
    </row>
    <row r="189" ht="15.75" customHeight="1">
      <c r="A189" s="7"/>
      <c r="B189" s="8"/>
      <c r="C189" s="8"/>
      <c r="D189" s="8"/>
      <c r="E189" s="8"/>
      <c r="F189" s="8"/>
      <c r="G189" s="23"/>
      <c r="H189" s="23"/>
      <c r="I189" s="8"/>
      <c r="J189" s="8"/>
      <c r="K189" s="9"/>
    </row>
    <row r="190" ht="15.75" customHeight="1">
      <c r="A190" s="7"/>
      <c r="B190" s="8"/>
      <c r="C190" s="8"/>
      <c r="D190" s="8"/>
      <c r="E190" s="8"/>
      <c r="F190" s="8"/>
      <c r="G190" s="23"/>
      <c r="H190" s="23"/>
      <c r="I190" s="8"/>
      <c r="J190" s="8"/>
      <c r="K190" s="9"/>
    </row>
    <row r="191" ht="15.75" customHeight="1">
      <c r="A191" s="7"/>
      <c r="B191" s="8"/>
      <c r="C191" s="8"/>
      <c r="D191" s="8"/>
      <c r="E191" s="8"/>
      <c r="F191" s="8"/>
      <c r="G191" s="23"/>
      <c r="H191" s="23"/>
      <c r="I191" s="8"/>
      <c r="J191" s="8"/>
      <c r="K191" s="9"/>
    </row>
    <row r="192" ht="15.75" customHeight="1">
      <c r="A192" s="7"/>
      <c r="B192" s="8"/>
      <c r="C192" s="8"/>
      <c r="D192" s="8"/>
      <c r="E192" s="8"/>
      <c r="F192" s="8"/>
      <c r="G192" s="23"/>
      <c r="H192" s="23"/>
      <c r="I192" s="8"/>
      <c r="J192" s="8"/>
      <c r="K192" s="9"/>
    </row>
    <row r="193" ht="15.75" customHeight="1">
      <c r="A193" s="7"/>
      <c r="B193" s="8"/>
      <c r="C193" s="8"/>
      <c r="D193" s="8"/>
      <c r="E193" s="8"/>
      <c r="F193" s="8"/>
      <c r="G193" s="23"/>
      <c r="H193" s="23"/>
      <c r="I193" s="8"/>
      <c r="J193" s="8"/>
      <c r="K193" s="9"/>
    </row>
    <row r="194" ht="15.75" customHeight="1">
      <c r="A194" s="7"/>
      <c r="B194" s="8"/>
      <c r="C194" s="8"/>
      <c r="D194" s="8"/>
      <c r="E194" s="8"/>
      <c r="F194" s="8"/>
      <c r="G194" s="23"/>
      <c r="H194" s="23"/>
      <c r="I194" s="8"/>
      <c r="J194" s="8"/>
      <c r="K194" s="9"/>
    </row>
    <row r="195" ht="15.75" customHeight="1">
      <c r="A195" s="7"/>
      <c r="B195" s="8"/>
      <c r="C195" s="8"/>
      <c r="D195" s="8"/>
      <c r="E195" s="8"/>
      <c r="F195" s="8"/>
      <c r="G195" s="23"/>
      <c r="H195" s="23"/>
      <c r="I195" s="8"/>
      <c r="J195" s="8"/>
      <c r="K195" s="9"/>
    </row>
    <row r="196" ht="15.75" customHeight="1">
      <c r="A196" s="7"/>
      <c r="B196" s="8"/>
      <c r="C196" s="8"/>
      <c r="D196" s="8"/>
      <c r="E196" s="8"/>
      <c r="F196" s="8"/>
      <c r="G196" s="23"/>
      <c r="H196" s="23"/>
      <c r="I196" s="8"/>
      <c r="J196" s="8"/>
      <c r="K196" s="9"/>
    </row>
    <row r="197" ht="15.75" customHeight="1">
      <c r="A197" s="7"/>
      <c r="B197" s="8"/>
      <c r="C197" s="8"/>
      <c r="D197" s="8"/>
      <c r="E197" s="8"/>
      <c r="F197" s="8"/>
      <c r="G197" s="23"/>
      <c r="H197" s="23"/>
      <c r="I197" s="8"/>
      <c r="J197" s="8"/>
      <c r="K197" s="9"/>
    </row>
    <row r="198" ht="15.75" customHeight="1">
      <c r="A198" s="7"/>
      <c r="B198" s="8"/>
      <c r="C198" s="8"/>
      <c r="D198" s="8"/>
      <c r="E198" s="8"/>
      <c r="F198" s="8"/>
      <c r="G198" s="23"/>
      <c r="H198" s="23"/>
      <c r="I198" s="8"/>
      <c r="J198" s="8"/>
      <c r="K198" s="9"/>
    </row>
    <row r="199" ht="15.75" customHeight="1">
      <c r="A199" s="7"/>
      <c r="B199" s="8"/>
      <c r="C199" s="8"/>
      <c r="D199" s="8"/>
      <c r="E199" s="8"/>
      <c r="F199" s="8"/>
      <c r="G199" s="23"/>
      <c r="H199" s="23"/>
      <c r="I199" s="8"/>
      <c r="J199" s="8"/>
      <c r="K199" s="9"/>
    </row>
    <row r="200" ht="15.75" customHeight="1">
      <c r="A200" s="7"/>
      <c r="B200" s="8"/>
      <c r="C200" s="8"/>
      <c r="D200" s="8"/>
      <c r="E200" s="8"/>
      <c r="F200" s="8"/>
      <c r="G200" s="23"/>
      <c r="H200" s="23"/>
      <c r="I200" s="8"/>
      <c r="J200" s="8"/>
      <c r="K200" s="9"/>
    </row>
    <row r="201" ht="15.75" customHeight="1">
      <c r="A201" s="7"/>
      <c r="B201" s="8"/>
      <c r="C201" s="8"/>
      <c r="D201" s="8"/>
      <c r="E201" s="8"/>
      <c r="F201" s="8"/>
      <c r="G201" s="23"/>
      <c r="H201" s="23"/>
      <c r="I201" s="8"/>
      <c r="J201" s="8"/>
      <c r="K201" s="9"/>
    </row>
    <row r="202" ht="15.75" customHeight="1">
      <c r="A202" s="7"/>
      <c r="B202" s="8"/>
      <c r="C202" s="8"/>
      <c r="D202" s="8"/>
      <c r="E202" s="8"/>
      <c r="F202" s="8"/>
      <c r="G202" s="23"/>
      <c r="H202" s="23"/>
      <c r="I202" s="8"/>
      <c r="J202" s="8"/>
      <c r="K202" s="9"/>
    </row>
    <row r="203" ht="15.75" customHeight="1">
      <c r="A203" s="12"/>
      <c r="B203" s="13"/>
      <c r="C203" s="13"/>
      <c r="D203" s="13"/>
      <c r="E203" s="13"/>
      <c r="F203" s="13"/>
      <c r="G203" s="24"/>
      <c r="H203" s="24"/>
      <c r="I203" s="13"/>
      <c r="J203" s="13"/>
      <c r="K203" s="14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&amp;C&amp;"Calibri,Regular"&amp;11&amp;K000000000000&amp;P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K110"/>
  <sheetViews>
    <sheetView workbookViewId="0" showGridLines="0" defaultGridColor="1"/>
  </sheetViews>
  <sheetFormatPr defaultColWidth="14.5" defaultRowHeight="15" customHeight="1" outlineLevelRow="0" outlineLevelCol="0"/>
  <cols>
    <col min="1" max="2" width="8.85156" style="25" customWidth="1"/>
    <col min="3" max="3" width="19.5" style="25" customWidth="1"/>
    <col min="4" max="4" width="11.5" style="25" customWidth="1"/>
    <col min="5" max="5" width="11.1719" style="25" customWidth="1"/>
    <col min="6" max="6" width="33.5" style="25" customWidth="1"/>
    <col min="7" max="11" width="8.85156" style="25" customWidth="1"/>
    <col min="12" max="256" width="14.5" style="25" customWidth="1"/>
  </cols>
  <sheetData>
    <row r="1" ht="13.5" customHeight="1">
      <c r="A1" s="2"/>
      <c r="B1" s="2"/>
      <c r="C1" s="2"/>
      <c r="D1" s="2"/>
      <c r="E1" s="2"/>
      <c r="F1" s="2"/>
      <c r="G1" s="2"/>
      <c r="H1" s="3"/>
      <c r="I1" s="4"/>
      <c r="J1" s="4"/>
      <c r="K1" s="5"/>
    </row>
    <row r="2" ht="13.5" customHeight="1">
      <c r="A2" s="2"/>
      <c r="B2" t="s" s="6">
        <v>129</v>
      </c>
      <c r="C2" t="s" s="6">
        <v>130</v>
      </c>
      <c r="D2" t="s" s="6">
        <v>131</v>
      </c>
      <c r="E2" t="s" s="6">
        <v>132</v>
      </c>
      <c r="F2" t="s" s="6">
        <v>133</v>
      </c>
      <c r="G2" t="s" s="6">
        <v>134</v>
      </c>
      <c r="H2" s="7"/>
      <c r="I2" s="8"/>
      <c r="J2" s="8"/>
      <c r="K2" s="9"/>
    </row>
    <row r="3" ht="13.5" customHeight="1">
      <c r="A3" s="2"/>
      <c r="B3" t="s" s="6">
        <v>25</v>
      </c>
      <c r="C3" t="s" s="6">
        <v>135</v>
      </c>
      <c r="D3" t="s" s="6">
        <v>136</v>
      </c>
      <c r="E3" t="s" s="6">
        <v>137</v>
      </c>
      <c r="F3" t="s" s="26">
        <v>138</v>
      </c>
      <c r="G3" t="s" s="6">
        <v>139</v>
      </c>
      <c r="H3" s="7"/>
      <c r="I3" s="8"/>
      <c r="J3" s="8"/>
      <c r="K3" s="9"/>
    </row>
    <row r="4" ht="16.5" customHeight="1">
      <c r="A4" s="2"/>
      <c r="B4" t="s" s="6">
        <v>25</v>
      </c>
      <c r="C4" t="s" s="6">
        <v>140</v>
      </c>
      <c r="D4" t="s" s="6">
        <v>141</v>
      </c>
      <c r="E4" t="s" s="6">
        <v>142</v>
      </c>
      <c r="F4" t="s" s="27">
        <v>143</v>
      </c>
      <c r="G4" t="s" s="6">
        <v>139</v>
      </c>
      <c r="H4" s="7"/>
      <c r="I4" s="8"/>
      <c r="J4" s="8"/>
      <c r="K4" s="9"/>
    </row>
    <row r="5" ht="13.5" customHeight="1">
      <c r="A5" s="2"/>
      <c r="B5" t="s" s="6">
        <v>25</v>
      </c>
      <c r="C5" t="s" s="6">
        <v>144</v>
      </c>
      <c r="D5" t="s" s="6">
        <v>145</v>
      </c>
      <c r="E5" t="s" s="6">
        <v>146</v>
      </c>
      <c r="F5" t="s" s="6">
        <v>147</v>
      </c>
      <c r="G5" s="2"/>
      <c r="H5" s="7"/>
      <c r="I5" s="8"/>
      <c r="J5" s="8"/>
      <c r="K5" s="9"/>
    </row>
    <row r="6" ht="13.5" customHeight="1">
      <c r="A6" s="2"/>
      <c r="B6" t="s" s="6">
        <v>25</v>
      </c>
      <c r="C6" t="s" s="6">
        <v>148</v>
      </c>
      <c r="D6" t="s" s="6">
        <v>149</v>
      </c>
      <c r="E6" t="s" s="6">
        <v>150</v>
      </c>
      <c r="F6" t="s" s="6">
        <v>151</v>
      </c>
      <c r="G6" s="2"/>
      <c r="H6" s="7"/>
      <c r="I6" s="8"/>
      <c r="J6" s="8"/>
      <c r="K6" s="9"/>
    </row>
    <row r="7" ht="13.5" customHeight="1">
      <c r="A7" s="2"/>
      <c r="B7" t="s" s="6">
        <v>25</v>
      </c>
      <c r="C7" t="s" s="6">
        <v>152</v>
      </c>
      <c r="D7" t="s" s="6">
        <v>153</v>
      </c>
      <c r="E7" t="s" s="6">
        <v>154</v>
      </c>
      <c r="F7" t="s" s="6">
        <v>155</v>
      </c>
      <c r="G7" s="2"/>
      <c r="H7" s="7"/>
      <c r="I7" s="8"/>
      <c r="J7" s="8"/>
      <c r="K7" s="9"/>
    </row>
    <row r="8" ht="13.5" customHeight="1">
      <c r="A8" s="2"/>
      <c r="B8" t="s" s="6">
        <v>25</v>
      </c>
      <c r="C8" t="s" s="6">
        <v>26</v>
      </c>
      <c r="D8" t="s" s="6">
        <v>156</v>
      </c>
      <c r="E8" t="s" s="6">
        <v>157</v>
      </c>
      <c r="F8" t="s" s="6">
        <v>158</v>
      </c>
      <c r="G8" s="2"/>
      <c r="H8" s="7"/>
      <c r="I8" s="8"/>
      <c r="J8" s="8"/>
      <c r="K8" s="9"/>
    </row>
    <row r="9" ht="13.5" customHeight="1">
      <c r="A9" s="2"/>
      <c r="B9" t="s" s="6">
        <v>25</v>
      </c>
      <c r="C9" t="s" s="6">
        <v>90</v>
      </c>
      <c r="D9" t="s" s="6">
        <v>159</v>
      </c>
      <c r="E9" t="s" s="6">
        <v>160</v>
      </c>
      <c r="F9" t="s" s="6">
        <v>161</v>
      </c>
      <c r="G9" s="2"/>
      <c r="H9" s="7"/>
      <c r="I9" s="8"/>
      <c r="J9" s="8"/>
      <c r="K9" s="9"/>
    </row>
    <row r="10" ht="13.5" customHeight="1">
      <c r="A10" s="2"/>
      <c r="B10" t="s" s="6">
        <v>45</v>
      </c>
      <c r="C10" t="s" s="6">
        <v>162</v>
      </c>
      <c r="D10" t="s" s="6">
        <v>163</v>
      </c>
      <c r="E10" t="s" s="6">
        <v>164</v>
      </c>
      <c r="F10" t="s" s="27">
        <v>165</v>
      </c>
      <c r="G10" s="2"/>
      <c r="H10" s="7"/>
      <c r="I10" s="8"/>
      <c r="J10" s="8"/>
      <c r="K10" s="9"/>
    </row>
    <row r="11" ht="13.5" customHeight="1">
      <c r="A11" s="2"/>
      <c r="B11" t="s" s="6">
        <v>45</v>
      </c>
      <c r="C11" t="s" s="6">
        <v>166</v>
      </c>
      <c r="D11" t="s" s="6">
        <v>167</v>
      </c>
      <c r="E11" t="s" s="6">
        <v>168</v>
      </c>
      <c r="F11" t="s" s="27">
        <v>169</v>
      </c>
      <c r="G11" s="2"/>
      <c r="H11" s="7"/>
      <c r="I11" s="8"/>
      <c r="J11" s="8"/>
      <c r="K11" s="9"/>
    </row>
    <row r="12" ht="13.5" customHeight="1">
      <c r="A12" s="2"/>
      <c r="B12" t="s" s="6">
        <v>45</v>
      </c>
      <c r="C12" t="s" s="6">
        <v>170</v>
      </c>
      <c r="D12" t="s" s="6">
        <v>171</v>
      </c>
      <c r="E12" t="s" s="6">
        <v>172</v>
      </c>
      <c r="F12" t="s" s="27">
        <v>173</v>
      </c>
      <c r="G12" s="2"/>
      <c r="H12" s="7"/>
      <c r="I12" s="8"/>
      <c r="J12" s="8"/>
      <c r="K12" s="9"/>
    </row>
    <row r="13" ht="13.5" customHeight="1">
      <c r="A13" s="2"/>
      <c r="B13" t="s" s="6">
        <v>45</v>
      </c>
      <c r="C13" t="s" s="6">
        <v>174</v>
      </c>
      <c r="D13" t="s" s="6">
        <v>175</v>
      </c>
      <c r="E13" t="s" s="6">
        <v>176</v>
      </c>
      <c r="F13" t="s" s="6">
        <v>177</v>
      </c>
      <c r="G13" s="2"/>
      <c r="H13" s="7"/>
      <c r="I13" s="8"/>
      <c r="J13" s="8"/>
      <c r="K13" s="9"/>
    </row>
    <row r="14" ht="13.5" customHeight="1">
      <c r="A14" s="2"/>
      <c r="B14" t="s" s="6">
        <v>45</v>
      </c>
      <c r="C14" t="s" s="6">
        <v>178</v>
      </c>
      <c r="D14" t="s" s="6">
        <v>179</v>
      </c>
      <c r="E14" t="s" s="6">
        <v>180</v>
      </c>
      <c r="F14" t="s" s="27">
        <v>181</v>
      </c>
      <c r="G14" s="2"/>
      <c r="H14" s="7"/>
      <c r="I14" s="8"/>
      <c r="J14" s="8"/>
      <c r="K14" s="9"/>
    </row>
    <row r="15" ht="13.5" customHeight="1">
      <c r="A15" s="2"/>
      <c r="B15" t="s" s="6">
        <v>45</v>
      </c>
      <c r="C15" t="s" s="6">
        <v>182</v>
      </c>
      <c r="D15" t="s" s="6">
        <v>183</v>
      </c>
      <c r="E15" t="s" s="6">
        <v>184</v>
      </c>
      <c r="F15" t="s" s="27">
        <v>185</v>
      </c>
      <c r="G15" s="2"/>
      <c r="H15" s="7"/>
      <c r="I15" s="8"/>
      <c r="J15" s="8"/>
      <c r="K15" s="9"/>
    </row>
    <row r="16" ht="13.5" customHeight="1">
      <c r="A16" s="2"/>
      <c r="B16" t="s" s="6">
        <v>45</v>
      </c>
      <c r="C16" t="s" s="6">
        <v>186</v>
      </c>
      <c r="D16" t="s" s="6">
        <v>187</v>
      </c>
      <c r="E16" t="s" s="6">
        <v>188</v>
      </c>
      <c r="F16" t="s" s="6">
        <v>189</v>
      </c>
      <c r="G16" s="2"/>
      <c r="H16" s="7"/>
      <c r="I16" s="8"/>
      <c r="J16" s="8"/>
      <c r="K16" s="9"/>
    </row>
    <row r="17" ht="13.5" customHeight="1">
      <c r="A17" s="2"/>
      <c r="B17" t="s" s="6">
        <v>45</v>
      </c>
      <c r="C17" t="s" s="6">
        <v>190</v>
      </c>
      <c r="D17" t="s" s="6">
        <v>191</v>
      </c>
      <c r="E17" t="s" s="6">
        <v>192</v>
      </c>
      <c r="F17" t="s" s="27">
        <v>193</v>
      </c>
      <c r="G17" s="2"/>
      <c r="H17" s="7"/>
      <c r="I17" s="8"/>
      <c r="J17" s="8"/>
      <c r="K17" s="9"/>
    </row>
    <row r="18" ht="13.5" customHeight="1">
      <c r="A18" s="2"/>
      <c r="B18" t="s" s="6">
        <v>45</v>
      </c>
      <c r="C18" t="s" s="6">
        <v>194</v>
      </c>
      <c r="D18" t="s" s="6">
        <v>195</v>
      </c>
      <c r="E18" t="s" s="6">
        <v>196</v>
      </c>
      <c r="F18" t="s" s="27">
        <v>197</v>
      </c>
      <c r="G18" s="2"/>
      <c r="H18" s="7"/>
      <c r="I18" s="8"/>
      <c r="J18" s="8"/>
      <c r="K18" s="9"/>
    </row>
    <row r="19" ht="13.5" customHeight="1">
      <c r="A19" s="2"/>
      <c r="B19" t="s" s="6">
        <v>45</v>
      </c>
      <c r="C19" t="s" s="6">
        <v>46</v>
      </c>
      <c r="D19" t="s" s="6">
        <v>191</v>
      </c>
      <c r="E19" t="s" s="6">
        <v>192</v>
      </c>
      <c r="F19" t="s" s="27">
        <v>193</v>
      </c>
      <c r="G19" s="2"/>
      <c r="H19" s="7"/>
      <c r="I19" s="8"/>
      <c r="J19" s="8"/>
      <c r="K19" s="9"/>
    </row>
    <row r="20" ht="13.5" customHeight="1">
      <c r="A20" s="2"/>
      <c r="B20" t="s" s="6">
        <v>45</v>
      </c>
      <c r="C20" t="s" s="6">
        <v>198</v>
      </c>
      <c r="D20" t="s" s="6">
        <v>199</v>
      </c>
      <c r="E20" t="s" s="6">
        <v>200</v>
      </c>
      <c r="F20" t="s" s="27">
        <v>201</v>
      </c>
      <c r="G20" s="2"/>
      <c r="H20" s="7"/>
      <c r="I20" s="8"/>
      <c r="J20" s="8"/>
      <c r="K20" s="9"/>
    </row>
    <row r="21" ht="13.5" customHeight="1">
      <c r="A21" s="2"/>
      <c r="B21" t="s" s="6">
        <v>202</v>
      </c>
      <c r="C21" t="s" s="6">
        <v>203</v>
      </c>
      <c r="D21" t="s" s="6">
        <v>204</v>
      </c>
      <c r="E21" t="s" s="6">
        <v>205</v>
      </c>
      <c r="F21" t="s" s="27">
        <v>206</v>
      </c>
      <c r="G21" s="2"/>
      <c r="H21" s="7"/>
      <c r="I21" s="8"/>
      <c r="J21" s="8"/>
      <c r="K21" s="9"/>
    </row>
    <row r="22" ht="13.5" customHeight="1">
      <c r="A22" s="2"/>
      <c r="B22" t="s" s="6">
        <v>202</v>
      </c>
      <c r="C22" t="s" s="6">
        <v>207</v>
      </c>
      <c r="D22" t="s" s="6">
        <v>208</v>
      </c>
      <c r="E22" t="s" s="6">
        <v>209</v>
      </c>
      <c r="F22" t="s" s="27">
        <v>210</v>
      </c>
      <c r="G22" s="2"/>
      <c r="H22" s="7"/>
      <c r="I22" s="8"/>
      <c r="J22" s="8"/>
      <c r="K22" s="9"/>
    </row>
    <row r="23" ht="13.5" customHeight="1">
      <c r="A23" s="2"/>
      <c r="B23" t="s" s="6">
        <v>202</v>
      </c>
      <c r="C23" t="s" s="6">
        <v>211</v>
      </c>
      <c r="D23" t="s" s="6">
        <v>212</v>
      </c>
      <c r="E23" t="s" s="6">
        <v>213</v>
      </c>
      <c r="F23" t="s" s="27">
        <v>214</v>
      </c>
      <c r="G23" s="2"/>
      <c r="H23" s="7"/>
      <c r="I23" s="8"/>
      <c r="J23" s="8"/>
      <c r="K23" s="9"/>
    </row>
    <row r="24" ht="13.5" customHeight="1">
      <c r="A24" s="2"/>
      <c r="B24" t="s" s="6">
        <v>202</v>
      </c>
      <c r="C24" t="s" s="6">
        <v>215</v>
      </c>
      <c r="D24" t="s" s="6">
        <v>216</v>
      </c>
      <c r="E24" t="s" s="6">
        <v>217</v>
      </c>
      <c r="F24" t="s" s="6">
        <v>218</v>
      </c>
      <c r="G24" s="2"/>
      <c r="H24" s="7"/>
      <c r="I24" s="8"/>
      <c r="J24" s="8"/>
      <c r="K24" s="9"/>
    </row>
    <row r="25" ht="15" customHeight="1">
      <c r="A25" s="3"/>
      <c r="B25" s="4"/>
      <c r="C25" s="4"/>
      <c r="D25" s="4"/>
      <c r="E25" s="4"/>
      <c r="F25" s="4"/>
      <c r="G25" s="4"/>
      <c r="H25" s="8"/>
      <c r="I25" s="8"/>
      <c r="J25" s="8"/>
      <c r="K25" s="9"/>
    </row>
    <row r="26" ht="1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9"/>
    </row>
    <row r="27" ht="1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9"/>
    </row>
    <row r="28" ht="1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9"/>
    </row>
    <row r="29" ht="15" customHeight="1">
      <c r="A29" s="7"/>
      <c r="B29" s="8"/>
      <c r="C29" s="8"/>
      <c r="D29" s="8"/>
      <c r="E29" s="8"/>
      <c r="F29" s="8"/>
      <c r="G29" s="8"/>
      <c r="H29" s="8"/>
      <c r="I29" s="8"/>
      <c r="J29" s="8"/>
      <c r="K29" s="9"/>
    </row>
    <row r="30" ht="15" customHeight="1">
      <c r="A30" s="7"/>
      <c r="B30" s="8"/>
      <c r="C30" s="8"/>
      <c r="D30" s="8"/>
      <c r="E30" s="8"/>
      <c r="F30" s="8"/>
      <c r="G30" s="8"/>
      <c r="H30" s="8"/>
      <c r="I30" s="8"/>
      <c r="J30" s="8"/>
      <c r="K30" s="9"/>
    </row>
    <row r="31" ht="15.75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9"/>
    </row>
    <row r="32" ht="15.75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9"/>
    </row>
    <row r="33" ht="15.75" customHeight="1">
      <c r="A33" s="7"/>
      <c r="B33" s="8"/>
      <c r="C33" s="8"/>
      <c r="D33" s="8"/>
      <c r="E33" s="8"/>
      <c r="F33" s="8"/>
      <c r="G33" s="8"/>
      <c r="H33" s="8"/>
      <c r="I33" s="8"/>
      <c r="J33" s="8"/>
      <c r="K33" s="9"/>
    </row>
    <row r="34" ht="15.75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9"/>
    </row>
    <row r="35" ht="15.75" customHeight="1">
      <c r="A35" s="7"/>
      <c r="B35" s="8"/>
      <c r="C35" s="8"/>
      <c r="D35" s="8"/>
      <c r="E35" s="8"/>
      <c r="F35" s="8"/>
      <c r="G35" s="8"/>
      <c r="H35" s="8"/>
      <c r="I35" s="8"/>
      <c r="J35" s="8"/>
      <c r="K35" s="9"/>
    </row>
    <row r="36" ht="15.75" customHeight="1">
      <c r="A36" s="7"/>
      <c r="B36" s="8"/>
      <c r="C36" s="8"/>
      <c r="D36" s="8"/>
      <c r="E36" s="8"/>
      <c r="F36" s="8"/>
      <c r="G36" s="8"/>
      <c r="H36" s="8"/>
      <c r="I36" s="8"/>
      <c r="J36" s="8"/>
      <c r="K36" s="9"/>
    </row>
    <row r="37" ht="15.75" customHeight="1">
      <c r="A37" s="7"/>
      <c r="B37" s="8"/>
      <c r="C37" s="8"/>
      <c r="D37" s="8"/>
      <c r="E37" s="8"/>
      <c r="F37" s="8"/>
      <c r="G37" s="8"/>
      <c r="H37" s="8"/>
      <c r="I37" s="8"/>
      <c r="J37" s="8"/>
      <c r="K37" s="9"/>
    </row>
    <row r="38" ht="15.7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9"/>
    </row>
    <row r="39" ht="15.7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9"/>
    </row>
    <row r="40" ht="15.75" customHeight="1">
      <c r="A40" s="7"/>
      <c r="B40" s="8"/>
      <c r="C40" s="8"/>
      <c r="D40" s="8"/>
      <c r="E40" s="8"/>
      <c r="F40" s="8"/>
      <c r="G40" s="8"/>
      <c r="H40" s="8"/>
      <c r="I40" s="8"/>
      <c r="J40" s="8"/>
      <c r="K40" s="9"/>
    </row>
    <row r="41" ht="15.75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9"/>
    </row>
    <row r="42" ht="15.75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9"/>
    </row>
    <row r="43" ht="15.7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9"/>
    </row>
    <row r="44" ht="15.7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9"/>
    </row>
    <row r="45" ht="15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9"/>
    </row>
    <row r="46" ht="15.7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9"/>
    </row>
    <row r="47" ht="15.75" customHeight="1">
      <c r="A47" s="7"/>
      <c r="B47" s="8"/>
      <c r="C47" s="8"/>
      <c r="D47" s="8"/>
      <c r="E47" s="8"/>
      <c r="F47" s="8"/>
      <c r="G47" s="8"/>
      <c r="H47" s="8"/>
      <c r="I47" s="8"/>
      <c r="J47" s="8"/>
      <c r="K47" s="9"/>
    </row>
    <row r="48" ht="15.75" customHeight="1">
      <c r="A48" s="7"/>
      <c r="B48" s="8"/>
      <c r="C48" s="8"/>
      <c r="D48" s="8"/>
      <c r="E48" s="8"/>
      <c r="F48" s="8"/>
      <c r="G48" s="8"/>
      <c r="H48" s="8"/>
      <c r="I48" s="8"/>
      <c r="J48" s="8"/>
      <c r="K48" s="9"/>
    </row>
    <row r="49" ht="15.75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9"/>
    </row>
    <row r="50" ht="15.75" customHeight="1">
      <c r="A50" s="7"/>
      <c r="B50" s="8"/>
      <c r="C50" s="8"/>
      <c r="D50" s="8"/>
      <c r="E50" s="8"/>
      <c r="F50" s="8"/>
      <c r="G50" s="8"/>
      <c r="H50" s="8"/>
      <c r="I50" s="8"/>
      <c r="J50" s="8"/>
      <c r="K50" s="9"/>
    </row>
    <row r="51" ht="15.75" customHeight="1">
      <c r="A51" s="7"/>
      <c r="B51" s="8"/>
      <c r="C51" s="8"/>
      <c r="D51" s="8"/>
      <c r="E51" s="8"/>
      <c r="F51" s="8"/>
      <c r="G51" s="8"/>
      <c r="H51" s="8"/>
      <c r="I51" s="8"/>
      <c r="J51" s="8"/>
      <c r="K51" s="9"/>
    </row>
    <row r="52" ht="15.75" customHeight="1">
      <c r="A52" s="7"/>
      <c r="B52" s="8"/>
      <c r="C52" s="8"/>
      <c r="D52" s="8"/>
      <c r="E52" s="8"/>
      <c r="F52" s="8"/>
      <c r="G52" s="8"/>
      <c r="H52" s="8"/>
      <c r="I52" s="8"/>
      <c r="J52" s="8"/>
      <c r="K52" s="9"/>
    </row>
    <row r="53" ht="15.75" customHeight="1">
      <c r="A53" s="7"/>
      <c r="B53" s="8"/>
      <c r="C53" s="8"/>
      <c r="D53" s="8"/>
      <c r="E53" s="8"/>
      <c r="F53" s="8"/>
      <c r="G53" s="8"/>
      <c r="H53" s="8"/>
      <c r="I53" s="8"/>
      <c r="J53" s="8"/>
      <c r="K53" s="9"/>
    </row>
    <row r="54" ht="15.75" customHeight="1">
      <c r="A54" s="7"/>
      <c r="B54" s="8"/>
      <c r="C54" s="8"/>
      <c r="D54" s="8"/>
      <c r="E54" s="8"/>
      <c r="F54" s="8"/>
      <c r="G54" s="8"/>
      <c r="H54" s="8"/>
      <c r="I54" s="8"/>
      <c r="J54" s="8"/>
      <c r="K54" s="9"/>
    </row>
    <row r="55" ht="15.75" customHeight="1">
      <c r="A55" s="7"/>
      <c r="B55" s="8"/>
      <c r="C55" s="8"/>
      <c r="D55" s="8"/>
      <c r="E55" s="8"/>
      <c r="F55" s="8"/>
      <c r="G55" s="8"/>
      <c r="H55" s="8"/>
      <c r="I55" s="8"/>
      <c r="J55" s="8"/>
      <c r="K55" s="9"/>
    </row>
    <row r="56" ht="15.75" customHeight="1">
      <c r="A56" s="7"/>
      <c r="B56" s="8"/>
      <c r="C56" s="8"/>
      <c r="D56" s="8"/>
      <c r="E56" s="8"/>
      <c r="F56" s="8"/>
      <c r="G56" s="8"/>
      <c r="H56" s="8"/>
      <c r="I56" s="8"/>
      <c r="J56" s="8"/>
      <c r="K56" s="9"/>
    </row>
    <row r="57" ht="15.75" customHeight="1">
      <c r="A57" s="7"/>
      <c r="B57" s="8"/>
      <c r="C57" s="8"/>
      <c r="D57" s="8"/>
      <c r="E57" s="8"/>
      <c r="F57" s="8"/>
      <c r="G57" s="8"/>
      <c r="H57" s="8"/>
      <c r="I57" s="8"/>
      <c r="J57" s="8"/>
      <c r="K57" s="9"/>
    </row>
    <row r="58" ht="15.75" customHeight="1">
      <c r="A58" s="7"/>
      <c r="B58" s="8"/>
      <c r="C58" s="8"/>
      <c r="D58" s="8"/>
      <c r="E58" s="8"/>
      <c r="F58" s="8"/>
      <c r="G58" s="8"/>
      <c r="H58" s="8"/>
      <c r="I58" s="8"/>
      <c r="J58" s="8"/>
      <c r="K58" s="9"/>
    </row>
    <row r="59" ht="15.75" customHeight="1">
      <c r="A59" s="7"/>
      <c r="B59" s="8"/>
      <c r="C59" s="8"/>
      <c r="D59" s="8"/>
      <c r="E59" s="8"/>
      <c r="F59" s="8"/>
      <c r="G59" s="8"/>
      <c r="H59" s="8"/>
      <c r="I59" s="8"/>
      <c r="J59" s="8"/>
      <c r="K59" s="9"/>
    </row>
    <row r="60" ht="15.75" customHeight="1">
      <c r="A60" s="7"/>
      <c r="B60" s="8"/>
      <c r="C60" s="8"/>
      <c r="D60" s="8"/>
      <c r="E60" s="8"/>
      <c r="F60" s="8"/>
      <c r="G60" s="8"/>
      <c r="H60" s="8"/>
      <c r="I60" s="8"/>
      <c r="J60" s="8"/>
      <c r="K60" s="9"/>
    </row>
    <row r="61" ht="15.75" customHeight="1">
      <c r="A61" s="7"/>
      <c r="B61" s="8"/>
      <c r="C61" s="8"/>
      <c r="D61" s="8"/>
      <c r="E61" s="8"/>
      <c r="F61" s="8"/>
      <c r="G61" s="8"/>
      <c r="H61" s="8"/>
      <c r="I61" s="8"/>
      <c r="J61" s="8"/>
      <c r="K61" s="9"/>
    </row>
    <row r="62" ht="15.75" customHeight="1">
      <c r="A62" s="7"/>
      <c r="B62" s="8"/>
      <c r="C62" s="8"/>
      <c r="D62" s="8"/>
      <c r="E62" s="8"/>
      <c r="F62" s="8"/>
      <c r="G62" s="8"/>
      <c r="H62" s="8"/>
      <c r="I62" s="8"/>
      <c r="J62" s="8"/>
      <c r="K62" s="9"/>
    </row>
    <row r="63" ht="15.75" customHeight="1">
      <c r="A63" s="7"/>
      <c r="B63" s="8"/>
      <c r="C63" s="8"/>
      <c r="D63" s="8"/>
      <c r="E63" s="8"/>
      <c r="F63" s="8"/>
      <c r="G63" s="8"/>
      <c r="H63" s="8"/>
      <c r="I63" s="8"/>
      <c r="J63" s="8"/>
      <c r="K63" s="9"/>
    </row>
    <row r="64" ht="15.75" customHeight="1">
      <c r="A64" s="7"/>
      <c r="B64" s="8"/>
      <c r="C64" s="8"/>
      <c r="D64" s="8"/>
      <c r="E64" s="8"/>
      <c r="F64" s="8"/>
      <c r="G64" s="8"/>
      <c r="H64" s="8"/>
      <c r="I64" s="8"/>
      <c r="J64" s="8"/>
      <c r="K64" s="9"/>
    </row>
    <row r="65" ht="15.75" customHeight="1">
      <c r="A65" s="7"/>
      <c r="B65" s="8"/>
      <c r="C65" s="8"/>
      <c r="D65" s="8"/>
      <c r="E65" s="8"/>
      <c r="F65" s="8"/>
      <c r="G65" s="8"/>
      <c r="H65" s="8"/>
      <c r="I65" s="8"/>
      <c r="J65" s="8"/>
      <c r="K65" s="9"/>
    </row>
    <row r="66" ht="15.75" customHeight="1">
      <c r="A66" s="7"/>
      <c r="B66" s="8"/>
      <c r="C66" s="8"/>
      <c r="D66" s="8"/>
      <c r="E66" s="8"/>
      <c r="F66" s="8"/>
      <c r="G66" s="8"/>
      <c r="H66" s="8"/>
      <c r="I66" s="8"/>
      <c r="J66" s="8"/>
      <c r="K66" s="9"/>
    </row>
    <row r="67" ht="15.75" customHeight="1">
      <c r="A67" s="7"/>
      <c r="B67" s="8"/>
      <c r="C67" s="8"/>
      <c r="D67" s="8"/>
      <c r="E67" s="8"/>
      <c r="F67" s="8"/>
      <c r="G67" s="8"/>
      <c r="H67" s="8"/>
      <c r="I67" s="8"/>
      <c r="J67" s="8"/>
      <c r="K67" s="9"/>
    </row>
    <row r="68" ht="15.75" customHeight="1">
      <c r="A68" s="7"/>
      <c r="B68" s="8"/>
      <c r="C68" s="8"/>
      <c r="D68" s="8"/>
      <c r="E68" s="8"/>
      <c r="F68" s="8"/>
      <c r="G68" s="8"/>
      <c r="H68" s="8"/>
      <c r="I68" s="8"/>
      <c r="J68" s="8"/>
      <c r="K68" s="9"/>
    </row>
    <row r="69" ht="15.75" customHeight="1">
      <c r="A69" s="7"/>
      <c r="B69" s="8"/>
      <c r="C69" s="8"/>
      <c r="D69" s="8"/>
      <c r="E69" s="8"/>
      <c r="F69" s="8"/>
      <c r="G69" s="8"/>
      <c r="H69" s="8"/>
      <c r="I69" s="8"/>
      <c r="J69" s="8"/>
      <c r="K69" s="9"/>
    </row>
    <row r="70" ht="15.75" customHeight="1">
      <c r="A70" s="7"/>
      <c r="B70" s="8"/>
      <c r="C70" s="8"/>
      <c r="D70" s="8"/>
      <c r="E70" s="8"/>
      <c r="F70" s="8"/>
      <c r="G70" s="8"/>
      <c r="H70" s="8"/>
      <c r="I70" s="8"/>
      <c r="J70" s="8"/>
      <c r="K70" s="9"/>
    </row>
    <row r="71" ht="15.75" customHeight="1">
      <c r="A71" s="7"/>
      <c r="B71" s="8"/>
      <c r="C71" s="8"/>
      <c r="D71" s="8"/>
      <c r="E71" s="8"/>
      <c r="F71" s="8"/>
      <c r="G71" s="8"/>
      <c r="H71" s="8"/>
      <c r="I71" s="8"/>
      <c r="J71" s="8"/>
      <c r="K71" s="9"/>
    </row>
    <row r="72" ht="15.75" customHeight="1">
      <c r="A72" s="7"/>
      <c r="B72" s="8"/>
      <c r="C72" s="8"/>
      <c r="D72" s="8"/>
      <c r="E72" s="8"/>
      <c r="F72" s="8"/>
      <c r="G72" s="8"/>
      <c r="H72" s="8"/>
      <c r="I72" s="8"/>
      <c r="J72" s="8"/>
      <c r="K72" s="9"/>
    </row>
    <row r="73" ht="15.75" customHeight="1">
      <c r="A73" s="7"/>
      <c r="B73" s="8"/>
      <c r="C73" s="8"/>
      <c r="D73" s="8"/>
      <c r="E73" s="8"/>
      <c r="F73" s="8"/>
      <c r="G73" s="8"/>
      <c r="H73" s="8"/>
      <c r="I73" s="8"/>
      <c r="J73" s="8"/>
      <c r="K73" s="9"/>
    </row>
    <row r="74" ht="15.75" customHeight="1">
      <c r="A74" s="7"/>
      <c r="B74" s="8"/>
      <c r="C74" s="8"/>
      <c r="D74" s="8"/>
      <c r="E74" s="8"/>
      <c r="F74" s="8"/>
      <c r="G74" s="8"/>
      <c r="H74" s="8"/>
      <c r="I74" s="8"/>
      <c r="J74" s="8"/>
      <c r="K74" s="9"/>
    </row>
    <row r="75" ht="15.75" customHeight="1">
      <c r="A75" s="7"/>
      <c r="B75" s="8"/>
      <c r="C75" s="8"/>
      <c r="D75" s="8"/>
      <c r="E75" s="8"/>
      <c r="F75" s="8"/>
      <c r="G75" s="8"/>
      <c r="H75" s="8"/>
      <c r="I75" s="8"/>
      <c r="J75" s="8"/>
      <c r="K75" s="9"/>
    </row>
    <row r="76" ht="15.75" customHeight="1">
      <c r="A76" s="7"/>
      <c r="B76" s="8"/>
      <c r="C76" s="8"/>
      <c r="D76" s="8"/>
      <c r="E76" s="8"/>
      <c r="F76" s="8"/>
      <c r="G76" s="8"/>
      <c r="H76" s="8"/>
      <c r="I76" s="8"/>
      <c r="J76" s="8"/>
      <c r="K76" s="9"/>
    </row>
    <row r="77" ht="15.75" customHeight="1">
      <c r="A77" s="7"/>
      <c r="B77" s="8"/>
      <c r="C77" s="8"/>
      <c r="D77" s="8"/>
      <c r="E77" s="8"/>
      <c r="F77" s="8"/>
      <c r="G77" s="8"/>
      <c r="H77" s="8"/>
      <c r="I77" s="8"/>
      <c r="J77" s="8"/>
      <c r="K77" s="9"/>
    </row>
    <row r="78" ht="15.75" customHeight="1">
      <c r="A78" s="7"/>
      <c r="B78" s="8"/>
      <c r="C78" s="8"/>
      <c r="D78" s="8"/>
      <c r="E78" s="8"/>
      <c r="F78" s="8"/>
      <c r="G78" s="8"/>
      <c r="H78" s="8"/>
      <c r="I78" s="8"/>
      <c r="J78" s="8"/>
      <c r="K78" s="9"/>
    </row>
    <row r="79" ht="15.75" customHeight="1">
      <c r="A79" s="7"/>
      <c r="B79" s="8"/>
      <c r="C79" s="8"/>
      <c r="D79" s="8"/>
      <c r="E79" s="8"/>
      <c r="F79" s="8"/>
      <c r="G79" s="8"/>
      <c r="H79" s="8"/>
      <c r="I79" s="8"/>
      <c r="J79" s="8"/>
      <c r="K79" s="9"/>
    </row>
    <row r="80" ht="15.75" customHeight="1">
      <c r="A80" s="7"/>
      <c r="B80" s="8"/>
      <c r="C80" s="8"/>
      <c r="D80" s="8"/>
      <c r="E80" s="8"/>
      <c r="F80" s="8"/>
      <c r="G80" s="8"/>
      <c r="H80" s="8"/>
      <c r="I80" s="8"/>
      <c r="J80" s="8"/>
      <c r="K80" s="9"/>
    </row>
    <row r="81" ht="15.75" customHeight="1">
      <c r="A81" s="7"/>
      <c r="B81" s="8"/>
      <c r="C81" s="8"/>
      <c r="D81" s="8"/>
      <c r="E81" s="8"/>
      <c r="F81" s="8"/>
      <c r="G81" s="8"/>
      <c r="H81" s="8"/>
      <c r="I81" s="8"/>
      <c r="J81" s="8"/>
      <c r="K81" s="9"/>
    </row>
    <row r="82" ht="15.75" customHeight="1">
      <c r="A82" s="7"/>
      <c r="B82" s="8"/>
      <c r="C82" s="8"/>
      <c r="D82" s="8"/>
      <c r="E82" s="8"/>
      <c r="F82" s="8"/>
      <c r="G82" s="8"/>
      <c r="H82" s="8"/>
      <c r="I82" s="8"/>
      <c r="J82" s="8"/>
      <c r="K82" s="9"/>
    </row>
    <row r="83" ht="15.75" customHeight="1">
      <c r="A83" s="7"/>
      <c r="B83" s="8"/>
      <c r="C83" s="8"/>
      <c r="D83" s="8"/>
      <c r="E83" s="8"/>
      <c r="F83" s="8"/>
      <c r="G83" s="8"/>
      <c r="H83" s="8"/>
      <c r="I83" s="8"/>
      <c r="J83" s="8"/>
      <c r="K83" s="9"/>
    </row>
    <row r="84" ht="15.75" customHeight="1">
      <c r="A84" s="7"/>
      <c r="B84" s="8"/>
      <c r="C84" s="8"/>
      <c r="D84" s="8"/>
      <c r="E84" s="8"/>
      <c r="F84" s="8"/>
      <c r="G84" s="8"/>
      <c r="H84" s="8"/>
      <c r="I84" s="8"/>
      <c r="J84" s="8"/>
      <c r="K84" s="9"/>
    </row>
    <row r="85" ht="15.75" customHeight="1">
      <c r="A85" s="7"/>
      <c r="B85" s="8"/>
      <c r="C85" s="8"/>
      <c r="D85" s="8"/>
      <c r="E85" s="8"/>
      <c r="F85" s="8"/>
      <c r="G85" s="8"/>
      <c r="H85" s="8"/>
      <c r="I85" s="8"/>
      <c r="J85" s="8"/>
      <c r="K85" s="9"/>
    </row>
    <row r="86" ht="15.75" customHeight="1">
      <c r="A86" s="7"/>
      <c r="B86" s="8"/>
      <c r="C86" s="8"/>
      <c r="D86" s="8"/>
      <c r="E86" s="8"/>
      <c r="F86" s="8"/>
      <c r="G86" s="8"/>
      <c r="H86" s="8"/>
      <c r="I86" s="8"/>
      <c r="J86" s="8"/>
      <c r="K86" s="9"/>
    </row>
    <row r="87" ht="15.75" customHeight="1">
      <c r="A87" s="7"/>
      <c r="B87" s="8"/>
      <c r="C87" s="8"/>
      <c r="D87" s="8"/>
      <c r="E87" s="8"/>
      <c r="F87" s="8"/>
      <c r="G87" s="8"/>
      <c r="H87" s="8"/>
      <c r="I87" s="8"/>
      <c r="J87" s="8"/>
      <c r="K87" s="9"/>
    </row>
    <row r="88" ht="15.75" customHeight="1">
      <c r="A88" s="7"/>
      <c r="B88" s="8"/>
      <c r="C88" s="8"/>
      <c r="D88" s="8"/>
      <c r="E88" s="8"/>
      <c r="F88" s="8"/>
      <c r="G88" s="8"/>
      <c r="H88" s="8"/>
      <c r="I88" s="8"/>
      <c r="J88" s="8"/>
      <c r="K88" s="9"/>
    </row>
    <row r="89" ht="15.75" customHeight="1">
      <c r="A89" s="7"/>
      <c r="B89" s="8"/>
      <c r="C89" s="8"/>
      <c r="D89" s="8"/>
      <c r="E89" s="8"/>
      <c r="F89" s="8"/>
      <c r="G89" s="8"/>
      <c r="H89" s="8"/>
      <c r="I89" s="8"/>
      <c r="J89" s="8"/>
      <c r="K89" s="9"/>
    </row>
    <row r="90" ht="15.75" customHeight="1">
      <c r="A90" s="7"/>
      <c r="B90" s="8"/>
      <c r="C90" s="8"/>
      <c r="D90" s="8"/>
      <c r="E90" s="8"/>
      <c r="F90" s="8"/>
      <c r="G90" s="8"/>
      <c r="H90" s="8"/>
      <c r="I90" s="8"/>
      <c r="J90" s="8"/>
      <c r="K90" s="9"/>
    </row>
    <row r="91" ht="15.75" customHeight="1">
      <c r="A91" s="7"/>
      <c r="B91" s="8"/>
      <c r="C91" s="8"/>
      <c r="D91" s="8"/>
      <c r="E91" s="8"/>
      <c r="F91" s="8"/>
      <c r="G91" s="8"/>
      <c r="H91" s="8"/>
      <c r="I91" s="8"/>
      <c r="J91" s="8"/>
      <c r="K91" s="9"/>
    </row>
    <row r="92" ht="15.75" customHeight="1">
      <c r="A92" s="7"/>
      <c r="B92" s="8"/>
      <c r="C92" s="8"/>
      <c r="D92" s="8"/>
      <c r="E92" s="8"/>
      <c r="F92" s="8"/>
      <c r="G92" s="8"/>
      <c r="H92" s="8"/>
      <c r="I92" s="8"/>
      <c r="J92" s="8"/>
      <c r="K92" s="9"/>
    </row>
    <row r="93" ht="15.75" customHeight="1">
      <c r="A93" s="7"/>
      <c r="B93" s="8"/>
      <c r="C93" s="8"/>
      <c r="D93" s="8"/>
      <c r="E93" s="8"/>
      <c r="F93" s="8"/>
      <c r="G93" s="8"/>
      <c r="H93" s="8"/>
      <c r="I93" s="8"/>
      <c r="J93" s="8"/>
      <c r="K93" s="9"/>
    </row>
    <row r="94" ht="15.75" customHeight="1">
      <c r="A94" s="7"/>
      <c r="B94" s="8"/>
      <c r="C94" s="8"/>
      <c r="D94" s="8"/>
      <c r="E94" s="8"/>
      <c r="F94" s="8"/>
      <c r="G94" s="8"/>
      <c r="H94" s="8"/>
      <c r="I94" s="8"/>
      <c r="J94" s="8"/>
      <c r="K94" s="9"/>
    </row>
    <row r="95" ht="15.75" customHeight="1">
      <c r="A95" s="7"/>
      <c r="B95" s="8"/>
      <c r="C95" s="8"/>
      <c r="D95" s="8"/>
      <c r="E95" s="8"/>
      <c r="F95" s="8"/>
      <c r="G95" s="8"/>
      <c r="H95" s="8"/>
      <c r="I95" s="8"/>
      <c r="J95" s="8"/>
      <c r="K95" s="9"/>
    </row>
    <row r="96" ht="15.75" customHeight="1">
      <c r="A96" s="7"/>
      <c r="B96" s="8"/>
      <c r="C96" s="8"/>
      <c r="D96" s="8"/>
      <c r="E96" s="8"/>
      <c r="F96" s="8"/>
      <c r="G96" s="8"/>
      <c r="H96" s="8"/>
      <c r="I96" s="8"/>
      <c r="J96" s="8"/>
      <c r="K96" s="9"/>
    </row>
    <row r="97" ht="15.75" customHeight="1">
      <c r="A97" s="7"/>
      <c r="B97" s="8"/>
      <c r="C97" s="8"/>
      <c r="D97" s="8"/>
      <c r="E97" s="8"/>
      <c r="F97" s="8"/>
      <c r="G97" s="8"/>
      <c r="H97" s="8"/>
      <c r="I97" s="8"/>
      <c r="J97" s="8"/>
      <c r="K97" s="9"/>
    </row>
    <row r="98" ht="15.75" customHeight="1">
      <c r="A98" s="7"/>
      <c r="B98" s="8"/>
      <c r="C98" s="8"/>
      <c r="D98" s="8"/>
      <c r="E98" s="8"/>
      <c r="F98" s="8"/>
      <c r="G98" s="8"/>
      <c r="H98" s="8"/>
      <c r="I98" s="8"/>
      <c r="J98" s="8"/>
      <c r="K98" s="9"/>
    </row>
    <row r="99" ht="15.75" customHeight="1">
      <c r="A99" s="7"/>
      <c r="B99" s="8"/>
      <c r="C99" s="8"/>
      <c r="D99" s="8"/>
      <c r="E99" s="8"/>
      <c r="F99" s="8"/>
      <c r="G99" s="8"/>
      <c r="H99" s="8"/>
      <c r="I99" s="8"/>
      <c r="J99" s="8"/>
      <c r="K99" s="9"/>
    </row>
    <row r="100" ht="15.75" customHeight="1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9"/>
    </row>
    <row r="101" ht="15.75" customHeight="1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9"/>
    </row>
    <row r="102" ht="15.75" customHeight="1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9"/>
    </row>
    <row r="103" ht="15.75" customHeight="1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9"/>
    </row>
    <row r="104" ht="15.75" customHeight="1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9"/>
    </row>
    <row r="105" ht="15.75" customHeight="1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9"/>
    </row>
    <row r="106" ht="15.75" customHeight="1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9"/>
    </row>
    <row r="107" ht="15.75" customHeight="1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9"/>
    </row>
    <row r="108" ht="15.75" customHeight="1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9"/>
    </row>
    <row r="109" ht="15.75" customHeight="1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9"/>
    </row>
    <row r="110" ht="15.75" customHeight="1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4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&amp;C&amp;"Calibri,Regular"&amp;11&amp;K000000000000&amp;P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