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stj365-my.sharepoint.com/personal/1875009_cstj_qc_ca/Documents/Cégep de Saint-Jérôme (CSTJ)/Session 6/Bureautique pour informaticien/Exercices/Cours 18 (Excel)/TP excel/"/>
    </mc:Choice>
  </mc:AlternateContent>
  <xr:revisionPtr revIDLastSave="1219" documentId="6_{C74070D6-8B51-4E63-B1A5-EB55A85CAEAD}" xr6:coauthVersionLast="46" xr6:coauthVersionMax="46" xr10:uidLastSave="{8E782DD8-69EA-4EA6-B50A-5FEA64800B59}"/>
  <workbookProtection lockStructure="1"/>
  <bookViews>
    <workbookView xWindow="-120" yWindow="-120" windowWidth="29040" windowHeight="15990" xr2:uid="{00000000-000D-0000-FFFF-FFFF00000000}"/>
  </bookViews>
  <sheets>
    <sheet name="Informations" sheetId="1" r:id="rId1"/>
    <sheet name="Paramètres" sheetId="2" state="hidden" r:id="rId2"/>
    <sheet name="Fédéral" sheetId="3" state="hidden" r:id="rId3"/>
    <sheet name="Provincial" sheetId="4" state="hidden" r:id="rId4"/>
    <sheet name="Simulation" sheetId="6" r:id="rId5"/>
  </sheets>
  <definedNames>
    <definedName name="__goback" localSheetId="0">Informations!#REF!</definedName>
    <definedName name="_xlnm._FilterDatabase" localSheetId="0" hidden="1">Informations!$C$2:$D$2</definedName>
    <definedName name="_xlnm._FilterDatabase" localSheetId="4" hidden="1">Simulation!$B$3:$B$42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6" i="6" l="1"/>
  <c r="I25" i="6"/>
  <c r="I24" i="6"/>
  <c r="I23" i="6"/>
  <c r="I21" i="6"/>
  <c r="I20" i="6"/>
  <c r="I19" i="6"/>
  <c r="I16" i="6"/>
  <c r="I15" i="6"/>
  <c r="I14" i="6"/>
  <c r="I10" i="6"/>
  <c r="I9" i="6"/>
  <c r="I18" i="6"/>
  <c r="I13" i="6"/>
  <c r="I11" i="6"/>
  <c r="I8" i="6"/>
  <c r="I6" i="6"/>
  <c r="F27" i="6"/>
  <c r="P27" i="6" s="1"/>
  <c r="F26" i="6"/>
  <c r="F25" i="6"/>
  <c r="F24" i="6"/>
  <c r="F23" i="6"/>
  <c r="F22" i="6"/>
  <c r="M22" i="6" s="1"/>
  <c r="F21" i="6"/>
  <c r="F20" i="6"/>
  <c r="F19" i="6"/>
  <c r="F18" i="6"/>
  <c r="F17" i="6"/>
  <c r="M17" i="6" s="1"/>
  <c r="F16" i="6"/>
  <c r="F15" i="6"/>
  <c r="F14" i="6"/>
  <c r="F13" i="6"/>
  <c r="F8" i="6"/>
  <c r="F9" i="6"/>
  <c r="F10" i="6"/>
  <c r="F11" i="6"/>
  <c r="F12" i="6"/>
  <c r="M12" i="6" s="1"/>
  <c r="F3" i="6"/>
  <c r="I4" i="6"/>
  <c r="I5" i="6"/>
  <c r="I3" i="6"/>
  <c r="F7" i="6"/>
  <c r="F6" i="6"/>
  <c r="F4" i="6"/>
  <c r="F5" i="6"/>
  <c r="D19" i="4"/>
  <c r="D20" i="4"/>
  <c r="D16" i="4"/>
  <c r="D15" i="4"/>
  <c r="D12" i="4"/>
  <c r="D11" i="4"/>
  <c r="D8" i="4"/>
  <c r="D7" i="4"/>
  <c r="D4" i="4"/>
  <c r="D3" i="4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11" i="3"/>
  <c r="D10" i="3"/>
  <c r="D22" i="3"/>
  <c r="D9" i="3"/>
  <c r="D8" i="3"/>
  <c r="D5" i="3"/>
  <c r="D3" i="3"/>
  <c r="P4" i="1"/>
  <c r="S4" i="1"/>
  <c r="D7" i="3"/>
  <c r="D21" i="4"/>
  <c r="D17" i="4"/>
  <c r="D13" i="4"/>
  <c r="D9" i="4"/>
  <c r="D18" i="4"/>
  <c r="D14" i="4"/>
  <c r="D10" i="4"/>
  <c r="D6" i="4"/>
  <c r="C48" i="2"/>
  <c r="C38" i="2"/>
  <c r="C28" i="2"/>
  <c r="C18" i="2"/>
  <c r="C8" i="2"/>
  <c r="K40" i="2"/>
  <c r="K8" i="2"/>
  <c r="K16" i="2"/>
  <c r="K24" i="2"/>
  <c r="K32" i="2"/>
  <c r="M24" i="6" l="1"/>
  <c r="M18" i="6"/>
  <c r="M15" i="6"/>
  <c r="M23" i="6"/>
  <c r="P19" i="6"/>
  <c r="M27" i="6"/>
  <c r="M25" i="6"/>
  <c r="M20" i="6"/>
  <c r="M26" i="6"/>
  <c r="M13" i="6"/>
  <c r="P10" i="6"/>
  <c r="P22" i="6"/>
  <c r="P26" i="6"/>
  <c r="P18" i="6"/>
  <c r="P17" i="6"/>
  <c r="P24" i="6"/>
  <c r="P13" i="6"/>
  <c r="P20" i="6"/>
  <c r="P25" i="6"/>
  <c r="M16" i="6"/>
  <c r="P15" i="6"/>
  <c r="P16" i="6"/>
  <c r="M19" i="6"/>
  <c r="P23" i="6"/>
  <c r="P14" i="6"/>
  <c r="M9" i="6"/>
  <c r="M10" i="6"/>
  <c r="M21" i="6"/>
  <c r="M8" i="6"/>
  <c r="M11" i="6"/>
  <c r="P12" i="6"/>
  <c r="P9" i="6"/>
  <c r="M14" i="6"/>
  <c r="P21" i="6"/>
  <c r="P8" i="6"/>
  <c r="P11" i="6"/>
  <c r="D2" i="3"/>
  <c r="D4" i="3"/>
  <c r="D6" i="3"/>
  <c r="D2" i="4"/>
  <c r="D5" i="4"/>
  <c r="K3" i="1" l="1"/>
  <c r="H3" i="1"/>
  <c r="M3" i="6"/>
  <c r="N3" i="1" l="1"/>
  <c r="P3" i="1" s="1"/>
  <c r="S3" i="1" s="1"/>
  <c r="P7" i="6"/>
  <c r="M7" i="6"/>
  <c r="P5" i="6"/>
  <c r="M5" i="6"/>
  <c r="P4" i="6"/>
  <c r="M4" i="6"/>
  <c r="P6" i="6"/>
  <c r="M6" i="6"/>
  <c r="P3" i="6"/>
</calcChain>
</file>

<file path=xl/sharedStrings.xml><?xml version="1.0" encoding="utf-8"?>
<sst xmlns="http://schemas.openxmlformats.org/spreadsheetml/2006/main" count="102" uniqueCount="27">
  <si>
    <t>Année d'imposition</t>
  </si>
  <si>
    <t>Bénifice dans l'année</t>
  </si>
  <si>
    <t>Montant des impôts fédéral</t>
  </si>
  <si>
    <t>Montant des impôts provincial</t>
  </si>
  <si>
    <t>Calculs des impôts</t>
  </si>
  <si>
    <t>Total des revenus après déductions</t>
  </si>
  <si>
    <t>Pourcentage par rapport aux gains brut</t>
  </si>
  <si>
    <t xml:space="preserve">Montant de base </t>
  </si>
  <si>
    <t>Fédéral</t>
  </si>
  <si>
    <t>Provincial</t>
  </si>
  <si>
    <t>Taux d'impositions</t>
  </si>
  <si>
    <t>Montant des seuils de revenu</t>
  </si>
  <si>
    <t>Simulation de calculs</t>
  </si>
  <si>
    <t>Données</t>
  </si>
  <si>
    <t>Données de l'utilisateurs</t>
  </si>
  <si>
    <t>Plus de</t>
  </si>
  <si>
    <t>Entre</t>
  </si>
  <si>
    <t>et</t>
  </si>
  <si>
    <t>Moins de</t>
  </si>
  <si>
    <r>
      <t xml:space="preserve">Montant retenu par le </t>
    </r>
    <r>
      <rPr>
        <b/>
        <sz val="12"/>
        <color rgb="FFFF0000"/>
        <rFont val="Calibri"/>
        <family val="2"/>
        <scheme val="minor"/>
      </rPr>
      <t>fédéral</t>
    </r>
  </si>
  <si>
    <r>
      <t xml:space="preserve">Montant retenu par le </t>
    </r>
    <r>
      <rPr>
        <b/>
        <sz val="12"/>
        <color rgb="FF00B0F0"/>
        <rFont val="Calibri"/>
        <family val="2"/>
        <scheme val="minor"/>
      </rPr>
      <t>provincial</t>
    </r>
  </si>
  <si>
    <t>Année</t>
  </si>
  <si>
    <t>Niveau d'imposition</t>
  </si>
  <si>
    <r>
      <t xml:space="preserve">Montant des impôts </t>
    </r>
    <r>
      <rPr>
        <b/>
        <sz val="12"/>
        <color rgb="FFFF0000"/>
        <rFont val="Aharoni"/>
      </rPr>
      <t>fédéral</t>
    </r>
  </si>
  <si>
    <r>
      <t xml:space="preserve">Montant des impôts </t>
    </r>
    <r>
      <rPr>
        <b/>
        <sz val="12"/>
        <color rgb="FF0070C0"/>
        <rFont val="Aharoni"/>
      </rPr>
      <t>provincial</t>
    </r>
  </si>
  <si>
    <t>Pourcentage des déductions par rapport aux gains brut</t>
  </si>
  <si>
    <t>Total des impôts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</si>
</sst>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* #,##0.00_)\ &quot;$&quot;_ ;_ * \(#,##0.00\)\ &quot;$&quot;_ ;_ * &quot;-&quot;??_)\ &quot;$&quot;_ ;_ @_ "/>
    <numFmt numFmtId="164" formatCode="#,##0.00\ &quot;$&quot;"/>
    <numFmt numFmtId="165" formatCode="0.0%"/>
    <numFmt numFmtId="166" formatCode="#,##0\ &quot;$&quot;"/>
  </numFmts>
  <fonts count="29" x14ac:knownFonts="1">
    <font>
      <sz val="11"/>
      <color theme="1"/>
      <name val="Calibri"/>
      <family val="2"/>
      <scheme val="minor"/>
    </font>
    <font>
      <b/>
      <sz val="16"/>
      <color rgb="FF0070C0"/>
      <name val="Engravers MT"/>
      <family val="1"/>
    </font>
    <font>
      <b/>
      <sz val="12"/>
      <color theme="1"/>
      <name val="Aharoni"/>
      <charset val="177"/>
    </font>
    <font>
      <sz val="12"/>
      <color theme="1"/>
      <name val="Aharoni"/>
      <charset val="177"/>
    </font>
    <font>
      <b/>
      <sz val="12"/>
      <color theme="1"/>
      <name val="Aharoni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lgerian"/>
      <family val="5"/>
    </font>
    <font>
      <b/>
      <sz val="12"/>
      <color rgb="FFFF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sz val="12"/>
      <color theme="1"/>
      <name val="Bahnschrift"/>
      <family val="2"/>
    </font>
    <font>
      <b/>
      <sz val="16"/>
      <color theme="1"/>
      <name val="Bahnschrift SemiBold"/>
      <family val="2"/>
    </font>
    <font>
      <b/>
      <sz val="14"/>
      <color theme="1"/>
      <name val="Castellar"/>
      <family val="1"/>
    </font>
    <font>
      <b/>
      <sz val="16"/>
      <name val="Engravers MT"/>
      <family val="1"/>
    </font>
    <font>
      <b/>
      <sz val="11"/>
      <name val="Bahnschrift SemiBold"/>
      <family val="2"/>
    </font>
    <font>
      <b/>
      <sz val="12"/>
      <color rgb="FFFF0000"/>
      <name val="Aharoni"/>
    </font>
    <font>
      <b/>
      <sz val="12"/>
      <color rgb="FF0070C0"/>
      <name val="Aharoni"/>
    </font>
    <font>
      <b/>
      <sz val="14"/>
      <color theme="0"/>
      <name val="MS Gothic"/>
      <family val="3"/>
    </font>
    <font>
      <sz val="18"/>
      <color theme="1"/>
      <name val="Harlow Solid Italic"/>
      <family val="5"/>
    </font>
    <font>
      <b/>
      <sz val="20"/>
      <color theme="1"/>
      <name val="French Script MT"/>
      <family val="4"/>
    </font>
    <font>
      <sz val="14"/>
      <color theme="1"/>
      <name val="Agency FB"/>
      <family val="2"/>
    </font>
  </fonts>
  <fills count="13">
    <fill>
      <patternFill patternType="none"/>
    </fill>
    <fill>
      <patternFill patternType="gray125"/>
    </fill>
    <fill>
      <patternFill patternType="solid">
        <fgColor rgb="FFFFB3B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474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</fills>
  <borders count="9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 style="double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Dashed">
        <color indexed="64"/>
      </bottom>
      <diagonal/>
    </border>
    <border>
      <left style="thin">
        <color indexed="64"/>
      </left>
      <right/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mediumDashed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mediumDashed">
        <color indexed="64"/>
      </top>
      <bottom/>
      <diagonal/>
    </border>
    <border>
      <left/>
      <right/>
      <top style="mediumDashed">
        <color indexed="64"/>
      </top>
      <bottom/>
      <diagonal/>
    </border>
    <border>
      <left style="thin">
        <color indexed="64"/>
      </left>
      <right style="slantDashDot">
        <color indexed="64"/>
      </right>
      <top style="mediumDashed">
        <color indexed="64"/>
      </top>
      <bottom/>
      <diagonal/>
    </border>
    <border>
      <left style="thin">
        <color indexed="64"/>
      </left>
      <right style="slantDashDot">
        <color indexed="64"/>
      </right>
      <top/>
      <bottom style="mediumDashed">
        <color indexed="64"/>
      </bottom>
      <diagonal/>
    </border>
    <border>
      <left style="slantDashDot">
        <color indexed="64"/>
      </left>
      <right/>
      <top style="hair">
        <color indexed="64"/>
      </top>
      <bottom/>
      <diagonal/>
    </border>
    <border>
      <left style="slantDashDot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 diagonalDown="1">
      <left/>
      <right/>
      <top style="double">
        <color indexed="64"/>
      </top>
      <bottom/>
      <diagonal style="hair">
        <color indexed="64"/>
      </diagonal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 diagonalDown="1">
      <left style="thick">
        <color indexed="64"/>
      </left>
      <right/>
      <top style="double">
        <color indexed="64"/>
      </top>
      <bottom/>
      <diagonal style="hair">
        <color indexed="64"/>
      </diagonal>
    </border>
    <border>
      <left style="dashed">
        <color indexed="64"/>
      </left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dotted">
        <color indexed="64"/>
      </right>
      <top/>
      <bottom style="thick">
        <color indexed="64"/>
      </bottom>
      <diagonal/>
    </border>
    <border>
      <left style="dotted">
        <color indexed="64"/>
      </left>
      <right/>
      <top/>
      <bottom style="thick">
        <color indexed="64"/>
      </bottom>
      <diagonal/>
    </border>
    <border>
      <left style="dashed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DashDot">
        <color indexed="64"/>
      </left>
      <right style="mediumDashDot">
        <color indexed="64"/>
      </right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 style="mediumDashDot">
        <color indexed="64"/>
      </right>
      <top style="thin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thick">
        <color indexed="64"/>
      </bottom>
      <diagonal/>
    </border>
    <border>
      <left/>
      <right style="dashed">
        <color indexed="64"/>
      </right>
      <top style="double">
        <color indexed="64"/>
      </top>
      <bottom style="thin">
        <color indexed="64"/>
      </bottom>
      <diagonal/>
    </border>
    <border>
      <left style="mediumDashDot">
        <color indexed="64"/>
      </left>
      <right/>
      <top style="thin">
        <color indexed="64"/>
      </top>
      <bottom/>
      <diagonal/>
    </border>
    <border>
      <left style="mediumDashDot">
        <color indexed="64"/>
      </left>
      <right/>
      <top/>
      <bottom style="thick">
        <color indexed="64"/>
      </bottom>
      <diagonal/>
    </border>
    <border>
      <left style="dashed">
        <color indexed="64"/>
      </left>
      <right style="mediumDashDot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73">
    <xf numFmtId="0" fontId="0" fillId="0" borderId="0" xfId="0"/>
    <xf numFmtId="0" fontId="0" fillId="0" borderId="0" xfId="0" applyAlignment="1">
      <alignment horizontal="centerContinuous"/>
    </xf>
    <xf numFmtId="0" fontId="1" fillId="0" borderId="0" xfId="0" applyFont="1"/>
    <xf numFmtId="0" fontId="0" fillId="0" borderId="0" xfId="0" applyFill="1" applyAlignment="1">
      <alignment wrapText="1"/>
    </xf>
    <xf numFmtId="49" fontId="2" fillId="2" borderId="18" xfId="0" applyNumberFormat="1" applyFont="1" applyFill="1" applyBorder="1" applyAlignment="1" applyProtection="1">
      <alignment horizontal="centerContinuous" vertical="center" wrapText="1"/>
    </xf>
    <xf numFmtId="49" fontId="2" fillId="2" borderId="19" xfId="0" applyNumberFormat="1" applyFont="1" applyFill="1" applyBorder="1" applyAlignment="1" applyProtection="1">
      <alignment horizontal="centerContinuous" vertical="center" wrapText="1"/>
    </xf>
    <xf numFmtId="49" fontId="2" fillId="2" borderId="24" xfId="0" applyNumberFormat="1" applyFont="1" applyFill="1" applyBorder="1" applyAlignment="1" applyProtection="1">
      <alignment horizontal="centerContinuous" vertical="center" wrapText="1"/>
    </xf>
    <xf numFmtId="49" fontId="2" fillId="2" borderId="21" xfId="0" applyNumberFormat="1" applyFont="1" applyFill="1" applyBorder="1" applyAlignment="1" applyProtection="1">
      <alignment wrapText="1"/>
    </xf>
    <xf numFmtId="49" fontId="2" fillId="2" borderId="20" xfId="0" applyNumberFormat="1" applyFont="1" applyFill="1" applyBorder="1" applyAlignment="1" applyProtection="1">
      <alignment horizontal="centerContinuous" vertical="center" wrapText="1"/>
    </xf>
    <xf numFmtId="49" fontId="3" fillId="2" borderId="19" xfId="0" applyNumberFormat="1" applyFont="1" applyFill="1" applyBorder="1" applyAlignment="1" applyProtection="1">
      <alignment horizontal="centerContinuous" vertical="center" wrapText="1"/>
    </xf>
    <xf numFmtId="49" fontId="0" fillId="2" borderId="21" xfId="0" applyNumberFormat="1" applyFill="1" applyBorder="1" applyAlignment="1" applyProtection="1">
      <alignment wrapText="1"/>
    </xf>
    <xf numFmtId="49" fontId="4" fillId="2" borderId="21" xfId="0" applyNumberFormat="1" applyFont="1" applyFill="1" applyBorder="1" applyAlignment="1" applyProtection="1">
      <alignment horizontal="centerContinuous" vertical="center" wrapText="1"/>
    </xf>
    <xf numFmtId="49" fontId="4" fillId="2" borderId="23" xfId="0" applyNumberFormat="1" applyFont="1" applyFill="1" applyBorder="1" applyAlignment="1" applyProtection="1">
      <alignment horizontal="centerContinuous" vertical="center" wrapText="1"/>
    </xf>
    <xf numFmtId="49" fontId="0" fillId="2" borderId="22" xfId="0" applyNumberFormat="1" applyFill="1" applyBorder="1" applyAlignment="1" applyProtection="1">
      <alignment horizontal="centerContinuous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8" xfId="0" applyNumberFormat="1" applyBorder="1" applyAlignment="1" applyProtection="1">
      <alignment horizontal="center"/>
      <protection locked="0"/>
    </xf>
    <xf numFmtId="0" fontId="0" fillId="0" borderId="0" xfId="0" applyAlignment="1"/>
    <xf numFmtId="49" fontId="0" fillId="5" borderId="5" xfId="0" applyNumberFormat="1" applyFill="1" applyBorder="1" applyAlignment="1" applyProtection="1">
      <alignment wrapText="1"/>
    </xf>
    <xf numFmtId="0" fontId="0" fillId="0" borderId="0" xfId="0" applyFill="1"/>
    <xf numFmtId="49" fontId="12" fillId="0" borderId="28" xfId="0" applyNumberFormat="1" applyFont="1" applyBorder="1" applyAlignment="1">
      <alignment horizontal="centerContinuous"/>
    </xf>
    <xf numFmtId="49" fontId="12" fillId="0" borderId="29" xfId="0" applyNumberFormat="1" applyFont="1" applyBorder="1" applyAlignment="1">
      <alignment horizontal="centerContinuous"/>
    </xf>
    <xf numFmtId="49" fontId="12" fillId="0" borderId="30" xfId="0" applyNumberFormat="1" applyFont="1" applyBorder="1" applyAlignment="1">
      <alignment horizontal="centerContinuous"/>
    </xf>
    <xf numFmtId="1" fontId="18" fillId="0" borderId="27" xfId="0" applyNumberFormat="1" applyFont="1" applyBorder="1" applyAlignment="1">
      <alignment horizontal="center"/>
    </xf>
    <xf numFmtId="49" fontId="14" fillId="0" borderId="13" xfId="0" applyNumberFormat="1" applyFon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left" indent="3"/>
    </xf>
    <xf numFmtId="0" fontId="0" fillId="0" borderId="4" xfId="0" applyBorder="1" applyAlignment="1">
      <alignment horizontal="left" indent="6"/>
    </xf>
    <xf numFmtId="0" fontId="0" fillId="0" borderId="4" xfId="0" applyBorder="1" applyAlignment="1">
      <alignment horizontal="left" indent="9"/>
    </xf>
    <xf numFmtId="0" fontId="0" fillId="0" borderId="3" xfId="0" applyBorder="1" applyAlignment="1">
      <alignment horizontal="left"/>
    </xf>
    <xf numFmtId="0" fontId="0" fillId="0" borderId="5" xfId="0" applyBorder="1"/>
    <xf numFmtId="49" fontId="14" fillId="0" borderId="27" xfId="0" applyNumberFormat="1" applyFont="1" applyBorder="1" applyAlignment="1">
      <alignment horizontal="center"/>
    </xf>
    <xf numFmtId="49" fontId="12" fillId="8" borderId="3" xfId="0" applyNumberFormat="1" applyFont="1" applyFill="1" applyBorder="1" applyAlignment="1">
      <alignment horizontal="centerContinuous"/>
    </xf>
    <xf numFmtId="49" fontId="15" fillId="9" borderId="4" xfId="0" applyNumberFormat="1" applyFont="1" applyFill="1" applyBorder="1" applyAlignment="1">
      <alignment horizontal="center"/>
    </xf>
    <xf numFmtId="49" fontId="12" fillId="9" borderId="4" xfId="0" applyNumberFormat="1" applyFont="1" applyFill="1" applyBorder="1" applyAlignment="1">
      <alignment horizontal="centerContinuous"/>
    </xf>
    <xf numFmtId="49" fontId="15" fillId="9" borderId="5" xfId="0" applyNumberFormat="1" applyFont="1" applyFill="1" applyBorder="1" applyAlignment="1">
      <alignment horizontal="center"/>
    </xf>
    <xf numFmtId="1" fontId="0" fillId="0" borderId="3" xfId="0" applyNumberFormat="1" applyBorder="1" applyAlignment="1">
      <alignment horizontal="left"/>
    </xf>
    <xf numFmtId="1" fontId="0" fillId="0" borderId="4" xfId="0" applyNumberFormat="1" applyBorder="1" applyAlignment="1">
      <alignment horizontal="left" indent="3"/>
    </xf>
    <xf numFmtId="1" fontId="0" fillId="0" borderId="4" xfId="0" applyNumberFormat="1" applyBorder="1" applyAlignment="1">
      <alignment horizontal="left" indent="6"/>
    </xf>
    <xf numFmtId="1" fontId="0" fillId="0" borderId="4" xfId="0" applyNumberFormat="1" applyBorder="1" applyAlignment="1">
      <alignment horizontal="left" indent="9"/>
    </xf>
    <xf numFmtId="1" fontId="0" fillId="0" borderId="5" xfId="0" applyNumberFormat="1" applyBorder="1" applyAlignment="1">
      <alignment horizontal="left" indent="12"/>
    </xf>
    <xf numFmtId="0" fontId="0" fillId="0" borderId="5" xfId="0" applyBorder="1" applyAlignment="1">
      <alignment horizontal="left" indent="9"/>
    </xf>
    <xf numFmtId="49" fontId="12" fillId="9" borderId="5" xfId="0" applyNumberFormat="1" applyFont="1" applyFill="1" applyBorder="1" applyAlignment="1">
      <alignment horizontal="centerContinuous"/>
    </xf>
    <xf numFmtId="49" fontId="0" fillId="2" borderId="21" xfId="0" applyNumberFormat="1" applyFill="1" applyBorder="1" applyAlignment="1" applyProtection="1">
      <alignment horizontal="centerContinuous" vertical="center" wrapText="1"/>
    </xf>
    <xf numFmtId="49" fontId="2" fillId="2" borderId="21" xfId="0" applyNumberFormat="1" applyFont="1" applyFill="1" applyBorder="1" applyAlignment="1" applyProtection="1">
      <alignment horizontal="centerContinuous" vertical="center" wrapText="1"/>
    </xf>
    <xf numFmtId="1" fontId="0" fillId="0" borderId="56" xfId="0" applyNumberFormat="1" applyBorder="1" applyAlignment="1" applyProtection="1">
      <alignment horizontal="center"/>
      <protection locked="0"/>
    </xf>
    <xf numFmtId="0" fontId="11" fillId="0" borderId="0" xfId="0" applyFont="1"/>
    <xf numFmtId="49" fontId="2" fillId="11" borderId="19" xfId="0" applyNumberFormat="1" applyFont="1" applyFill="1" applyBorder="1" applyAlignment="1" applyProtection="1">
      <alignment horizontal="centerContinuous" vertical="center" wrapText="1"/>
    </xf>
    <xf numFmtId="49" fontId="2" fillId="11" borderId="24" xfId="0" applyNumberFormat="1" applyFont="1" applyFill="1" applyBorder="1" applyAlignment="1" applyProtection="1">
      <alignment horizontal="centerContinuous" vertical="center" wrapText="1"/>
    </xf>
    <xf numFmtId="49" fontId="4" fillId="11" borderId="20" xfId="0" applyNumberFormat="1" applyFont="1" applyFill="1" applyBorder="1" applyAlignment="1" applyProtection="1">
      <alignment horizontal="centerContinuous" vertical="center" wrapText="1"/>
    </xf>
    <xf numFmtId="49" fontId="0" fillId="11" borderId="19" xfId="0" applyNumberFormat="1" applyFill="1" applyBorder="1" applyAlignment="1" applyProtection="1">
      <alignment horizontal="centerContinuous" vertical="center" wrapText="1"/>
    </xf>
    <xf numFmtId="49" fontId="4" fillId="11" borderId="21" xfId="0" applyNumberFormat="1" applyFont="1" applyFill="1" applyBorder="1" applyAlignment="1" applyProtection="1">
      <alignment horizontal="centerContinuous" vertical="center" wrapText="1"/>
    </xf>
    <xf numFmtId="49" fontId="4" fillId="11" borderId="23" xfId="0" applyNumberFormat="1" applyFont="1" applyFill="1" applyBorder="1" applyAlignment="1" applyProtection="1">
      <alignment horizontal="centerContinuous" vertical="center" wrapText="1"/>
    </xf>
    <xf numFmtId="49" fontId="0" fillId="11" borderId="23" xfId="0" applyNumberFormat="1" applyFill="1" applyBorder="1" applyAlignment="1" applyProtection="1">
      <alignment horizontal="centerContinuous" vertical="center" wrapText="1"/>
    </xf>
    <xf numFmtId="49" fontId="0" fillId="11" borderId="21" xfId="0" applyNumberFormat="1" applyFill="1" applyBorder="1" applyAlignment="1" applyProtection="1">
      <alignment horizontal="centerContinuous" vertical="center" wrapText="1"/>
    </xf>
    <xf numFmtId="49" fontId="2" fillId="11" borderId="21" xfId="0" applyNumberFormat="1" applyFont="1" applyFill="1" applyBorder="1" applyAlignment="1" applyProtection="1">
      <alignment horizontal="centerContinuous" vertical="center" wrapText="1"/>
    </xf>
    <xf numFmtId="0" fontId="0" fillId="0" borderId="0" xfId="0" applyBorder="1"/>
    <xf numFmtId="49" fontId="2" fillId="11" borderId="20" xfId="0" applyNumberFormat="1" applyFont="1" applyFill="1" applyBorder="1" applyAlignment="1" applyProtection="1">
      <alignment horizontal="centerContinuous" vertical="center" wrapText="1"/>
    </xf>
    <xf numFmtId="49" fontId="0" fillId="11" borderId="72" xfId="0" applyNumberFormat="1" applyFill="1" applyBorder="1" applyAlignment="1" applyProtection="1">
      <alignment horizontal="centerContinuous" vertical="center" wrapText="1"/>
    </xf>
    <xf numFmtId="49" fontId="0" fillId="5" borderId="6" xfId="0" applyNumberFormat="1" applyFill="1" applyBorder="1" applyProtection="1"/>
    <xf numFmtId="49" fontId="0" fillId="5" borderId="13" xfId="0" applyNumberFormat="1" applyFill="1" applyBorder="1" applyProtection="1"/>
    <xf numFmtId="49" fontId="8" fillId="5" borderId="6" xfId="0" applyNumberFormat="1" applyFont="1" applyFill="1" applyBorder="1" applyAlignment="1" applyProtection="1">
      <alignment vertical="center" wrapText="1"/>
    </xf>
    <xf numFmtId="49" fontId="8" fillId="5" borderId="8" xfId="0" applyNumberFormat="1" applyFont="1" applyFill="1" applyBorder="1" applyAlignment="1" applyProtection="1">
      <alignment vertical="center" wrapText="1"/>
    </xf>
    <xf numFmtId="49" fontId="0" fillId="5" borderId="0" xfId="0" applyNumberFormat="1" applyFill="1" applyBorder="1" applyAlignment="1" applyProtection="1">
      <alignment horizontal="center"/>
    </xf>
    <xf numFmtId="0" fontId="0" fillId="0" borderId="0" xfId="0" applyProtection="1"/>
    <xf numFmtId="166" fontId="0" fillId="0" borderId="51" xfId="0" applyNumberFormat="1" applyBorder="1" applyAlignment="1" applyProtection="1">
      <alignment horizontal="center" vertical="justify"/>
    </xf>
    <xf numFmtId="166" fontId="10" fillId="0" borderId="51" xfId="0" applyNumberFormat="1" applyFont="1" applyBorder="1" applyAlignment="1" applyProtection="1">
      <alignment horizontal="center" vertical="justify"/>
    </xf>
    <xf numFmtId="166" fontId="0" fillId="0" borderId="39" xfId="0" applyNumberFormat="1" applyFont="1" applyBorder="1" applyAlignment="1" applyProtection="1">
      <alignment horizontal="centerContinuous" vertical="justify"/>
    </xf>
    <xf numFmtId="49" fontId="0" fillId="5" borderId="8" xfId="0" applyNumberFormat="1" applyFill="1" applyBorder="1" applyAlignment="1" applyProtection="1">
      <alignment horizontal="center"/>
    </xf>
    <xf numFmtId="166" fontId="0" fillId="0" borderId="6" xfId="0" applyNumberFormat="1" applyBorder="1" applyAlignment="1" applyProtection="1">
      <alignment horizontal="center" vertical="justify"/>
    </xf>
    <xf numFmtId="166" fontId="0" fillId="0" borderId="13" xfId="0" applyNumberFormat="1" applyFont="1" applyBorder="1" applyAlignment="1" applyProtection="1">
      <alignment horizontal="center" vertical="justify"/>
    </xf>
    <xf numFmtId="166" fontId="10" fillId="0" borderId="13" xfId="0" applyNumberFormat="1" applyFont="1" applyBorder="1" applyAlignment="1" applyProtection="1">
      <alignment horizontal="center" vertical="justify"/>
    </xf>
    <xf numFmtId="166" fontId="10" fillId="0" borderId="16" xfId="0" applyNumberFormat="1" applyFont="1" applyBorder="1" applyAlignment="1" applyProtection="1">
      <alignment horizontal="center" vertical="justify"/>
    </xf>
    <xf numFmtId="166" fontId="0" fillId="0" borderId="44" xfId="0" applyNumberFormat="1" applyBorder="1" applyAlignment="1" applyProtection="1">
      <alignment horizontal="center" vertical="justify"/>
    </xf>
    <xf numFmtId="166" fontId="0" fillId="0" borderId="45" xfId="0" applyNumberFormat="1" applyBorder="1" applyAlignment="1" applyProtection="1">
      <alignment horizontal="center" vertical="justify"/>
    </xf>
    <xf numFmtId="49" fontId="0" fillId="0" borderId="45" xfId="0" applyNumberFormat="1" applyBorder="1" applyAlignment="1" applyProtection="1">
      <alignment horizontal="center" vertical="justify"/>
    </xf>
    <xf numFmtId="166" fontId="0" fillId="0" borderId="46" xfId="0" applyNumberFormat="1" applyBorder="1" applyAlignment="1" applyProtection="1">
      <alignment horizontal="centerContinuous" vertical="justify"/>
    </xf>
    <xf numFmtId="166" fontId="0" fillId="0" borderId="46" xfId="0" applyNumberFormat="1" applyBorder="1" applyAlignment="1" applyProtection="1">
      <alignment horizontal="center" vertical="justify"/>
    </xf>
    <xf numFmtId="166" fontId="0" fillId="0" borderId="8" xfId="0" applyNumberFormat="1" applyBorder="1" applyAlignment="1" applyProtection="1">
      <alignment horizontal="center" vertical="justify"/>
    </xf>
    <xf numFmtId="166" fontId="10" fillId="0" borderId="0" xfId="0" applyNumberFormat="1" applyFont="1" applyBorder="1" applyAlignment="1" applyProtection="1">
      <alignment horizontal="center" vertical="justify"/>
    </xf>
    <xf numFmtId="49" fontId="0" fillId="0" borderId="0" xfId="0" applyNumberFormat="1" applyFont="1" applyBorder="1" applyAlignment="1" applyProtection="1">
      <alignment horizontal="center" vertical="justify"/>
    </xf>
    <xf numFmtId="166" fontId="10" fillId="0" borderId="1" xfId="0" applyNumberFormat="1" applyFont="1" applyBorder="1" applyAlignment="1" applyProtection="1">
      <alignment horizontal="centerContinuous" vertical="justify"/>
    </xf>
    <xf numFmtId="166" fontId="0" fillId="0" borderId="47" xfId="0" applyNumberFormat="1" applyBorder="1" applyAlignment="1" applyProtection="1">
      <alignment horizontal="center" vertical="justify"/>
    </xf>
    <xf numFmtId="166" fontId="10" fillId="0" borderId="48" xfId="0" applyNumberFormat="1" applyFont="1" applyBorder="1" applyAlignment="1" applyProtection="1">
      <alignment horizontal="center" vertical="justify"/>
    </xf>
    <xf numFmtId="166" fontId="0" fillId="0" borderId="48" xfId="0" applyNumberFormat="1" applyFont="1" applyBorder="1" applyAlignment="1" applyProtection="1">
      <alignment horizontal="center" vertical="justify"/>
    </xf>
    <xf numFmtId="166" fontId="10" fillId="0" borderId="49" xfId="0" applyNumberFormat="1" applyFont="1" applyBorder="1" applyAlignment="1" applyProtection="1">
      <alignment horizontal="center" vertical="justify"/>
    </xf>
    <xf numFmtId="49" fontId="0" fillId="0" borderId="48" xfId="0" applyNumberFormat="1" applyFont="1" applyBorder="1" applyAlignment="1" applyProtection="1">
      <alignment horizontal="center" vertical="justify"/>
    </xf>
    <xf numFmtId="166" fontId="10" fillId="0" borderId="49" xfId="0" applyNumberFormat="1" applyFont="1" applyBorder="1" applyAlignment="1" applyProtection="1">
      <alignment horizontal="centerContinuous" vertical="justify"/>
    </xf>
    <xf numFmtId="49" fontId="6" fillId="5" borderId="16" xfId="0" applyNumberFormat="1" applyFont="1" applyFill="1" applyBorder="1" applyAlignment="1" applyProtection="1">
      <alignment horizontal="center" vertical="center"/>
    </xf>
    <xf numFmtId="49" fontId="6" fillId="5" borderId="13" xfId="0" applyNumberFormat="1" applyFont="1" applyFill="1" applyBorder="1" applyAlignment="1" applyProtection="1">
      <alignment horizontal="center" vertical="center"/>
    </xf>
    <xf numFmtId="49" fontId="11" fillId="4" borderId="50" xfId="0" applyNumberFormat="1" applyFont="1" applyFill="1" applyBorder="1" applyAlignment="1" applyProtection="1">
      <alignment vertical="center"/>
    </xf>
    <xf numFmtId="166" fontId="0" fillId="0" borderId="48" xfId="0" applyNumberFormat="1" applyBorder="1" applyAlignment="1" applyProtection="1">
      <alignment horizontal="center" vertical="justify"/>
    </xf>
    <xf numFmtId="166" fontId="0" fillId="0" borderId="49" xfId="0" applyNumberFormat="1" applyFont="1" applyBorder="1" applyAlignment="1" applyProtection="1">
      <alignment horizontal="center" vertical="justify"/>
    </xf>
    <xf numFmtId="49" fontId="6" fillId="5" borderId="1" xfId="0" applyNumberFormat="1" applyFont="1" applyFill="1" applyBorder="1" applyAlignment="1" applyProtection="1">
      <alignment horizontal="center" vertical="center"/>
    </xf>
    <xf numFmtId="49" fontId="6" fillId="5" borderId="0" xfId="0" applyNumberFormat="1" applyFont="1" applyFill="1" applyBorder="1" applyAlignment="1" applyProtection="1">
      <alignment horizontal="center" vertical="center"/>
    </xf>
    <xf numFmtId="49" fontId="11" fillId="4" borderId="8" xfId="0" applyNumberFormat="1" applyFont="1" applyFill="1" applyBorder="1" applyAlignment="1" applyProtection="1">
      <alignment vertical="center"/>
    </xf>
    <xf numFmtId="166" fontId="0" fillId="0" borderId="37" xfId="0" applyNumberFormat="1" applyBorder="1" applyAlignment="1" applyProtection="1">
      <alignment horizontal="center" vertical="justify"/>
    </xf>
    <xf numFmtId="166" fontId="0" fillId="0" borderId="38" xfId="0" applyNumberFormat="1" applyBorder="1" applyAlignment="1" applyProtection="1">
      <alignment horizontal="center" vertical="justify"/>
    </xf>
    <xf numFmtId="166" fontId="0" fillId="0" borderId="36" xfId="0" applyNumberFormat="1" applyBorder="1" applyAlignment="1" applyProtection="1">
      <alignment horizontal="center" vertical="justify"/>
    </xf>
    <xf numFmtId="166" fontId="0" fillId="0" borderId="49" xfId="0" applyNumberFormat="1" applyFont="1" applyBorder="1" applyAlignment="1" applyProtection="1">
      <alignment horizontal="centerContinuous" vertical="justify"/>
    </xf>
    <xf numFmtId="166" fontId="0" fillId="0" borderId="10" xfId="0" applyNumberFormat="1" applyBorder="1" applyAlignment="1" applyProtection="1">
      <alignment horizontal="center" vertical="justify"/>
    </xf>
    <xf numFmtId="166" fontId="0" fillId="0" borderId="2" xfId="0" applyNumberFormat="1" applyBorder="1" applyAlignment="1" applyProtection="1">
      <alignment horizontal="center" vertical="justify"/>
    </xf>
    <xf numFmtId="49" fontId="0" fillId="0" borderId="38" xfId="0" applyNumberFormat="1" applyBorder="1" applyAlignment="1" applyProtection="1">
      <alignment horizontal="center" vertical="justify"/>
    </xf>
    <xf numFmtId="166" fontId="0" fillId="0" borderId="17" xfId="0" applyNumberFormat="1" applyBorder="1" applyAlignment="1" applyProtection="1">
      <alignment horizontal="centerContinuous" vertical="justify"/>
    </xf>
    <xf numFmtId="49" fontId="6" fillId="5" borderId="2" xfId="0" applyNumberFormat="1" applyFont="1" applyFill="1" applyBorder="1" applyAlignment="1" applyProtection="1">
      <alignment horizontal="center" vertical="center"/>
    </xf>
    <xf numFmtId="49" fontId="11" fillId="4" borderId="37" xfId="0" applyNumberFormat="1" applyFont="1" applyFill="1" applyBorder="1" applyAlignment="1" applyProtection="1">
      <alignment vertical="center"/>
    </xf>
    <xf numFmtId="49" fontId="6" fillId="5" borderId="17" xfId="0" applyNumberFormat="1" applyFont="1" applyFill="1" applyBorder="1" applyAlignment="1" applyProtection="1">
      <alignment horizontal="center" vertical="center"/>
    </xf>
    <xf numFmtId="0" fontId="0" fillId="5" borderId="0" xfId="0" applyFill="1" applyBorder="1" applyProtection="1"/>
    <xf numFmtId="0" fontId="0" fillId="5" borderId="2" xfId="0" applyFill="1" applyBorder="1" applyProtection="1"/>
    <xf numFmtId="49" fontId="11" fillId="4" borderId="10" xfId="0" applyNumberFormat="1" applyFont="1" applyFill="1" applyBorder="1" applyAlignment="1" applyProtection="1">
      <alignment vertical="center"/>
    </xf>
    <xf numFmtId="49" fontId="11" fillId="0" borderId="0" xfId="0" applyNumberFormat="1" applyFont="1" applyFill="1" applyBorder="1" applyAlignment="1" applyProtection="1">
      <alignment vertical="center"/>
    </xf>
    <xf numFmtId="164" fontId="10" fillId="0" borderId="0" xfId="0" applyNumberFormat="1" applyFont="1" applyFill="1" applyBorder="1" applyAlignment="1" applyProtection="1">
      <alignment horizontal="center" vertical="center"/>
    </xf>
    <xf numFmtId="49" fontId="0" fillId="0" borderId="2" xfId="0" applyNumberFormat="1" applyBorder="1" applyAlignment="1" applyProtection="1">
      <alignment horizontal="center" vertical="justify"/>
    </xf>
    <xf numFmtId="49" fontId="2" fillId="11" borderId="83" xfId="0" applyNumberFormat="1" applyFont="1" applyFill="1" applyBorder="1" applyAlignment="1" applyProtection="1">
      <alignment wrapText="1"/>
    </xf>
    <xf numFmtId="49" fontId="0" fillId="11" borderId="84" xfId="0" applyNumberFormat="1" applyFill="1" applyBorder="1" applyProtection="1"/>
    <xf numFmtId="49" fontId="0" fillId="11" borderId="85" xfId="0" applyNumberFormat="1" applyFill="1" applyBorder="1" applyProtection="1"/>
    <xf numFmtId="49" fontId="4" fillId="11" borderId="86" xfId="0" applyNumberFormat="1" applyFont="1" applyFill="1" applyBorder="1" applyAlignment="1" applyProtection="1">
      <alignment horizontal="centerContinuous" vertical="center" wrapText="1"/>
    </xf>
    <xf numFmtId="49" fontId="4" fillId="11" borderId="89" xfId="0" applyNumberFormat="1" applyFont="1" applyFill="1" applyBorder="1" applyAlignment="1" applyProtection="1">
      <alignment horizontal="centerContinuous" vertical="center" wrapText="1"/>
    </xf>
    <xf numFmtId="49" fontId="21" fillId="11" borderId="68" xfId="0" applyNumberFormat="1" applyFont="1" applyFill="1" applyBorder="1" applyAlignment="1" applyProtection="1">
      <alignment horizontal="centerContinuous"/>
    </xf>
    <xf numFmtId="49" fontId="21" fillId="11" borderId="69" xfId="0" applyNumberFormat="1" applyFont="1" applyFill="1" applyBorder="1" applyAlignment="1" applyProtection="1">
      <alignment horizontal="centerContinuous"/>
    </xf>
    <xf numFmtId="49" fontId="21" fillId="11" borderId="70" xfId="0" applyNumberFormat="1" applyFont="1" applyFill="1" applyBorder="1" applyAlignment="1" applyProtection="1">
      <alignment horizontal="centerContinuous"/>
    </xf>
    <xf numFmtId="49" fontId="1" fillId="0" borderId="90" xfId="0" applyNumberFormat="1" applyFont="1" applyBorder="1" applyAlignment="1" applyProtection="1">
      <alignment horizontal="centerContinuous"/>
    </xf>
    <xf numFmtId="49" fontId="0" fillId="11" borderId="71" xfId="0" applyNumberFormat="1" applyFill="1" applyBorder="1" applyAlignment="1" applyProtection="1">
      <alignment horizontal="center" wrapText="1"/>
    </xf>
    <xf numFmtId="49" fontId="0" fillId="11" borderId="67" xfId="0" applyNumberFormat="1" applyFill="1" applyBorder="1" applyAlignment="1" applyProtection="1">
      <alignment horizontal="center" wrapText="1"/>
    </xf>
    <xf numFmtId="1" fontId="20" fillId="0" borderId="6" xfId="0" applyNumberFormat="1" applyFont="1" applyBorder="1" applyAlignment="1" applyProtection="1">
      <alignment horizontal="center" vertical="center"/>
      <protection locked="0"/>
    </xf>
    <xf numFmtId="1" fontId="20" fillId="0" borderId="32" xfId="0" applyNumberFormat="1" applyFont="1" applyBorder="1" applyAlignment="1" applyProtection="1">
      <alignment horizontal="center" vertical="center"/>
      <protection locked="0"/>
    </xf>
    <xf numFmtId="1" fontId="20" fillId="0" borderId="77" xfId="0" applyNumberFormat="1" applyFont="1" applyBorder="1" applyAlignment="1" applyProtection="1">
      <alignment horizontal="center" vertical="center"/>
      <protection locked="0"/>
    </xf>
    <xf numFmtId="1" fontId="20" fillId="0" borderId="78" xfId="0" applyNumberFormat="1" applyFont="1" applyBorder="1" applyAlignment="1" applyProtection="1">
      <alignment horizontal="center" vertical="center"/>
      <protection locked="0"/>
    </xf>
    <xf numFmtId="164" fontId="26" fillId="0" borderId="33" xfId="0" applyNumberFormat="1" applyFont="1" applyBorder="1" applyAlignment="1" applyProtection="1">
      <alignment horizontal="center" vertical="center"/>
      <protection locked="0"/>
    </xf>
    <xf numFmtId="164" fontId="26" fillId="0" borderId="13" xfId="0" applyNumberFormat="1" applyFont="1" applyBorder="1" applyAlignment="1" applyProtection="1">
      <alignment horizontal="center" vertical="center"/>
      <protection locked="0"/>
    </xf>
    <xf numFmtId="164" fontId="26" fillId="0" borderId="79" xfId="0" applyNumberFormat="1" applyFont="1" applyBorder="1" applyAlignment="1" applyProtection="1">
      <alignment horizontal="center" vertical="center"/>
      <protection locked="0"/>
    </xf>
    <xf numFmtId="164" fontId="26" fillId="0" borderId="81" xfId="0" applyNumberFormat="1" applyFont="1" applyBorder="1" applyAlignment="1" applyProtection="1">
      <alignment horizontal="center" vertical="center"/>
      <protection locked="0"/>
    </xf>
    <xf numFmtId="164" fontId="14" fillId="0" borderId="87" xfId="0" applyNumberFormat="1" applyFont="1" applyBorder="1" applyAlignment="1" applyProtection="1">
      <alignment horizontal="center" vertical="center"/>
    </xf>
    <xf numFmtId="44" fontId="14" fillId="0" borderId="13" xfId="0" applyNumberFormat="1" applyFont="1" applyBorder="1" applyAlignment="1" applyProtection="1">
      <alignment horizontal="center" vertical="center"/>
    </xf>
    <xf numFmtId="44" fontId="14" fillId="0" borderId="32" xfId="0" applyNumberFormat="1" applyFont="1" applyBorder="1" applyAlignment="1" applyProtection="1">
      <alignment horizontal="center" vertical="center"/>
    </xf>
    <xf numFmtId="44" fontId="14" fillId="0" borderId="88" xfId="0" applyNumberFormat="1" applyFont="1" applyBorder="1" applyAlignment="1" applyProtection="1">
      <alignment horizontal="center" vertical="center"/>
    </xf>
    <xf numFmtId="44" fontId="14" fillId="0" borderId="81" xfId="0" applyNumberFormat="1" applyFont="1" applyBorder="1" applyAlignment="1" applyProtection="1">
      <alignment horizontal="center" vertical="center"/>
    </xf>
    <xf numFmtId="44" fontId="14" fillId="0" borderId="78" xfId="0" applyNumberFormat="1" applyFont="1" applyBorder="1" applyAlignment="1" applyProtection="1">
      <alignment horizontal="center" vertical="center"/>
    </xf>
    <xf numFmtId="165" fontId="27" fillId="0" borderId="33" xfId="1" applyNumberFormat="1" applyFont="1" applyBorder="1" applyAlignment="1" applyProtection="1">
      <alignment horizontal="center" vertical="center"/>
    </xf>
    <xf numFmtId="165" fontId="27" fillId="0" borderId="13" xfId="1" applyNumberFormat="1" applyFont="1" applyBorder="1" applyAlignment="1" applyProtection="1">
      <alignment horizontal="center" vertical="center"/>
    </xf>
    <xf numFmtId="165" fontId="27" fillId="0" borderId="74" xfId="1" applyNumberFormat="1" applyFont="1" applyBorder="1" applyAlignment="1" applyProtection="1">
      <alignment horizontal="center" vertical="center"/>
    </xf>
    <xf numFmtId="165" fontId="27" fillId="0" borderId="79" xfId="1" applyNumberFormat="1" applyFont="1" applyBorder="1" applyAlignment="1" applyProtection="1">
      <alignment horizontal="center" vertical="center"/>
    </xf>
    <xf numFmtId="165" fontId="27" fillId="0" borderId="81" xfId="1" applyNumberFormat="1" applyFont="1" applyBorder="1" applyAlignment="1" applyProtection="1">
      <alignment horizontal="center" vertical="center"/>
    </xf>
    <xf numFmtId="165" fontId="27" fillId="0" borderId="82" xfId="1" applyNumberFormat="1" applyFont="1" applyBorder="1" applyAlignment="1" applyProtection="1">
      <alignment horizontal="center" vertical="center"/>
    </xf>
    <xf numFmtId="44" fontId="25" fillId="10" borderId="13" xfId="0" applyNumberFormat="1" applyFont="1" applyFill="1" applyBorder="1" applyAlignment="1" applyProtection="1">
      <alignment horizontal="center" vertical="center"/>
    </xf>
    <xf numFmtId="44" fontId="25" fillId="10" borderId="81" xfId="0" applyNumberFormat="1" applyFont="1" applyFill="1" applyBorder="1" applyAlignment="1" applyProtection="1">
      <alignment horizontal="center" vertical="center"/>
    </xf>
    <xf numFmtId="44" fontId="25" fillId="4" borderId="66" xfId="0" applyNumberFormat="1" applyFont="1" applyFill="1" applyBorder="1" applyAlignment="1" applyProtection="1">
      <alignment horizontal="center" vertical="center"/>
    </xf>
    <xf numFmtId="44" fontId="25" fillId="4" borderId="13" xfId="0" applyNumberFormat="1" applyFont="1" applyFill="1" applyBorder="1" applyAlignment="1" applyProtection="1">
      <alignment horizontal="center" vertical="center"/>
    </xf>
    <xf numFmtId="44" fontId="25" fillId="4" borderId="80" xfId="0" applyNumberFormat="1" applyFont="1" applyFill="1" applyBorder="1" applyAlignment="1" applyProtection="1">
      <alignment horizontal="center" vertical="center"/>
    </xf>
    <xf numFmtId="44" fontId="25" fillId="4" borderId="81" xfId="0" applyNumberFormat="1" applyFont="1" applyFill="1" applyBorder="1" applyAlignment="1" applyProtection="1">
      <alignment horizontal="center" vertical="center"/>
    </xf>
    <xf numFmtId="164" fontId="28" fillId="0" borderId="87" xfId="0" applyNumberFormat="1" applyFont="1" applyBorder="1" applyAlignment="1" applyProtection="1">
      <alignment horizontal="center" vertical="center"/>
    </xf>
    <xf numFmtId="44" fontId="28" fillId="0" borderId="88" xfId="0" applyNumberFormat="1" applyFont="1" applyBorder="1" applyAlignment="1" applyProtection="1">
      <alignment horizontal="center" vertical="center"/>
    </xf>
    <xf numFmtId="49" fontId="22" fillId="11" borderId="73" xfId="0" applyNumberFormat="1" applyFont="1" applyFill="1" applyBorder="1" applyAlignment="1" applyProtection="1">
      <alignment horizontal="center" vertical="center" wrapText="1"/>
    </xf>
    <xf numFmtId="49" fontId="22" fillId="11" borderId="1" xfId="0" applyNumberFormat="1" applyFont="1" applyFill="1" applyBorder="1" applyAlignment="1" applyProtection="1">
      <alignment horizontal="center" vertical="center" wrapText="1"/>
    </xf>
    <xf numFmtId="49" fontId="22" fillId="11" borderId="75" xfId="0" applyNumberFormat="1" applyFont="1" applyFill="1" applyBorder="1" applyAlignment="1" applyProtection="1">
      <alignment horizontal="center" vertical="center" wrapText="1"/>
    </xf>
    <xf numFmtId="49" fontId="22" fillId="11" borderId="76" xfId="0" applyNumberFormat="1" applyFont="1" applyFill="1" applyBorder="1" applyAlignment="1" applyProtection="1">
      <alignment horizontal="center" vertical="center" wrapText="1"/>
    </xf>
    <xf numFmtId="9" fontId="0" fillId="0" borderId="42" xfId="1" applyNumberFormat="1" applyFont="1" applyBorder="1" applyAlignment="1" applyProtection="1">
      <alignment horizontal="center" vertical="distributed"/>
    </xf>
    <xf numFmtId="9" fontId="0" fillId="0" borderId="43" xfId="1" applyNumberFormat="1" applyFont="1" applyBorder="1" applyAlignment="1" applyProtection="1">
      <alignment horizontal="center" vertical="distributed"/>
    </xf>
    <xf numFmtId="9" fontId="0" fillId="0" borderId="40" xfId="1" applyNumberFormat="1" applyFont="1" applyBorder="1" applyAlignment="1" applyProtection="1">
      <alignment horizontal="center" vertical="distributed"/>
    </xf>
    <xf numFmtId="9" fontId="0" fillId="0" borderId="41" xfId="1" applyNumberFormat="1" applyFont="1" applyBorder="1" applyAlignment="1" applyProtection="1">
      <alignment horizontal="center" vertical="distributed"/>
    </xf>
    <xf numFmtId="9" fontId="0" fillId="0" borderId="10" xfId="1" applyNumberFormat="1" applyFont="1" applyBorder="1" applyAlignment="1" applyProtection="1">
      <alignment horizontal="center" vertical="distributed"/>
    </xf>
    <xf numFmtId="9" fontId="0" fillId="0" borderId="17" xfId="1" applyNumberFormat="1" applyFont="1" applyBorder="1" applyAlignment="1" applyProtection="1">
      <alignment horizontal="center" vertical="distributed"/>
    </xf>
    <xf numFmtId="49" fontId="8" fillId="5" borderId="6" xfId="0" applyNumberFormat="1" applyFont="1" applyFill="1" applyBorder="1" applyAlignment="1" applyProtection="1">
      <alignment horizontal="center" vertical="center" wrapText="1"/>
    </xf>
    <xf numFmtId="49" fontId="8" fillId="5" borderId="13" xfId="0" applyNumberFormat="1" applyFont="1" applyFill="1" applyBorder="1" applyAlignment="1" applyProtection="1">
      <alignment horizontal="center" vertical="center" wrapText="1"/>
    </xf>
    <xf numFmtId="49" fontId="8" fillId="5" borderId="16" xfId="0" applyNumberFormat="1" applyFont="1" applyFill="1" applyBorder="1" applyAlignment="1" applyProtection="1">
      <alignment horizontal="center" vertical="center" wrapText="1"/>
    </xf>
    <xf numFmtId="49" fontId="8" fillId="5" borderId="8" xfId="0" applyNumberFormat="1" applyFont="1" applyFill="1" applyBorder="1" applyAlignment="1" applyProtection="1">
      <alignment horizontal="center" vertical="center" wrapText="1"/>
    </xf>
    <xf numFmtId="49" fontId="8" fillId="5" borderId="0" xfId="0" applyNumberFormat="1" applyFont="1" applyFill="1" applyBorder="1" applyAlignment="1" applyProtection="1">
      <alignment horizontal="center" vertical="center" wrapText="1"/>
    </xf>
    <xf numFmtId="49" fontId="8" fillId="5" borderId="1" xfId="0" applyNumberFormat="1" applyFont="1" applyFill="1" applyBorder="1" applyAlignment="1" applyProtection="1">
      <alignment horizontal="center" vertical="center" wrapText="1"/>
    </xf>
    <xf numFmtId="49" fontId="8" fillId="5" borderId="10" xfId="0" applyNumberFormat="1" applyFont="1" applyFill="1" applyBorder="1" applyAlignment="1" applyProtection="1">
      <alignment horizontal="center" vertical="center" wrapText="1"/>
    </xf>
    <xf numFmtId="49" fontId="8" fillId="5" borderId="2" xfId="0" applyNumberFormat="1" applyFont="1" applyFill="1" applyBorder="1" applyAlignment="1" applyProtection="1">
      <alignment horizontal="center" vertical="center" wrapText="1"/>
    </xf>
    <xf numFmtId="49" fontId="8" fillId="5" borderId="17" xfId="0" applyNumberFormat="1" applyFont="1" applyFill="1" applyBorder="1" applyAlignment="1" applyProtection="1">
      <alignment horizontal="center" vertical="center" wrapText="1"/>
    </xf>
    <xf numFmtId="9" fontId="0" fillId="0" borderId="6" xfId="1" applyNumberFormat="1" applyFont="1" applyBorder="1" applyAlignment="1" applyProtection="1">
      <alignment horizontal="center" vertical="distributed"/>
    </xf>
    <xf numFmtId="9" fontId="0" fillId="0" borderId="16" xfId="1" applyNumberFormat="1" applyFont="1" applyBorder="1" applyAlignment="1" applyProtection="1">
      <alignment horizontal="center" vertical="distributed"/>
    </xf>
    <xf numFmtId="165" fontId="0" fillId="0" borderId="42" xfId="1" applyNumberFormat="1" applyFont="1" applyBorder="1" applyAlignment="1" applyProtection="1">
      <alignment horizontal="center" vertical="distributed"/>
    </xf>
    <xf numFmtId="165" fontId="0" fillId="0" borderId="43" xfId="1" applyNumberFormat="1" applyFont="1" applyBorder="1" applyAlignment="1" applyProtection="1">
      <alignment horizontal="center" vertical="distributed"/>
    </xf>
    <xf numFmtId="165" fontId="0" fillId="0" borderId="40" xfId="1" applyNumberFormat="1" applyFont="1" applyBorder="1" applyAlignment="1" applyProtection="1">
      <alignment horizontal="center" vertical="distributed"/>
    </xf>
    <xf numFmtId="165" fontId="0" fillId="0" borderId="41" xfId="1" applyNumberFormat="1" applyFont="1" applyBorder="1" applyAlignment="1" applyProtection="1">
      <alignment horizontal="center" vertical="distributed"/>
    </xf>
    <xf numFmtId="9" fontId="0" fillId="0" borderId="54" xfId="1" applyNumberFormat="1" applyFont="1" applyBorder="1" applyAlignment="1" applyProtection="1">
      <alignment horizontal="center" vertical="distributed"/>
    </xf>
    <xf numFmtId="9" fontId="0" fillId="0" borderId="55" xfId="1" applyNumberFormat="1" applyFont="1" applyBorder="1" applyAlignment="1" applyProtection="1">
      <alignment horizontal="center" vertical="distributed"/>
    </xf>
    <xf numFmtId="10" fontId="0" fillId="0" borderId="42" xfId="1" applyNumberFormat="1" applyFont="1" applyBorder="1" applyAlignment="1" applyProtection="1">
      <alignment horizontal="center" vertical="distributed"/>
    </xf>
    <xf numFmtId="10" fontId="0" fillId="0" borderId="43" xfId="1" applyNumberFormat="1" applyFont="1" applyBorder="1" applyAlignment="1" applyProtection="1">
      <alignment horizontal="center" vertical="distributed"/>
    </xf>
    <xf numFmtId="10" fontId="0" fillId="0" borderId="37" xfId="1" applyNumberFormat="1" applyFont="1" applyBorder="1" applyAlignment="1" applyProtection="1">
      <alignment horizontal="center" vertical="distributed"/>
    </xf>
    <xf numFmtId="10" fontId="0" fillId="0" borderId="36" xfId="1" applyNumberFormat="1" applyFont="1" applyBorder="1" applyAlignment="1" applyProtection="1">
      <alignment horizontal="center" vertical="distributed"/>
    </xf>
    <xf numFmtId="9" fontId="0" fillId="0" borderId="50" xfId="1" applyNumberFormat="1" applyFont="1" applyBorder="1" applyAlignment="1" applyProtection="1">
      <alignment horizontal="center" vertical="distributed"/>
    </xf>
    <xf numFmtId="9" fontId="0" fillId="0" borderId="39" xfId="1" applyNumberFormat="1" applyFont="1" applyBorder="1" applyAlignment="1" applyProtection="1">
      <alignment horizontal="center" vertical="distributed"/>
    </xf>
    <xf numFmtId="49" fontId="10" fillId="5" borderId="6" xfId="0" applyNumberFormat="1" applyFont="1" applyFill="1" applyBorder="1" applyAlignment="1" applyProtection="1">
      <alignment horizontal="center" vertical="center" wrapText="1"/>
    </xf>
    <xf numFmtId="49" fontId="10" fillId="5" borderId="16" xfId="0" applyNumberFormat="1" applyFont="1" applyFill="1" applyBorder="1" applyAlignment="1" applyProtection="1">
      <alignment horizontal="center" vertical="center" wrapText="1"/>
    </xf>
    <xf numFmtId="49" fontId="10" fillId="5" borderId="8" xfId="0" applyNumberFormat="1" applyFont="1" applyFill="1" applyBorder="1" applyAlignment="1" applyProtection="1">
      <alignment horizontal="center" vertical="center" wrapText="1"/>
    </xf>
    <xf numFmtId="49" fontId="10" fillId="5" borderId="1" xfId="0" applyNumberFormat="1" applyFont="1" applyFill="1" applyBorder="1" applyAlignment="1" applyProtection="1">
      <alignment horizontal="center" vertical="center" wrapText="1"/>
    </xf>
    <xf numFmtId="49" fontId="10" fillId="5" borderId="10" xfId="0" applyNumberFormat="1" applyFont="1" applyFill="1" applyBorder="1" applyAlignment="1" applyProtection="1">
      <alignment horizontal="center" vertical="center" wrapText="1"/>
    </xf>
    <xf numFmtId="49" fontId="10" fillId="5" borderId="17" xfId="0" applyNumberFormat="1" applyFont="1" applyFill="1" applyBorder="1" applyAlignment="1" applyProtection="1">
      <alignment horizontal="center" vertical="center" wrapText="1"/>
    </xf>
    <xf numFmtId="49" fontId="8" fillId="5" borderId="38" xfId="0" applyNumberFormat="1" applyFont="1" applyFill="1" applyBorder="1" applyAlignment="1" applyProtection="1">
      <alignment horizontal="center" vertical="center" wrapText="1"/>
    </xf>
    <xf numFmtId="49" fontId="8" fillId="5" borderId="36" xfId="0" applyNumberFormat="1" applyFont="1" applyFill="1" applyBorder="1" applyAlignment="1" applyProtection="1">
      <alignment horizontal="center" vertical="center" wrapText="1"/>
    </xf>
    <xf numFmtId="9" fontId="0" fillId="0" borderId="37" xfId="1" applyNumberFormat="1" applyFont="1" applyBorder="1" applyAlignment="1" applyProtection="1">
      <alignment horizontal="center" vertical="distributed"/>
    </xf>
    <xf numFmtId="9" fontId="0" fillId="0" borderId="36" xfId="1" applyNumberFormat="1" applyFont="1" applyBorder="1" applyAlignment="1" applyProtection="1">
      <alignment horizontal="center" vertical="distributed"/>
    </xf>
    <xf numFmtId="49" fontId="11" fillId="6" borderId="50" xfId="0" applyNumberFormat="1" applyFont="1" applyFill="1" applyBorder="1" applyAlignment="1" applyProtection="1">
      <alignment horizontal="center" vertical="center"/>
    </xf>
    <xf numFmtId="49" fontId="11" fillId="6" borderId="8" xfId="0" applyNumberFormat="1" applyFont="1" applyFill="1" applyBorder="1" applyAlignment="1" applyProtection="1">
      <alignment horizontal="center" vertical="center"/>
    </xf>
    <xf numFmtId="49" fontId="13" fillId="0" borderId="6" xfId="0" applyNumberFormat="1" applyFont="1" applyBorder="1" applyAlignment="1" applyProtection="1">
      <alignment horizontal="center" vertical="center"/>
    </xf>
    <xf numFmtId="49" fontId="13" fillId="0" borderId="10" xfId="0" applyNumberFormat="1" applyFont="1" applyBorder="1" applyAlignment="1" applyProtection="1">
      <alignment horizontal="center" vertical="center"/>
    </xf>
    <xf numFmtId="49" fontId="11" fillId="6" borderId="37" xfId="0" applyNumberFormat="1" applyFont="1" applyFill="1" applyBorder="1" applyAlignment="1" applyProtection="1">
      <alignment horizontal="center" vertical="center"/>
    </xf>
    <xf numFmtId="164" fontId="10" fillId="0" borderId="52" xfId="0" applyNumberFormat="1" applyFont="1" applyFill="1" applyBorder="1" applyAlignment="1" applyProtection="1">
      <alignment horizontal="center" vertical="center"/>
    </xf>
    <xf numFmtId="164" fontId="10" fillId="0" borderId="53" xfId="0" applyNumberFormat="1" applyFont="1" applyFill="1" applyBorder="1" applyAlignment="1" applyProtection="1">
      <alignment horizontal="center" vertical="center"/>
    </xf>
    <xf numFmtId="49" fontId="7" fillId="4" borderId="8" xfId="0" applyNumberFormat="1" applyFont="1" applyFill="1" applyBorder="1" applyAlignment="1" applyProtection="1">
      <alignment horizontal="center" vertical="center"/>
    </xf>
    <xf numFmtId="49" fontId="7" fillId="4" borderId="37" xfId="0" applyNumberFormat="1" applyFont="1" applyFill="1" applyBorder="1" applyAlignment="1" applyProtection="1">
      <alignment horizontal="center" vertical="center"/>
    </xf>
    <xf numFmtId="49" fontId="7" fillId="6" borderId="8" xfId="0" applyNumberFormat="1" applyFont="1" applyFill="1" applyBorder="1" applyAlignment="1" applyProtection="1">
      <alignment horizontal="center" vertical="center"/>
    </xf>
    <xf numFmtId="49" fontId="7" fillId="6" borderId="37" xfId="0" applyNumberFormat="1" applyFont="1" applyFill="1" applyBorder="1" applyAlignment="1" applyProtection="1">
      <alignment horizontal="center" vertical="center"/>
    </xf>
    <xf numFmtId="49" fontId="9" fillId="5" borderId="8" xfId="0" applyNumberFormat="1" applyFont="1" applyFill="1" applyBorder="1" applyAlignment="1" applyProtection="1">
      <alignment horizontal="center" vertical="center" textRotation="90" wrapText="1"/>
    </xf>
    <xf numFmtId="49" fontId="9" fillId="5" borderId="10" xfId="0" applyNumberFormat="1" applyFont="1" applyFill="1" applyBorder="1" applyAlignment="1" applyProtection="1">
      <alignment horizontal="center" vertical="center" textRotation="90" wrapText="1"/>
    </xf>
    <xf numFmtId="49" fontId="0" fillId="5" borderId="0" xfId="0" applyNumberFormat="1" applyFill="1" applyBorder="1" applyAlignment="1" applyProtection="1">
      <alignment horizontal="center"/>
    </xf>
    <xf numFmtId="1" fontId="13" fillId="0" borderId="3" xfId="0" applyNumberFormat="1" applyFont="1" applyBorder="1" applyAlignment="1" applyProtection="1">
      <alignment horizontal="center" vertical="center"/>
    </xf>
    <xf numFmtId="1" fontId="13" fillId="0" borderId="5" xfId="0" applyNumberFormat="1" applyFont="1" applyBorder="1" applyAlignment="1" applyProtection="1">
      <alignment horizontal="center" vertical="center"/>
    </xf>
    <xf numFmtId="44" fontId="0" fillId="2" borderId="60" xfId="0" applyNumberFormat="1" applyFill="1" applyBorder="1" applyAlignment="1">
      <alignment horizontal="right"/>
    </xf>
    <xf numFmtId="44" fontId="0" fillId="2" borderId="61" xfId="0" applyNumberFormat="1" applyFill="1" applyBorder="1" applyAlignment="1">
      <alignment horizontal="right"/>
    </xf>
    <xf numFmtId="44" fontId="0" fillId="2" borderId="62" xfId="0" applyNumberFormat="1" applyFill="1" applyBorder="1" applyAlignment="1">
      <alignment horizontal="right"/>
    </xf>
    <xf numFmtId="44" fontId="0" fillId="2" borderId="63" xfId="0" applyNumberFormat="1" applyFill="1" applyBorder="1" applyAlignment="1">
      <alignment horizontal="right"/>
    </xf>
    <xf numFmtId="44" fontId="0" fillId="2" borderId="64" xfId="0" applyNumberFormat="1" applyFill="1" applyBorder="1" applyAlignment="1">
      <alignment horizontal="right"/>
    </xf>
    <xf numFmtId="44" fontId="0" fillId="2" borderId="65" xfId="0" applyNumberFormat="1" applyFill="1" applyBorder="1" applyAlignment="1">
      <alignment horizontal="right"/>
    </xf>
    <xf numFmtId="44" fontId="0" fillId="7" borderId="47" xfId="0" applyNumberFormat="1" applyFill="1" applyBorder="1" applyAlignment="1">
      <alignment horizontal="right"/>
    </xf>
    <xf numFmtId="44" fontId="0" fillId="7" borderId="48" xfId="0" applyNumberFormat="1" applyFill="1" applyBorder="1" applyAlignment="1">
      <alignment horizontal="right"/>
    </xf>
    <xf numFmtId="44" fontId="0" fillId="7" borderId="49" xfId="0" applyNumberFormat="1" applyFill="1" applyBorder="1" applyAlignment="1">
      <alignment horizontal="right"/>
    </xf>
    <xf numFmtId="44" fontId="0" fillId="7" borderId="6" xfId="0" applyNumberFormat="1" applyFill="1" applyBorder="1" applyAlignment="1">
      <alignment horizontal="right"/>
    </xf>
    <xf numFmtId="44" fontId="0" fillId="7" borderId="13" xfId="0" applyNumberFormat="1" applyFill="1" applyBorder="1" applyAlignment="1">
      <alignment horizontal="right"/>
    </xf>
    <xf numFmtId="44" fontId="0" fillId="7" borderId="16" xfId="0" applyNumberFormat="1" applyFill="1" applyBorder="1" applyAlignment="1">
      <alignment horizontal="right"/>
    </xf>
    <xf numFmtId="44" fontId="0" fillId="7" borderId="57" xfId="0" applyNumberFormat="1" applyFill="1" applyBorder="1" applyAlignment="1">
      <alignment horizontal="right"/>
    </xf>
    <xf numFmtId="44" fontId="0" fillId="7" borderId="58" xfId="0" applyNumberFormat="1" applyFill="1" applyBorder="1" applyAlignment="1">
      <alignment horizontal="right"/>
    </xf>
    <xf numFmtId="44" fontId="0" fillId="7" borderId="59" xfId="0" applyNumberFormat="1" applyFill="1" applyBorder="1" applyAlignment="1">
      <alignment horizontal="right"/>
    </xf>
    <xf numFmtId="44" fontId="0" fillId="7" borderId="60" xfId="0" applyNumberFormat="1" applyFill="1" applyBorder="1" applyAlignment="1">
      <alignment horizontal="right"/>
    </xf>
    <xf numFmtId="44" fontId="0" fillId="7" borderId="61" xfId="0" applyNumberFormat="1" applyFill="1" applyBorder="1" applyAlignment="1">
      <alignment horizontal="right"/>
    </xf>
    <xf numFmtId="44" fontId="0" fillId="7" borderId="62" xfId="0" applyNumberFormat="1" applyFill="1" applyBorder="1" applyAlignment="1">
      <alignment horizontal="right"/>
    </xf>
    <xf numFmtId="44" fontId="0" fillId="7" borderId="8" xfId="0" applyNumberFormat="1" applyFill="1" applyBorder="1" applyAlignment="1">
      <alignment horizontal="right"/>
    </xf>
    <xf numFmtId="44" fontId="0" fillId="7" borderId="0" xfId="0" applyNumberFormat="1" applyFill="1" applyBorder="1" applyAlignment="1">
      <alignment horizontal="right"/>
    </xf>
    <xf numFmtId="44" fontId="0" fillId="7" borderId="1" xfId="0" applyNumberFormat="1" applyFill="1" applyBorder="1" applyAlignment="1">
      <alignment horizontal="right"/>
    </xf>
    <xf numFmtId="9" fontId="0" fillId="0" borderId="14" xfId="1" applyFont="1" applyBorder="1" applyAlignment="1" applyProtection="1">
      <alignment horizontal="center"/>
      <protection locked="0"/>
    </xf>
    <xf numFmtId="9" fontId="0" fillId="0" borderId="0" xfId="1" applyFont="1" applyBorder="1" applyAlignment="1" applyProtection="1">
      <alignment horizontal="center"/>
      <protection locked="0"/>
    </xf>
    <xf numFmtId="9" fontId="0" fillId="0" borderId="1" xfId="1" applyFont="1" applyBorder="1" applyAlignment="1" applyProtection="1">
      <alignment horizontal="center"/>
      <protection locked="0"/>
    </xf>
    <xf numFmtId="9" fontId="0" fillId="0" borderId="15" xfId="1" applyFont="1" applyBorder="1" applyAlignment="1" applyProtection="1">
      <alignment horizontal="center"/>
      <protection locked="0"/>
    </xf>
    <xf numFmtId="9" fontId="0" fillId="0" borderId="2" xfId="1" applyFont="1" applyBorder="1" applyAlignment="1" applyProtection="1">
      <alignment horizontal="center"/>
      <protection locked="0"/>
    </xf>
    <xf numFmtId="9" fontId="0" fillId="0" borderId="17" xfId="1" applyFont="1" applyBorder="1" applyAlignment="1" applyProtection="1">
      <alignment horizontal="center"/>
      <protection locked="0"/>
    </xf>
    <xf numFmtId="44" fontId="0" fillId="0" borderId="14" xfId="0" applyNumberFormat="1" applyBorder="1" applyAlignment="1" applyProtection="1">
      <alignment horizontal="center"/>
      <protection locked="0"/>
    </xf>
    <xf numFmtId="44" fontId="0" fillId="0" borderId="0" xfId="0" applyNumberFormat="1" applyBorder="1" applyAlignment="1" applyProtection="1">
      <alignment horizontal="center"/>
      <protection locked="0"/>
    </xf>
    <xf numFmtId="44" fontId="0" fillId="0" borderId="1" xfId="0" applyNumberFormat="1" applyBorder="1" applyAlignment="1" applyProtection="1">
      <alignment horizontal="center"/>
      <protection locked="0"/>
    </xf>
    <xf numFmtId="44" fontId="0" fillId="12" borderId="15" xfId="0" applyNumberFormat="1" applyFill="1" applyBorder="1" applyAlignment="1" applyProtection="1">
      <alignment horizontal="center"/>
    </xf>
    <xf numFmtId="44" fontId="0" fillId="12" borderId="2" xfId="0" applyNumberFormat="1" applyFill="1" applyBorder="1" applyAlignment="1" applyProtection="1">
      <alignment horizontal="center"/>
    </xf>
    <xf numFmtId="44" fontId="0" fillId="12" borderId="17" xfId="0" applyNumberFormat="1" applyFill="1" applyBorder="1" applyAlignment="1" applyProtection="1">
      <alignment horizontal="center"/>
    </xf>
    <xf numFmtId="49" fontId="0" fillId="3" borderId="3" xfId="0" applyNumberFormat="1" applyFill="1" applyBorder="1" applyAlignment="1" applyProtection="1">
      <alignment horizontal="center"/>
    </xf>
    <xf numFmtId="49" fontId="0" fillId="3" borderId="4" xfId="0" applyNumberFormat="1" applyFill="1" applyBorder="1" applyAlignment="1" applyProtection="1">
      <alignment horizontal="center"/>
    </xf>
    <xf numFmtId="49" fontId="0" fillId="3" borderId="5" xfId="0" applyNumberFormat="1" applyFill="1" applyBorder="1" applyAlignment="1" applyProtection="1">
      <alignment horizontal="center"/>
    </xf>
    <xf numFmtId="164" fontId="0" fillId="0" borderId="8" xfId="0" applyNumberFormat="1" applyBorder="1" applyAlignment="1" applyProtection="1">
      <alignment horizontal="center"/>
      <protection locked="0"/>
    </xf>
    <xf numFmtId="44" fontId="0" fillId="0" borderId="9" xfId="0" applyNumberFormat="1" applyBorder="1" applyAlignment="1" applyProtection="1">
      <alignment horizontal="center"/>
      <protection locked="0"/>
    </xf>
    <xf numFmtId="164" fontId="0" fillId="0" borderId="10" xfId="0" applyNumberFormat="1" applyBorder="1" applyAlignment="1" applyProtection="1">
      <alignment horizontal="center"/>
      <protection locked="0"/>
    </xf>
    <xf numFmtId="44" fontId="0" fillId="0" borderId="2" xfId="0" applyNumberFormat="1" applyBorder="1" applyAlignment="1" applyProtection="1">
      <alignment horizontal="center"/>
      <protection locked="0"/>
    </xf>
    <xf numFmtId="44" fontId="0" fillId="0" borderId="11" xfId="0" applyNumberFormat="1" applyBorder="1" applyAlignment="1" applyProtection="1">
      <alignment horizontal="center"/>
      <protection locked="0"/>
    </xf>
    <xf numFmtId="44" fontId="0" fillId="12" borderId="14" xfId="0" applyNumberFormat="1" applyFill="1" applyBorder="1" applyAlignment="1" applyProtection="1">
      <alignment horizontal="center"/>
    </xf>
    <xf numFmtId="44" fontId="0" fillId="12" borderId="0" xfId="0" applyNumberFormat="1" applyFill="1" applyBorder="1" applyAlignment="1" applyProtection="1">
      <alignment horizontal="center"/>
    </xf>
    <xf numFmtId="44" fontId="0" fillId="12" borderId="1" xfId="0" applyNumberFormat="1" applyFill="1" applyBorder="1" applyAlignment="1" applyProtection="1">
      <alignment horizontal="center"/>
    </xf>
    <xf numFmtId="49" fontId="19" fillId="2" borderId="3" xfId="0" applyNumberFormat="1" applyFont="1" applyFill="1" applyBorder="1" applyAlignment="1" applyProtection="1">
      <alignment horizontal="center" vertical="center" textRotation="90"/>
    </xf>
    <xf numFmtId="49" fontId="19" fillId="2" borderId="4" xfId="0" applyNumberFormat="1" applyFont="1" applyFill="1" applyBorder="1" applyAlignment="1" applyProtection="1">
      <alignment horizontal="center" vertical="center" textRotation="90"/>
    </xf>
    <xf numFmtId="49" fontId="19" fillId="2" borderId="5" xfId="0" applyNumberFormat="1" applyFont="1" applyFill="1" applyBorder="1" applyAlignment="1" applyProtection="1">
      <alignment horizontal="center" vertical="center" textRotation="90"/>
    </xf>
    <xf numFmtId="164" fontId="0" fillId="0" borderId="14" xfId="0" applyNumberFormat="1" applyBorder="1" applyAlignment="1" applyProtection="1">
      <alignment horizontal="center"/>
      <protection locked="0"/>
    </xf>
    <xf numFmtId="164" fontId="0" fillId="0" borderId="26" xfId="0" applyNumberFormat="1" applyBorder="1" applyAlignment="1" applyProtection="1">
      <alignment horizontal="center"/>
      <protection locked="0"/>
    </xf>
    <xf numFmtId="49" fontId="0" fillId="3" borderId="31" xfId="0" applyNumberFormat="1" applyFill="1" applyBorder="1" applyAlignment="1" applyProtection="1">
      <alignment horizontal="center"/>
    </xf>
    <xf numFmtId="49" fontId="0" fillId="3" borderId="34" xfId="0" applyNumberFormat="1" applyFill="1" applyBorder="1" applyAlignment="1" applyProtection="1">
      <alignment horizontal="center"/>
    </xf>
    <xf numFmtId="49" fontId="0" fillId="3" borderId="35" xfId="0" applyNumberFormat="1" applyFill="1" applyBorder="1" applyAlignment="1" applyProtection="1">
      <alignment horizontal="center"/>
    </xf>
    <xf numFmtId="44" fontId="0" fillId="0" borderId="8" xfId="0" applyNumberFormat="1" applyBorder="1" applyAlignment="1" applyProtection="1">
      <alignment horizontal="center"/>
      <protection locked="0"/>
    </xf>
    <xf numFmtId="164" fontId="0" fillId="0" borderId="15" xfId="0" applyNumberFormat="1" applyBorder="1" applyAlignment="1" applyProtection="1">
      <alignment horizontal="center"/>
      <protection locked="0"/>
    </xf>
    <xf numFmtId="164" fontId="0" fillId="0" borderId="20" xfId="0" applyNumberFormat="1" applyBorder="1" applyAlignment="1" applyProtection="1">
      <alignment horizontal="center"/>
      <protection locked="0"/>
    </xf>
    <xf numFmtId="44" fontId="0" fillId="0" borderId="10" xfId="0" applyNumberFormat="1" applyBorder="1" applyAlignment="1" applyProtection="1">
      <alignment horizontal="center"/>
      <protection locked="0"/>
    </xf>
    <xf numFmtId="9" fontId="0" fillId="0" borderId="13" xfId="1" applyFont="1" applyBorder="1" applyAlignment="1" applyProtection="1">
      <alignment horizontal="center"/>
      <protection locked="0"/>
    </xf>
    <xf numFmtId="9" fontId="0" fillId="0" borderId="16" xfId="1" applyFont="1" applyBorder="1" applyAlignment="1" applyProtection="1">
      <alignment horizontal="center"/>
      <protection locked="0"/>
    </xf>
    <xf numFmtId="164" fontId="0" fillId="0" borderId="12" xfId="0" applyNumberFormat="1" applyBorder="1" applyAlignment="1" applyProtection="1">
      <alignment horizontal="center"/>
      <protection locked="0"/>
    </xf>
    <xf numFmtId="164" fontId="0" fillId="0" borderId="25" xfId="0" applyNumberFormat="1" applyBorder="1" applyAlignment="1" applyProtection="1">
      <alignment horizontal="center"/>
      <protection locked="0"/>
    </xf>
    <xf numFmtId="44" fontId="0" fillId="0" borderId="6" xfId="0" applyNumberFormat="1" applyBorder="1" applyAlignment="1" applyProtection="1">
      <alignment horizontal="center"/>
      <protection locked="0"/>
    </xf>
    <xf numFmtId="44" fontId="0" fillId="0" borderId="13" xfId="0" applyNumberFormat="1" applyBorder="1" applyAlignment="1" applyProtection="1">
      <alignment horizontal="center"/>
      <protection locked="0"/>
    </xf>
    <xf numFmtId="44" fontId="0" fillId="0" borderId="7" xfId="0" applyNumberFormat="1" applyBorder="1" applyAlignment="1" applyProtection="1">
      <alignment horizontal="center"/>
      <protection locked="0"/>
    </xf>
  </cellXfs>
  <cellStyles count="2">
    <cellStyle name="Normal" xfId="0" builtinId="0"/>
    <cellStyle name="Pourcentage" xfId="1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4747"/>
      <color rgb="FFFF9F9F"/>
      <color rgb="FFFFB3B3"/>
      <color rgb="FFFFABAB"/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9525</xdr:rowOff>
    </xdr:from>
    <xdr:to>
      <xdr:col>2</xdr:col>
      <xdr:colOff>9525</xdr:colOff>
      <xdr:row>3</xdr:row>
      <xdr:rowOff>0</xdr:rowOff>
    </xdr:to>
    <xdr:cxnSp macro="">
      <xdr:nvCxnSpPr>
        <xdr:cNvPr id="4" name="Connecteur droit 3">
          <a:extLst>
            <a:ext uri="{FF2B5EF4-FFF2-40B4-BE49-F238E27FC236}">
              <a16:creationId xmlns:a16="http://schemas.microsoft.com/office/drawing/2014/main" id="{E32ED7A1-C1CD-4C4A-810C-84BE150695D1}"/>
            </a:ext>
          </a:extLst>
        </xdr:cNvPr>
        <xdr:cNvCxnSpPr/>
      </xdr:nvCxnSpPr>
      <xdr:spPr>
        <a:xfrm>
          <a:off x="9525" y="9525"/>
          <a:ext cx="1524000" cy="714375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9525</xdr:rowOff>
    </xdr:from>
    <xdr:to>
      <xdr:col>1</xdr:col>
      <xdr:colOff>9525</xdr:colOff>
      <xdr:row>2</xdr:row>
      <xdr:rowOff>9525</xdr:rowOff>
    </xdr:to>
    <xdr:cxnSp macro="">
      <xdr:nvCxnSpPr>
        <xdr:cNvPr id="2" name="Connecteur droit 1">
          <a:extLst>
            <a:ext uri="{FF2B5EF4-FFF2-40B4-BE49-F238E27FC236}">
              <a16:creationId xmlns:a16="http://schemas.microsoft.com/office/drawing/2014/main" id="{6B4522D0-D0F9-4C9C-8E6F-23CC9BD4FC13}"/>
            </a:ext>
          </a:extLst>
        </xdr:cNvPr>
        <xdr:cNvCxnSpPr/>
      </xdr:nvCxnSpPr>
      <xdr:spPr>
        <a:xfrm>
          <a:off x="0" y="200025"/>
          <a:ext cx="771525" cy="1905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2"/>
  <sheetViews>
    <sheetView tabSelected="1" zoomScaleNormal="100" workbookViewId="0">
      <selection activeCell="C3" sqref="C3:D4"/>
    </sheetView>
  </sheetViews>
  <sheetFormatPr baseColWidth="10" defaultColWidth="9.140625" defaultRowHeight="15" x14ac:dyDescent="0.25"/>
  <cols>
    <col min="3" max="3" width="9.5703125" style="1" bestFit="1" customWidth="1"/>
    <col min="4" max="4" width="9.140625" style="1"/>
    <col min="14" max="14" width="16.5703125" customWidth="1"/>
  </cols>
  <sheetData>
    <row r="1" spans="1:22" s="2" customFormat="1" ht="21.75" thickTop="1" thickBot="1" x14ac:dyDescent="0.35">
      <c r="A1" s="117" t="s">
        <v>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9"/>
    </row>
    <row r="2" spans="1:22" s="3" customFormat="1" ht="32.25" customHeight="1" thickTop="1" x14ac:dyDescent="0.25">
      <c r="A2" s="121"/>
      <c r="B2" s="122"/>
      <c r="C2" s="56" t="s">
        <v>0</v>
      </c>
      <c r="D2" s="46"/>
      <c r="E2" s="46" t="s">
        <v>1</v>
      </c>
      <c r="F2" s="47"/>
      <c r="G2" s="112"/>
      <c r="H2" s="48" t="s">
        <v>23</v>
      </c>
      <c r="I2" s="49"/>
      <c r="J2" s="46"/>
      <c r="K2" s="50" t="s">
        <v>24</v>
      </c>
      <c r="L2" s="51"/>
      <c r="M2" s="52"/>
      <c r="N2" s="116" t="s">
        <v>26</v>
      </c>
      <c r="O2" s="112"/>
      <c r="P2" s="115" t="s">
        <v>5</v>
      </c>
      <c r="Q2" s="53"/>
      <c r="R2" s="54"/>
      <c r="S2" s="50" t="s">
        <v>25</v>
      </c>
      <c r="T2" s="51"/>
      <c r="U2" s="51"/>
      <c r="V2" s="57"/>
    </row>
    <row r="3" spans="1:22" ht="15" customHeight="1" x14ac:dyDescent="0.25">
      <c r="A3" s="151" t="s">
        <v>14</v>
      </c>
      <c r="B3" s="152"/>
      <c r="C3" s="123">
        <v>2019</v>
      </c>
      <c r="D3" s="124"/>
      <c r="E3" s="127">
        <v>75000</v>
      </c>
      <c r="F3" s="128"/>
      <c r="G3" s="113"/>
      <c r="H3" s="143">
        <f>SUM(Fédéral!$D$2:$F$26)</f>
        <v>15374.999999999998</v>
      </c>
      <c r="I3" s="143"/>
      <c r="J3" s="143"/>
      <c r="K3" s="145">
        <f>SUM(Provincial!$D$2:$F$21)</f>
        <v>15000</v>
      </c>
      <c r="L3" s="146"/>
      <c r="M3" s="146"/>
      <c r="N3" s="149">
        <f>SUM($H$3,$K$3)</f>
        <v>30375</v>
      </c>
      <c r="O3" s="113"/>
      <c r="P3" s="131">
        <f>$E$3-$N$3</f>
        <v>44625</v>
      </c>
      <c r="Q3" s="132"/>
      <c r="R3" s="133"/>
      <c r="S3" s="137">
        <f>$P$3/$E$3</f>
        <v>0.59499999999999997</v>
      </c>
      <c r="T3" s="138"/>
      <c r="U3" s="138"/>
      <c r="V3" s="139"/>
    </row>
    <row r="4" spans="1:22" ht="15.75" customHeight="1" thickBot="1" x14ac:dyDescent="0.3">
      <c r="A4" s="153"/>
      <c r="B4" s="154"/>
      <c r="C4" s="125"/>
      <c r="D4" s="126"/>
      <c r="E4" s="129"/>
      <c r="F4" s="130"/>
      <c r="G4" s="114"/>
      <c r="H4" s="144"/>
      <c r="I4" s="144"/>
      <c r="J4" s="144"/>
      <c r="K4" s="147"/>
      <c r="L4" s="148"/>
      <c r="M4" s="148"/>
      <c r="N4" s="150"/>
      <c r="O4" s="114"/>
      <c r="P4" s="134">
        <f>$C4-SUM($F4,$Q4)</f>
        <v>0</v>
      </c>
      <c r="Q4" s="135"/>
      <c r="R4" s="136"/>
      <c r="S4" s="140" t="e">
        <f>(SUM($F4,$Q4)*100)/$C4</f>
        <v>#DIV/0!</v>
      </c>
      <c r="T4" s="141"/>
      <c r="U4" s="141"/>
      <c r="V4" s="142"/>
    </row>
    <row r="5" spans="1:22" ht="15.75" thickTop="1" x14ac:dyDescent="0.25">
      <c r="C5"/>
      <c r="D5"/>
    </row>
    <row r="6" spans="1:22" x14ac:dyDescent="0.25">
      <c r="C6"/>
      <c r="D6"/>
    </row>
    <row r="7" spans="1:22" x14ac:dyDescent="0.25">
      <c r="C7"/>
      <c r="D7"/>
    </row>
    <row r="8" spans="1:22" x14ac:dyDescent="0.25">
      <c r="C8"/>
      <c r="D8"/>
    </row>
    <row r="9" spans="1:22" x14ac:dyDescent="0.25">
      <c r="C9"/>
      <c r="D9"/>
    </row>
    <row r="10" spans="1:22" x14ac:dyDescent="0.25">
      <c r="C10"/>
      <c r="D10"/>
    </row>
    <row r="11" spans="1:22" x14ac:dyDescent="0.25">
      <c r="C11"/>
      <c r="D11"/>
    </row>
    <row r="12" spans="1:22" x14ac:dyDescent="0.25">
      <c r="C12"/>
      <c r="D12"/>
    </row>
    <row r="13" spans="1:22" x14ac:dyDescent="0.25">
      <c r="C13"/>
      <c r="D13"/>
    </row>
    <row r="14" spans="1:22" x14ac:dyDescent="0.25">
      <c r="C14"/>
      <c r="D14" s="55"/>
    </row>
    <row r="15" spans="1:22" x14ac:dyDescent="0.25">
      <c r="C15"/>
      <c r="D15"/>
    </row>
    <row r="16" spans="1:22" x14ac:dyDescent="0.25">
      <c r="C16"/>
      <c r="D16"/>
    </row>
    <row r="17" spans="3:4" x14ac:dyDescent="0.25">
      <c r="C17"/>
      <c r="D17"/>
    </row>
    <row r="18" spans="3:4" x14ac:dyDescent="0.25">
      <c r="C18"/>
      <c r="D18"/>
    </row>
    <row r="19" spans="3:4" x14ac:dyDescent="0.25">
      <c r="C19"/>
      <c r="D19"/>
    </row>
    <row r="20" spans="3:4" x14ac:dyDescent="0.25">
      <c r="C20"/>
      <c r="D20"/>
    </row>
    <row r="21" spans="3:4" x14ac:dyDescent="0.25">
      <c r="C21"/>
      <c r="D21"/>
    </row>
    <row r="22" spans="3:4" x14ac:dyDescent="0.25">
      <c r="C22"/>
      <c r="D22"/>
    </row>
  </sheetData>
  <sheetProtection sheet="1" objects="1" scenarios="1" selectLockedCells="1"/>
  <mergeCells count="9">
    <mergeCell ref="A2:B2"/>
    <mergeCell ref="C3:D4"/>
    <mergeCell ref="E3:F4"/>
    <mergeCell ref="P3:R4"/>
    <mergeCell ref="S3:V4"/>
    <mergeCell ref="H3:J4"/>
    <mergeCell ref="K3:M4"/>
    <mergeCell ref="N3:N4"/>
    <mergeCell ref="A3:B4"/>
  </mergeCells>
  <conditionalFormatting sqref="S3:V4">
    <cfRule type="cellIs" dxfId="2" priority="1" operator="between">
      <formula>0.25</formula>
      <formula>0.75</formula>
    </cfRule>
    <cfRule type="cellIs" dxfId="1" priority="4" operator="greaterThan">
      <formula>0.75</formula>
    </cfRule>
    <cfRule type="cellIs" dxfId="0" priority="5" operator="lessThan">
      <formula>0.25</formula>
    </cfRule>
  </conditionalFormatting>
  <dataValidations count="4">
    <dataValidation type="decimal" operator="greaterThanOrEqual" allowBlank="1" showInputMessage="1" showErrorMessage="1" errorTitle="Erreur de saisie" error="La valeur doit absolument être positive (assurez-vous de mettre une virgule et non un point)." promptTitle="Représentation de l'imposition" prompt="Partie qui est représentée par les impôts sur le montant initial." sqref="S3" xr:uid="{07E5581F-02C4-4514-BB9A-B71025B5206F}">
      <formula1>0</formula1>
    </dataValidation>
    <dataValidation type="decimal" operator="greaterThanOrEqual" allowBlank="1" showInputMessage="1" showErrorMessage="1" errorTitle="Erreur de saisie" error="La valeur doit absolument être positive et ne posséder que deux chiffres décimaux._x000a_(Astuce : assurez-vous de mettre une virgule et non un point.)" promptTitle="Gains" prompt="Revenus annuel brut." sqref="E3:F4" xr:uid="{8B1BB713-6EDC-4DB4-8495-51D432367490}">
      <formula1>0</formula1>
    </dataValidation>
    <dataValidation type="decimal" operator="greaterThanOrEqual" showInputMessage="1" showErrorMessage="1" errorTitle="Erreur de saisie" error="La valeur doit absolument être positive (assurez-vous de mettre une virgule et non un point)." promptTitle="Impôts (fédéral)" prompt="Montant à soustraire aux pofits." sqref="H3" xr:uid="{44F5330A-1015-45D6-96C9-A147DB833679}">
      <formula1>0</formula1>
    </dataValidation>
    <dataValidation type="decimal" operator="greaterThanOrEqual" allowBlank="1" showInputMessage="1" showErrorMessage="1" errorTitle="Erreur de saisie" error="La valeur doit absolument être positive (assurez-vous de mettre une virgule et non un point)." promptTitle="Impôts (provincial)" prompt="Montant à soustraire aux pofits." sqref="K3" xr:uid="{36A132E2-5FF8-4CAE-84E9-173F85A6DA79}">
      <formula1>0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&amp;LOlivier Bourgault&amp;R&amp;G</oddHeader>
    <oddFooter>&amp;L&amp;D&amp;CPage &amp;P&amp;R&amp;G</oddFoot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operator="greaterThanOrEqual" allowBlank="1" showInputMessage="1" showErrorMessage="1" errorTitle="Erreur de saisie" error="La valeur de l'année doit être entière et plus grande que 2017." promptTitle="Année" prompt="La valeur sera liée aux calculs et aux statistiques de l'imposition." xr:uid="{7A18282B-8E68-46FE-AC18-35A94619D86F}">
          <x14:formula1>
            <xm:f>Paramètres!$R$1:$R$5</xm:f>
          </x14:formula1>
          <xm:sqref>C3:D4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4F20-70F1-4879-941B-A725D5E8B83D}">
  <sheetPr>
    <pageSetUpPr fitToPage="1"/>
  </sheetPr>
  <dimension ref="A1:R54"/>
  <sheetViews>
    <sheetView topLeftCell="A31" zoomScaleNormal="100" zoomScalePageLayoutView="115" workbookViewId="0">
      <selection sqref="A1:Q53"/>
    </sheetView>
  </sheetViews>
  <sheetFormatPr baseColWidth="10" defaultRowHeight="15" x14ac:dyDescent="0.25"/>
  <cols>
    <col min="3" max="3" width="13.28515625" customWidth="1"/>
    <col min="4" max="4" width="6.28515625" customWidth="1"/>
    <col min="5" max="5" width="6.7109375" customWidth="1"/>
    <col min="8" max="10" width="13.42578125" bestFit="1" customWidth="1"/>
    <col min="11" max="11" width="13.28515625" customWidth="1"/>
    <col min="12" max="12" width="6.28515625" customWidth="1"/>
    <col min="13" max="13" width="6.7109375" customWidth="1"/>
  </cols>
  <sheetData>
    <row r="1" spans="1:18" ht="21" customHeight="1" x14ac:dyDescent="0.25">
      <c r="A1" s="58"/>
      <c r="B1" s="59"/>
      <c r="C1" s="162" t="s">
        <v>7</v>
      </c>
      <c r="D1" s="184" t="s">
        <v>10</v>
      </c>
      <c r="E1" s="185"/>
      <c r="F1" s="162" t="s">
        <v>11</v>
      </c>
      <c r="G1" s="162"/>
      <c r="H1" s="162"/>
      <c r="I1" s="163"/>
      <c r="J1" s="60"/>
      <c r="K1" s="161" t="s">
        <v>7</v>
      </c>
      <c r="L1" s="184" t="s">
        <v>10</v>
      </c>
      <c r="M1" s="185"/>
      <c r="N1" s="161" t="s">
        <v>11</v>
      </c>
      <c r="O1" s="162"/>
      <c r="P1" s="162"/>
      <c r="Q1" s="163"/>
      <c r="R1" s="45">
        <v>2017</v>
      </c>
    </row>
    <row r="2" spans="1:18" ht="21" x14ac:dyDescent="0.25">
      <c r="A2" s="205" t="s">
        <v>0</v>
      </c>
      <c r="B2" s="207"/>
      <c r="C2" s="165"/>
      <c r="D2" s="186"/>
      <c r="E2" s="187"/>
      <c r="F2" s="165"/>
      <c r="G2" s="165"/>
      <c r="H2" s="165"/>
      <c r="I2" s="166"/>
      <c r="J2" s="61"/>
      <c r="K2" s="164"/>
      <c r="L2" s="186"/>
      <c r="M2" s="187"/>
      <c r="N2" s="164"/>
      <c r="O2" s="165"/>
      <c r="P2" s="165"/>
      <c r="Q2" s="166"/>
      <c r="R2" s="45">
        <v>2018</v>
      </c>
    </row>
    <row r="3" spans="1:18" ht="15" customHeight="1" thickBot="1" x14ac:dyDescent="0.3">
      <c r="A3" s="205"/>
      <c r="B3" s="207"/>
      <c r="C3" s="165"/>
      <c r="D3" s="188"/>
      <c r="E3" s="189"/>
      <c r="F3" s="190"/>
      <c r="G3" s="190"/>
      <c r="H3" s="190"/>
      <c r="I3" s="191"/>
      <c r="J3" s="61"/>
      <c r="K3" s="164"/>
      <c r="L3" s="186"/>
      <c r="M3" s="187"/>
      <c r="N3" s="167"/>
      <c r="O3" s="168"/>
      <c r="P3" s="168"/>
      <c r="Q3" s="169"/>
      <c r="R3" s="45">
        <v>2019</v>
      </c>
    </row>
    <row r="4" spans="1:18" x14ac:dyDescent="0.25">
      <c r="A4" s="205"/>
      <c r="B4" s="62"/>
      <c r="C4" s="203" t="s">
        <v>8</v>
      </c>
      <c r="D4" s="170">
        <v>0.15</v>
      </c>
      <c r="E4" s="171"/>
      <c r="F4" s="63"/>
      <c r="G4" s="64" t="s">
        <v>18</v>
      </c>
      <c r="H4" s="65">
        <v>45916</v>
      </c>
      <c r="I4" s="66"/>
      <c r="J4" s="67"/>
      <c r="K4" s="201" t="s">
        <v>9</v>
      </c>
      <c r="L4" s="170">
        <v>0.16</v>
      </c>
      <c r="M4" s="171"/>
      <c r="N4" s="68"/>
      <c r="O4" s="69" t="s">
        <v>18</v>
      </c>
      <c r="P4" s="70">
        <v>42705</v>
      </c>
      <c r="Q4" s="71"/>
      <c r="R4" s="45">
        <v>2020</v>
      </c>
    </row>
    <row r="5" spans="1:18" x14ac:dyDescent="0.25">
      <c r="A5" s="205"/>
      <c r="B5" s="62"/>
      <c r="C5" s="203"/>
      <c r="D5" s="157"/>
      <c r="E5" s="158"/>
      <c r="F5" s="72"/>
      <c r="G5" s="73"/>
      <c r="H5" s="74"/>
      <c r="I5" s="75"/>
      <c r="J5" s="62"/>
      <c r="K5" s="201"/>
      <c r="L5" s="157"/>
      <c r="M5" s="158"/>
      <c r="N5" s="72"/>
      <c r="O5" s="73"/>
      <c r="P5" s="73"/>
      <c r="Q5" s="76"/>
      <c r="R5" s="45">
        <v>2021</v>
      </c>
    </row>
    <row r="6" spans="1:18" x14ac:dyDescent="0.25">
      <c r="A6" s="205"/>
      <c r="B6" s="62"/>
      <c r="C6" s="203"/>
      <c r="D6" s="172">
        <v>0.20499999999999999</v>
      </c>
      <c r="E6" s="173"/>
      <c r="F6" s="77" t="s">
        <v>16</v>
      </c>
      <c r="G6" s="78">
        <v>45916</v>
      </c>
      <c r="H6" s="79" t="s">
        <v>17</v>
      </c>
      <c r="I6" s="80">
        <v>91831</v>
      </c>
      <c r="J6" s="62"/>
      <c r="K6" s="201"/>
      <c r="L6" s="155">
        <v>0.2</v>
      </c>
      <c r="M6" s="156"/>
      <c r="N6" s="81" t="s">
        <v>16</v>
      </c>
      <c r="O6" s="82">
        <v>42705</v>
      </c>
      <c r="P6" s="83" t="s">
        <v>17</v>
      </c>
      <c r="Q6" s="84">
        <v>85405</v>
      </c>
    </row>
    <row r="7" spans="1:18" ht="15" customHeight="1" thickBot="1" x14ac:dyDescent="0.3">
      <c r="A7" s="205"/>
      <c r="B7" s="62"/>
      <c r="C7" s="204"/>
      <c r="D7" s="174"/>
      <c r="E7" s="175"/>
      <c r="F7" s="72"/>
      <c r="G7" s="73"/>
      <c r="H7" s="74"/>
      <c r="I7" s="75"/>
      <c r="J7" s="62"/>
      <c r="K7" s="202"/>
      <c r="L7" s="157"/>
      <c r="M7" s="158"/>
      <c r="N7" s="72"/>
      <c r="O7" s="73"/>
      <c r="P7" s="73"/>
      <c r="Q7" s="76"/>
    </row>
    <row r="8" spans="1:18" x14ac:dyDescent="0.25">
      <c r="A8" s="205"/>
      <c r="B8" s="208">
        <v>2017</v>
      </c>
      <c r="C8" s="199">
        <f>Informations!$E$3</f>
        <v>75000</v>
      </c>
      <c r="D8" s="176">
        <v>0.26</v>
      </c>
      <c r="E8" s="156"/>
      <c r="F8" s="81" t="s">
        <v>16</v>
      </c>
      <c r="G8" s="82">
        <v>91831</v>
      </c>
      <c r="H8" s="85" t="s">
        <v>17</v>
      </c>
      <c r="I8" s="86">
        <v>142353</v>
      </c>
      <c r="J8" s="196">
        <v>2017</v>
      </c>
      <c r="K8" s="199">
        <f>Informations!$E$3</f>
        <v>75000</v>
      </c>
      <c r="L8" s="176">
        <v>0.24</v>
      </c>
      <c r="M8" s="156"/>
      <c r="N8" s="81" t="s">
        <v>16</v>
      </c>
      <c r="O8" s="82">
        <v>85405</v>
      </c>
      <c r="P8" s="83" t="s">
        <v>17</v>
      </c>
      <c r="Q8" s="84">
        <v>103915</v>
      </c>
    </row>
    <row r="9" spans="1:18" ht="15.75" thickBot="1" x14ac:dyDescent="0.3">
      <c r="A9" s="205"/>
      <c r="B9" s="209"/>
      <c r="C9" s="200"/>
      <c r="D9" s="177"/>
      <c r="E9" s="158"/>
      <c r="F9" s="72"/>
      <c r="G9" s="73"/>
      <c r="H9" s="74"/>
      <c r="I9" s="75"/>
      <c r="J9" s="197"/>
      <c r="K9" s="200"/>
      <c r="L9" s="177"/>
      <c r="M9" s="158"/>
      <c r="N9" s="72"/>
      <c r="O9" s="73"/>
      <c r="P9" s="73"/>
      <c r="Q9" s="76"/>
    </row>
    <row r="10" spans="1:18" ht="15.75" x14ac:dyDescent="0.25">
      <c r="A10" s="205"/>
      <c r="B10" s="87"/>
      <c r="C10" s="194"/>
      <c r="D10" s="155">
        <v>0.28999999999999998</v>
      </c>
      <c r="E10" s="156"/>
      <c r="F10" s="81" t="s">
        <v>16</v>
      </c>
      <c r="G10" s="82">
        <v>142353</v>
      </c>
      <c r="H10" s="85" t="s">
        <v>17</v>
      </c>
      <c r="I10" s="86">
        <v>202800</v>
      </c>
      <c r="J10" s="88"/>
      <c r="K10" s="89"/>
      <c r="L10" s="178">
        <v>0.25750000000000001</v>
      </c>
      <c r="M10" s="179"/>
      <c r="N10" s="81"/>
      <c r="O10" s="90" t="s">
        <v>15</v>
      </c>
      <c r="P10" s="82">
        <v>103915</v>
      </c>
      <c r="Q10" s="91"/>
    </row>
    <row r="11" spans="1:18" ht="16.5" thickBot="1" x14ac:dyDescent="0.3">
      <c r="A11" s="205"/>
      <c r="B11" s="92"/>
      <c r="C11" s="195"/>
      <c r="D11" s="157"/>
      <c r="E11" s="158"/>
      <c r="F11" s="72"/>
      <c r="G11" s="73"/>
      <c r="H11" s="74"/>
      <c r="I11" s="75"/>
      <c r="J11" s="93"/>
      <c r="K11" s="94"/>
      <c r="L11" s="180"/>
      <c r="M11" s="181"/>
      <c r="N11" s="95"/>
      <c r="O11" s="96"/>
      <c r="P11" s="96"/>
      <c r="Q11" s="97"/>
    </row>
    <row r="12" spans="1:18" ht="15" customHeight="1" x14ac:dyDescent="0.25">
      <c r="A12" s="205"/>
      <c r="B12" s="92"/>
      <c r="C12" s="195"/>
      <c r="D12" s="155">
        <v>0.33</v>
      </c>
      <c r="E12" s="156"/>
      <c r="F12" s="63"/>
      <c r="G12" s="90" t="s">
        <v>15</v>
      </c>
      <c r="H12" s="82">
        <v>202800</v>
      </c>
      <c r="I12" s="98"/>
      <c r="J12" s="93"/>
      <c r="K12" s="94"/>
      <c r="L12" s="182">
        <v>0.15</v>
      </c>
      <c r="M12" s="183"/>
      <c r="N12" s="68"/>
      <c r="O12" s="69" t="s">
        <v>18</v>
      </c>
      <c r="P12" s="70">
        <v>43055</v>
      </c>
      <c r="Q12" s="71"/>
    </row>
    <row r="13" spans="1:18" ht="15" customHeight="1" thickBot="1" x14ac:dyDescent="0.3">
      <c r="A13" s="205"/>
      <c r="B13" s="92"/>
      <c r="C13" s="195"/>
      <c r="D13" s="192"/>
      <c r="E13" s="193"/>
      <c r="F13" s="99"/>
      <c r="G13" s="100"/>
      <c r="H13" s="101"/>
      <c r="I13" s="102"/>
      <c r="J13" s="93"/>
      <c r="K13" s="94"/>
      <c r="L13" s="157"/>
      <c r="M13" s="158"/>
      <c r="N13" s="72"/>
      <c r="O13" s="73"/>
      <c r="P13" s="73"/>
      <c r="Q13" s="76"/>
    </row>
    <row r="14" spans="1:18" ht="15" customHeight="1" x14ac:dyDescent="0.25">
      <c r="A14" s="205"/>
      <c r="B14" s="92"/>
      <c r="C14" s="195"/>
      <c r="D14" s="182">
        <v>0.15</v>
      </c>
      <c r="E14" s="183"/>
      <c r="F14" s="63"/>
      <c r="G14" s="64" t="s">
        <v>18</v>
      </c>
      <c r="H14" s="65">
        <v>46605</v>
      </c>
      <c r="I14" s="66"/>
      <c r="J14" s="93"/>
      <c r="K14" s="94"/>
      <c r="L14" s="155">
        <v>0.2</v>
      </c>
      <c r="M14" s="156"/>
      <c r="N14" s="81" t="s">
        <v>16</v>
      </c>
      <c r="O14" s="82">
        <v>43055</v>
      </c>
      <c r="P14" s="83" t="s">
        <v>17</v>
      </c>
      <c r="Q14" s="84">
        <v>86105</v>
      </c>
    </row>
    <row r="15" spans="1:18" ht="15" customHeight="1" thickBot="1" x14ac:dyDescent="0.3">
      <c r="A15" s="205"/>
      <c r="B15" s="92"/>
      <c r="C15" s="195"/>
      <c r="D15" s="157"/>
      <c r="E15" s="158"/>
      <c r="F15" s="72"/>
      <c r="G15" s="73"/>
      <c r="H15" s="74"/>
      <c r="I15" s="75"/>
      <c r="J15" s="103"/>
      <c r="K15" s="104"/>
      <c r="L15" s="157"/>
      <c r="M15" s="158"/>
      <c r="N15" s="72"/>
      <c r="O15" s="73"/>
      <c r="P15" s="73"/>
      <c r="Q15" s="76"/>
    </row>
    <row r="16" spans="1:18" ht="15.75" x14ac:dyDescent="0.25">
      <c r="A16" s="205"/>
      <c r="B16" s="92"/>
      <c r="C16" s="195"/>
      <c r="D16" s="172">
        <v>0.20499999999999999</v>
      </c>
      <c r="E16" s="173"/>
      <c r="F16" s="77" t="s">
        <v>16</v>
      </c>
      <c r="G16" s="78">
        <v>46605</v>
      </c>
      <c r="H16" s="79" t="s">
        <v>17</v>
      </c>
      <c r="I16" s="80">
        <v>93208</v>
      </c>
      <c r="J16" s="196">
        <v>2018</v>
      </c>
      <c r="K16" s="199">
        <f>Informations!$E$3</f>
        <v>75000</v>
      </c>
      <c r="L16" s="176">
        <v>0.24</v>
      </c>
      <c r="M16" s="156"/>
      <c r="N16" s="81" t="s">
        <v>16</v>
      </c>
      <c r="O16" s="82">
        <v>86105</v>
      </c>
      <c r="P16" s="83" t="s">
        <v>17</v>
      </c>
      <c r="Q16" s="84">
        <v>104765</v>
      </c>
    </row>
    <row r="17" spans="1:17" ht="16.5" thickBot="1" x14ac:dyDescent="0.3">
      <c r="A17" s="205"/>
      <c r="B17" s="105"/>
      <c r="C17" s="198"/>
      <c r="D17" s="174"/>
      <c r="E17" s="175"/>
      <c r="F17" s="72"/>
      <c r="G17" s="73"/>
      <c r="H17" s="74"/>
      <c r="I17" s="75"/>
      <c r="J17" s="197"/>
      <c r="K17" s="200"/>
      <c r="L17" s="177"/>
      <c r="M17" s="158"/>
      <c r="N17" s="72"/>
      <c r="O17" s="73"/>
      <c r="P17" s="73"/>
      <c r="Q17" s="76"/>
    </row>
    <row r="18" spans="1:17" ht="15.75" x14ac:dyDescent="0.25">
      <c r="A18" s="205"/>
      <c r="B18" s="208">
        <v>2018</v>
      </c>
      <c r="C18" s="199">
        <f>Informations!$E$3</f>
        <v>75000</v>
      </c>
      <c r="D18" s="176">
        <v>0.26</v>
      </c>
      <c r="E18" s="156"/>
      <c r="F18" s="81" t="s">
        <v>16</v>
      </c>
      <c r="G18" s="82">
        <v>93208</v>
      </c>
      <c r="H18" s="85" t="s">
        <v>17</v>
      </c>
      <c r="I18" s="86">
        <v>144489</v>
      </c>
      <c r="J18" s="88"/>
      <c r="K18" s="89"/>
      <c r="L18" s="178">
        <v>0.25750000000000001</v>
      </c>
      <c r="M18" s="179"/>
      <c r="N18" s="81"/>
      <c r="O18" s="90" t="s">
        <v>15</v>
      </c>
      <c r="P18" s="82">
        <v>104765</v>
      </c>
      <c r="Q18" s="91"/>
    </row>
    <row r="19" spans="1:17" ht="16.5" thickBot="1" x14ac:dyDescent="0.3">
      <c r="A19" s="205"/>
      <c r="B19" s="209"/>
      <c r="C19" s="200"/>
      <c r="D19" s="177"/>
      <c r="E19" s="158"/>
      <c r="F19" s="72"/>
      <c r="G19" s="73"/>
      <c r="H19" s="74"/>
      <c r="I19" s="75"/>
      <c r="J19" s="93"/>
      <c r="K19" s="94"/>
      <c r="L19" s="180"/>
      <c r="M19" s="181"/>
      <c r="N19" s="95"/>
      <c r="O19" s="96"/>
      <c r="P19" s="96"/>
      <c r="Q19" s="97"/>
    </row>
    <row r="20" spans="1:17" ht="15.75" x14ac:dyDescent="0.25">
      <c r="A20" s="205"/>
      <c r="B20" s="87"/>
      <c r="C20" s="194"/>
      <c r="D20" s="155">
        <v>0.28999999999999998</v>
      </c>
      <c r="E20" s="156"/>
      <c r="F20" s="81" t="s">
        <v>16</v>
      </c>
      <c r="G20" s="82">
        <v>144489</v>
      </c>
      <c r="H20" s="85" t="s">
        <v>17</v>
      </c>
      <c r="I20" s="86">
        <v>205842</v>
      </c>
      <c r="J20" s="93"/>
      <c r="K20" s="94"/>
      <c r="L20" s="182">
        <v>0.15</v>
      </c>
      <c r="M20" s="183"/>
      <c r="N20" s="68"/>
      <c r="O20" s="69" t="s">
        <v>18</v>
      </c>
      <c r="P20" s="70">
        <v>43790</v>
      </c>
      <c r="Q20" s="71"/>
    </row>
    <row r="21" spans="1:17" ht="15.75" x14ac:dyDescent="0.25">
      <c r="A21" s="205"/>
      <c r="B21" s="92"/>
      <c r="C21" s="195"/>
      <c r="D21" s="157"/>
      <c r="E21" s="158"/>
      <c r="F21" s="72"/>
      <c r="G21" s="73"/>
      <c r="H21" s="74"/>
      <c r="I21" s="75"/>
      <c r="J21" s="93"/>
      <c r="K21" s="94"/>
      <c r="L21" s="157"/>
      <c r="M21" s="158"/>
      <c r="N21" s="72"/>
      <c r="O21" s="73"/>
      <c r="P21" s="73"/>
      <c r="Q21" s="76"/>
    </row>
    <row r="22" spans="1:17" ht="15.75" x14ac:dyDescent="0.25">
      <c r="A22" s="205"/>
      <c r="B22" s="92"/>
      <c r="C22" s="195"/>
      <c r="D22" s="155">
        <v>0.33</v>
      </c>
      <c r="E22" s="156"/>
      <c r="F22" s="63"/>
      <c r="G22" s="90" t="s">
        <v>15</v>
      </c>
      <c r="H22" s="82">
        <v>205842</v>
      </c>
      <c r="I22" s="98"/>
      <c r="J22" s="93"/>
      <c r="K22" s="94"/>
      <c r="L22" s="155">
        <v>0.2</v>
      </c>
      <c r="M22" s="156"/>
      <c r="N22" s="81" t="s">
        <v>16</v>
      </c>
      <c r="O22" s="82">
        <v>43790</v>
      </c>
      <c r="P22" s="83" t="s">
        <v>17</v>
      </c>
      <c r="Q22" s="84">
        <v>87575</v>
      </c>
    </row>
    <row r="23" spans="1:17" ht="16.5" thickBot="1" x14ac:dyDescent="0.3">
      <c r="A23" s="205"/>
      <c r="B23" s="92"/>
      <c r="C23" s="195"/>
      <c r="D23" s="192"/>
      <c r="E23" s="193"/>
      <c r="F23" s="99"/>
      <c r="G23" s="100"/>
      <c r="H23" s="101"/>
      <c r="I23" s="102"/>
      <c r="J23" s="103"/>
      <c r="K23" s="104"/>
      <c r="L23" s="157"/>
      <c r="M23" s="158"/>
      <c r="N23" s="72"/>
      <c r="O23" s="73"/>
      <c r="P23" s="73"/>
      <c r="Q23" s="76"/>
    </row>
    <row r="24" spans="1:17" ht="15.75" x14ac:dyDescent="0.25">
      <c r="A24" s="205"/>
      <c r="B24" s="92"/>
      <c r="C24" s="195"/>
      <c r="D24" s="182">
        <v>0.15</v>
      </c>
      <c r="E24" s="183"/>
      <c r="F24" s="63"/>
      <c r="G24" s="64" t="s">
        <v>18</v>
      </c>
      <c r="H24" s="65">
        <v>47630</v>
      </c>
      <c r="I24" s="66"/>
      <c r="J24" s="196">
        <v>2019</v>
      </c>
      <c r="K24" s="199">
        <f>Informations!$E$3</f>
        <v>75000</v>
      </c>
      <c r="L24" s="176">
        <v>0.24</v>
      </c>
      <c r="M24" s="156"/>
      <c r="N24" s="81" t="s">
        <v>16</v>
      </c>
      <c r="O24" s="82">
        <v>87575</v>
      </c>
      <c r="P24" s="83" t="s">
        <v>17</v>
      </c>
      <c r="Q24" s="84">
        <v>106555</v>
      </c>
    </row>
    <row r="25" spans="1:17" ht="16.5" thickBot="1" x14ac:dyDescent="0.3">
      <c r="A25" s="205"/>
      <c r="B25" s="92"/>
      <c r="C25" s="195"/>
      <c r="D25" s="157"/>
      <c r="E25" s="158"/>
      <c r="F25" s="72"/>
      <c r="G25" s="73"/>
      <c r="H25" s="74"/>
      <c r="I25" s="75"/>
      <c r="J25" s="197"/>
      <c r="K25" s="200"/>
      <c r="L25" s="177"/>
      <c r="M25" s="158"/>
      <c r="N25" s="72"/>
      <c r="O25" s="73"/>
      <c r="P25" s="73"/>
      <c r="Q25" s="76"/>
    </row>
    <row r="26" spans="1:17" ht="15.75" x14ac:dyDescent="0.25">
      <c r="A26" s="205"/>
      <c r="B26" s="92"/>
      <c r="C26" s="195"/>
      <c r="D26" s="172">
        <v>0.20499999999999999</v>
      </c>
      <c r="E26" s="173"/>
      <c r="F26" s="77" t="s">
        <v>16</v>
      </c>
      <c r="G26" s="78">
        <v>47630</v>
      </c>
      <c r="H26" s="79" t="s">
        <v>17</v>
      </c>
      <c r="I26" s="86">
        <v>95259</v>
      </c>
      <c r="J26" s="88"/>
      <c r="K26" s="89"/>
      <c r="L26" s="178">
        <v>0.25750000000000001</v>
      </c>
      <c r="M26" s="179"/>
      <c r="N26" s="81"/>
      <c r="O26" s="90" t="s">
        <v>15</v>
      </c>
      <c r="P26" s="82">
        <v>106555</v>
      </c>
      <c r="Q26" s="91"/>
    </row>
    <row r="27" spans="1:17" ht="16.5" thickBot="1" x14ac:dyDescent="0.3">
      <c r="A27" s="205"/>
      <c r="B27" s="105"/>
      <c r="C27" s="198"/>
      <c r="D27" s="174"/>
      <c r="E27" s="175"/>
      <c r="F27" s="72"/>
      <c r="G27" s="73"/>
      <c r="H27" s="74"/>
      <c r="I27" s="75"/>
      <c r="J27" s="93"/>
      <c r="K27" s="94"/>
      <c r="L27" s="180"/>
      <c r="M27" s="181"/>
      <c r="N27" s="95"/>
      <c r="O27" s="96"/>
      <c r="P27" s="96"/>
      <c r="Q27" s="97"/>
    </row>
    <row r="28" spans="1:17" ht="15.75" x14ac:dyDescent="0.25">
      <c r="A28" s="205"/>
      <c r="B28" s="208">
        <v>2019</v>
      </c>
      <c r="C28" s="199">
        <f>Informations!$E$3</f>
        <v>75000</v>
      </c>
      <c r="D28" s="176">
        <v>0.26</v>
      </c>
      <c r="E28" s="156"/>
      <c r="F28" s="81" t="s">
        <v>16</v>
      </c>
      <c r="G28" s="82">
        <v>95259</v>
      </c>
      <c r="H28" s="85" t="s">
        <v>17</v>
      </c>
      <c r="I28" s="86">
        <v>147667</v>
      </c>
      <c r="J28" s="93"/>
      <c r="K28" s="94"/>
      <c r="L28" s="182">
        <v>0.15</v>
      </c>
      <c r="M28" s="183"/>
      <c r="N28" s="68"/>
      <c r="O28" s="69" t="s">
        <v>18</v>
      </c>
      <c r="P28" s="70">
        <v>44545</v>
      </c>
      <c r="Q28" s="71"/>
    </row>
    <row r="29" spans="1:17" ht="16.5" thickBot="1" x14ac:dyDescent="0.3">
      <c r="A29" s="205"/>
      <c r="B29" s="209"/>
      <c r="C29" s="200"/>
      <c r="D29" s="177"/>
      <c r="E29" s="158"/>
      <c r="F29" s="72"/>
      <c r="G29" s="73"/>
      <c r="H29" s="74"/>
      <c r="I29" s="75"/>
      <c r="J29" s="93"/>
      <c r="K29" s="94"/>
      <c r="L29" s="157"/>
      <c r="M29" s="158"/>
      <c r="N29" s="72"/>
      <c r="O29" s="73"/>
      <c r="P29" s="73"/>
      <c r="Q29" s="76"/>
    </row>
    <row r="30" spans="1:17" ht="15.75" x14ac:dyDescent="0.25">
      <c r="A30" s="205"/>
      <c r="B30" s="87"/>
      <c r="C30" s="194"/>
      <c r="D30" s="155">
        <v>0.28999999999999998</v>
      </c>
      <c r="E30" s="156"/>
      <c r="F30" s="81" t="s">
        <v>16</v>
      </c>
      <c r="G30" s="82">
        <v>147667</v>
      </c>
      <c r="H30" s="85" t="s">
        <v>17</v>
      </c>
      <c r="I30" s="86">
        <v>210371</v>
      </c>
      <c r="J30" s="93"/>
      <c r="K30" s="94"/>
      <c r="L30" s="155">
        <v>0.2</v>
      </c>
      <c r="M30" s="156"/>
      <c r="N30" s="81" t="s">
        <v>16</v>
      </c>
      <c r="O30" s="82">
        <v>44545</v>
      </c>
      <c r="P30" s="83" t="s">
        <v>17</v>
      </c>
      <c r="Q30" s="84">
        <v>89080</v>
      </c>
    </row>
    <row r="31" spans="1:17" ht="16.5" thickBot="1" x14ac:dyDescent="0.3">
      <c r="A31" s="205"/>
      <c r="B31" s="92"/>
      <c r="C31" s="195"/>
      <c r="D31" s="157"/>
      <c r="E31" s="158"/>
      <c r="F31" s="72"/>
      <c r="G31" s="73"/>
      <c r="H31" s="74"/>
      <c r="I31" s="75"/>
      <c r="J31" s="103"/>
      <c r="K31" s="104"/>
      <c r="L31" s="157"/>
      <c r="M31" s="158"/>
      <c r="N31" s="72"/>
      <c r="O31" s="73"/>
      <c r="P31" s="73"/>
      <c r="Q31" s="76"/>
    </row>
    <row r="32" spans="1:17" ht="15.75" x14ac:dyDescent="0.25">
      <c r="A32" s="205"/>
      <c r="B32" s="92"/>
      <c r="C32" s="195"/>
      <c r="D32" s="155">
        <v>0.33</v>
      </c>
      <c r="E32" s="156"/>
      <c r="F32" s="63"/>
      <c r="G32" s="90" t="s">
        <v>15</v>
      </c>
      <c r="H32" s="82">
        <v>210371</v>
      </c>
      <c r="I32" s="98"/>
      <c r="J32" s="196">
        <v>2020</v>
      </c>
      <c r="K32" s="199">
        <f>Informations!$E$3</f>
        <v>75000</v>
      </c>
      <c r="L32" s="176">
        <v>0.24</v>
      </c>
      <c r="M32" s="156"/>
      <c r="N32" s="81" t="s">
        <v>16</v>
      </c>
      <c r="O32" s="82">
        <v>89080</v>
      </c>
      <c r="P32" s="83" t="s">
        <v>17</v>
      </c>
      <c r="Q32" s="84">
        <v>108390</v>
      </c>
    </row>
    <row r="33" spans="1:17" ht="16.5" thickBot="1" x14ac:dyDescent="0.3">
      <c r="A33" s="205"/>
      <c r="B33" s="92"/>
      <c r="C33" s="195"/>
      <c r="D33" s="192"/>
      <c r="E33" s="193"/>
      <c r="F33" s="99"/>
      <c r="G33" s="100"/>
      <c r="H33" s="101"/>
      <c r="I33" s="102"/>
      <c r="J33" s="197"/>
      <c r="K33" s="200"/>
      <c r="L33" s="177"/>
      <c r="M33" s="158"/>
      <c r="N33" s="72"/>
      <c r="O33" s="73"/>
      <c r="P33" s="73"/>
      <c r="Q33" s="76"/>
    </row>
    <row r="34" spans="1:17" ht="15.75" x14ac:dyDescent="0.25">
      <c r="A34" s="205"/>
      <c r="B34" s="92"/>
      <c r="C34" s="195"/>
      <c r="D34" s="182">
        <v>0.15</v>
      </c>
      <c r="E34" s="183"/>
      <c r="F34" s="63"/>
      <c r="G34" s="64" t="s">
        <v>18</v>
      </c>
      <c r="H34" s="65">
        <v>48535</v>
      </c>
      <c r="I34" s="66"/>
      <c r="J34" s="88"/>
      <c r="K34" s="89"/>
      <c r="L34" s="178">
        <v>0.25750000000000001</v>
      </c>
      <c r="M34" s="179"/>
      <c r="N34" s="81"/>
      <c r="O34" s="90" t="s">
        <v>15</v>
      </c>
      <c r="P34" s="82">
        <v>108390</v>
      </c>
      <c r="Q34" s="91"/>
    </row>
    <row r="35" spans="1:17" ht="16.5" thickBot="1" x14ac:dyDescent="0.3">
      <c r="A35" s="205"/>
      <c r="B35" s="92"/>
      <c r="C35" s="195"/>
      <c r="D35" s="157"/>
      <c r="E35" s="158"/>
      <c r="F35" s="72"/>
      <c r="G35" s="73"/>
      <c r="H35" s="74"/>
      <c r="I35" s="75"/>
      <c r="J35" s="93"/>
      <c r="K35" s="94"/>
      <c r="L35" s="180"/>
      <c r="M35" s="181"/>
      <c r="N35" s="95"/>
      <c r="O35" s="96"/>
      <c r="P35" s="96"/>
      <c r="Q35" s="97"/>
    </row>
    <row r="36" spans="1:17" ht="15.75" x14ac:dyDescent="0.25">
      <c r="A36" s="205"/>
      <c r="B36" s="92"/>
      <c r="C36" s="195"/>
      <c r="D36" s="172">
        <v>0.20499999999999999</v>
      </c>
      <c r="E36" s="173"/>
      <c r="F36" s="77" t="s">
        <v>16</v>
      </c>
      <c r="G36" s="78">
        <v>48535</v>
      </c>
      <c r="H36" s="79" t="s">
        <v>17</v>
      </c>
      <c r="I36" s="80">
        <v>97069</v>
      </c>
      <c r="J36" s="93"/>
      <c r="K36" s="94"/>
      <c r="L36" s="182">
        <v>0.15</v>
      </c>
      <c r="M36" s="183"/>
      <c r="N36" s="68"/>
      <c r="O36" s="69" t="s">
        <v>18</v>
      </c>
      <c r="P36" s="70">
        <v>45105</v>
      </c>
      <c r="Q36" s="71"/>
    </row>
    <row r="37" spans="1:17" ht="16.5" thickBot="1" x14ac:dyDescent="0.3">
      <c r="A37" s="205"/>
      <c r="B37" s="105"/>
      <c r="C37" s="198"/>
      <c r="D37" s="174"/>
      <c r="E37" s="175"/>
      <c r="F37" s="72"/>
      <c r="G37" s="73"/>
      <c r="H37" s="74"/>
      <c r="I37" s="75"/>
      <c r="J37" s="93"/>
      <c r="K37" s="94"/>
      <c r="L37" s="157"/>
      <c r="M37" s="158"/>
      <c r="N37" s="72"/>
      <c r="O37" s="73"/>
      <c r="P37" s="73"/>
      <c r="Q37" s="76"/>
    </row>
    <row r="38" spans="1:17" ht="15.75" x14ac:dyDescent="0.25">
      <c r="A38" s="205"/>
      <c r="B38" s="208">
        <v>2020</v>
      </c>
      <c r="C38" s="199">
        <f>Informations!$E$3</f>
        <v>75000</v>
      </c>
      <c r="D38" s="176">
        <v>0.26</v>
      </c>
      <c r="E38" s="156"/>
      <c r="F38" s="81" t="s">
        <v>16</v>
      </c>
      <c r="G38" s="82">
        <v>97069</v>
      </c>
      <c r="H38" s="85" t="s">
        <v>17</v>
      </c>
      <c r="I38" s="86">
        <v>150473</v>
      </c>
      <c r="J38" s="93"/>
      <c r="K38" s="94"/>
      <c r="L38" s="155">
        <v>0.2</v>
      </c>
      <c r="M38" s="156"/>
      <c r="N38" s="81" t="s">
        <v>16</v>
      </c>
      <c r="O38" s="82">
        <v>45105</v>
      </c>
      <c r="P38" s="83" t="s">
        <v>17</v>
      </c>
      <c r="Q38" s="84">
        <v>90200</v>
      </c>
    </row>
    <row r="39" spans="1:17" ht="16.5" thickBot="1" x14ac:dyDescent="0.3">
      <c r="A39" s="205"/>
      <c r="B39" s="209"/>
      <c r="C39" s="200"/>
      <c r="D39" s="177"/>
      <c r="E39" s="158"/>
      <c r="F39" s="72"/>
      <c r="G39" s="73"/>
      <c r="H39" s="74"/>
      <c r="I39" s="75"/>
      <c r="J39" s="103"/>
      <c r="K39" s="104"/>
      <c r="L39" s="157"/>
      <c r="M39" s="158"/>
      <c r="N39" s="72"/>
      <c r="O39" s="73"/>
      <c r="P39" s="73"/>
      <c r="Q39" s="76"/>
    </row>
    <row r="40" spans="1:17" ht="15.75" x14ac:dyDescent="0.25">
      <c r="A40" s="205"/>
      <c r="B40" s="87"/>
      <c r="C40" s="194"/>
      <c r="D40" s="155">
        <v>0.28999999999999998</v>
      </c>
      <c r="E40" s="156"/>
      <c r="F40" s="81" t="s">
        <v>16</v>
      </c>
      <c r="G40" s="82">
        <v>150473</v>
      </c>
      <c r="H40" s="85" t="s">
        <v>17</v>
      </c>
      <c r="I40" s="86">
        <v>214368</v>
      </c>
      <c r="J40" s="196">
        <v>2021</v>
      </c>
      <c r="K40" s="199">
        <f>Informations!$E$3</f>
        <v>75000</v>
      </c>
      <c r="L40" s="176">
        <v>0.24</v>
      </c>
      <c r="M40" s="156"/>
      <c r="N40" s="81" t="s">
        <v>16</v>
      </c>
      <c r="O40" s="82">
        <v>90200</v>
      </c>
      <c r="P40" s="83" t="s">
        <v>17</v>
      </c>
      <c r="Q40" s="84">
        <v>109755</v>
      </c>
    </row>
    <row r="41" spans="1:17" ht="16.5" thickBot="1" x14ac:dyDescent="0.3">
      <c r="A41" s="205"/>
      <c r="B41" s="92"/>
      <c r="C41" s="195"/>
      <c r="D41" s="157"/>
      <c r="E41" s="158"/>
      <c r="F41" s="72"/>
      <c r="G41" s="73"/>
      <c r="H41" s="74"/>
      <c r="I41" s="75"/>
      <c r="J41" s="197"/>
      <c r="K41" s="200"/>
      <c r="L41" s="177"/>
      <c r="M41" s="158"/>
      <c r="N41" s="72"/>
      <c r="O41" s="73"/>
      <c r="P41" s="73"/>
      <c r="Q41" s="76"/>
    </row>
    <row r="42" spans="1:17" ht="15.75" x14ac:dyDescent="0.25">
      <c r="A42" s="205"/>
      <c r="B42" s="92"/>
      <c r="C42" s="195"/>
      <c r="D42" s="155">
        <v>0.33</v>
      </c>
      <c r="E42" s="156"/>
      <c r="F42" s="63"/>
      <c r="G42" s="90" t="s">
        <v>15</v>
      </c>
      <c r="H42" s="82">
        <v>214368</v>
      </c>
      <c r="I42" s="98"/>
      <c r="J42" s="106"/>
      <c r="K42" s="94"/>
      <c r="L42" s="178">
        <v>0.25750000000000001</v>
      </c>
      <c r="M42" s="179"/>
      <c r="N42" s="81"/>
      <c r="O42" s="90" t="s">
        <v>15</v>
      </c>
      <c r="P42" s="82">
        <v>109755</v>
      </c>
      <c r="Q42" s="91"/>
    </row>
    <row r="43" spans="1:17" ht="16.5" thickBot="1" x14ac:dyDescent="0.3">
      <c r="A43" s="205"/>
      <c r="B43" s="92"/>
      <c r="C43" s="195"/>
      <c r="D43" s="192"/>
      <c r="E43" s="193"/>
      <c r="F43" s="99"/>
      <c r="G43" s="100"/>
      <c r="H43" s="101"/>
      <c r="I43" s="102"/>
      <c r="J43" s="107"/>
      <c r="K43" s="108"/>
      <c r="L43" s="180"/>
      <c r="M43" s="181"/>
      <c r="N43" s="95"/>
      <c r="O43" s="96"/>
      <c r="P43" s="96"/>
      <c r="Q43" s="97"/>
    </row>
    <row r="44" spans="1:17" ht="15.75" x14ac:dyDescent="0.25">
      <c r="A44" s="205"/>
      <c r="B44" s="92"/>
      <c r="C44" s="195"/>
      <c r="D44" s="182">
        <v>0.15</v>
      </c>
      <c r="E44" s="183"/>
      <c r="F44" s="63"/>
      <c r="G44" s="64" t="s">
        <v>18</v>
      </c>
      <c r="H44" s="65">
        <v>49020</v>
      </c>
      <c r="I44" s="66"/>
      <c r="J44" s="63"/>
      <c r="K44" s="63"/>
      <c r="L44" s="109"/>
      <c r="M44" s="63"/>
      <c r="N44" s="63"/>
      <c r="O44" s="63"/>
      <c r="P44" s="63"/>
      <c r="Q44" s="63"/>
    </row>
    <row r="45" spans="1:17" ht="15.75" x14ac:dyDescent="0.25">
      <c r="A45" s="205"/>
      <c r="B45" s="92"/>
      <c r="C45" s="195"/>
      <c r="D45" s="157"/>
      <c r="E45" s="158"/>
      <c r="F45" s="72"/>
      <c r="G45" s="73"/>
      <c r="H45" s="74"/>
      <c r="I45" s="75"/>
      <c r="J45" s="63"/>
      <c r="K45" s="63"/>
      <c r="L45" s="109"/>
      <c r="M45" s="63"/>
      <c r="N45" s="63"/>
      <c r="O45" s="63"/>
      <c r="P45" s="63"/>
      <c r="Q45" s="63"/>
    </row>
    <row r="46" spans="1:17" ht="15.75" x14ac:dyDescent="0.25">
      <c r="A46" s="205"/>
      <c r="B46" s="92"/>
      <c r="C46" s="195"/>
      <c r="D46" s="172">
        <v>0.20499999999999999</v>
      </c>
      <c r="E46" s="173"/>
      <c r="F46" s="77" t="s">
        <v>16</v>
      </c>
      <c r="G46" s="78">
        <v>49020</v>
      </c>
      <c r="H46" s="79" t="s">
        <v>17</v>
      </c>
      <c r="I46" s="80">
        <v>98040</v>
      </c>
      <c r="J46" s="63"/>
      <c r="K46" s="63"/>
      <c r="L46" s="109"/>
      <c r="M46" s="63"/>
      <c r="N46" s="63"/>
      <c r="O46" s="63"/>
      <c r="P46" s="63"/>
      <c r="Q46" s="63"/>
    </row>
    <row r="47" spans="1:17" ht="16.5" thickBot="1" x14ac:dyDescent="0.3">
      <c r="A47" s="205"/>
      <c r="B47" s="105"/>
      <c r="C47" s="198"/>
      <c r="D47" s="174"/>
      <c r="E47" s="175"/>
      <c r="F47" s="72"/>
      <c r="G47" s="73"/>
      <c r="H47" s="74"/>
      <c r="I47" s="75"/>
      <c r="J47" s="63"/>
      <c r="K47" s="63"/>
      <c r="L47" s="109"/>
      <c r="M47" s="63"/>
      <c r="N47" s="63"/>
      <c r="O47" s="63"/>
      <c r="P47" s="63"/>
      <c r="Q47" s="63"/>
    </row>
    <row r="48" spans="1:17" x14ac:dyDescent="0.25">
      <c r="A48" s="205"/>
      <c r="B48" s="208">
        <v>2021</v>
      </c>
      <c r="C48" s="199">
        <f>Informations!$E$3</f>
        <v>75000</v>
      </c>
      <c r="D48" s="176">
        <v>0.26</v>
      </c>
      <c r="E48" s="156"/>
      <c r="F48" s="81" t="s">
        <v>16</v>
      </c>
      <c r="G48" s="82">
        <v>98040</v>
      </c>
      <c r="H48" s="85" t="s">
        <v>17</v>
      </c>
      <c r="I48" s="86">
        <v>151978</v>
      </c>
      <c r="J48" s="63"/>
      <c r="K48" s="63"/>
      <c r="L48" s="110"/>
      <c r="M48" s="63"/>
      <c r="N48" s="63"/>
      <c r="O48" s="63"/>
      <c r="P48" s="63"/>
      <c r="Q48" s="63"/>
    </row>
    <row r="49" spans="1:17" ht="15.75" thickBot="1" x14ac:dyDescent="0.3">
      <c r="A49" s="205"/>
      <c r="B49" s="209"/>
      <c r="C49" s="200"/>
      <c r="D49" s="177"/>
      <c r="E49" s="158"/>
      <c r="F49" s="72"/>
      <c r="G49" s="73"/>
      <c r="H49" s="74"/>
      <c r="I49" s="75"/>
      <c r="J49" s="63"/>
      <c r="K49" s="63"/>
      <c r="L49" s="110"/>
      <c r="M49" s="63"/>
      <c r="N49" s="63"/>
      <c r="O49" s="63"/>
      <c r="P49" s="63"/>
      <c r="Q49" s="63"/>
    </row>
    <row r="50" spans="1:17" x14ac:dyDescent="0.25">
      <c r="A50" s="205"/>
      <c r="B50" s="106"/>
      <c r="C50" s="194"/>
      <c r="D50" s="155">
        <v>0.28999999999999998</v>
      </c>
      <c r="E50" s="156"/>
      <c r="F50" s="81" t="s">
        <v>16</v>
      </c>
      <c r="G50" s="82">
        <v>151978</v>
      </c>
      <c r="H50" s="85" t="s">
        <v>17</v>
      </c>
      <c r="I50" s="86">
        <v>216511</v>
      </c>
      <c r="J50" s="63"/>
      <c r="K50" s="63"/>
      <c r="L50" s="109"/>
      <c r="M50" s="63"/>
      <c r="N50" s="63"/>
      <c r="O50" s="63"/>
      <c r="P50" s="63"/>
      <c r="Q50" s="63"/>
    </row>
    <row r="51" spans="1:17" x14ac:dyDescent="0.25">
      <c r="A51" s="205"/>
      <c r="B51" s="106"/>
      <c r="C51" s="195"/>
      <c r="D51" s="157"/>
      <c r="E51" s="158"/>
      <c r="F51" s="72"/>
      <c r="G51" s="73"/>
      <c r="H51" s="74"/>
      <c r="I51" s="75"/>
      <c r="J51" s="63"/>
      <c r="K51" s="63"/>
      <c r="L51" s="109"/>
      <c r="M51" s="63"/>
      <c r="N51" s="63"/>
      <c r="O51" s="63"/>
      <c r="P51" s="63"/>
      <c r="Q51" s="63"/>
    </row>
    <row r="52" spans="1:17" x14ac:dyDescent="0.25">
      <c r="A52" s="205"/>
      <c r="B52" s="106"/>
      <c r="C52" s="195"/>
      <c r="D52" s="155">
        <v>0.33</v>
      </c>
      <c r="E52" s="156"/>
      <c r="F52" s="63"/>
      <c r="G52" s="90" t="s">
        <v>15</v>
      </c>
      <c r="H52" s="82">
        <v>216511</v>
      </c>
      <c r="I52" s="98"/>
      <c r="J52" s="63"/>
      <c r="K52" s="63"/>
      <c r="L52" s="109"/>
      <c r="M52" s="63"/>
      <c r="N52" s="63"/>
      <c r="O52" s="63"/>
      <c r="P52" s="63"/>
      <c r="Q52" s="63"/>
    </row>
    <row r="53" spans="1:17" x14ac:dyDescent="0.25">
      <c r="A53" s="206"/>
      <c r="B53" s="107"/>
      <c r="C53" s="195"/>
      <c r="D53" s="159"/>
      <c r="E53" s="160"/>
      <c r="F53" s="99"/>
      <c r="G53" s="100"/>
      <c r="H53" s="111"/>
      <c r="I53" s="102"/>
      <c r="J53" s="63"/>
      <c r="K53" s="63"/>
      <c r="L53" s="109"/>
      <c r="M53" s="63"/>
      <c r="N53" s="63"/>
      <c r="O53" s="63"/>
      <c r="P53" s="63"/>
      <c r="Q53" s="63"/>
    </row>
    <row r="54" spans="1:17" x14ac:dyDescent="0.25">
      <c r="L54" s="18"/>
    </row>
  </sheetData>
  <sheetProtection sheet="1" objects="1" scenarios="1" selectLockedCells="1" selectUnlockedCells="1"/>
  <mergeCells count="80">
    <mergeCell ref="A2:A53"/>
    <mergeCell ref="K16:K17"/>
    <mergeCell ref="K24:K25"/>
    <mergeCell ref="K32:K33"/>
    <mergeCell ref="B2:B3"/>
    <mergeCell ref="B8:B9"/>
    <mergeCell ref="B18:B19"/>
    <mergeCell ref="B28:B29"/>
    <mergeCell ref="B38:B39"/>
    <mergeCell ref="C8:C9"/>
    <mergeCell ref="C18:C19"/>
    <mergeCell ref="C28:C29"/>
    <mergeCell ref="C38:C39"/>
    <mergeCell ref="K8:K9"/>
    <mergeCell ref="D42:E43"/>
    <mergeCell ref="B48:B49"/>
    <mergeCell ref="C48:C49"/>
    <mergeCell ref="K40:K41"/>
    <mergeCell ref="K4:K7"/>
    <mergeCell ref="C4:C7"/>
    <mergeCell ref="D32:E33"/>
    <mergeCell ref="D34:E35"/>
    <mergeCell ref="D36:E37"/>
    <mergeCell ref="D38:E39"/>
    <mergeCell ref="D40:E41"/>
    <mergeCell ref="D14:E15"/>
    <mergeCell ref="D16:E17"/>
    <mergeCell ref="D18:E19"/>
    <mergeCell ref="D44:E45"/>
    <mergeCell ref="D46:E47"/>
    <mergeCell ref="D48:E49"/>
    <mergeCell ref="C50:C53"/>
    <mergeCell ref="J8:J9"/>
    <mergeCell ref="J16:J17"/>
    <mergeCell ref="J24:J25"/>
    <mergeCell ref="J32:J33"/>
    <mergeCell ref="J40:J41"/>
    <mergeCell ref="C10:C17"/>
    <mergeCell ref="C20:C27"/>
    <mergeCell ref="C30:C37"/>
    <mergeCell ref="C40:C47"/>
    <mergeCell ref="D20:E21"/>
    <mergeCell ref="D22:E23"/>
    <mergeCell ref="D24:E25"/>
    <mergeCell ref="D26:E27"/>
    <mergeCell ref="D28:E29"/>
    <mergeCell ref="D30:E31"/>
    <mergeCell ref="L12:M13"/>
    <mergeCell ref="C1:C3"/>
    <mergeCell ref="K1:K3"/>
    <mergeCell ref="D1:E3"/>
    <mergeCell ref="F1:I3"/>
    <mergeCell ref="L1:M3"/>
    <mergeCell ref="L10:M11"/>
    <mergeCell ref="D10:E11"/>
    <mergeCell ref="D12:E13"/>
    <mergeCell ref="L28:M29"/>
    <mergeCell ref="L30:M31"/>
    <mergeCell ref="L32:M33"/>
    <mergeCell ref="L42:M43"/>
    <mergeCell ref="L34:M35"/>
    <mergeCell ref="L36:M37"/>
    <mergeCell ref="L38:M39"/>
    <mergeCell ref="L40:M41"/>
    <mergeCell ref="D50:E51"/>
    <mergeCell ref="D52:E53"/>
    <mergeCell ref="N1:Q3"/>
    <mergeCell ref="D4:E5"/>
    <mergeCell ref="D6:E7"/>
    <mergeCell ref="D8:E9"/>
    <mergeCell ref="L4:M5"/>
    <mergeCell ref="L6:M7"/>
    <mergeCell ref="L8:M9"/>
    <mergeCell ref="L14:M15"/>
    <mergeCell ref="L16:M17"/>
    <mergeCell ref="L18:M19"/>
    <mergeCell ref="L20:M21"/>
    <mergeCell ref="L22:M23"/>
    <mergeCell ref="L24:M25"/>
    <mergeCell ref="L26:M2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scale="46" orientation="portrait" r:id="rId1"/>
  <headerFooter scaleWithDoc="0">
    <oddHeader>&amp;LOlivier Bourgault&amp;R&amp;G</oddHeader>
    <oddFooter>&amp;L&amp;D&amp;CPage &amp;P&amp;R&amp;G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27212-C1E5-42D3-AD18-7096E1DF8912}">
  <sheetPr>
    <pageSetUpPr fitToPage="1"/>
  </sheetPr>
  <dimension ref="A1:G49"/>
  <sheetViews>
    <sheetView zoomScaleNormal="100" workbookViewId="0">
      <selection sqref="A1:F26"/>
    </sheetView>
  </sheetViews>
  <sheetFormatPr baseColWidth="10" defaultRowHeight="15" x14ac:dyDescent="0.25"/>
  <cols>
    <col min="1" max="1" width="8.7109375" bestFit="1" customWidth="1"/>
    <col min="2" max="2" width="24.28515625" bestFit="1" customWidth="1"/>
    <col min="3" max="3" width="6.140625" style="18" customWidth="1"/>
  </cols>
  <sheetData>
    <row r="1" spans="1:7" ht="15" customHeight="1" x14ac:dyDescent="0.3">
      <c r="A1" s="30" t="s">
        <v>21</v>
      </c>
      <c r="B1" s="23" t="s">
        <v>22</v>
      </c>
      <c r="C1" s="31"/>
      <c r="D1" s="19" t="s">
        <v>19</v>
      </c>
      <c r="E1" s="20"/>
      <c r="F1" s="21"/>
      <c r="G1" s="16"/>
    </row>
    <row r="2" spans="1:7" ht="15" customHeight="1" x14ac:dyDescent="0.3">
      <c r="A2" s="24"/>
      <c r="B2" s="35">
        <v>1</v>
      </c>
      <c r="C2" s="32"/>
      <c r="D2" s="213">
        <f>IF(AND($A$4=Informations!$C$3,Informations!$E$3&lt;Paramètres!$H$4),Informations!$E$3*Paramètres!$D$4,0)</f>
        <v>0</v>
      </c>
      <c r="E2" s="214"/>
      <c r="F2" s="215"/>
    </row>
    <row r="3" spans="1:7" ht="15" customHeight="1" x14ac:dyDescent="0.25">
      <c r="A3" s="24"/>
      <c r="B3" s="36">
        <v>2</v>
      </c>
      <c r="C3" s="33"/>
      <c r="D3" s="210">
        <f>IF(AND(Informations!$E$3&gt;Paramètres!$G$6,Informations!$E$3&lt;Paramètres!$I$6,$A$4=Informations!$C$3),Informations!$E$3*Paramètres!$D$6,0)</f>
        <v>0</v>
      </c>
      <c r="E3" s="211"/>
      <c r="F3" s="212"/>
    </row>
    <row r="4" spans="1:7" ht="15" customHeight="1" x14ac:dyDescent="0.3">
      <c r="A4" s="22">
        <v>2017</v>
      </c>
      <c r="B4" s="37">
        <v>3</v>
      </c>
      <c r="C4" s="32"/>
      <c r="D4" s="210">
        <f>IF(AND(Informations!$E$3&gt;Paramètres!$G$8,Informations!$E$3&lt;Paramètres!$I$8,$A$4=Informations!$C$3),Informations!$E$3*Paramètres!$D$8,0)</f>
        <v>0</v>
      </c>
      <c r="E4" s="211"/>
      <c r="F4" s="212"/>
    </row>
    <row r="5" spans="1:7" ht="15" customHeight="1" x14ac:dyDescent="0.25">
      <c r="A5" s="24"/>
      <c r="B5" s="38">
        <v>4</v>
      </c>
      <c r="C5" s="33"/>
      <c r="D5" s="210">
        <f>IF(AND(Informations!$E$3&gt;Paramètres!$G$10,Informations!$E$3&lt;Paramètres!$I$10,$A$4=Informations!$C$3),Informations!$E$3*Paramètres!$D$10,0)</f>
        <v>0</v>
      </c>
      <c r="E5" s="211"/>
      <c r="F5" s="212"/>
    </row>
    <row r="6" spans="1:7" ht="15" customHeight="1" x14ac:dyDescent="0.3">
      <c r="A6" s="24"/>
      <c r="B6" s="39">
        <v>5</v>
      </c>
      <c r="C6" s="32"/>
      <c r="D6" s="210">
        <f>IF(AND($A$4=Informations!$C$3,Informations!$E$3&gt;Paramètres!$H$12),Informations!$E$3*Paramètres!$D$12,0)</f>
        <v>0</v>
      </c>
      <c r="E6" s="211"/>
      <c r="F6" s="212"/>
    </row>
    <row r="7" spans="1:7" ht="15" customHeight="1" x14ac:dyDescent="0.3">
      <c r="A7" s="24"/>
      <c r="B7" s="35">
        <v>1</v>
      </c>
      <c r="C7" s="32"/>
      <c r="D7" s="210">
        <f>IF(AND($A$9=Informations!$C$3,Informations!$E$3&lt;Paramètres!$H$14),Informations!$E$3*Paramètres!$D$14,0)</f>
        <v>0</v>
      </c>
      <c r="E7" s="211"/>
      <c r="F7" s="212"/>
    </row>
    <row r="8" spans="1:7" ht="15" customHeight="1" x14ac:dyDescent="0.25">
      <c r="A8" s="24"/>
      <c r="B8" s="36">
        <v>2</v>
      </c>
      <c r="C8" s="33"/>
      <c r="D8" s="210">
        <f>IF(AND(Informations!$E$3&gt;Paramètres!$G$16,Informations!$E$3&lt;Paramètres!$I$16,$A$9=Informations!$C$3),Informations!$E$3*Paramètres!$D$16,0)</f>
        <v>0</v>
      </c>
      <c r="E8" s="211"/>
      <c r="F8" s="212"/>
    </row>
    <row r="9" spans="1:7" ht="15" customHeight="1" x14ac:dyDescent="0.3">
      <c r="A9" s="22">
        <v>2018</v>
      </c>
      <c r="B9" s="37">
        <v>3</v>
      </c>
      <c r="C9" s="32"/>
      <c r="D9" s="210">
        <f>IF(AND(Informations!$E$3&gt;Paramètres!$G$18,Informations!$E$3&lt;Paramètres!$I$18,$A$9=Informations!$C$3),Informations!$E$3*Paramètres!$D$18,0)</f>
        <v>0</v>
      </c>
      <c r="E9" s="211"/>
      <c r="F9" s="212"/>
    </row>
    <row r="10" spans="1:7" ht="15" customHeight="1" x14ac:dyDescent="0.25">
      <c r="A10" s="24"/>
      <c r="B10" s="38">
        <v>4</v>
      </c>
      <c r="C10" s="33"/>
      <c r="D10" s="210">
        <f>IF(AND(Informations!$E$3&gt;Paramètres!$G$20,Informations!$E$3&lt;Paramètres!$I$20),Informations!$E$3*Paramètres!$D$20,0)</f>
        <v>0</v>
      </c>
      <c r="E10" s="211"/>
      <c r="F10" s="212"/>
    </row>
    <row r="11" spans="1:7" ht="15" customHeight="1" x14ac:dyDescent="0.3">
      <c r="A11" s="24"/>
      <c r="B11" s="39">
        <v>5</v>
      </c>
      <c r="C11" s="32"/>
      <c r="D11" s="210">
        <f>IF(AND($A$9=Informations!$C$3,Informations!$E$3&gt;Paramètres!$H$22),Informations!$E$3*Paramètres!$D$22,0)</f>
        <v>0</v>
      </c>
      <c r="E11" s="211"/>
      <c r="F11" s="212"/>
    </row>
    <row r="12" spans="1:7" ht="15" customHeight="1" x14ac:dyDescent="0.3">
      <c r="A12" s="24"/>
      <c r="B12" s="35">
        <v>1</v>
      </c>
      <c r="C12" s="32"/>
      <c r="D12" s="210">
        <f>IF(AND($A$14=Informations!$C$3,Informations!$E$3&lt;Paramètres!$H$24),Informations!$E$3*Paramètres!$D$24,0)</f>
        <v>0</v>
      </c>
      <c r="E12" s="211"/>
      <c r="F12" s="212"/>
    </row>
    <row r="13" spans="1:7" ht="15" customHeight="1" x14ac:dyDescent="0.25">
      <c r="A13" s="24"/>
      <c r="B13" s="36">
        <v>2</v>
      </c>
      <c r="C13" s="33"/>
      <c r="D13" s="210">
        <f>IF(AND(Informations!$E$3&gt;Paramètres!$G$26,Informations!$E$3&lt;Paramètres!$I$26,$A$14=Informations!$C$3),Informations!$E$3*Paramètres!$D$26,0)</f>
        <v>15374.999999999998</v>
      </c>
      <c r="E13" s="211"/>
      <c r="F13" s="212"/>
    </row>
    <row r="14" spans="1:7" ht="15" customHeight="1" x14ac:dyDescent="0.3">
      <c r="A14" s="22">
        <v>2019</v>
      </c>
      <c r="B14" s="37">
        <v>3</v>
      </c>
      <c r="C14" s="32"/>
      <c r="D14" s="210">
        <f>IF(AND(Informations!$E$3&gt;Paramètres!$G$28,Informations!$E$3&lt;Paramètres!$I$28,$A$14=Informations!$C$3),Informations!$E$3*Paramètres!$D$28,0)</f>
        <v>0</v>
      </c>
      <c r="E14" s="211"/>
      <c r="F14" s="212"/>
    </row>
    <row r="15" spans="1:7" ht="15" customHeight="1" x14ac:dyDescent="0.25">
      <c r="A15" s="24"/>
      <c r="B15" s="38">
        <v>4</v>
      </c>
      <c r="C15" s="33"/>
      <c r="D15" s="210">
        <f>IF(AND(Informations!$E$3&gt;Paramètres!$G$30,Informations!$E$3&lt;Paramètres!$I$30,$A$14=Informations!$C$3),Informations!$E$3*Paramètres!$D$30,0)</f>
        <v>0</v>
      </c>
      <c r="E15" s="211"/>
      <c r="F15" s="212"/>
    </row>
    <row r="16" spans="1:7" ht="15" customHeight="1" x14ac:dyDescent="0.3">
      <c r="A16" s="24"/>
      <c r="B16" s="39">
        <v>5</v>
      </c>
      <c r="C16" s="32"/>
      <c r="D16" s="210">
        <f>IF(AND($A$14=Informations!$C$3,Informations!$E$3&gt;Paramètres!$H$32),Informations!$E$3*Paramètres!$D$32,0)</f>
        <v>0</v>
      </c>
      <c r="E16" s="211"/>
      <c r="F16" s="212"/>
    </row>
    <row r="17" spans="1:6" ht="15" customHeight="1" x14ac:dyDescent="0.3">
      <c r="A17" s="24"/>
      <c r="B17" s="35">
        <v>1</v>
      </c>
      <c r="C17" s="32"/>
      <c r="D17" s="210">
        <f>IF(AND($A$19=Informations!$C$3,Informations!$E$3&lt;Paramètres!$H$34),Informations!$E$3*Paramètres!$D$34,0)</f>
        <v>0</v>
      </c>
      <c r="E17" s="211"/>
      <c r="F17" s="212"/>
    </row>
    <row r="18" spans="1:6" ht="15" customHeight="1" x14ac:dyDescent="0.25">
      <c r="A18" s="24"/>
      <c r="B18" s="36">
        <v>2</v>
      </c>
      <c r="C18" s="33"/>
      <c r="D18" s="210">
        <f>IF(AND(Informations!$E$3&gt;Paramètres!$G$36,Informations!$E$3&lt;Paramètres!$I$36,$A$19=Informations!$C$3),Informations!$E$3*Paramètres!$D$36,0)</f>
        <v>0</v>
      </c>
      <c r="E18" s="211"/>
      <c r="F18" s="212"/>
    </row>
    <row r="19" spans="1:6" ht="15" customHeight="1" x14ac:dyDescent="0.3">
      <c r="A19" s="22">
        <v>2020</v>
      </c>
      <c r="B19" s="37">
        <v>3</v>
      </c>
      <c r="C19" s="32"/>
      <c r="D19" s="210">
        <f>IF(AND(Informations!$E$3&gt;Paramètres!$G$38,Informations!$E$3&lt;Paramètres!$I$38,$A$19=Informations!$C$3),Informations!$E$3*Paramètres!$D$38,0)</f>
        <v>0</v>
      </c>
      <c r="E19" s="211"/>
      <c r="F19" s="212"/>
    </row>
    <row r="20" spans="1:6" ht="15" customHeight="1" x14ac:dyDescent="0.25">
      <c r="A20" s="24"/>
      <c r="B20" s="38">
        <v>4</v>
      </c>
      <c r="C20" s="33"/>
      <c r="D20" s="210">
        <f>IF(AND(Informations!$E$3&gt;Paramètres!$G$40,Informations!$E$3&lt;Paramètres!$I$40,$A$19=Informations!$C$3),Informations!$E$3*Paramètres!$D$40,0)</f>
        <v>0</v>
      </c>
      <c r="E20" s="211"/>
      <c r="F20" s="212"/>
    </row>
    <row r="21" spans="1:6" ht="15" customHeight="1" x14ac:dyDescent="0.3">
      <c r="A21" s="24"/>
      <c r="B21" s="39">
        <v>5</v>
      </c>
      <c r="C21" s="32"/>
      <c r="D21" s="210">
        <f>IF(AND($A$19=Informations!$C$3,Informations!$E$3&gt;Paramètres!$H$42),Informations!$E$3*Paramètres!$D$42,0)</f>
        <v>0</v>
      </c>
      <c r="E21" s="211"/>
      <c r="F21" s="212"/>
    </row>
    <row r="22" spans="1:6" ht="15" customHeight="1" x14ac:dyDescent="0.3">
      <c r="A22" s="24"/>
      <c r="B22" s="35">
        <v>1</v>
      </c>
      <c r="C22" s="32"/>
      <c r="D22" s="210">
        <f>IF(AND($A$24=Informations!$C$3,Informations!$E$3&lt;Paramètres!$H$44),Informations!$E$3*Paramètres!$D$44,0)</f>
        <v>0</v>
      </c>
      <c r="E22" s="211"/>
      <c r="F22" s="212"/>
    </row>
    <row r="23" spans="1:6" ht="15" customHeight="1" x14ac:dyDescent="0.25">
      <c r="A23" s="24"/>
      <c r="B23" s="36">
        <v>2</v>
      </c>
      <c r="C23" s="33"/>
      <c r="D23" s="210">
        <f>IF(AND(Informations!$E$3&gt;Paramètres!$G$46,Informations!$E$3&lt;Paramètres!$I$46,$A$24=Informations!$C$3),Informations!$E$3*Paramètres!$D$46,0)</f>
        <v>0</v>
      </c>
      <c r="E23" s="211"/>
      <c r="F23" s="212"/>
    </row>
    <row r="24" spans="1:6" ht="15" customHeight="1" x14ac:dyDescent="0.3">
      <c r="A24" s="22">
        <v>2021</v>
      </c>
      <c r="B24" s="37">
        <v>3</v>
      </c>
      <c r="C24" s="32"/>
      <c r="D24" s="210">
        <f>IF(AND(Informations!$E$3&gt;Paramètres!$G$48,Informations!$E$3&lt;Paramètres!$I$48,$A$24=Informations!$C$3),Informations!$E$3*Paramètres!$D$48,0)</f>
        <v>0</v>
      </c>
      <c r="E24" s="211"/>
      <c r="F24" s="212"/>
    </row>
    <row r="25" spans="1:6" ht="15" customHeight="1" x14ac:dyDescent="0.25">
      <c r="A25" s="24"/>
      <c r="B25" s="38">
        <v>4</v>
      </c>
      <c r="C25" s="33"/>
      <c r="D25" s="210">
        <f>IF(AND(Informations!$E$3&gt;Paramètres!$G$50,Informations!$E$3&lt;Paramètres!$I$50,$A$24=Informations!$C$3),Informations!$E$3*Paramètres!$D$50,0)</f>
        <v>0</v>
      </c>
      <c r="E25" s="211"/>
      <c r="F25" s="212"/>
    </row>
    <row r="26" spans="1:6" ht="15" customHeight="1" x14ac:dyDescent="0.3">
      <c r="A26" s="29"/>
      <c r="B26" s="39">
        <v>5</v>
      </c>
      <c r="C26" s="34"/>
      <c r="D26" s="210">
        <f>IF(AND($A$24=Informations!$C$3,Informations!$E$3&gt;Paramètres!$H$52),Informations!$E$3*Paramètres!$D$52,0)</f>
        <v>0</v>
      </c>
      <c r="E26" s="211"/>
      <c r="F26" s="212"/>
    </row>
    <row r="27" spans="1:6" ht="15" customHeight="1" x14ac:dyDescent="0.25"/>
    <row r="28" spans="1:6" ht="15" customHeight="1" x14ac:dyDescent="0.25"/>
    <row r="29" spans="1:6" ht="15" customHeight="1" x14ac:dyDescent="0.25"/>
    <row r="30" spans="1:6" ht="15" customHeight="1" x14ac:dyDescent="0.25"/>
    <row r="31" spans="1:6" ht="15" customHeight="1" x14ac:dyDescent="0.25"/>
    <row r="32" spans="1:6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9" ht="15" customHeight="1" x14ac:dyDescent="0.25"/>
  </sheetData>
  <sheetProtection sheet="1" objects="1" scenarios="1" selectLockedCells="1" selectUnlockedCells="1"/>
  <mergeCells count="25">
    <mergeCell ref="D23:F23"/>
    <mergeCell ref="D24:F24"/>
    <mergeCell ref="D25:F25"/>
    <mergeCell ref="D26:F26"/>
    <mergeCell ref="D5:F5"/>
    <mergeCell ref="D21:F21"/>
    <mergeCell ref="D16:F16"/>
    <mergeCell ref="D17:F17"/>
    <mergeCell ref="D18:F18"/>
    <mergeCell ref="D19:F19"/>
    <mergeCell ref="D20:F20"/>
    <mergeCell ref="D12:F12"/>
    <mergeCell ref="D13:F13"/>
    <mergeCell ref="D14:F14"/>
    <mergeCell ref="D15:F15"/>
    <mergeCell ref="D7:F7"/>
    <mergeCell ref="D3:F3"/>
    <mergeCell ref="D4:F4"/>
    <mergeCell ref="D6:F6"/>
    <mergeCell ref="D2:F2"/>
    <mergeCell ref="D22:F22"/>
    <mergeCell ref="D8:F8"/>
    <mergeCell ref="D9:F9"/>
    <mergeCell ref="D10:F10"/>
    <mergeCell ref="D11:F11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headerFooter>
    <oddHeader>&amp;LOlivier Bourgault&amp;R&amp;G</oddHeader>
    <oddFooter>&amp;L&amp;D&amp;CPage &amp;P&amp;R&amp;G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419E4-4F9A-4B90-8440-755AB2995AA8}">
  <sheetPr>
    <pageSetUpPr fitToPage="1"/>
  </sheetPr>
  <dimension ref="A1:F53"/>
  <sheetViews>
    <sheetView zoomScaleNormal="100" workbookViewId="0">
      <selection activeCell="A12" sqref="A12"/>
    </sheetView>
  </sheetViews>
  <sheetFormatPr baseColWidth="10" defaultRowHeight="15" x14ac:dyDescent="0.25"/>
  <cols>
    <col min="1" max="1" width="8.7109375" bestFit="1" customWidth="1"/>
    <col min="2" max="2" width="24.28515625" bestFit="1" customWidth="1"/>
    <col min="3" max="3" width="6.140625" customWidth="1"/>
  </cols>
  <sheetData>
    <row r="1" spans="1:6" ht="15" customHeight="1" x14ac:dyDescent="0.3">
      <c r="A1" s="30" t="s">
        <v>21</v>
      </c>
      <c r="B1" s="23" t="s">
        <v>22</v>
      </c>
      <c r="C1" s="31"/>
      <c r="D1" s="19" t="s">
        <v>20</v>
      </c>
      <c r="E1" s="20"/>
      <c r="F1" s="21"/>
    </row>
    <row r="2" spans="1:6" ht="15" customHeight="1" x14ac:dyDescent="0.3">
      <c r="A2" s="24"/>
      <c r="B2" s="28">
        <v>1</v>
      </c>
      <c r="C2" s="32"/>
      <c r="D2" s="219">
        <f>IF(AND($A$4=Informations!$C$3,Informations!$E$3&lt;Paramètres!$P$4),Informations!$E$3*Paramètres!$L$4,0)</f>
        <v>0</v>
      </c>
      <c r="E2" s="220"/>
      <c r="F2" s="221"/>
    </row>
    <row r="3" spans="1:6" ht="15" customHeight="1" x14ac:dyDescent="0.25">
      <c r="A3" s="24"/>
      <c r="B3" s="25">
        <v>2</v>
      </c>
      <c r="C3" s="33"/>
      <c r="D3" s="216">
        <f>IF(AND(Informations!$E$3&gt;Paramètres!$O$6,Informations!$E$3&lt;Paramètres!$Q$6,$A$4=Informations!$C$3),Informations!$E$3*Paramètres!$L$6,0)</f>
        <v>0</v>
      </c>
      <c r="E3" s="217"/>
      <c r="F3" s="218"/>
    </row>
    <row r="4" spans="1:6" ht="15" customHeight="1" x14ac:dyDescent="0.3">
      <c r="A4" s="22">
        <v>2017</v>
      </c>
      <c r="B4" s="26">
        <v>3</v>
      </c>
      <c r="C4" s="32"/>
      <c r="D4" s="216">
        <f>IF(AND(Informations!$E$3&gt;Paramètres!$O$8,Informations!$E$3&lt;Paramètres!$Q$8,$A$4=Informations!$C$3),Informations!$E$3*Paramètres!$L$8,0)</f>
        <v>0</v>
      </c>
      <c r="E4" s="217"/>
      <c r="F4" s="218"/>
    </row>
    <row r="5" spans="1:6" ht="15" customHeight="1" x14ac:dyDescent="0.25">
      <c r="A5" s="24"/>
      <c r="B5" s="27">
        <v>4</v>
      </c>
      <c r="C5" s="33"/>
      <c r="D5" s="216">
        <f>IF(AND($A$4=Informations!$C$3,Informations!$E$3&gt;Paramètres!$P$10),Informations!$E$3*Paramètres!$L$10,0)</f>
        <v>0</v>
      </c>
      <c r="E5" s="217"/>
      <c r="F5" s="218"/>
    </row>
    <row r="6" spans="1:6" ht="15" customHeight="1" x14ac:dyDescent="0.3">
      <c r="A6" s="24"/>
      <c r="B6" s="28">
        <v>1</v>
      </c>
      <c r="C6" s="32"/>
      <c r="D6" s="216">
        <f>IF(AND($A$8=Informations!$C$3,Informations!$E$3&lt;Paramètres!$P$12),Informations!$E$3*Paramètres!$L$12,0)</f>
        <v>0</v>
      </c>
      <c r="E6" s="217"/>
      <c r="F6" s="218"/>
    </row>
    <row r="7" spans="1:6" ht="15" customHeight="1" x14ac:dyDescent="0.25">
      <c r="A7" s="24"/>
      <c r="B7" s="25">
        <v>2</v>
      </c>
      <c r="C7" s="33"/>
      <c r="D7" s="216">
        <f>IF(AND(Informations!$E$3&gt;Paramètres!$O$14,Informations!$E$3&lt;Paramètres!$Q$14,$A$8=Informations!$C$3),Informations!$E$3*Paramètres!$L$14,0)</f>
        <v>0</v>
      </c>
      <c r="E7" s="217"/>
      <c r="F7" s="218"/>
    </row>
    <row r="8" spans="1:6" ht="15" customHeight="1" x14ac:dyDescent="0.3">
      <c r="A8" s="22">
        <v>2018</v>
      </c>
      <c r="B8" s="26">
        <v>3</v>
      </c>
      <c r="C8" s="32"/>
      <c r="D8" s="216">
        <f>IF(AND(Informations!$E$3&gt;Paramètres!$O$16,Informations!$E$3&lt;Paramètres!$Q$16,$A$8=Informations!$C$3),Informations!$E$3*Paramètres!$L$16,0)</f>
        <v>0</v>
      </c>
      <c r="E8" s="217"/>
      <c r="F8" s="218"/>
    </row>
    <row r="9" spans="1:6" ht="15" customHeight="1" x14ac:dyDescent="0.25">
      <c r="A9" s="24"/>
      <c r="B9" s="27">
        <v>4</v>
      </c>
      <c r="C9" s="33"/>
      <c r="D9" s="216">
        <f>IF(AND($A$8=Informations!$C$3,Informations!$E$3&gt;Paramètres!$P$18),Informations!$E$3*Paramètres!$L$18,0)</f>
        <v>0</v>
      </c>
      <c r="E9" s="217"/>
      <c r="F9" s="218"/>
    </row>
    <row r="10" spans="1:6" ht="15" customHeight="1" x14ac:dyDescent="0.3">
      <c r="A10" s="24"/>
      <c r="B10" s="28">
        <v>1</v>
      </c>
      <c r="C10" s="32"/>
      <c r="D10" s="216">
        <f>IF(AND($A$12=Informations!$C$3,Informations!$E$3&lt;Paramètres!$P$20),Informations!$E$3*Paramètres!$L$20,0)</f>
        <v>0</v>
      </c>
      <c r="E10" s="217"/>
      <c r="F10" s="218"/>
    </row>
    <row r="11" spans="1:6" ht="15" customHeight="1" x14ac:dyDescent="0.25">
      <c r="A11" s="24"/>
      <c r="B11" s="25">
        <v>2</v>
      </c>
      <c r="C11" s="33"/>
      <c r="D11" s="216">
        <f>IF(AND(Informations!$E$3&gt;Paramètres!$O$22,Informations!$E$3&lt;Paramètres!$Q$22,$A$12=Informations!$C$3),Informations!$E$3*Paramètres!$L$22,0)</f>
        <v>15000</v>
      </c>
      <c r="E11" s="217"/>
      <c r="F11" s="218"/>
    </row>
    <row r="12" spans="1:6" ht="15" customHeight="1" x14ac:dyDescent="0.3">
      <c r="A12" s="22">
        <v>2019</v>
      </c>
      <c r="B12" s="26">
        <v>3</v>
      </c>
      <c r="C12" s="32"/>
      <c r="D12" s="216">
        <f>IF(AND(Informations!$E$3&gt;Paramètres!$O$24,Informations!$E$3&lt;Paramètres!$Q$24,$A$12=Informations!$C$3),Informations!$E$3*Paramètres!$L$24,0)</f>
        <v>0</v>
      </c>
      <c r="E12" s="217"/>
      <c r="F12" s="218"/>
    </row>
    <row r="13" spans="1:6" ht="15" customHeight="1" x14ac:dyDescent="0.25">
      <c r="A13" s="24"/>
      <c r="B13" s="27">
        <v>4</v>
      </c>
      <c r="C13" s="33"/>
      <c r="D13" s="216">
        <f>IF(AND($A$12=Informations!$C$3,Informations!$E$3&gt;Paramètres!$P$26),Informations!$E$3*Paramètres!$L$26,0)</f>
        <v>0</v>
      </c>
      <c r="E13" s="217"/>
      <c r="F13" s="218"/>
    </row>
    <row r="14" spans="1:6" ht="15" customHeight="1" x14ac:dyDescent="0.3">
      <c r="A14" s="24"/>
      <c r="B14" s="28">
        <v>1</v>
      </c>
      <c r="C14" s="32"/>
      <c r="D14" s="216">
        <f>IF(AND($A$16=Informations!$C$3,Informations!$E$3&lt;Paramètres!$P$28),Informations!$E$3*Paramètres!$L$28,0)</f>
        <v>0</v>
      </c>
      <c r="E14" s="217"/>
      <c r="F14" s="218"/>
    </row>
    <row r="15" spans="1:6" ht="15" customHeight="1" x14ac:dyDescent="0.25">
      <c r="A15" s="24"/>
      <c r="B15" s="25">
        <v>2</v>
      </c>
      <c r="C15" s="33"/>
      <c r="D15" s="216">
        <f>IF(AND(Informations!$E$3&gt;Paramètres!$O$30,Informations!$E$3&lt;Paramètres!$Q$30,$A$16=Informations!$C$3),Informations!$E$3*Paramètres!$L$30,0)</f>
        <v>0</v>
      </c>
      <c r="E15" s="217"/>
      <c r="F15" s="218"/>
    </row>
    <row r="16" spans="1:6" ht="15" customHeight="1" x14ac:dyDescent="0.3">
      <c r="A16" s="22">
        <v>2020</v>
      </c>
      <c r="B16" s="26">
        <v>3</v>
      </c>
      <c r="C16" s="32"/>
      <c r="D16" s="216">
        <f>IF(AND(Informations!$E$3&gt;Paramètres!$O$32,Informations!$E$3&lt;Paramètres!$Q$32,$A$16=Informations!$C$3),Informations!$E$3*Paramètres!$L$32,0)</f>
        <v>0</v>
      </c>
      <c r="E16" s="217"/>
      <c r="F16" s="218"/>
    </row>
    <row r="17" spans="1:6" ht="15" customHeight="1" x14ac:dyDescent="0.25">
      <c r="A17" s="24"/>
      <c r="B17" s="27">
        <v>4</v>
      </c>
      <c r="C17" s="33"/>
      <c r="D17" s="225">
        <f>IF(AND($A$16=Informations!$C$3,Informations!$E$3&gt;Paramètres!$P$34),Informations!$E$3*Paramètres!$L$34,0)</f>
        <v>0</v>
      </c>
      <c r="E17" s="226"/>
      <c r="F17" s="227"/>
    </row>
    <row r="18" spans="1:6" ht="15" customHeight="1" x14ac:dyDescent="0.3">
      <c r="A18" s="24"/>
      <c r="B18" s="28">
        <v>1</v>
      </c>
      <c r="C18" s="32"/>
      <c r="D18" s="228">
        <f>IF(AND($A$20=Informations!$C$3,Informations!$E$3&lt;Paramètres!$P$36),Informations!$E$3*Paramètres!$L$36,0)</f>
        <v>0</v>
      </c>
      <c r="E18" s="229"/>
      <c r="F18" s="230"/>
    </row>
    <row r="19" spans="1:6" ht="15" customHeight="1" x14ac:dyDescent="0.25">
      <c r="A19" s="24"/>
      <c r="B19" s="25">
        <v>2</v>
      </c>
      <c r="C19" s="33"/>
      <c r="D19" s="216">
        <f>IF(AND(Informations!$E$3&gt;Paramètres!$O$38,Informations!$E$3&lt;Paramètres!$Q$38,$A$20=Informations!$C$3),Informations!$E$3*Paramètres!$L$38,0)</f>
        <v>0</v>
      </c>
      <c r="E19" s="217"/>
      <c r="F19" s="218"/>
    </row>
    <row r="20" spans="1:6" ht="15" customHeight="1" x14ac:dyDescent="0.3">
      <c r="A20" s="22">
        <v>2021</v>
      </c>
      <c r="B20" s="26">
        <v>3</v>
      </c>
      <c r="C20" s="32"/>
      <c r="D20" s="216">
        <f>IF(AND(Informations!$E$3&gt;Paramètres!$O$40,Informations!$E$3&lt;Paramètres!$Q$40,$A$20=Informations!$C$3),Informations!$E$3*Paramètres!$L$40,0)</f>
        <v>0</v>
      </c>
      <c r="E20" s="217"/>
      <c r="F20" s="218"/>
    </row>
    <row r="21" spans="1:6" ht="15" customHeight="1" x14ac:dyDescent="0.25">
      <c r="A21" s="29"/>
      <c r="B21" s="40">
        <v>4</v>
      </c>
      <c r="C21" s="41"/>
      <c r="D21" s="222">
        <f>IF(AND($A$20=Informations!$C$3,Informations!$E$3&gt;Paramètres!$P$42),Informations!$E$3*Paramètres!$L$42,0)</f>
        <v>0</v>
      </c>
      <c r="E21" s="223"/>
      <c r="F21" s="224"/>
    </row>
    <row r="22" spans="1:6" ht="15" customHeight="1" x14ac:dyDescent="0.25"/>
    <row r="23" spans="1:6" ht="15" customHeight="1" x14ac:dyDescent="0.25"/>
    <row r="24" spans="1:6" ht="15" customHeight="1" x14ac:dyDescent="0.25"/>
    <row r="25" spans="1:6" ht="15" customHeight="1" x14ac:dyDescent="0.25"/>
    <row r="26" spans="1:6" ht="15" customHeight="1" x14ac:dyDescent="0.25"/>
    <row r="27" spans="1:6" ht="15" customHeight="1" x14ac:dyDescent="0.25"/>
    <row r="28" spans="1:6" ht="15" customHeight="1" x14ac:dyDescent="0.25"/>
    <row r="29" spans="1:6" ht="15" customHeight="1" x14ac:dyDescent="0.25"/>
    <row r="30" spans="1:6" ht="15" customHeight="1" x14ac:dyDescent="0.25"/>
    <row r="31" spans="1:6" ht="15" customHeight="1" x14ac:dyDescent="0.25"/>
    <row r="32" spans="1:6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</sheetData>
  <sheetProtection sheet="1" objects="1" scenarios="1" selectLockedCells="1" selectUnlockedCells="1"/>
  <mergeCells count="20">
    <mergeCell ref="D8:F8"/>
    <mergeCell ref="D9:F9"/>
    <mergeCell ref="D7:F7"/>
    <mergeCell ref="D20:F20"/>
    <mergeCell ref="D21:F21"/>
    <mergeCell ref="D12:F12"/>
    <mergeCell ref="D13:F13"/>
    <mergeCell ref="D10:F10"/>
    <mergeCell ref="D11:F11"/>
    <mergeCell ref="D19:F19"/>
    <mergeCell ref="D14:F14"/>
    <mergeCell ref="D15:F15"/>
    <mergeCell ref="D16:F16"/>
    <mergeCell ref="D17:F17"/>
    <mergeCell ref="D18:F18"/>
    <mergeCell ref="D3:F3"/>
    <mergeCell ref="D4:F4"/>
    <mergeCell ref="D5:F5"/>
    <mergeCell ref="D6:F6"/>
    <mergeCell ref="D2:F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orientation="portrait" r:id="rId1"/>
  <headerFooter>
    <oddHeader>&amp;LOlivier Bourgault&amp;R&amp;G</oddHeader>
    <oddFooter>&amp;L&amp;D&amp;CPage &amp;P&amp;R&amp;G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06C91-4A1D-46BF-983C-7750AF6FA3D6}">
  <sheetPr>
    <pageSetUpPr fitToPage="1"/>
  </sheetPr>
  <dimension ref="A1:R27"/>
  <sheetViews>
    <sheetView zoomScaleNormal="100" workbookViewId="0">
      <selection activeCell="I11" sqref="I11:K11"/>
    </sheetView>
  </sheetViews>
  <sheetFormatPr baseColWidth="10" defaultRowHeight="15" x14ac:dyDescent="0.25"/>
  <cols>
    <col min="2" max="2" width="22.7109375" customWidth="1"/>
  </cols>
  <sheetData>
    <row r="1" spans="1:18" ht="21" thickBot="1" x14ac:dyDescent="0.35">
      <c r="A1" s="120" t="s">
        <v>12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</row>
    <row r="2" spans="1:18" ht="32.25" thickTop="1" x14ac:dyDescent="0.25">
      <c r="A2" s="17"/>
      <c r="B2" s="4" t="s">
        <v>0</v>
      </c>
      <c r="C2" s="5" t="s">
        <v>1</v>
      </c>
      <c r="D2" s="6"/>
      <c r="E2" s="7"/>
      <c r="F2" s="8" t="s">
        <v>2</v>
      </c>
      <c r="G2" s="9"/>
      <c r="H2" s="5"/>
      <c r="I2" s="5" t="s">
        <v>3</v>
      </c>
      <c r="J2" s="5"/>
      <c r="K2" s="6"/>
      <c r="L2" s="10"/>
      <c r="M2" s="11" t="s">
        <v>5</v>
      </c>
      <c r="N2" s="42"/>
      <c r="O2" s="43"/>
      <c r="P2" s="11" t="s">
        <v>6</v>
      </c>
      <c r="Q2" s="12"/>
      <c r="R2" s="13"/>
    </row>
    <row r="3" spans="1:18" ht="15" customHeight="1" x14ac:dyDescent="0.25">
      <c r="A3" s="254" t="s">
        <v>13</v>
      </c>
      <c r="B3" s="14">
        <v>2017</v>
      </c>
      <c r="C3" s="268">
        <v>35000</v>
      </c>
      <c r="D3" s="269"/>
      <c r="E3" s="259"/>
      <c r="F3" s="270">
        <f>IF(AND(Fédéral!$A$4=$B$3,$C3&lt;Paramètres!$H$4),$C3*Paramètres!$D$4,0)</f>
        <v>5250</v>
      </c>
      <c r="G3" s="271"/>
      <c r="H3" s="272"/>
      <c r="I3" s="237">
        <f>IF(AND(Provincial!$A$4=$B3,$C3&lt;Paramètres!$P$4),$C3*Paramètres!$L$4,0)</f>
        <v>5600</v>
      </c>
      <c r="J3" s="238"/>
      <c r="K3" s="239"/>
      <c r="L3" s="243"/>
      <c r="M3" s="246">
        <f>$C3-SUM($F3,$I3)</f>
        <v>24150</v>
      </c>
      <c r="N3" s="238"/>
      <c r="O3" s="247"/>
      <c r="P3" s="266">
        <f>SUM($F3,$I3)/$C3</f>
        <v>0.31</v>
      </c>
      <c r="Q3" s="266"/>
      <c r="R3" s="267"/>
    </row>
    <row r="4" spans="1:18" x14ac:dyDescent="0.25">
      <c r="A4" s="255"/>
      <c r="B4" s="15">
        <v>2017</v>
      </c>
      <c r="C4" s="257">
        <v>75000</v>
      </c>
      <c r="D4" s="258"/>
      <c r="E4" s="260"/>
      <c r="F4" s="262">
        <f>IF(AND($C4&gt;Paramètres!$G$6,$C4&lt;Paramètres!$I$6,Fédéral!$A$4=$B$3),$C4*Paramètres!$D$6,0)</f>
        <v>15374.999999999998</v>
      </c>
      <c r="G4" s="238"/>
      <c r="H4" s="247"/>
      <c r="I4" s="237">
        <f>IF(AND($C4&gt;Paramètres!$O$6,$C4&lt;Paramètres!$Q$6,Provincial!$A$4=$B4),$C4*Paramètres!$L$6,0)</f>
        <v>15000</v>
      </c>
      <c r="J4" s="238"/>
      <c r="K4" s="239"/>
      <c r="L4" s="244"/>
      <c r="M4" s="246">
        <f t="shared" ref="M4:M25" si="0">$C4-SUM($F4,$I4)</f>
        <v>44625</v>
      </c>
      <c r="N4" s="238"/>
      <c r="O4" s="247"/>
      <c r="P4" s="231">
        <f>SUM($F4,$I4)/$C4</f>
        <v>0.40500000000000003</v>
      </c>
      <c r="Q4" s="232"/>
      <c r="R4" s="233"/>
    </row>
    <row r="5" spans="1:18" x14ac:dyDescent="0.25">
      <c r="A5" s="255"/>
      <c r="B5" s="15">
        <v>2017</v>
      </c>
      <c r="C5" s="257">
        <v>100750</v>
      </c>
      <c r="D5" s="258"/>
      <c r="E5" s="260"/>
      <c r="F5" s="262">
        <f>IF(AND($C5&gt;Paramètres!$G$8,$C5&lt;Paramètres!$I$8,Fédéral!$A$4=$B$3),$C5*Paramètres!$D$8,0)</f>
        <v>26195</v>
      </c>
      <c r="G5" s="238"/>
      <c r="H5" s="247"/>
      <c r="I5" s="237">
        <f>IF(AND($C5&gt;Paramètres!$O$8,$C5&lt;Paramètres!$Q$8,Provincial!$A$4=$B5),$C5*Paramètres!$L$8,0)</f>
        <v>24180</v>
      </c>
      <c r="J5" s="238"/>
      <c r="K5" s="239"/>
      <c r="L5" s="244"/>
      <c r="M5" s="246">
        <f t="shared" si="0"/>
        <v>50375</v>
      </c>
      <c r="N5" s="238"/>
      <c r="O5" s="247"/>
      <c r="P5" s="231">
        <f t="shared" ref="P5:P25" si="1">SUM($F5,$I5)/$C5</f>
        <v>0.5</v>
      </c>
      <c r="Q5" s="232"/>
      <c r="R5" s="233"/>
    </row>
    <row r="6" spans="1:18" x14ac:dyDescent="0.25">
      <c r="A6" s="255"/>
      <c r="B6" s="15">
        <v>2017</v>
      </c>
      <c r="C6" s="257">
        <v>155725</v>
      </c>
      <c r="D6" s="258"/>
      <c r="E6" s="260"/>
      <c r="F6" s="262">
        <f>IF(AND($C6&gt;Paramètres!$G$10,$C6&lt;Paramètres!$I$10,Fédéral!$A$4=$B$3),$C6*Paramètres!$D$10,0)</f>
        <v>45160.25</v>
      </c>
      <c r="G6" s="238"/>
      <c r="H6" s="247"/>
      <c r="I6" s="237">
        <f>IF(AND(Provincial!$A$4=$B6,$C6&gt;Paramètres!$P$10),$C6*Paramètres!$L$10,0)</f>
        <v>40099.1875</v>
      </c>
      <c r="J6" s="238"/>
      <c r="K6" s="239"/>
      <c r="L6" s="244"/>
      <c r="M6" s="246">
        <f t="shared" si="0"/>
        <v>70465.5625</v>
      </c>
      <c r="N6" s="238"/>
      <c r="O6" s="247"/>
      <c r="P6" s="231">
        <f t="shared" si="1"/>
        <v>0.54749999999999999</v>
      </c>
      <c r="Q6" s="232"/>
      <c r="R6" s="233"/>
    </row>
    <row r="7" spans="1:18" x14ac:dyDescent="0.25">
      <c r="A7" s="255"/>
      <c r="B7" s="15">
        <v>2017</v>
      </c>
      <c r="C7" s="257">
        <v>235663</v>
      </c>
      <c r="D7" s="258"/>
      <c r="E7" s="260"/>
      <c r="F7" s="262">
        <f>IF(AND(Fédéral!$A$4=$B$3,$C7&gt;Paramètres!$H$12),$C7*Paramètres!$D$12,0)</f>
        <v>77768.790000000008</v>
      </c>
      <c r="G7" s="238"/>
      <c r="H7" s="247"/>
      <c r="I7" s="251"/>
      <c r="J7" s="252"/>
      <c r="K7" s="253"/>
      <c r="L7" s="244"/>
      <c r="M7" s="246">
        <f t="shared" si="0"/>
        <v>157894.21</v>
      </c>
      <c r="N7" s="238"/>
      <c r="O7" s="247"/>
      <c r="P7" s="231">
        <f t="shared" si="1"/>
        <v>0.33</v>
      </c>
      <c r="Q7" s="232"/>
      <c r="R7" s="233"/>
    </row>
    <row r="8" spans="1:18" x14ac:dyDescent="0.25">
      <c r="A8" s="255"/>
      <c r="B8" s="15">
        <v>2018</v>
      </c>
      <c r="C8" s="257">
        <v>25000</v>
      </c>
      <c r="D8" s="258"/>
      <c r="E8" s="260"/>
      <c r="F8" s="262">
        <f>IF(AND(Fédéral!$A$9=$B$8,$C8&lt;Paramètres!$H$14),$C8*Paramètres!$D$14,0)</f>
        <v>3750</v>
      </c>
      <c r="G8" s="238"/>
      <c r="H8" s="247"/>
      <c r="I8" s="237">
        <f>IF(AND(Provincial!$A$8=$B8,$C8&lt;Paramètres!$P$12),$C8*Paramètres!$L$12,0)</f>
        <v>3750</v>
      </c>
      <c r="J8" s="238"/>
      <c r="K8" s="239"/>
      <c r="L8" s="244"/>
      <c r="M8" s="246">
        <f t="shared" si="0"/>
        <v>17500</v>
      </c>
      <c r="N8" s="238"/>
      <c r="O8" s="247"/>
      <c r="P8" s="231">
        <f t="shared" si="1"/>
        <v>0.3</v>
      </c>
      <c r="Q8" s="232"/>
      <c r="R8" s="233"/>
    </row>
    <row r="9" spans="1:18" x14ac:dyDescent="0.25">
      <c r="A9" s="255"/>
      <c r="B9" s="15">
        <v>2018</v>
      </c>
      <c r="C9" s="257">
        <v>70000</v>
      </c>
      <c r="D9" s="258"/>
      <c r="E9" s="260"/>
      <c r="F9" s="262">
        <f>IF(AND($C9&gt;Paramètres!$G$16,$C9&lt;Paramètres!$I$16,Fédéral!$A$9=$B$8),$C9*Paramètres!$D$16,0)</f>
        <v>14350</v>
      </c>
      <c r="G9" s="238"/>
      <c r="H9" s="247"/>
      <c r="I9" s="237">
        <f>IF(AND($C9&gt;Paramètres!$O$14,$C9&lt;Paramètres!$Q$14,Provincial!$A$8=$B9),$C9*Paramètres!$L$14,0)</f>
        <v>14000</v>
      </c>
      <c r="J9" s="238"/>
      <c r="K9" s="239"/>
      <c r="L9" s="244"/>
      <c r="M9" s="246">
        <f t="shared" si="0"/>
        <v>41650</v>
      </c>
      <c r="N9" s="238"/>
      <c r="O9" s="247"/>
      <c r="P9" s="231">
        <f t="shared" si="1"/>
        <v>0.40500000000000003</v>
      </c>
      <c r="Q9" s="232"/>
      <c r="R9" s="233"/>
    </row>
    <row r="10" spans="1:18" x14ac:dyDescent="0.25">
      <c r="A10" s="255"/>
      <c r="B10" s="15">
        <v>2018</v>
      </c>
      <c r="C10" s="257">
        <v>95000</v>
      </c>
      <c r="D10" s="258"/>
      <c r="E10" s="260"/>
      <c r="F10" s="262">
        <f>IF(AND($C10&gt;Paramètres!$G$18,$C10&lt;Paramètres!$I$18,Fédéral!$A$9=$B$8),$C10*Paramètres!$D$18,0)</f>
        <v>24700</v>
      </c>
      <c r="G10" s="238"/>
      <c r="H10" s="247"/>
      <c r="I10" s="237">
        <f>IF(AND($C10&gt;Paramètres!$O$16,$C10&lt;Paramètres!$Q$16,Provincial!$A$8=$B10),$C10*Paramètres!$L$16,0)</f>
        <v>22800</v>
      </c>
      <c r="J10" s="238"/>
      <c r="K10" s="239"/>
      <c r="L10" s="244"/>
      <c r="M10" s="246">
        <f t="shared" si="0"/>
        <v>47500</v>
      </c>
      <c r="N10" s="238"/>
      <c r="O10" s="247"/>
      <c r="P10" s="231">
        <f t="shared" si="1"/>
        <v>0.5</v>
      </c>
      <c r="Q10" s="232"/>
      <c r="R10" s="233"/>
    </row>
    <row r="11" spans="1:18" x14ac:dyDescent="0.25">
      <c r="A11" s="255"/>
      <c r="B11" s="15">
        <v>2018</v>
      </c>
      <c r="C11" s="257">
        <v>150000</v>
      </c>
      <c r="D11" s="258"/>
      <c r="E11" s="260"/>
      <c r="F11" s="262">
        <f>IF(AND($C11&gt;Paramètres!$G$20,$C11&lt;Paramètres!$I$20,Fédéral!$A$9=$B$8),$C11*Paramètres!$D$20,0)</f>
        <v>43500</v>
      </c>
      <c r="G11" s="238"/>
      <c r="H11" s="247"/>
      <c r="I11" s="237">
        <f>IF(AND(Provincial!$A$8=$B11,$C11&gt;Paramètres!$P$18),$C11*Paramètres!$L$18,0)</f>
        <v>38625</v>
      </c>
      <c r="J11" s="238"/>
      <c r="K11" s="239"/>
      <c r="L11" s="244"/>
      <c r="M11" s="246">
        <f t="shared" si="0"/>
        <v>67875</v>
      </c>
      <c r="N11" s="238"/>
      <c r="O11" s="247"/>
      <c r="P11" s="231">
        <f t="shared" si="1"/>
        <v>0.54749999999999999</v>
      </c>
      <c r="Q11" s="232"/>
      <c r="R11" s="233"/>
    </row>
    <row r="12" spans="1:18" x14ac:dyDescent="0.25">
      <c r="A12" s="255"/>
      <c r="B12" s="15">
        <v>2018</v>
      </c>
      <c r="C12" s="257">
        <v>235663</v>
      </c>
      <c r="D12" s="258"/>
      <c r="E12" s="260"/>
      <c r="F12" s="262">
        <f>IF(AND(Fédéral!$A$9=$B$8,$C22&gt;Paramètres!$H$22),$C12*Paramètres!$D$22,0)</f>
        <v>77768.790000000008</v>
      </c>
      <c r="G12" s="238"/>
      <c r="H12" s="247"/>
      <c r="I12" s="251"/>
      <c r="J12" s="252"/>
      <c r="K12" s="253"/>
      <c r="L12" s="244"/>
      <c r="M12" s="246">
        <f t="shared" si="0"/>
        <v>157894.21</v>
      </c>
      <c r="N12" s="238"/>
      <c r="O12" s="247"/>
      <c r="P12" s="231">
        <f t="shared" si="1"/>
        <v>0.33</v>
      </c>
      <c r="Q12" s="232"/>
      <c r="R12" s="233"/>
    </row>
    <row r="13" spans="1:18" x14ac:dyDescent="0.25">
      <c r="A13" s="255"/>
      <c r="B13" s="15">
        <v>2019</v>
      </c>
      <c r="C13" s="257">
        <v>40000</v>
      </c>
      <c r="D13" s="258"/>
      <c r="E13" s="260"/>
      <c r="F13" s="262">
        <f>IF(AND(Fédéral!$A$14=$B$13,$C13&lt;Paramètres!$H$24),$C13*Paramètres!$D$24,0)</f>
        <v>6000</v>
      </c>
      <c r="G13" s="238"/>
      <c r="H13" s="247"/>
      <c r="I13" s="237">
        <f>IF(AND(Provincial!$A$12=$B13,$C13&lt;Paramètres!$P$20),$C13*Paramètres!$L$20,0)</f>
        <v>6000</v>
      </c>
      <c r="J13" s="238"/>
      <c r="K13" s="239"/>
      <c r="L13" s="244"/>
      <c r="M13" s="246">
        <f t="shared" si="0"/>
        <v>28000</v>
      </c>
      <c r="N13" s="238"/>
      <c r="O13" s="247"/>
      <c r="P13" s="231">
        <f t="shared" si="1"/>
        <v>0.3</v>
      </c>
      <c r="Q13" s="232"/>
      <c r="R13" s="233"/>
    </row>
    <row r="14" spans="1:18" x14ac:dyDescent="0.25">
      <c r="A14" s="255"/>
      <c r="B14" s="15">
        <v>2019</v>
      </c>
      <c r="C14" s="257">
        <v>55000</v>
      </c>
      <c r="D14" s="258"/>
      <c r="E14" s="260"/>
      <c r="F14" s="262">
        <f>IF(AND($C14&gt;Paramètres!$G$26,$C14&lt;Paramètres!$I$26,Fédéral!$A$14=$B$13),$C14*Paramètres!$D$26,0)</f>
        <v>11275</v>
      </c>
      <c r="G14" s="238"/>
      <c r="H14" s="247"/>
      <c r="I14" s="237">
        <f>IF(AND($C14&gt;Paramètres!$O$22,$C14&lt;Paramètres!$Q$22,Provincial!$A$12=$B14),$C14*Paramètres!$L$22,0)</f>
        <v>11000</v>
      </c>
      <c r="J14" s="238"/>
      <c r="K14" s="239"/>
      <c r="L14" s="244"/>
      <c r="M14" s="246">
        <f t="shared" si="0"/>
        <v>32725</v>
      </c>
      <c r="N14" s="238"/>
      <c r="O14" s="247"/>
      <c r="P14" s="231">
        <f t="shared" si="1"/>
        <v>0.40500000000000003</v>
      </c>
      <c r="Q14" s="232"/>
      <c r="R14" s="233"/>
    </row>
    <row r="15" spans="1:18" x14ac:dyDescent="0.25">
      <c r="A15" s="255"/>
      <c r="B15" s="15">
        <v>2019</v>
      </c>
      <c r="C15" s="257">
        <v>97550</v>
      </c>
      <c r="D15" s="258"/>
      <c r="E15" s="260"/>
      <c r="F15" s="262">
        <f>IF(AND($C15&gt;Paramètres!$G$28,$C15&lt;Paramètres!$I$28,Fédéral!$A$14=$B$13),$C15*Paramètres!$D$28,0)</f>
        <v>25363</v>
      </c>
      <c r="G15" s="238"/>
      <c r="H15" s="247"/>
      <c r="I15" s="237">
        <f>IF(AND($C15&gt;Paramètres!$O$24,$C15&lt;Paramètres!$Q$24,Provincial!$A$12=$B15),$C15*Paramètres!$L$24,0)</f>
        <v>23412</v>
      </c>
      <c r="J15" s="238"/>
      <c r="K15" s="239"/>
      <c r="L15" s="244"/>
      <c r="M15" s="246">
        <f t="shared" si="0"/>
        <v>48775</v>
      </c>
      <c r="N15" s="238"/>
      <c r="O15" s="247"/>
      <c r="P15" s="231">
        <f t="shared" si="1"/>
        <v>0.5</v>
      </c>
      <c r="Q15" s="232"/>
      <c r="R15" s="233"/>
    </row>
    <row r="16" spans="1:18" x14ac:dyDescent="0.25">
      <c r="A16" s="255"/>
      <c r="B16" s="15">
        <v>2019</v>
      </c>
      <c r="C16" s="257">
        <v>142500</v>
      </c>
      <c r="D16" s="258"/>
      <c r="E16" s="260"/>
      <c r="F16" s="262">
        <f>IF(AND($C16&gt;Paramètres!$G$308,$C16&lt;Paramètres!$I$30,Fédéral!$A$14=$B$13),$C16*Paramètres!$D$30,0)</f>
        <v>41325</v>
      </c>
      <c r="G16" s="238"/>
      <c r="H16" s="247"/>
      <c r="I16" s="237">
        <f>IF(AND(Provincial!$A$12=$B16,$C16&gt;Paramètres!$P$26),$C16*Paramètres!$L$26,0)</f>
        <v>36693.75</v>
      </c>
      <c r="J16" s="238"/>
      <c r="K16" s="239"/>
      <c r="L16" s="244"/>
      <c r="M16" s="246">
        <f t="shared" si="0"/>
        <v>64481.25</v>
      </c>
      <c r="N16" s="238"/>
      <c r="O16" s="247"/>
      <c r="P16" s="231">
        <f t="shared" si="1"/>
        <v>0.54749999999999999</v>
      </c>
      <c r="Q16" s="232"/>
      <c r="R16" s="233"/>
    </row>
    <row r="17" spans="1:18" x14ac:dyDescent="0.25">
      <c r="A17" s="255"/>
      <c r="B17" s="15">
        <v>2019</v>
      </c>
      <c r="C17" s="257">
        <v>220010</v>
      </c>
      <c r="D17" s="258"/>
      <c r="E17" s="260"/>
      <c r="F17" s="262">
        <f>IF(AND(Fédéral!$A$14=$B$13,$C17&gt;Paramètres!$H$32),$C17*Paramètres!$D$32,0)</f>
        <v>72603.3</v>
      </c>
      <c r="G17" s="238"/>
      <c r="H17" s="247"/>
      <c r="I17" s="251"/>
      <c r="J17" s="252"/>
      <c r="K17" s="253"/>
      <c r="L17" s="244"/>
      <c r="M17" s="246">
        <f t="shared" si="0"/>
        <v>147406.70000000001</v>
      </c>
      <c r="N17" s="238"/>
      <c r="O17" s="247"/>
      <c r="P17" s="231">
        <f t="shared" si="1"/>
        <v>0.33</v>
      </c>
      <c r="Q17" s="232"/>
      <c r="R17" s="233"/>
    </row>
    <row r="18" spans="1:18" x14ac:dyDescent="0.25">
      <c r="A18" s="255"/>
      <c r="B18" s="15">
        <v>2020</v>
      </c>
      <c r="C18" s="257">
        <v>37575</v>
      </c>
      <c r="D18" s="258"/>
      <c r="E18" s="260"/>
      <c r="F18" s="262">
        <f>IF(AND(Fédéral!$A$19=$B$18,$C18&lt;Paramètres!$H$34),$C18*Paramètres!$D$34,0)</f>
        <v>5636.25</v>
      </c>
      <c r="G18" s="238"/>
      <c r="H18" s="247"/>
      <c r="I18" s="237">
        <f>IF(AND(Provincial!$A$16=$B18,$C18&lt;Paramètres!$P$28),$C18*Paramètres!$L$28,0)</f>
        <v>5636.25</v>
      </c>
      <c r="J18" s="238"/>
      <c r="K18" s="239"/>
      <c r="L18" s="244"/>
      <c r="M18" s="246">
        <f t="shared" si="0"/>
        <v>26302.5</v>
      </c>
      <c r="N18" s="238"/>
      <c r="O18" s="247"/>
      <c r="P18" s="231">
        <f t="shared" si="1"/>
        <v>0.3</v>
      </c>
      <c r="Q18" s="232"/>
      <c r="R18" s="233"/>
    </row>
    <row r="19" spans="1:18" x14ac:dyDescent="0.25">
      <c r="A19" s="255"/>
      <c r="B19" s="15">
        <v>2020</v>
      </c>
      <c r="C19" s="257">
        <v>74750</v>
      </c>
      <c r="D19" s="258"/>
      <c r="E19" s="260"/>
      <c r="F19" s="262">
        <f>IF(AND($C19&gt;Paramètres!$G$36,$C19&lt;Paramètres!$I$36,Fédéral!$A$19=$B$18),$C19*Paramètres!$D$36,0)</f>
        <v>15323.749999999998</v>
      </c>
      <c r="G19" s="238"/>
      <c r="H19" s="247"/>
      <c r="I19" s="237">
        <f>IF(AND($C19&gt;Paramètres!$O$30,$C19&lt;Paramètres!$Q$30,Provincial!$A$16=$B19),$C19*Paramètres!$L$30,0)</f>
        <v>14950</v>
      </c>
      <c r="J19" s="238"/>
      <c r="K19" s="239"/>
      <c r="L19" s="244"/>
      <c r="M19" s="246">
        <f t="shared" si="0"/>
        <v>44476.25</v>
      </c>
      <c r="N19" s="238"/>
      <c r="O19" s="247"/>
      <c r="P19" s="231">
        <f t="shared" si="1"/>
        <v>0.40500000000000003</v>
      </c>
      <c r="Q19" s="232"/>
      <c r="R19" s="233"/>
    </row>
    <row r="20" spans="1:18" x14ac:dyDescent="0.25">
      <c r="A20" s="255"/>
      <c r="B20" s="15">
        <v>2020</v>
      </c>
      <c r="C20" s="257">
        <v>100750</v>
      </c>
      <c r="D20" s="258"/>
      <c r="E20" s="260"/>
      <c r="F20" s="262">
        <f>IF(AND($C20&gt;Paramètres!$G$38,$C20&lt;Paramètres!$I$38,Fédéral!$A$19=$B$18),$C20*Paramètres!$D$38,0)</f>
        <v>26195</v>
      </c>
      <c r="G20" s="238"/>
      <c r="H20" s="247"/>
      <c r="I20" s="237">
        <f>IF(AND($C20&gt;Paramètres!$O$32,$C20&lt;Paramètres!$Q$32,Provincial!$A$16=$B20),$C20*Paramètres!$L$32,0)</f>
        <v>24180</v>
      </c>
      <c r="J20" s="238"/>
      <c r="K20" s="239"/>
      <c r="L20" s="244"/>
      <c r="M20" s="246">
        <f t="shared" si="0"/>
        <v>50375</v>
      </c>
      <c r="N20" s="238"/>
      <c r="O20" s="247"/>
      <c r="P20" s="231">
        <f t="shared" si="1"/>
        <v>0.5</v>
      </c>
      <c r="Q20" s="232"/>
      <c r="R20" s="233"/>
    </row>
    <row r="21" spans="1:18" x14ac:dyDescent="0.25">
      <c r="A21" s="255"/>
      <c r="B21" s="15">
        <v>2020</v>
      </c>
      <c r="C21" s="257">
        <v>152725</v>
      </c>
      <c r="D21" s="258"/>
      <c r="E21" s="260"/>
      <c r="F21" s="262">
        <f>IF(AND($C21&gt;Paramètres!$G$40,$C21&lt;Paramètres!$I$40,Fédéral!$A$19=$B$18),$C21*Paramètres!$D$40,0)</f>
        <v>44290.25</v>
      </c>
      <c r="G21" s="238"/>
      <c r="H21" s="247"/>
      <c r="I21" s="237">
        <f>IF(AND(Provincial!$A$16=$B21,$C21&gt;Paramètres!$P$34),$C21*Paramètres!$L$34,0)</f>
        <v>39326.6875</v>
      </c>
      <c r="J21" s="238"/>
      <c r="K21" s="239"/>
      <c r="L21" s="244"/>
      <c r="M21" s="246">
        <f t="shared" si="0"/>
        <v>69108.0625</v>
      </c>
      <c r="N21" s="238"/>
      <c r="O21" s="247"/>
      <c r="P21" s="231">
        <f t="shared" si="1"/>
        <v>0.54749999999999999</v>
      </c>
      <c r="Q21" s="232"/>
      <c r="R21" s="233"/>
    </row>
    <row r="22" spans="1:18" x14ac:dyDescent="0.25">
      <c r="A22" s="255"/>
      <c r="B22" s="15">
        <v>2020</v>
      </c>
      <c r="C22" s="257">
        <v>232825</v>
      </c>
      <c r="D22" s="258"/>
      <c r="E22" s="260"/>
      <c r="F22" s="262">
        <f>IF(AND(Fédéral!$A$19=$B$18,$C22&gt;Paramètres!$H$42),$C22*Paramètres!$D$42,0)</f>
        <v>76832.25</v>
      </c>
      <c r="G22" s="238"/>
      <c r="H22" s="247"/>
      <c r="I22" s="251"/>
      <c r="J22" s="252"/>
      <c r="K22" s="253"/>
      <c r="L22" s="244"/>
      <c r="M22" s="246">
        <f t="shared" si="0"/>
        <v>155992.75</v>
      </c>
      <c r="N22" s="238"/>
      <c r="O22" s="247"/>
      <c r="P22" s="231">
        <f t="shared" si="1"/>
        <v>0.33</v>
      </c>
      <c r="Q22" s="232"/>
      <c r="R22" s="233"/>
    </row>
    <row r="23" spans="1:18" x14ac:dyDescent="0.25">
      <c r="A23" s="255"/>
      <c r="B23" s="15">
        <v>2021</v>
      </c>
      <c r="C23" s="257">
        <v>25000</v>
      </c>
      <c r="D23" s="258"/>
      <c r="E23" s="260"/>
      <c r="F23" s="262">
        <f>IF(AND(Fédéral!$A$24=$B$23,$C23&lt;Paramètres!$H$44),$C23*Paramètres!$D$44,0)</f>
        <v>3750</v>
      </c>
      <c r="G23" s="238"/>
      <c r="H23" s="247"/>
      <c r="I23" s="237">
        <f>IF(AND(Provincial!$A$20=$B23,$C23&lt;Paramètres!$P$36),$C23*Paramètres!$L$36,0)</f>
        <v>3750</v>
      </c>
      <c r="J23" s="238"/>
      <c r="K23" s="239"/>
      <c r="L23" s="244"/>
      <c r="M23" s="246">
        <f t="shared" si="0"/>
        <v>17500</v>
      </c>
      <c r="N23" s="238"/>
      <c r="O23" s="247"/>
      <c r="P23" s="231">
        <f t="shared" si="1"/>
        <v>0.3</v>
      </c>
      <c r="Q23" s="232"/>
      <c r="R23" s="233"/>
    </row>
    <row r="24" spans="1:18" x14ac:dyDescent="0.25">
      <c r="A24" s="255"/>
      <c r="B24" s="15">
        <v>2021</v>
      </c>
      <c r="C24" s="257">
        <v>65000</v>
      </c>
      <c r="D24" s="258"/>
      <c r="E24" s="260"/>
      <c r="F24" s="262">
        <f>IF(AND($C24&gt;Paramètres!$G$46,$C24&lt;Paramètres!$I$46,Fédéral!$A$24=$B$23),$C24*Paramètres!$D$46,0)</f>
        <v>13325</v>
      </c>
      <c r="G24" s="238"/>
      <c r="H24" s="247"/>
      <c r="I24" s="237">
        <f>IF(AND($C24&gt;Paramètres!$O$38,$C24&lt;Paramètres!$Q$38,Provincial!$A$20=$B24),$C24*Paramètres!$L$38,0)</f>
        <v>13000</v>
      </c>
      <c r="J24" s="238"/>
      <c r="K24" s="239"/>
      <c r="L24" s="244"/>
      <c r="M24" s="246">
        <f t="shared" si="0"/>
        <v>38675</v>
      </c>
      <c r="N24" s="238"/>
      <c r="O24" s="247"/>
      <c r="P24" s="231">
        <f t="shared" si="1"/>
        <v>0.40500000000000003</v>
      </c>
      <c r="Q24" s="232"/>
      <c r="R24" s="233"/>
    </row>
    <row r="25" spans="1:18" x14ac:dyDescent="0.25">
      <c r="A25" s="255"/>
      <c r="B25" s="15">
        <v>2021</v>
      </c>
      <c r="C25" s="257">
        <v>125075</v>
      </c>
      <c r="D25" s="258"/>
      <c r="E25" s="260"/>
      <c r="F25" s="262">
        <f>IF(AND($C25&gt;Paramètres!$G$48,$C25&lt;Paramètres!$I$48,Fédéral!$A$24=$B$23),$C25*Paramètres!$D$48,0)</f>
        <v>32519.5</v>
      </c>
      <c r="G25" s="238"/>
      <c r="H25" s="247"/>
      <c r="I25" s="237">
        <f>IF(AND($C25&gt;Paramètres!$O$40,$C25&lt;Paramètres!$Q$40,Provincial!$A$20=$B25),$C25*Paramètres!$L$40,0)</f>
        <v>0</v>
      </c>
      <c r="J25" s="238"/>
      <c r="K25" s="239"/>
      <c r="L25" s="244"/>
      <c r="M25" s="246">
        <f t="shared" si="0"/>
        <v>92555.5</v>
      </c>
      <c r="N25" s="238"/>
      <c r="O25" s="247"/>
      <c r="P25" s="231">
        <f t="shared" si="1"/>
        <v>0.26</v>
      </c>
      <c r="Q25" s="232"/>
      <c r="R25" s="233"/>
    </row>
    <row r="26" spans="1:18" x14ac:dyDescent="0.25">
      <c r="A26" s="255"/>
      <c r="B26" s="15">
        <v>2021</v>
      </c>
      <c r="C26" s="257">
        <v>165625</v>
      </c>
      <c r="D26" s="258"/>
      <c r="E26" s="260"/>
      <c r="F26" s="262">
        <f>IF(AND($C26&gt;Paramètres!$G$50,$C26&lt;Paramètres!$I$50,Fédéral!$A$24=$B$23),$C26*Paramètres!$D$50,0)</f>
        <v>48031.25</v>
      </c>
      <c r="G26" s="238"/>
      <c r="H26" s="247"/>
      <c r="I26" s="237">
        <f>IF(AND(Provincial!$A$20=$B26,$C26&gt;Paramètres!$P$42),$C26*Paramètres!$L$42,0)</f>
        <v>42648.4375</v>
      </c>
      <c r="J26" s="238"/>
      <c r="K26" s="239"/>
      <c r="L26" s="244"/>
      <c r="M26" s="246">
        <f>$C26-SUM($F26,$I26)</f>
        <v>74945.3125</v>
      </c>
      <c r="N26" s="238"/>
      <c r="O26" s="247"/>
      <c r="P26" s="231">
        <f>SUM($F26,$I26)/$C26</f>
        <v>0.54749999999999999</v>
      </c>
      <c r="Q26" s="232"/>
      <c r="R26" s="233"/>
    </row>
    <row r="27" spans="1:18" x14ac:dyDescent="0.25">
      <c r="A27" s="256"/>
      <c r="B27" s="44">
        <v>2021</v>
      </c>
      <c r="C27" s="263">
        <v>265925</v>
      </c>
      <c r="D27" s="264"/>
      <c r="E27" s="261"/>
      <c r="F27" s="265">
        <f>IF(AND(Fédéral!$A$24=$B$23,$C27&gt;Paramètres!$H$52),$C27*Paramètres!$D$52,0)</f>
        <v>87755.25</v>
      </c>
      <c r="G27" s="249"/>
      <c r="H27" s="250"/>
      <c r="I27" s="240"/>
      <c r="J27" s="241"/>
      <c r="K27" s="242"/>
      <c r="L27" s="245"/>
      <c r="M27" s="248">
        <f>$C27-SUM($F27,$I27)</f>
        <v>178169.75</v>
      </c>
      <c r="N27" s="249"/>
      <c r="O27" s="250"/>
      <c r="P27" s="234">
        <f>SUM($F27,$I27)/$C27</f>
        <v>0.33</v>
      </c>
      <c r="Q27" s="235"/>
      <c r="R27" s="236"/>
    </row>
  </sheetData>
  <sheetProtection sheet="1" objects="1" scenarios="1" selectLockedCells="1"/>
  <sortState xmlns:xlrd2="http://schemas.microsoft.com/office/spreadsheetml/2017/richdata2" ref="B3:B42">
    <sortCondition ref="B3:B42"/>
  </sortState>
  <mergeCells count="128">
    <mergeCell ref="I8:K8"/>
    <mergeCell ref="M5:O5"/>
    <mergeCell ref="P5:R5"/>
    <mergeCell ref="C6:D6"/>
    <mergeCell ref="F6:H6"/>
    <mergeCell ref="I6:K6"/>
    <mergeCell ref="M6:O6"/>
    <mergeCell ref="P6:R6"/>
    <mergeCell ref="P3:R3"/>
    <mergeCell ref="C4:D4"/>
    <mergeCell ref="F4:H4"/>
    <mergeCell ref="I4:K4"/>
    <mergeCell ref="M4:O4"/>
    <mergeCell ref="P4:R4"/>
    <mergeCell ref="C3:D3"/>
    <mergeCell ref="F3:H3"/>
    <mergeCell ref="I3:K3"/>
    <mergeCell ref="M3:O3"/>
    <mergeCell ref="C5:D5"/>
    <mergeCell ref="F5:H5"/>
    <mergeCell ref="I5:K5"/>
    <mergeCell ref="C11:D11"/>
    <mergeCell ref="F11:H11"/>
    <mergeCell ref="I11:K11"/>
    <mergeCell ref="M11:O11"/>
    <mergeCell ref="P11:R11"/>
    <mergeCell ref="M8:O8"/>
    <mergeCell ref="P8:R8"/>
    <mergeCell ref="C7:D7"/>
    <mergeCell ref="F7:H7"/>
    <mergeCell ref="I7:K7"/>
    <mergeCell ref="M7:O7"/>
    <mergeCell ref="P7:R7"/>
    <mergeCell ref="C10:D10"/>
    <mergeCell ref="F10:H10"/>
    <mergeCell ref="I10:K10"/>
    <mergeCell ref="M10:O10"/>
    <mergeCell ref="P10:R10"/>
    <mergeCell ref="C9:D9"/>
    <mergeCell ref="F9:H9"/>
    <mergeCell ref="I9:K9"/>
    <mergeCell ref="M9:O9"/>
    <mergeCell ref="P9:R9"/>
    <mergeCell ref="C8:D8"/>
    <mergeCell ref="F8:H8"/>
    <mergeCell ref="I14:K14"/>
    <mergeCell ref="M14:O14"/>
    <mergeCell ref="P14:R14"/>
    <mergeCell ref="C13:D13"/>
    <mergeCell ref="F13:H13"/>
    <mergeCell ref="I13:K13"/>
    <mergeCell ref="M13:O13"/>
    <mergeCell ref="P13:R13"/>
    <mergeCell ref="C12:D12"/>
    <mergeCell ref="F12:H12"/>
    <mergeCell ref="I12:K12"/>
    <mergeCell ref="M12:O12"/>
    <mergeCell ref="P12:R12"/>
    <mergeCell ref="I17:K17"/>
    <mergeCell ref="M17:O17"/>
    <mergeCell ref="P17:R17"/>
    <mergeCell ref="C16:D16"/>
    <mergeCell ref="F16:H16"/>
    <mergeCell ref="I16:K16"/>
    <mergeCell ref="M16:O16"/>
    <mergeCell ref="P16:R16"/>
    <mergeCell ref="C15:D15"/>
    <mergeCell ref="F15:H15"/>
    <mergeCell ref="I15:K15"/>
    <mergeCell ref="M15:O15"/>
    <mergeCell ref="P15:R15"/>
    <mergeCell ref="M19:O19"/>
    <mergeCell ref="P19:R19"/>
    <mergeCell ref="C18:D18"/>
    <mergeCell ref="I23:K23"/>
    <mergeCell ref="F18:H18"/>
    <mergeCell ref="I18:K18"/>
    <mergeCell ref="M18:O18"/>
    <mergeCell ref="P18:R18"/>
    <mergeCell ref="P23:R23"/>
    <mergeCell ref="A3:A27"/>
    <mergeCell ref="C22:D22"/>
    <mergeCell ref="C23:D23"/>
    <mergeCell ref="C24:D24"/>
    <mergeCell ref="C25:D25"/>
    <mergeCell ref="C26:D26"/>
    <mergeCell ref="E3:E27"/>
    <mergeCell ref="F22:H22"/>
    <mergeCell ref="F23:H23"/>
    <mergeCell ref="F24:H24"/>
    <mergeCell ref="F25:H25"/>
    <mergeCell ref="F26:H26"/>
    <mergeCell ref="C27:D27"/>
    <mergeCell ref="F27:H27"/>
    <mergeCell ref="C21:D21"/>
    <mergeCell ref="F21:H21"/>
    <mergeCell ref="C20:D20"/>
    <mergeCell ref="F20:H20"/>
    <mergeCell ref="C19:D19"/>
    <mergeCell ref="F19:H19"/>
    <mergeCell ref="C17:D17"/>
    <mergeCell ref="F17:H17"/>
    <mergeCell ref="C14:D14"/>
    <mergeCell ref="F14:H14"/>
    <mergeCell ref="P24:R24"/>
    <mergeCell ref="P25:R25"/>
    <mergeCell ref="P26:R26"/>
    <mergeCell ref="P27:R27"/>
    <mergeCell ref="I24:K24"/>
    <mergeCell ref="I25:K25"/>
    <mergeCell ref="I26:K26"/>
    <mergeCell ref="I27:K27"/>
    <mergeCell ref="L3:L27"/>
    <mergeCell ref="M23:O23"/>
    <mergeCell ref="M24:O24"/>
    <mergeCell ref="M25:O25"/>
    <mergeCell ref="M26:O26"/>
    <mergeCell ref="M27:O27"/>
    <mergeCell ref="I22:K22"/>
    <mergeCell ref="M22:O22"/>
    <mergeCell ref="P22:R22"/>
    <mergeCell ref="I21:K21"/>
    <mergeCell ref="M21:O21"/>
    <mergeCell ref="P21:R21"/>
    <mergeCell ref="I20:K20"/>
    <mergeCell ref="M20:O20"/>
    <mergeCell ref="P20:R20"/>
    <mergeCell ref="I19:K19"/>
  </mergeCells>
  <dataValidations count="7">
    <dataValidation type="decimal" operator="greaterThanOrEqual" allowBlank="1" showInputMessage="1" showErrorMessage="1" errorTitle="Erreur de saisie" error="La valeur doit absolument être positive (assurez-vous de mettre une virgule et non un point)." promptTitle="Représentation de l'imposition" prompt="Partie qui est représentée par les impôts sur le montant initial." sqref="P3:P27" xr:uid="{80BC1FE1-79BF-445E-A767-7B8008AF2A67}">
      <formula1>0</formula1>
    </dataValidation>
    <dataValidation type="decimal" operator="greaterThanOrEqual" allowBlank="1" showInputMessage="1" showErrorMessage="1" errorTitle="Erreur de saisie" error="La valeur doit absolument être positive (assurez-vous de mettre une virgule et non un point)." promptTitle="Imposition totale" prompt="Somme des impôts pour votre montant." sqref="M3:M27" xr:uid="{759CF430-0F28-4D60-A86A-B6CE9C7DDC7D}">
      <formula1>0</formula1>
    </dataValidation>
    <dataValidation type="whole" operator="greaterThanOrEqual" allowBlank="1" showInputMessage="1" showErrorMessage="1" errorTitle="Erreur de saisie" error="La valeur de l'année doit être entière et plus grande que 2017." promptTitle="Année" prompt="La valeur sera liée aux calculs et aux statistiques de l'imposition." sqref="B4:B27" xr:uid="{E524EDDC-5C04-475F-A423-1ABBF77F1B87}">
      <formula1>2017</formula1>
    </dataValidation>
    <dataValidation type="decimal" operator="greaterThanOrEqual" allowBlank="1" showInputMessage="1" showErrorMessage="1" errorTitle="Erreur de saisie" error="La valeur doit absolument être positive et assurez-vous de mettre une virgule et non un point." promptTitle="Gains" prompt="Revenus durant l'année." sqref="C3:D27" xr:uid="{9F246187-E11F-4424-BEA1-1D7DC98C92C9}">
      <formula1>0</formula1>
    </dataValidation>
    <dataValidation operator="greaterThanOrEqual" showInputMessage="1" showErrorMessage="1" errorTitle="Erreur de saisie" error="La valeur doit absolument être positive (assurez-vous de mettre une virgule et non un point)." promptTitle="Impôts (fédéral)" prompt="Montant à soustraire aux pofits." sqref="F3:H27" xr:uid="{3E42FFD7-E936-4D6E-842F-D9F0099B8F3D}"/>
    <dataValidation operator="greaterThanOrEqual" allowBlank="1" showInputMessage="1" showErrorMessage="1" errorTitle="Erreur de saisie" error="La valeur doit absolument être positive (assurez-vous de mettre une virgule et non un point)." promptTitle="Impôts (provincial)" prompt="Montant à soustraire aux pofits." sqref="I3:K27" xr:uid="{6963DAE6-F10A-4426-8C65-C475452850C4}"/>
    <dataValidation type="whole" allowBlank="1" showInputMessage="1" showErrorMessage="1" errorTitle="Erreur de saisie" error="La valeur de l'année doit être entière et plus grande que 2017." promptTitle="Année" prompt="La valeur sera liée aux calculs et aux statistiques de l'imposition." sqref="B3" xr:uid="{CF7F5BDC-7F60-4523-977E-CB957C8222F1}">
      <formula1>2017</formula1>
      <formula2>2021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scale="56" orientation="landscape" r:id="rId1"/>
  <headerFooter>
    <oddHeader>&amp;LOlivier Bourgault&amp;R&amp;G</oddHeader>
    <oddFooter>&amp;L&amp;D&amp;CPage &amp;P&amp;R&amp;G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Informations</vt:lpstr>
      <vt:lpstr>Paramètres</vt:lpstr>
      <vt:lpstr>Fédéral</vt:lpstr>
      <vt:lpstr>Provincial</vt:lpstr>
      <vt:lpstr>Simulation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Bourgault</dc:creator>
  <cp:lastModifiedBy>Olivier Bourgault</cp:lastModifiedBy>
  <cp:lastPrinted>2021-04-08T01:34:55Z</cp:lastPrinted>
  <dcterms:created xsi:type="dcterms:W3CDTF">2015-06-05T18:17:20Z</dcterms:created>
  <dcterms:modified xsi:type="dcterms:W3CDTF">2021-04-17T02:02:47Z</dcterms:modified>
</cp:coreProperties>
</file>