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cstj365-my.sharepoint.com/personal/1875009_cstj_qc_ca/Documents/Cégep de Saint-Jérôme (CSTJ)/Session 6/Bureautique pour informaticien/Exercices/Cours 18 (Excel)/Liste des commandes/"/>
    </mc:Choice>
  </mc:AlternateContent>
  <xr:revisionPtr revIDLastSave="1052" documentId="13_ncr:201_{402AD3D0-710B-4307-BFF5-3169E1BBC8A9}" xr6:coauthVersionLast="46" xr6:coauthVersionMax="46" xr10:uidLastSave="{0C5167D3-0FDC-4A53-B306-75549BB57E0E}"/>
  <bookViews>
    <workbookView xWindow="-120" yWindow="-120" windowWidth="29040" windowHeight="15990" xr2:uid="{00000000-000D-0000-FFFF-FFFF00000000}"/>
  </bookViews>
  <sheets>
    <sheet name="Formatif" sheetId="2" r:id="rId1"/>
  </sheets>
  <definedNames>
    <definedName name="_xlnm.Print_Area" localSheetId="0">Formatif!$A$1:$O$38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8" i="2"/>
  <c r="N3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4" i="2"/>
  <c r="L3" i="2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3" i="2"/>
  <c r="J3" i="2" s="1"/>
  <c r="K3" i="2" s="1"/>
  <c r="M22" i="2" l="1"/>
  <c r="N22" i="2"/>
  <c r="N5" i="2"/>
  <c r="M5" i="2"/>
  <c r="N20" i="2"/>
  <c r="M20" i="2"/>
  <c r="N12" i="2"/>
  <c r="M12" i="2"/>
  <c r="O12" i="2" s="1"/>
  <c r="M4" i="2"/>
  <c r="N4" i="2"/>
  <c r="M11" i="2"/>
  <c r="N11" i="2"/>
  <c r="M23" i="2"/>
  <c r="N23" i="2"/>
  <c r="N21" i="2"/>
  <c r="M21" i="2"/>
  <c r="O21" i="2" s="1"/>
  <c r="M3" i="2"/>
  <c r="N34" i="2"/>
  <c r="M18" i="2"/>
  <c r="N18" i="2"/>
  <c r="M10" i="2"/>
  <c r="N10" i="2"/>
  <c r="M15" i="2"/>
  <c r="N15" i="2"/>
  <c r="M14" i="2"/>
  <c r="N14" i="2"/>
  <c r="N13" i="2"/>
  <c r="M13" i="2"/>
  <c r="N25" i="2"/>
  <c r="M25" i="2"/>
  <c r="O25" i="2" s="1"/>
  <c r="M17" i="2"/>
  <c r="N17" i="2"/>
  <c r="N9" i="2"/>
  <c r="M9" i="2"/>
  <c r="M7" i="2"/>
  <c r="N7" i="2"/>
  <c r="M6" i="2"/>
  <c r="N6" i="2"/>
  <c r="M19" i="2"/>
  <c r="N19" i="2"/>
  <c r="M24" i="2"/>
  <c r="N24" i="2"/>
  <c r="M16" i="2"/>
  <c r="N16" i="2"/>
  <c r="M8" i="2"/>
  <c r="N8" i="2"/>
  <c r="N3" i="2"/>
  <c r="O20" i="2" l="1"/>
  <c r="O13" i="2"/>
  <c r="O5" i="2"/>
  <c r="O14" i="2"/>
  <c r="O22" i="2"/>
  <c r="O24" i="2"/>
  <c r="O4" i="2"/>
  <c r="O15" i="2"/>
  <c r="O8" i="2"/>
  <c r="O6" i="2"/>
  <c r="O10" i="2"/>
  <c r="O23" i="2"/>
  <c r="N32" i="2"/>
  <c r="N37" i="2" s="1"/>
  <c r="O3" i="2"/>
  <c r="O17" i="2"/>
  <c r="O7" i="2"/>
  <c r="O18" i="2"/>
  <c r="O11" i="2"/>
  <c r="O19" i="2"/>
  <c r="O16" i="2"/>
  <c r="O9" i="2"/>
  <c r="O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Yannick Charron</author>
  </authors>
  <commentList>
    <comment ref="O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Yannick Charron:</t>
        </r>
        <r>
          <rPr>
            <sz val="9"/>
            <color indexed="81"/>
            <rFont val="Tahoma"/>
            <family val="2"/>
          </rPr>
          <t xml:space="preserve">
Vous ne devez pas modifier cette cellule, elle représente le total des vente finale.</t>
        </r>
      </text>
    </comment>
  </commentList>
</comments>
</file>

<file path=xl/sharedStrings.xml><?xml version="1.0" encoding="utf-8"?>
<sst xmlns="http://schemas.openxmlformats.org/spreadsheetml/2006/main" count="88" uniqueCount="83">
  <si>
    <t>Nom</t>
  </si>
  <si>
    <t>Prénom</t>
  </si>
  <si>
    <t>Montant</t>
  </si>
  <si>
    <t>Escompte</t>
  </si>
  <si>
    <t>TPS</t>
  </si>
  <si>
    <t>TVQ</t>
  </si>
  <si>
    <t>Nbr de commande</t>
  </si>
  <si>
    <t>Date de la commande</t>
  </si>
  <si>
    <t>Pourcentage d'escompte</t>
  </si>
  <si>
    <t>Bronze</t>
  </si>
  <si>
    <t>Argent</t>
  </si>
  <si>
    <t>Or</t>
  </si>
  <si>
    <t>Statistiques</t>
  </si>
  <si>
    <t>Moyenne du nombre de commande:</t>
  </si>
  <si>
    <t>Total des ventes:</t>
  </si>
  <si>
    <t>Dernière commande:</t>
  </si>
  <si>
    <t>Première commande:</t>
  </si>
  <si>
    <t>Taux de taxe</t>
  </si>
  <si>
    <t>Type de client</t>
  </si>
  <si>
    <t>Rabais</t>
  </si>
  <si>
    <t>Total après escompte et rabais</t>
  </si>
  <si>
    <t>Total des taxes:</t>
  </si>
  <si>
    <t>Total des ventes finales:</t>
  </si>
  <si>
    <t>Total des escomptes et rabais:</t>
  </si>
  <si>
    <t>Nombre de client avec un rabais:</t>
  </si>
  <si>
    <t>Rabais sur la commande</t>
  </si>
  <si>
    <t xml:space="preserve">Rabais si commande passée avant le </t>
  </si>
  <si>
    <t>commandes</t>
  </si>
  <si>
    <t xml:space="preserve">et montant supérieur à </t>
  </si>
  <si>
    <t>Date d'aujourd'hui</t>
  </si>
  <si>
    <t>Somme total des ventes des clients Or</t>
  </si>
  <si>
    <t>Yolette</t>
  </si>
  <si>
    <t>L'Hiver</t>
  </si>
  <si>
    <t>Tristan</t>
  </si>
  <si>
    <t>Covillon</t>
  </si>
  <si>
    <t>Angelique</t>
  </si>
  <si>
    <t>Poirier</t>
  </si>
  <si>
    <t>Matilda</t>
  </si>
  <si>
    <t>Clavette</t>
  </si>
  <si>
    <t>Alphonse</t>
  </si>
  <si>
    <t>Lussier</t>
  </si>
  <si>
    <t>Auriville</t>
  </si>
  <si>
    <t>Cailot</t>
  </si>
  <si>
    <t>Davet</t>
  </si>
  <si>
    <t>Édouard</t>
  </si>
  <si>
    <t>Noelle</t>
  </si>
  <si>
    <t>Brisebois</t>
  </si>
  <si>
    <t>Marine</t>
  </si>
  <si>
    <t>Durepos</t>
  </si>
  <si>
    <t>André</t>
  </si>
  <si>
    <t>Gauvin</t>
  </si>
  <si>
    <t>Blondelle</t>
  </si>
  <si>
    <t>Lessard</t>
  </si>
  <si>
    <t>Paige</t>
  </si>
  <si>
    <t>Guertin</t>
  </si>
  <si>
    <t>Timothée</t>
  </si>
  <si>
    <t>Chastain</t>
  </si>
  <si>
    <t>Nicolette</t>
  </si>
  <si>
    <t>Fecteau</t>
  </si>
  <si>
    <t>Josette</t>
  </si>
  <si>
    <t>Belisle</t>
  </si>
  <si>
    <t>Arlette</t>
  </si>
  <si>
    <t>Casgrain</t>
  </si>
  <si>
    <t>Genevre</t>
  </si>
  <si>
    <t>Jodion</t>
  </si>
  <si>
    <t>Laverne</t>
  </si>
  <si>
    <t>Renaud</t>
  </si>
  <si>
    <t>Nadine</t>
  </si>
  <si>
    <t>Deschênes</t>
  </si>
  <si>
    <t>Delit</t>
  </si>
  <si>
    <t>Fanchon</t>
  </si>
  <si>
    <t>Morel</t>
  </si>
  <si>
    <t>Belle</t>
  </si>
  <si>
    <t>Norbert</t>
  </si>
  <si>
    <t>Ignace</t>
  </si>
  <si>
    <t>Duval</t>
  </si>
  <si>
    <t>Liste des Commandes</t>
  </si>
  <si>
    <t>Montant d'escompte</t>
  </si>
  <si>
    <t>Critères</t>
  </si>
  <si>
    <t>%</t>
  </si>
  <si>
    <t>Entre</t>
  </si>
  <si>
    <t>Moins de</t>
  </si>
  <si>
    <t>Plus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</si>
</sst>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164" formatCode="0.000%"/>
    <numFmt numFmtId="165" formatCode="#,##0.00\ &quot;$&quot;"/>
    <numFmt numFmtId="166" formatCode="&quot;et &quot;0&quot; commandes&quot;"/>
    <numFmt numFmtId="167" formatCode="dd\ mmmm\ yyyy"/>
    <numFmt numFmtId="171" formatCode="dddd\ dd\ mmmm\ yyyy"/>
    <numFmt numFmtId="172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/>
      <right style="hair">
        <color auto="1"/>
      </right>
      <top style="hair">
        <color auto="1"/>
      </top>
      <bottom style="mediumDashDotDot">
        <color auto="1"/>
      </bottom>
      <diagonal/>
    </border>
    <border>
      <left style="mediumDashDotDot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Dot">
        <color auto="1"/>
      </right>
      <top style="mediumDashDotDot">
        <color auto="1"/>
      </top>
      <bottom style="hair">
        <color auto="1"/>
      </bottom>
      <diagonal/>
    </border>
    <border>
      <left style="hair">
        <color auto="1"/>
      </left>
      <right style="mediumDashDotDot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Dashed">
        <color auto="1"/>
      </bottom>
      <diagonal/>
    </border>
    <border>
      <left style="mediumDashed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mediumDashed">
        <color auto="1"/>
      </bottom>
      <diagonal/>
    </border>
    <border>
      <left style="hair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mediumDashDotDot">
        <color auto="1"/>
      </right>
      <top style="hair">
        <color auto="1"/>
      </top>
      <bottom style="mediumDashDot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mediumDashDotDot">
        <color auto="1"/>
      </left>
      <right style="hair">
        <color auto="1"/>
      </right>
      <top style="mediumDashDot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 style="hair">
        <color auto="1"/>
      </bottom>
      <diagonal/>
    </border>
    <border>
      <left style="mediumDashDot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Dot">
        <color auto="1"/>
      </left>
      <right style="hair">
        <color auto="1"/>
      </right>
      <top style="hair">
        <color auto="1"/>
      </top>
      <bottom style="mediumDashDotDot">
        <color auto="1"/>
      </bottom>
      <diagonal/>
    </border>
    <border>
      <left/>
      <right/>
      <top style="mediumDashed">
        <color auto="1"/>
      </top>
      <bottom style="hair">
        <color auto="1"/>
      </bottom>
      <diagonal/>
    </border>
    <border>
      <left style="hair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DashDotDot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/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Continuous"/>
    </xf>
    <xf numFmtId="0" fontId="0" fillId="0" borderId="13" xfId="0" applyBorder="1"/>
    <xf numFmtId="0" fontId="0" fillId="0" borderId="14" xfId="0" applyBorder="1"/>
    <xf numFmtId="164" fontId="0" fillId="0" borderId="15" xfId="2" applyNumberFormat="1" applyFont="1" applyBorder="1"/>
    <xf numFmtId="0" fontId="0" fillId="0" borderId="16" xfId="0" applyBorder="1"/>
    <xf numFmtId="164" fontId="0" fillId="0" borderId="17" xfId="2" applyNumberFormat="1" applyFont="1" applyBorder="1"/>
    <xf numFmtId="44" fontId="0" fillId="0" borderId="18" xfId="0" applyNumberFormat="1" applyBorder="1" applyAlignment="1" applyProtection="1">
      <alignment horizontal="center"/>
    </xf>
    <xf numFmtId="0" fontId="0" fillId="0" borderId="21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NumberFormat="1"/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3" borderId="27" xfId="0" applyFont="1" applyFill="1" applyBorder="1" applyAlignment="1">
      <alignment horizontal="centerContinuous"/>
    </xf>
    <xf numFmtId="0" fontId="0" fillId="3" borderId="27" xfId="0" applyFill="1" applyBorder="1" applyAlignment="1">
      <alignment horizontal="centerContinuous"/>
    </xf>
    <xf numFmtId="0" fontId="0" fillId="3" borderId="28" xfId="0" applyFill="1" applyBorder="1" applyAlignment="1">
      <alignment horizontal="centerContinuous"/>
    </xf>
    <xf numFmtId="0" fontId="7" fillId="3" borderId="26" xfId="0" applyFont="1" applyFill="1" applyBorder="1" applyAlignment="1">
      <alignment horizontal="centerContinuous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14" fontId="0" fillId="0" borderId="32" xfId="0" applyNumberFormat="1" applyBorder="1"/>
    <xf numFmtId="14" fontId="0" fillId="0" borderId="34" xfId="0" applyNumberFormat="1" applyBorder="1"/>
    <xf numFmtId="14" fontId="0" fillId="0" borderId="38" xfId="0" applyNumberFormat="1" applyBorder="1"/>
    <xf numFmtId="1" fontId="0" fillId="0" borderId="40" xfId="0" applyNumberFormat="1" applyBorder="1"/>
    <xf numFmtId="1" fontId="0" fillId="0" borderId="9" xfId="0" applyNumberFormat="1" applyBorder="1"/>
    <xf numFmtId="1" fontId="0" fillId="0" borderId="41" xfId="0" applyNumberFormat="1" applyBorder="1"/>
    <xf numFmtId="0" fontId="6" fillId="3" borderId="42" xfId="0" applyFont="1" applyFill="1" applyBorder="1" applyAlignment="1">
      <alignment horizontal="center" vertical="center" wrapText="1"/>
    </xf>
    <xf numFmtId="44" fontId="0" fillId="0" borderId="43" xfId="1" applyFont="1" applyBorder="1"/>
    <xf numFmtId="44" fontId="0" fillId="0" borderId="44" xfId="1" applyFont="1" applyBorder="1"/>
    <xf numFmtId="44" fontId="0" fillId="0" borderId="45" xfId="1" applyFont="1" applyBorder="1"/>
    <xf numFmtId="0" fontId="6" fillId="3" borderId="46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Continuous"/>
    </xf>
    <xf numFmtId="0" fontId="0" fillId="0" borderId="22" xfId="0" applyBorder="1"/>
    <xf numFmtId="0" fontId="0" fillId="0" borderId="8" xfId="0" applyBorder="1"/>
    <xf numFmtId="0" fontId="0" fillId="0" borderId="19" xfId="0" applyBorder="1"/>
    <xf numFmtId="49" fontId="0" fillId="0" borderId="33" xfId="0" applyNumberFormat="1" applyBorder="1" applyAlignment="1">
      <alignment horizontal="centerContinuous"/>
    </xf>
    <xf numFmtId="49" fontId="0" fillId="0" borderId="53" xfId="0" applyNumberFormat="1" applyBorder="1" applyAlignment="1">
      <alignment horizontal="centerContinuous"/>
    </xf>
    <xf numFmtId="49" fontId="0" fillId="0" borderId="35" xfId="0" applyNumberFormat="1" applyBorder="1" applyAlignment="1">
      <alignment horizontal="centerContinuous"/>
    </xf>
    <xf numFmtId="49" fontId="0" fillId="0" borderId="8" xfId="0" applyNumberFormat="1" applyBorder="1" applyAlignment="1">
      <alignment horizontal="centerContinuous"/>
    </xf>
    <xf numFmtId="49" fontId="0" fillId="0" borderId="37" xfId="0" applyNumberFormat="1" applyBorder="1" applyAlignment="1">
      <alignment horizontal="centerContinuous"/>
    </xf>
    <xf numFmtId="49" fontId="0" fillId="0" borderId="54" xfId="0" applyNumberFormat="1" applyBorder="1" applyAlignment="1">
      <alignment horizontal="centerContinuous"/>
    </xf>
    <xf numFmtId="49" fontId="0" fillId="0" borderId="43" xfId="0" applyNumberFormat="1" applyBorder="1" applyAlignment="1">
      <alignment horizontal="centerContinuous"/>
    </xf>
    <xf numFmtId="49" fontId="0" fillId="0" borderId="44" xfId="0" applyNumberFormat="1" applyBorder="1" applyAlignment="1">
      <alignment horizontal="centerContinuous"/>
    </xf>
    <xf numFmtId="49" fontId="0" fillId="0" borderId="45" xfId="0" applyNumberFormat="1" applyBorder="1" applyAlignment="1">
      <alignment horizontal="centerContinuous"/>
    </xf>
    <xf numFmtId="0" fontId="0" fillId="2" borderId="58" xfId="0" applyFill="1" applyBorder="1" applyAlignment="1">
      <alignment horizontal="left"/>
    </xf>
    <xf numFmtId="0" fontId="0" fillId="2" borderId="32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59" xfId="0" applyFill="1" applyBorder="1" applyAlignment="1">
      <alignment horizontal="left"/>
    </xf>
    <xf numFmtId="167" fontId="0" fillId="0" borderId="50" xfId="0" applyNumberFormat="1" applyBorder="1" applyAlignment="1">
      <alignment horizontal="center" vertical="center" wrapText="1"/>
    </xf>
    <xf numFmtId="165" fontId="0" fillId="0" borderId="51" xfId="1" applyNumberFormat="1" applyFont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Continuous" vertical="center" wrapText="1"/>
    </xf>
    <xf numFmtId="0" fontId="6" fillId="3" borderId="30" xfId="0" applyFont="1" applyFill="1" applyBorder="1" applyAlignment="1">
      <alignment horizontal="centerContinuous" vertical="center" wrapText="1"/>
    </xf>
    <xf numFmtId="49" fontId="0" fillId="0" borderId="47" xfId="0" applyNumberFormat="1" applyBorder="1" applyAlignment="1">
      <alignment horizontal="centerContinuous"/>
    </xf>
    <xf numFmtId="49" fontId="0" fillId="0" borderId="48" xfId="0" applyNumberFormat="1" applyBorder="1" applyAlignment="1">
      <alignment horizontal="centerContinuous"/>
    </xf>
    <xf numFmtId="49" fontId="0" fillId="0" borderId="49" xfId="0" applyNumberFormat="1" applyBorder="1" applyAlignment="1">
      <alignment horizontal="centerContinuous"/>
    </xf>
    <xf numFmtId="0" fontId="6" fillId="3" borderId="29" xfId="0" applyFont="1" applyFill="1" applyBorder="1" applyAlignment="1">
      <alignment horizontal="centerContinuous" vertical="center" wrapText="1"/>
    </xf>
    <xf numFmtId="0" fontId="6" fillId="3" borderId="46" xfId="0" applyFont="1" applyFill="1" applyBorder="1" applyAlignment="1">
      <alignment horizontal="centerContinuous" vertical="center" wrapText="1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62" xfId="0" applyFont="1" applyFill="1" applyBorder="1" applyAlignment="1">
      <alignment horizontal="centerContinuous"/>
    </xf>
    <xf numFmtId="0" fontId="2" fillId="3" borderId="60" xfId="0" applyFont="1" applyFill="1" applyBorder="1" applyAlignment="1">
      <alignment horizontal="centerContinuous"/>
    </xf>
    <xf numFmtId="0" fontId="2" fillId="3" borderId="55" xfId="0" applyFont="1" applyFill="1" applyBorder="1" applyAlignment="1">
      <alignment horizontal="centerContinuous"/>
    </xf>
    <xf numFmtId="0" fontId="2" fillId="3" borderId="15" xfId="0" applyFont="1" applyFill="1" applyBorder="1" applyAlignment="1">
      <alignment horizontal="center"/>
    </xf>
    <xf numFmtId="9" fontId="0" fillId="0" borderId="20" xfId="2" applyFont="1" applyBorder="1" applyAlignment="1">
      <alignment horizontal="right"/>
    </xf>
    <xf numFmtId="0" fontId="0" fillId="2" borderId="56" xfId="0" applyFill="1" applyBorder="1" applyAlignment="1"/>
    <xf numFmtId="0" fontId="0" fillId="2" borderId="57" xfId="0" applyFill="1" applyBorder="1" applyAlignment="1"/>
    <xf numFmtId="0" fontId="0" fillId="2" borderId="63" xfId="0" applyFill="1" applyBorder="1" applyAlignment="1">
      <alignment horizontal="centerContinuous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Continuous"/>
    </xf>
    <xf numFmtId="165" fontId="0" fillId="0" borderId="32" xfId="1" applyNumberFormat="1" applyFont="1" applyBorder="1"/>
    <xf numFmtId="165" fontId="0" fillId="0" borderId="38" xfId="1" applyNumberFormat="1" applyFont="1" applyBorder="1"/>
    <xf numFmtId="1" fontId="0" fillId="0" borderId="8" xfId="0" applyNumberFormat="1" applyBorder="1" applyAlignment="1">
      <alignment horizontal="centerContinuous"/>
    </xf>
    <xf numFmtId="1" fontId="0" fillId="0" borderId="19" xfId="0" applyNumberFormat="1" applyBorder="1" applyAlignment="1">
      <alignment horizontal="centerContinuous"/>
    </xf>
    <xf numFmtId="0" fontId="2" fillId="3" borderId="61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0" fillId="0" borderId="48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17" xfId="2" applyFont="1" applyBorder="1" applyAlignment="1">
      <alignment horizontal="right"/>
    </xf>
    <xf numFmtId="9" fontId="0" fillId="0" borderId="15" xfId="2" applyFont="1" applyBorder="1" applyAlignment="1">
      <alignment horizontal="right"/>
    </xf>
    <xf numFmtId="1" fontId="0" fillId="0" borderId="22" xfId="0" applyNumberFormat="1" applyBorder="1" applyAlignment="1">
      <alignment horizontal="center"/>
    </xf>
    <xf numFmtId="0" fontId="6" fillId="3" borderId="68" xfId="0" applyFont="1" applyFill="1" applyBorder="1" applyAlignment="1">
      <alignment horizontal="center" vertical="center" wrapText="1"/>
    </xf>
    <xf numFmtId="9" fontId="0" fillId="0" borderId="69" xfId="2" applyFont="1" applyBorder="1" applyAlignment="1">
      <alignment horizontal="center"/>
    </xf>
    <xf numFmtId="9" fontId="0" fillId="0" borderId="67" xfId="2" applyFont="1" applyBorder="1" applyAlignment="1">
      <alignment horizontal="center"/>
    </xf>
    <xf numFmtId="9" fontId="0" fillId="0" borderId="70" xfId="2" applyFont="1" applyBorder="1" applyAlignment="1">
      <alignment horizontal="center"/>
    </xf>
    <xf numFmtId="165" fontId="0" fillId="0" borderId="36" xfId="0" applyNumberFormat="1" applyBorder="1"/>
    <xf numFmtId="165" fontId="0" fillId="0" borderId="39" xfId="0" applyNumberFormat="1" applyBorder="1"/>
    <xf numFmtId="165" fontId="0" fillId="0" borderId="72" xfId="1" applyNumberFormat="1" applyFont="1" applyBorder="1"/>
    <xf numFmtId="165" fontId="0" fillId="0" borderId="67" xfId="1" applyNumberFormat="1" applyFont="1" applyBorder="1"/>
    <xf numFmtId="165" fontId="0" fillId="0" borderId="70" xfId="1" applyNumberFormat="1" applyFont="1" applyBorder="1"/>
    <xf numFmtId="165" fontId="0" fillId="0" borderId="73" xfId="1" applyNumberFormat="1" applyFont="1" applyBorder="1"/>
    <xf numFmtId="165" fontId="0" fillId="0" borderId="74" xfId="0" applyNumberFormat="1" applyBorder="1"/>
    <xf numFmtId="2" fontId="0" fillId="0" borderId="10" xfId="0" applyNumberFormat="1" applyBorder="1" applyAlignment="1">
      <alignment horizontal="centerContinuous"/>
    </xf>
    <xf numFmtId="171" fontId="0" fillId="0" borderId="11" xfId="0" applyNumberFormat="1" applyBorder="1" applyAlignment="1">
      <alignment horizontal="center" vertical="center"/>
    </xf>
    <xf numFmtId="172" fontId="0" fillId="0" borderId="11" xfId="0" applyNumberFormat="1" applyBorder="1" applyAlignment="1">
      <alignment horizontal="centerContinuous"/>
    </xf>
    <xf numFmtId="165" fontId="0" fillId="0" borderId="11" xfId="0" applyNumberFormat="1" applyBorder="1" applyAlignment="1">
      <alignment horizontal="centerContinuous"/>
    </xf>
    <xf numFmtId="2" fontId="0" fillId="0" borderId="11" xfId="0" applyNumberFormat="1" applyBorder="1" applyAlignment="1">
      <alignment horizontal="centerContinuous"/>
    </xf>
    <xf numFmtId="165" fontId="0" fillId="0" borderId="11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Continuous"/>
    </xf>
    <xf numFmtId="44" fontId="8" fillId="0" borderId="71" xfId="1" applyNumberFormat="1" applyFont="1" applyBorder="1"/>
    <xf numFmtId="44" fontId="8" fillId="0" borderId="47" xfId="1" applyNumberFormat="1" applyFont="1" applyBorder="1"/>
    <xf numFmtId="44" fontId="8" fillId="0" borderId="44" xfId="1" applyNumberFormat="1" applyFont="1" applyBorder="1"/>
    <xf numFmtId="44" fontId="8" fillId="0" borderId="48" xfId="1" applyNumberFormat="1" applyFont="1" applyBorder="1"/>
    <xf numFmtId="44" fontId="8" fillId="0" borderId="45" xfId="1" applyNumberFormat="1" applyFont="1" applyBorder="1"/>
    <xf numFmtId="44" fontId="8" fillId="0" borderId="49" xfId="1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27"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/>
      </font>
      <fill>
        <patternFill>
          <bgColor rgb="FFFFFFD1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/>
      </font>
      <fill>
        <patternFill>
          <bgColor rgb="FFFFFF65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/>
      </font>
      <fill>
        <patternFill>
          <bgColor rgb="FFDAB826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/>
      </font>
      <fill>
        <patternFill>
          <bgColor rgb="FFDAB826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FF8601"/>
      </font>
      <fill>
        <patternFill>
          <bgColor rgb="FFD8ED13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FF65"/>
      <color rgb="FFFFFFD1"/>
      <color rgb="FFDAB826"/>
      <color rgb="FFB7E020"/>
      <color rgb="FFC7CB35"/>
      <color rgb="FFD8CB28"/>
      <color rgb="FFFF8601"/>
      <color rgb="FFD8ED13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acé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tabSelected="1" showRuler="0" zoomScale="92" zoomScaleNormal="92" zoomScalePageLayoutView="82" workbookViewId="0">
      <selection activeCell="L4" sqref="L4"/>
    </sheetView>
  </sheetViews>
  <sheetFormatPr baseColWidth="10" defaultColWidth="4.140625" defaultRowHeight="15" x14ac:dyDescent="0.25"/>
  <cols>
    <col min="1" max="1" width="15.42578125" customWidth="1"/>
    <col min="2" max="2" width="10.140625" customWidth="1"/>
    <col min="3" max="3" width="4.28515625" customWidth="1"/>
    <col min="4" max="4" width="19.7109375" customWidth="1"/>
    <col min="5" max="5" width="8.140625" customWidth="1"/>
    <col min="6" max="6" width="14" customWidth="1"/>
    <col min="7" max="7" width="14.42578125" customWidth="1"/>
    <col min="8" max="8" width="11.28515625" customWidth="1"/>
    <col min="9" max="9" width="11.140625" customWidth="1"/>
    <col min="10" max="10" width="10.85546875" customWidth="1"/>
    <col min="11" max="11" width="12.5703125" customWidth="1"/>
    <col min="12" max="12" width="11.140625" customWidth="1"/>
    <col min="13" max="13" width="12.5703125" customWidth="1"/>
    <col min="14" max="14" width="22.140625" bestFit="1" customWidth="1"/>
    <col min="15" max="15" width="14.42578125" customWidth="1"/>
  </cols>
  <sheetData>
    <row r="1" spans="1:15" ht="24" thickBot="1" x14ac:dyDescent="0.4">
      <c r="A1" s="27" t="s">
        <v>76</v>
      </c>
      <c r="B1" s="41"/>
      <c r="C1" s="41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6"/>
    </row>
    <row r="2" spans="1:15" ht="53.25" customHeight="1" thickTop="1" thickBot="1" x14ac:dyDescent="0.3">
      <c r="A2" s="65" t="s">
        <v>0</v>
      </c>
      <c r="B2" s="61"/>
      <c r="C2" s="61"/>
      <c r="D2" s="60" t="s">
        <v>1</v>
      </c>
      <c r="E2" s="66"/>
      <c r="F2" s="28" t="s">
        <v>6</v>
      </c>
      <c r="G2" s="28" t="s">
        <v>7</v>
      </c>
      <c r="H2" s="36" t="s">
        <v>2</v>
      </c>
      <c r="I2" s="40" t="s">
        <v>18</v>
      </c>
      <c r="J2" s="97" t="s">
        <v>3</v>
      </c>
      <c r="K2" s="36" t="s">
        <v>77</v>
      </c>
      <c r="L2" s="90" t="s">
        <v>19</v>
      </c>
      <c r="M2" s="28" t="s">
        <v>4</v>
      </c>
      <c r="N2" s="28" t="s">
        <v>5</v>
      </c>
      <c r="O2" s="29" t="s">
        <v>20</v>
      </c>
    </row>
    <row r="3" spans="1:15" x14ac:dyDescent="0.25">
      <c r="A3" s="45" t="s">
        <v>32</v>
      </c>
      <c r="B3" s="46"/>
      <c r="C3" s="46"/>
      <c r="D3" s="51" t="s">
        <v>31</v>
      </c>
      <c r="E3" s="62"/>
      <c r="F3" s="33">
        <v>12</v>
      </c>
      <c r="G3" s="31">
        <v>44260</v>
      </c>
      <c r="H3" s="37">
        <v>288.44</v>
      </c>
      <c r="I3" s="92" t="str">
        <f>IF($F3&gt;$C$31,$A$31,IF($F3&lt;$C$29,$A$29,$A$30))</f>
        <v>Or</v>
      </c>
      <c r="J3" s="98">
        <f>VLOOKUP($I3,$A$29:$E$31,5,FALSE)</f>
        <v>0.1</v>
      </c>
      <c r="K3" s="115">
        <f>$H3*$J3</f>
        <v>28.844000000000001</v>
      </c>
      <c r="L3" s="116">
        <f>IF(AND($G3&lt;$G$31,$H3&gt;=$G$34),$H$28,0)</f>
        <v>0</v>
      </c>
      <c r="M3" s="103">
        <f>($H3-$K3-$L3)*$H$37</f>
        <v>12.979800000000001</v>
      </c>
      <c r="N3" s="106">
        <f>($H3-$K3-$L3)*$H$38</f>
        <v>25.894701000000001</v>
      </c>
      <c r="O3" s="107">
        <f>SUM(SUM($M3,$N3),$H3)-SUM($K3,$L3)</f>
        <v>298.47050100000001</v>
      </c>
    </row>
    <row r="4" spans="1:15" x14ac:dyDescent="0.25">
      <c r="A4" s="47" t="s">
        <v>34</v>
      </c>
      <c r="B4" s="48"/>
      <c r="C4" s="48"/>
      <c r="D4" s="52" t="s">
        <v>33</v>
      </c>
      <c r="E4" s="63"/>
      <c r="F4" s="34">
        <v>3</v>
      </c>
      <c r="G4" s="30">
        <v>44270</v>
      </c>
      <c r="H4" s="38">
        <v>253.06</v>
      </c>
      <c r="I4" s="91" t="str">
        <f>IF($F4&gt;$C$31,$A$31,IF($F4&lt;$C$29,$A$29,$A$30))</f>
        <v>Bronze</v>
      </c>
      <c r="J4" s="99">
        <f>VLOOKUP($I4,$A$29:$E$31,5,FALSE)</f>
        <v>0</v>
      </c>
      <c r="K4" s="117">
        <f>$H4*$J4</f>
        <v>0</v>
      </c>
      <c r="L4" s="118">
        <f>IF(AND($G4&lt;$G$31,$H4&gt;=$G$34),$H$28,0)</f>
        <v>0</v>
      </c>
      <c r="M4" s="104">
        <f>($H4-$K4-$L4)*$H$37</f>
        <v>12.653</v>
      </c>
      <c r="N4" s="81">
        <f>($H4-$K4-$L4)*$H$38</f>
        <v>25.242735000000003</v>
      </c>
      <c r="O4" s="101">
        <f>SUM(SUM($M4,$N4),$H4)-SUM($K4,$L4)</f>
        <v>290.955735</v>
      </c>
    </row>
    <row r="5" spans="1:15" x14ac:dyDescent="0.25">
      <c r="A5" s="47" t="s">
        <v>36</v>
      </c>
      <c r="B5" s="48"/>
      <c r="C5" s="48"/>
      <c r="D5" s="52" t="s">
        <v>35</v>
      </c>
      <c r="E5" s="63"/>
      <c r="F5" s="34">
        <v>11</v>
      </c>
      <c r="G5" s="30">
        <v>44249</v>
      </c>
      <c r="H5" s="38">
        <v>134.04</v>
      </c>
      <c r="I5" s="91" t="str">
        <f t="shared" ref="I5:I25" si="0">IF($F5&gt;$C$31,$A$31,IF($F5&lt;$C$29,$A$29,$A$30))</f>
        <v>Or</v>
      </c>
      <c r="J5" s="99">
        <f t="shared" ref="J5:J25" si="1">VLOOKUP($I5,$A$29:$E$31,5,FALSE)</f>
        <v>0.1</v>
      </c>
      <c r="K5" s="117">
        <f t="shared" ref="K5:K25" si="2">$H5*$J5</f>
        <v>13.404</v>
      </c>
      <c r="L5" s="118">
        <f t="shared" ref="L5:L25" si="3">IF(AND($G5&lt;$G$31,$H5&gt;=$G$34),$H$28,0)</f>
        <v>0</v>
      </c>
      <c r="M5" s="104">
        <f t="shared" ref="M5:M25" si="4">($H5-$K5-$L5)*$H$37</f>
        <v>6.0318000000000005</v>
      </c>
      <c r="N5" s="81">
        <f t="shared" ref="N5:N25" si="5">($H5-$K5-$L5)*$H$38</f>
        <v>12.033441</v>
      </c>
      <c r="O5" s="101">
        <f t="shared" ref="O5:O25" si="6">SUM(SUM($M5,$N5),$H5)-SUM($K5,$L5)</f>
        <v>138.70124099999998</v>
      </c>
    </row>
    <row r="6" spans="1:15" x14ac:dyDescent="0.25">
      <c r="A6" s="47" t="s">
        <v>38</v>
      </c>
      <c r="B6" s="48"/>
      <c r="C6" s="48"/>
      <c r="D6" s="52" t="s">
        <v>37</v>
      </c>
      <c r="E6" s="63"/>
      <c r="F6" s="34">
        <v>3</v>
      </c>
      <c r="G6" s="30">
        <v>44257</v>
      </c>
      <c r="H6" s="38">
        <v>337.52</v>
      </c>
      <c r="I6" s="91" t="str">
        <f t="shared" si="0"/>
        <v>Bronze</v>
      </c>
      <c r="J6" s="99">
        <f t="shared" si="1"/>
        <v>0</v>
      </c>
      <c r="K6" s="117">
        <f t="shared" si="2"/>
        <v>0</v>
      </c>
      <c r="L6" s="118">
        <f t="shared" si="3"/>
        <v>0</v>
      </c>
      <c r="M6" s="104">
        <f t="shared" si="4"/>
        <v>16.876000000000001</v>
      </c>
      <c r="N6" s="81">
        <f t="shared" si="5"/>
        <v>33.667619999999999</v>
      </c>
      <c r="O6" s="101">
        <f t="shared" si="6"/>
        <v>388.06362000000001</v>
      </c>
    </row>
    <row r="7" spans="1:15" x14ac:dyDescent="0.25">
      <c r="A7" s="47" t="s">
        <v>40</v>
      </c>
      <c r="B7" s="48"/>
      <c r="C7" s="48"/>
      <c r="D7" s="52" t="s">
        <v>39</v>
      </c>
      <c r="E7" s="63"/>
      <c r="F7" s="34">
        <v>4</v>
      </c>
      <c r="G7" s="30">
        <v>44246</v>
      </c>
      <c r="H7" s="38">
        <v>78.209999999999994</v>
      </c>
      <c r="I7" s="91" t="str">
        <f t="shared" si="0"/>
        <v>Bronze</v>
      </c>
      <c r="J7" s="99">
        <f t="shared" si="1"/>
        <v>0</v>
      </c>
      <c r="K7" s="117">
        <f t="shared" si="2"/>
        <v>0</v>
      </c>
      <c r="L7" s="118">
        <f t="shared" si="3"/>
        <v>0</v>
      </c>
      <c r="M7" s="104">
        <f t="shared" si="4"/>
        <v>3.9104999999999999</v>
      </c>
      <c r="N7" s="81">
        <f t="shared" si="5"/>
        <v>7.8014475000000001</v>
      </c>
      <c r="O7" s="101">
        <f t="shared" si="6"/>
        <v>89.921947499999987</v>
      </c>
    </row>
    <row r="8" spans="1:15" x14ac:dyDescent="0.25">
      <c r="A8" s="47" t="s">
        <v>42</v>
      </c>
      <c r="B8" s="48"/>
      <c r="C8" s="48"/>
      <c r="D8" s="52" t="s">
        <v>41</v>
      </c>
      <c r="E8" s="63"/>
      <c r="F8" s="34">
        <v>2</v>
      </c>
      <c r="G8" s="30">
        <v>44231</v>
      </c>
      <c r="H8" s="38">
        <v>467.89</v>
      </c>
      <c r="I8" s="91" t="str">
        <f t="shared" si="0"/>
        <v>Bronze</v>
      </c>
      <c r="J8" s="99">
        <f t="shared" si="1"/>
        <v>0</v>
      </c>
      <c r="K8" s="117">
        <f t="shared" si="2"/>
        <v>0</v>
      </c>
      <c r="L8" s="118">
        <f t="shared" si="3"/>
        <v>20</v>
      </c>
      <c r="M8" s="104">
        <f t="shared" si="4"/>
        <v>22.394500000000001</v>
      </c>
      <c r="N8" s="81">
        <f t="shared" si="5"/>
        <v>44.677027500000001</v>
      </c>
      <c r="O8" s="101">
        <f t="shared" si="6"/>
        <v>514.96152749999999</v>
      </c>
    </row>
    <row r="9" spans="1:15" x14ac:dyDescent="0.25">
      <c r="A9" s="47" t="s">
        <v>44</v>
      </c>
      <c r="B9" s="48"/>
      <c r="C9" s="48"/>
      <c r="D9" s="52" t="s">
        <v>43</v>
      </c>
      <c r="E9" s="63"/>
      <c r="F9" s="34">
        <v>9</v>
      </c>
      <c r="G9" s="30">
        <v>44231</v>
      </c>
      <c r="H9" s="38">
        <v>338.54</v>
      </c>
      <c r="I9" s="91" t="str">
        <f t="shared" si="0"/>
        <v>Argent</v>
      </c>
      <c r="J9" s="99">
        <f t="shared" si="1"/>
        <v>0.05</v>
      </c>
      <c r="K9" s="117">
        <f t="shared" si="2"/>
        <v>16.927000000000003</v>
      </c>
      <c r="L9" s="118">
        <f t="shared" si="3"/>
        <v>0</v>
      </c>
      <c r="M9" s="104">
        <f t="shared" si="4"/>
        <v>16.080650000000002</v>
      </c>
      <c r="N9" s="81">
        <f t="shared" si="5"/>
        <v>32.080896750000001</v>
      </c>
      <c r="O9" s="101">
        <f t="shared" si="6"/>
        <v>369.77454675000001</v>
      </c>
    </row>
    <row r="10" spans="1:15" x14ac:dyDescent="0.25">
      <c r="A10" s="47" t="s">
        <v>46</v>
      </c>
      <c r="B10" s="48"/>
      <c r="C10" s="48"/>
      <c r="D10" s="52" t="s">
        <v>45</v>
      </c>
      <c r="E10" s="63"/>
      <c r="F10" s="34">
        <v>1</v>
      </c>
      <c r="G10" s="30">
        <v>44252</v>
      </c>
      <c r="H10" s="38">
        <v>418.41</v>
      </c>
      <c r="I10" s="91" t="str">
        <f t="shared" si="0"/>
        <v>Bronze</v>
      </c>
      <c r="J10" s="99">
        <f t="shared" si="1"/>
        <v>0</v>
      </c>
      <c r="K10" s="117">
        <f t="shared" si="2"/>
        <v>0</v>
      </c>
      <c r="L10" s="118">
        <f t="shared" si="3"/>
        <v>20</v>
      </c>
      <c r="M10" s="104">
        <f t="shared" si="4"/>
        <v>19.920500000000004</v>
      </c>
      <c r="N10" s="81">
        <f t="shared" si="5"/>
        <v>39.741397500000005</v>
      </c>
      <c r="O10" s="101">
        <f t="shared" si="6"/>
        <v>458.07189750000003</v>
      </c>
    </row>
    <row r="11" spans="1:15" x14ac:dyDescent="0.25">
      <c r="A11" s="47" t="s">
        <v>48</v>
      </c>
      <c r="B11" s="48"/>
      <c r="C11" s="48"/>
      <c r="D11" s="52" t="s">
        <v>47</v>
      </c>
      <c r="E11" s="63"/>
      <c r="F11" s="34">
        <v>2</v>
      </c>
      <c r="G11" s="30">
        <v>44275</v>
      </c>
      <c r="H11" s="38">
        <v>441.35</v>
      </c>
      <c r="I11" s="91" t="str">
        <f t="shared" si="0"/>
        <v>Bronze</v>
      </c>
      <c r="J11" s="99">
        <f t="shared" si="1"/>
        <v>0</v>
      </c>
      <c r="K11" s="117">
        <f t="shared" si="2"/>
        <v>0</v>
      </c>
      <c r="L11" s="118">
        <f t="shared" si="3"/>
        <v>0</v>
      </c>
      <c r="M11" s="104">
        <f t="shared" si="4"/>
        <v>22.067500000000003</v>
      </c>
      <c r="N11" s="81">
        <f t="shared" si="5"/>
        <v>44.024662500000005</v>
      </c>
      <c r="O11" s="101">
        <f t="shared" si="6"/>
        <v>507.44216249999999</v>
      </c>
    </row>
    <row r="12" spans="1:15" x14ac:dyDescent="0.25">
      <c r="A12" s="47" t="s">
        <v>50</v>
      </c>
      <c r="B12" s="48"/>
      <c r="C12" s="48"/>
      <c r="D12" s="52" t="s">
        <v>49</v>
      </c>
      <c r="E12" s="63"/>
      <c r="F12" s="34">
        <v>12</v>
      </c>
      <c r="G12" s="30">
        <v>44239</v>
      </c>
      <c r="H12" s="38">
        <v>428.09</v>
      </c>
      <c r="I12" s="91" t="str">
        <f t="shared" si="0"/>
        <v>Or</v>
      </c>
      <c r="J12" s="99">
        <f t="shared" si="1"/>
        <v>0.1</v>
      </c>
      <c r="K12" s="117">
        <f t="shared" si="2"/>
        <v>42.808999999999997</v>
      </c>
      <c r="L12" s="118">
        <f t="shared" si="3"/>
        <v>20</v>
      </c>
      <c r="M12" s="104">
        <f t="shared" si="4"/>
        <v>18.264049999999997</v>
      </c>
      <c r="N12" s="81">
        <f t="shared" si="5"/>
        <v>36.436779749999999</v>
      </c>
      <c r="O12" s="101">
        <f t="shared" si="6"/>
        <v>419.98182974999997</v>
      </c>
    </row>
    <row r="13" spans="1:15" x14ac:dyDescent="0.25">
      <c r="A13" s="47" t="s">
        <v>52</v>
      </c>
      <c r="B13" s="48"/>
      <c r="C13" s="48"/>
      <c r="D13" s="52" t="s">
        <v>51</v>
      </c>
      <c r="E13" s="63"/>
      <c r="F13" s="34">
        <v>6</v>
      </c>
      <c r="G13" s="30">
        <v>44263</v>
      </c>
      <c r="H13" s="38">
        <v>400.4</v>
      </c>
      <c r="I13" s="91" t="str">
        <f t="shared" si="0"/>
        <v>Bronze</v>
      </c>
      <c r="J13" s="99">
        <f t="shared" si="1"/>
        <v>0</v>
      </c>
      <c r="K13" s="117">
        <f t="shared" si="2"/>
        <v>0</v>
      </c>
      <c r="L13" s="118">
        <f t="shared" si="3"/>
        <v>0</v>
      </c>
      <c r="M13" s="104">
        <f t="shared" si="4"/>
        <v>20.02</v>
      </c>
      <c r="N13" s="81">
        <f t="shared" si="5"/>
        <v>39.939900000000002</v>
      </c>
      <c r="O13" s="101">
        <f t="shared" si="6"/>
        <v>460.35989999999998</v>
      </c>
    </row>
    <row r="14" spans="1:15" x14ac:dyDescent="0.25">
      <c r="A14" s="47" t="s">
        <v>54</v>
      </c>
      <c r="B14" s="48"/>
      <c r="C14" s="48"/>
      <c r="D14" s="52" t="s">
        <v>53</v>
      </c>
      <c r="E14" s="63"/>
      <c r="F14" s="34">
        <v>12</v>
      </c>
      <c r="G14" s="30">
        <v>44246</v>
      </c>
      <c r="H14" s="38">
        <v>185.53</v>
      </c>
      <c r="I14" s="91" t="str">
        <f t="shared" si="0"/>
        <v>Or</v>
      </c>
      <c r="J14" s="99">
        <f t="shared" si="1"/>
        <v>0.1</v>
      </c>
      <c r="K14" s="117">
        <f t="shared" si="2"/>
        <v>18.553000000000001</v>
      </c>
      <c r="L14" s="118">
        <f t="shared" si="3"/>
        <v>0</v>
      </c>
      <c r="M14" s="104">
        <f t="shared" si="4"/>
        <v>8.3488500000000005</v>
      </c>
      <c r="N14" s="81">
        <f t="shared" si="5"/>
        <v>16.65595575</v>
      </c>
      <c r="O14" s="101">
        <f t="shared" si="6"/>
        <v>191.98180575000001</v>
      </c>
    </row>
    <row r="15" spans="1:15" x14ac:dyDescent="0.25">
      <c r="A15" s="47" t="s">
        <v>56</v>
      </c>
      <c r="B15" s="48"/>
      <c r="C15" s="48"/>
      <c r="D15" s="52" t="s">
        <v>55</v>
      </c>
      <c r="E15" s="63"/>
      <c r="F15" s="34">
        <v>2</v>
      </c>
      <c r="G15" s="30">
        <v>44246</v>
      </c>
      <c r="H15" s="38">
        <v>297.22000000000003</v>
      </c>
      <c r="I15" s="91" t="str">
        <f t="shared" si="0"/>
        <v>Bronze</v>
      </c>
      <c r="J15" s="99">
        <f t="shared" si="1"/>
        <v>0</v>
      </c>
      <c r="K15" s="117">
        <f t="shared" si="2"/>
        <v>0</v>
      </c>
      <c r="L15" s="118">
        <f t="shared" si="3"/>
        <v>0</v>
      </c>
      <c r="M15" s="104">
        <f t="shared" si="4"/>
        <v>14.861000000000002</v>
      </c>
      <c r="N15" s="81">
        <f t="shared" si="5"/>
        <v>29.647695000000006</v>
      </c>
      <c r="O15" s="101">
        <f t="shared" si="6"/>
        <v>341.72869500000002</v>
      </c>
    </row>
    <row r="16" spans="1:15" x14ac:dyDescent="0.25">
      <c r="A16" s="47" t="s">
        <v>58</v>
      </c>
      <c r="B16" s="48"/>
      <c r="C16" s="48"/>
      <c r="D16" s="52" t="s">
        <v>57</v>
      </c>
      <c r="E16" s="63"/>
      <c r="F16" s="34">
        <v>2</v>
      </c>
      <c r="G16" s="30">
        <v>44257</v>
      </c>
      <c r="H16" s="38">
        <v>486.64</v>
      </c>
      <c r="I16" s="91" t="str">
        <f t="shared" si="0"/>
        <v>Bronze</v>
      </c>
      <c r="J16" s="99">
        <f t="shared" si="1"/>
        <v>0</v>
      </c>
      <c r="K16" s="117">
        <f t="shared" si="2"/>
        <v>0</v>
      </c>
      <c r="L16" s="118">
        <f t="shared" si="3"/>
        <v>0</v>
      </c>
      <c r="M16" s="104">
        <f t="shared" si="4"/>
        <v>24.332000000000001</v>
      </c>
      <c r="N16" s="81">
        <f t="shared" si="5"/>
        <v>48.542340000000003</v>
      </c>
      <c r="O16" s="101">
        <f t="shared" si="6"/>
        <v>559.51433999999995</v>
      </c>
    </row>
    <row r="17" spans="1:16" x14ac:dyDescent="0.25">
      <c r="A17" s="47" t="s">
        <v>60</v>
      </c>
      <c r="B17" s="48"/>
      <c r="C17" s="48"/>
      <c r="D17" s="52" t="s">
        <v>59</v>
      </c>
      <c r="E17" s="63"/>
      <c r="F17" s="34">
        <v>7</v>
      </c>
      <c r="G17" s="30">
        <v>44238</v>
      </c>
      <c r="H17" s="38">
        <v>340.36</v>
      </c>
      <c r="I17" s="91" t="str">
        <f t="shared" si="0"/>
        <v>Argent</v>
      </c>
      <c r="J17" s="99">
        <f t="shared" si="1"/>
        <v>0.05</v>
      </c>
      <c r="K17" s="117">
        <f t="shared" si="2"/>
        <v>17.018000000000001</v>
      </c>
      <c r="L17" s="118">
        <f t="shared" si="3"/>
        <v>0</v>
      </c>
      <c r="M17" s="104">
        <f t="shared" si="4"/>
        <v>16.167100000000001</v>
      </c>
      <c r="N17" s="81">
        <f t="shared" si="5"/>
        <v>32.253364500000004</v>
      </c>
      <c r="O17" s="101">
        <f t="shared" si="6"/>
        <v>371.76246449999996</v>
      </c>
    </row>
    <row r="18" spans="1:16" x14ac:dyDescent="0.25">
      <c r="A18" s="47" t="s">
        <v>62</v>
      </c>
      <c r="B18" s="48"/>
      <c r="C18" s="48"/>
      <c r="D18" s="52" t="s">
        <v>61</v>
      </c>
      <c r="E18" s="63"/>
      <c r="F18" s="34">
        <v>10</v>
      </c>
      <c r="G18" s="30">
        <v>44259</v>
      </c>
      <c r="H18" s="38">
        <v>206.55</v>
      </c>
      <c r="I18" s="91" t="str">
        <f t="shared" si="0"/>
        <v>Argent</v>
      </c>
      <c r="J18" s="99">
        <f t="shared" si="1"/>
        <v>0.05</v>
      </c>
      <c r="K18" s="117">
        <f t="shared" si="2"/>
        <v>10.327500000000001</v>
      </c>
      <c r="L18" s="118">
        <f t="shared" si="3"/>
        <v>0</v>
      </c>
      <c r="M18" s="104">
        <f t="shared" si="4"/>
        <v>9.8111250000000023</v>
      </c>
      <c r="N18" s="81">
        <f t="shared" si="5"/>
        <v>19.573194375000003</v>
      </c>
      <c r="O18" s="101">
        <f t="shared" si="6"/>
        <v>225.60681937500004</v>
      </c>
    </row>
    <row r="19" spans="1:16" x14ac:dyDescent="0.25">
      <c r="A19" s="47" t="s">
        <v>64</v>
      </c>
      <c r="B19" s="48"/>
      <c r="C19" s="48"/>
      <c r="D19" s="52" t="s">
        <v>63</v>
      </c>
      <c r="E19" s="63"/>
      <c r="F19" s="34">
        <v>11</v>
      </c>
      <c r="G19" s="30">
        <v>44244</v>
      </c>
      <c r="H19" s="38">
        <v>125.26</v>
      </c>
      <c r="I19" s="91" t="str">
        <f t="shared" si="0"/>
        <v>Or</v>
      </c>
      <c r="J19" s="99">
        <f t="shared" si="1"/>
        <v>0.1</v>
      </c>
      <c r="K19" s="117">
        <f t="shared" si="2"/>
        <v>12.526000000000002</v>
      </c>
      <c r="L19" s="118">
        <f t="shared" si="3"/>
        <v>0</v>
      </c>
      <c r="M19" s="104">
        <f t="shared" si="4"/>
        <v>5.6367000000000012</v>
      </c>
      <c r="N19" s="81">
        <f t="shared" si="5"/>
        <v>11.245216500000002</v>
      </c>
      <c r="O19" s="101">
        <f t="shared" si="6"/>
        <v>129.6159165</v>
      </c>
    </row>
    <row r="20" spans="1:16" x14ac:dyDescent="0.25">
      <c r="A20" s="47" t="s">
        <v>66</v>
      </c>
      <c r="B20" s="48"/>
      <c r="C20" s="48"/>
      <c r="D20" s="52" t="s">
        <v>65</v>
      </c>
      <c r="E20" s="63"/>
      <c r="F20" s="34">
        <v>4</v>
      </c>
      <c r="G20" s="30">
        <v>44239</v>
      </c>
      <c r="H20" s="38">
        <v>93.48</v>
      </c>
      <c r="I20" s="91" t="str">
        <f t="shared" si="0"/>
        <v>Bronze</v>
      </c>
      <c r="J20" s="99">
        <f t="shared" si="1"/>
        <v>0</v>
      </c>
      <c r="K20" s="117">
        <f t="shared" si="2"/>
        <v>0</v>
      </c>
      <c r="L20" s="118">
        <f t="shared" si="3"/>
        <v>0</v>
      </c>
      <c r="M20" s="104">
        <f t="shared" si="4"/>
        <v>4.6740000000000004</v>
      </c>
      <c r="N20" s="81">
        <f t="shared" si="5"/>
        <v>9.3246300000000009</v>
      </c>
      <c r="O20" s="101">
        <f t="shared" si="6"/>
        <v>107.47863000000001</v>
      </c>
    </row>
    <row r="21" spans="1:16" x14ac:dyDescent="0.25">
      <c r="A21" s="47" t="s">
        <v>68</v>
      </c>
      <c r="B21" s="48"/>
      <c r="C21" s="48"/>
      <c r="D21" s="52" t="s">
        <v>67</v>
      </c>
      <c r="E21" s="63"/>
      <c r="F21" s="34">
        <v>5</v>
      </c>
      <c r="G21" s="30">
        <v>44274</v>
      </c>
      <c r="H21" s="38">
        <v>127.45</v>
      </c>
      <c r="I21" s="91" t="str">
        <f t="shared" si="0"/>
        <v>Bronze</v>
      </c>
      <c r="J21" s="99">
        <f t="shared" si="1"/>
        <v>0</v>
      </c>
      <c r="K21" s="117">
        <f t="shared" si="2"/>
        <v>0</v>
      </c>
      <c r="L21" s="118">
        <f t="shared" si="3"/>
        <v>0</v>
      </c>
      <c r="M21" s="104">
        <f t="shared" si="4"/>
        <v>6.3725000000000005</v>
      </c>
      <c r="N21" s="81">
        <f t="shared" si="5"/>
        <v>12.7131375</v>
      </c>
      <c r="O21" s="101">
        <f t="shared" si="6"/>
        <v>146.53563750000001</v>
      </c>
    </row>
    <row r="22" spans="1:16" x14ac:dyDescent="0.25">
      <c r="A22" s="47" t="s">
        <v>44</v>
      </c>
      <c r="B22" s="48"/>
      <c r="C22" s="48"/>
      <c r="D22" s="52" t="s">
        <v>69</v>
      </c>
      <c r="E22" s="63"/>
      <c r="F22" s="34">
        <v>3</v>
      </c>
      <c r="G22" s="30">
        <v>44245</v>
      </c>
      <c r="H22" s="38">
        <v>45.96</v>
      </c>
      <c r="I22" s="91" t="str">
        <f t="shared" si="0"/>
        <v>Bronze</v>
      </c>
      <c r="J22" s="99">
        <f t="shared" si="1"/>
        <v>0</v>
      </c>
      <c r="K22" s="117">
        <f t="shared" si="2"/>
        <v>0</v>
      </c>
      <c r="L22" s="118">
        <f t="shared" si="3"/>
        <v>0</v>
      </c>
      <c r="M22" s="104">
        <f t="shared" si="4"/>
        <v>2.298</v>
      </c>
      <c r="N22" s="81">
        <f t="shared" si="5"/>
        <v>4.5845100000000008</v>
      </c>
      <c r="O22" s="101">
        <f t="shared" si="6"/>
        <v>52.842510000000004</v>
      </c>
    </row>
    <row r="23" spans="1:16" x14ac:dyDescent="0.25">
      <c r="A23" s="47" t="s">
        <v>71</v>
      </c>
      <c r="B23" s="48"/>
      <c r="C23" s="48"/>
      <c r="D23" s="52" t="s">
        <v>70</v>
      </c>
      <c r="E23" s="63"/>
      <c r="F23" s="34">
        <v>1</v>
      </c>
      <c r="G23" s="30">
        <v>44270</v>
      </c>
      <c r="H23" s="38">
        <v>327.19</v>
      </c>
      <c r="I23" s="91" t="str">
        <f t="shared" si="0"/>
        <v>Bronze</v>
      </c>
      <c r="J23" s="99">
        <f t="shared" si="1"/>
        <v>0</v>
      </c>
      <c r="K23" s="117">
        <f t="shared" si="2"/>
        <v>0</v>
      </c>
      <c r="L23" s="118">
        <f t="shared" si="3"/>
        <v>0</v>
      </c>
      <c r="M23" s="104">
        <f t="shared" si="4"/>
        <v>16.359500000000001</v>
      </c>
      <c r="N23" s="81">
        <f t="shared" si="5"/>
        <v>32.637202500000001</v>
      </c>
      <c r="O23" s="101">
        <f t="shared" si="6"/>
        <v>376.18670250000002</v>
      </c>
    </row>
    <row r="24" spans="1:16" x14ac:dyDescent="0.25">
      <c r="A24" s="47" t="s">
        <v>73</v>
      </c>
      <c r="B24" s="48"/>
      <c r="C24" s="48"/>
      <c r="D24" s="52" t="s">
        <v>72</v>
      </c>
      <c r="E24" s="63"/>
      <c r="F24" s="34">
        <v>9</v>
      </c>
      <c r="G24" s="30">
        <v>44234</v>
      </c>
      <c r="H24" s="38">
        <v>105.75</v>
      </c>
      <c r="I24" s="91" t="str">
        <f t="shared" si="0"/>
        <v>Argent</v>
      </c>
      <c r="J24" s="99">
        <f t="shared" si="1"/>
        <v>0.05</v>
      </c>
      <c r="K24" s="117">
        <f t="shared" si="2"/>
        <v>5.2875000000000005</v>
      </c>
      <c r="L24" s="118">
        <f t="shared" si="3"/>
        <v>0</v>
      </c>
      <c r="M24" s="104">
        <f t="shared" si="4"/>
        <v>5.0231250000000003</v>
      </c>
      <c r="N24" s="81">
        <f t="shared" si="5"/>
        <v>10.021134375000001</v>
      </c>
      <c r="O24" s="101">
        <f t="shared" si="6"/>
        <v>115.506759375</v>
      </c>
    </row>
    <row r="25" spans="1:16" ht="15.75" thickBot="1" x14ac:dyDescent="0.3">
      <c r="A25" s="49" t="s">
        <v>75</v>
      </c>
      <c r="B25" s="50"/>
      <c r="C25" s="50"/>
      <c r="D25" s="53" t="s">
        <v>74</v>
      </c>
      <c r="E25" s="64"/>
      <c r="F25" s="35">
        <v>8</v>
      </c>
      <c r="G25" s="32">
        <v>44247</v>
      </c>
      <c r="H25" s="39">
        <v>72.98</v>
      </c>
      <c r="I25" s="93" t="str">
        <f t="shared" si="0"/>
        <v>Argent</v>
      </c>
      <c r="J25" s="100">
        <f t="shared" si="1"/>
        <v>0.05</v>
      </c>
      <c r="K25" s="119">
        <f t="shared" si="2"/>
        <v>3.6490000000000005</v>
      </c>
      <c r="L25" s="120">
        <f t="shared" si="3"/>
        <v>0</v>
      </c>
      <c r="M25" s="105">
        <f t="shared" si="4"/>
        <v>3.4665500000000002</v>
      </c>
      <c r="N25" s="82">
        <f t="shared" si="5"/>
        <v>6.9157672500000009</v>
      </c>
      <c r="O25" s="102">
        <f t="shared" si="6"/>
        <v>79.713317250000003</v>
      </c>
    </row>
    <row r="26" spans="1:16" ht="16.5" thickTop="1" thickBot="1" x14ac:dyDescent="0.3">
      <c r="A26" s="21"/>
      <c r="B26" s="21"/>
      <c r="C26" s="21"/>
      <c r="D26" s="13"/>
      <c r="E26" s="13"/>
      <c r="G26" s="14"/>
    </row>
    <row r="27" spans="1:16" ht="15.75" thickBot="1" x14ac:dyDescent="0.3">
      <c r="A27" s="71" t="s">
        <v>8</v>
      </c>
      <c r="B27" s="72"/>
      <c r="C27" s="72"/>
      <c r="D27" s="72"/>
      <c r="E27" s="73"/>
      <c r="G27" s="15" t="s">
        <v>25</v>
      </c>
      <c r="H27" s="16"/>
      <c r="K27" s="18" t="s">
        <v>12</v>
      </c>
      <c r="L27" s="19"/>
      <c r="M27" s="22"/>
      <c r="N27" s="20"/>
      <c r="P27" s="14"/>
    </row>
    <row r="28" spans="1:16" ht="15.75" customHeight="1" thickBot="1" x14ac:dyDescent="0.3">
      <c r="A28" s="70" t="s">
        <v>18</v>
      </c>
      <c r="B28" s="85" t="s">
        <v>78</v>
      </c>
      <c r="C28" s="86"/>
      <c r="D28" s="86"/>
      <c r="E28" s="74" t="s">
        <v>79</v>
      </c>
      <c r="G28" s="89" t="s">
        <v>26</v>
      </c>
      <c r="H28" s="87">
        <v>20</v>
      </c>
      <c r="K28" s="76" t="s">
        <v>13</v>
      </c>
      <c r="L28" s="77"/>
      <c r="M28" s="77"/>
      <c r="N28" s="108">
        <f>AVERAGE($F3:$F25)</f>
        <v>6.0434782608695654</v>
      </c>
    </row>
    <row r="29" spans="1:16" x14ac:dyDescent="0.25">
      <c r="A29" s="10" t="s">
        <v>9</v>
      </c>
      <c r="B29" s="42" t="s">
        <v>81</v>
      </c>
      <c r="C29" s="96">
        <v>7</v>
      </c>
      <c r="D29" s="67" t="s">
        <v>27</v>
      </c>
      <c r="E29" s="94">
        <v>0</v>
      </c>
      <c r="G29" s="89"/>
      <c r="H29" s="87"/>
      <c r="K29" s="54" t="s">
        <v>15</v>
      </c>
      <c r="L29" s="78"/>
      <c r="M29" s="12"/>
      <c r="N29" s="110">
        <f>MAX($G3:$G25)</f>
        <v>44275</v>
      </c>
    </row>
    <row r="30" spans="1:16" x14ac:dyDescent="0.25">
      <c r="A30" s="4" t="s">
        <v>10</v>
      </c>
      <c r="B30" s="43" t="s">
        <v>80</v>
      </c>
      <c r="C30" s="83">
        <v>7</v>
      </c>
      <c r="D30" s="69">
        <v>10</v>
      </c>
      <c r="E30" s="75">
        <v>0.05</v>
      </c>
      <c r="G30" s="89"/>
      <c r="H30" s="87"/>
      <c r="K30" s="54" t="s">
        <v>16</v>
      </c>
      <c r="L30" s="78"/>
      <c r="M30" s="12"/>
      <c r="N30" s="110">
        <f>MIN($G3:$G25)</f>
        <v>44231</v>
      </c>
    </row>
    <row r="31" spans="1:16" ht="15.75" thickBot="1" x14ac:dyDescent="0.3">
      <c r="A31" s="5" t="s">
        <v>11</v>
      </c>
      <c r="B31" s="44" t="s">
        <v>82</v>
      </c>
      <c r="C31" s="84">
        <v>10</v>
      </c>
      <c r="D31" s="68" t="s">
        <v>27</v>
      </c>
      <c r="E31" s="95">
        <v>0.1</v>
      </c>
      <c r="G31" s="58">
        <v>44255</v>
      </c>
      <c r="H31" s="87"/>
      <c r="K31" s="2" t="s">
        <v>14</v>
      </c>
      <c r="L31" s="11"/>
      <c r="M31" s="12"/>
      <c r="N31" s="111">
        <f>SUM($H3:$H25)</f>
        <v>6000.3199999999988</v>
      </c>
    </row>
    <row r="32" spans="1:16" x14ac:dyDescent="0.25">
      <c r="F32" s="1"/>
      <c r="G32" s="89" t="s">
        <v>28</v>
      </c>
      <c r="H32" s="87"/>
      <c r="K32" s="2" t="s">
        <v>21</v>
      </c>
      <c r="L32" s="3"/>
      <c r="M32" s="12"/>
      <c r="N32" s="111">
        <f>SUM($M3:$M25,$N3:$N25)</f>
        <v>864.20350624999992</v>
      </c>
    </row>
    <row r="33" spans="7:15" x14ac:dyDescent="0.25">
      <c r="G33" s="89"/>
      <c r="H33" s="87"/>
      <c r="K33" s="54" t="s">
        <v>24</v>
      </c>
      <c r="L33" s="55"/>
      <c r="M33" s="56"/>
      <c r="N33" s="112"/>
    </row>
    <row r="34" spans="7:15" ht="15.75" thickBot="1" x14ac:dyDescent="0.3">
      <c r="G34" s="59">
        <v>350</v>
      </c>
      <c r="H34" s="88"/>
      <c r="K34" s="54" t="s">
        <v>23</v>
      </c>
      <c r="L34" s="56"/>
      <c r="M34" s="56"/>
      <c r="N34" s="111">
        <f>SUM($K3:$K25,$L3:$L25)</f>
        <v>229.345</v>
      </c>
    </row>
    <row r="35" spans="7:15" ht="15.75" thickBot="1" x14ac:dyDescent="0.3">
      <c r="K35" s="54" t="s">
        <v>29</v>
      </c>
      <c r="L35" s="79"/>
      <c r="M35" s="12"/>
      <c r="N35" s="109">
        <f ca="1">TODAY()</f>
        <v>44290</v>
      </c>
    </row>
    <row r="36" spans="7:15" ht="15.75" thickBot="1" x14ac:dyDescent="0.3">
      <c r="G36" s="15" t="s">
        <v>17</v>
      </c>
      <c r="H36" s="17"/>
      <c r="K36" s="54" t="s">
        <v>30</v>
      </c>
      <c r="L36" s="56"/>
      <c r="M36" s="56"/>
      <c r="N36" s="113"/>
    </row>
    <row r="37" spans="7:15" ht="15.75" thickBot="1" x14ac:dyDescent="0.3">
      <c r="G37" s="7" t="s">
        <v>4</v>
      </c>
      <c r="H37" s="8">
        <v>0.05</v>
      </c>
      <c r="K37" s="57" t="s">
        <v>22</v>
      </c>
      <c r="L37" s="80"/>
      <c r="M37" s="23"/>
      <c r="N37" s="114">
        <f>SUM($N$31,$N$32)-$N$34</f>
        <v>6635.1785062499985</v>
      </c>
      <c r="O37" s="9">
        <f>SUM(O2:O25)</f>
        <v>6635.1785062499985</v>
      </c>
    </row>
    <row r="38" spans="7:15" ht="15.75" thickBot="1" x14ac:dyDescent="0.3">
      <c r="G38" s="5" t="s">
        <v>5</v>
      </c>
      <c r="H38" s="6">
        <v>9.9750000000000005E-2</v>
      </c>
    </row>
  </sheetData>
  <mergeCells count="4">
    <mergeCell ref="B28:D28"/>
    <mergeCell ref="H28:H34"/>
    <mergeCell ref="G28:G30"/>
    <mergeCell ref="G32:G33"/>
  </mergeCells>
  <conditionalFormatting sqref="L3:L25">
    <cfRule type="cellIs" dxfId="9" priority="5" operator="equal">
      <formula>$H$28</formula>
    </cfRule>
    <cfRule type="cellIs" dxfId="8" priority="4" operator="notEqual">
      <formula>$H$28</formula>
    </cfRule>
  </conditionalFormatting>
  <conditionalFormatting sqref="K3:K25">
    <cfRule type="cellIs" dxfId="7" priority="3" operator="lessThan">
      <formula>15</formula>
    </cfRule>
    <cfRule type="cellIs" dxfId="5" priority="2" operator="between">
      <formula>15</formula>
      <formula>20</formula>
    </cfRule>
    <cfRule type="cellIs" dxfId="6" priority="1" operator="greaterThan">
      <formula>20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3" orientation="landscape" r:id="rId1"/>
  <headerFooter scaleWithDoc="0" alignWithMargins="0">
    <oddHeader>&amp;LOlivier Bourgault&amp;R&amp;D</oddHeader>
    <oddFooter>&amp;L&amp;F&amp;R&amp;P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Formatif</vt:lpstr>
      <vt:lpstr>Formatif!Zone_d_impression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Charron</dc:creator>
  <cp:lastModifiedBy>Olivier Bourgault</cp:lastModifiedBy>
  <cp:lastPrinted>2021-04-05T01:32:27Z</cp:lastPrinted>
  <dcterms:created xsi:type="dcterms:W3CDTF">2013-03-23T13:17:41Z</dcterms:created>
  <dcterms:modified xsi:type="dcterms:W3CDTF">2021-04-05T02:05:09Z</dcterms:modified>
</cp:coreProperties>
</file>